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66925"/>
  <mc:AlternateContent xmlns:mc="http://schemas.openxmlformats.org/markup-compatibility/2006">
    <mc:Choice Requires="x15">
      <x15ac:absPath xmlns:x15ac="http://schemas.microsoft.com/office/spreadsheetml/2010/11/ac" url="https://d.docs.live.net/b2b0e9de346eb983/Desktop/New folder Tax/"/>
    </mc:Choice>
  </mc:AlternateContent>
  <xr:revisionPtr revIDLastSave="429" documentId="8_{300C9B7B-7E80-46E2-86EB-7768BE1339F4}" xr6:coauthVersionLast="47" xr6:coauthVersionMax="47" xr10:uidLastSave="{CBAB694A-B7DA-47A5-A667-8BB5B0095D3B}"/>
  <bookViews>
    <workbookView xWindow="-110" yWindow="-110" windowWidth="19420" windowHeight="10300" tabRatio="705" xr2:uid="{1252164F-1E41-4337-B901-9DE247FC768C}"/>
  </bookViews>
  <sheets>
    <sheet name="How_To_Use" sheetId="5" r:id="rId1"/>
    <sheet name="MASTER" sheetId="2" r:id="rId2"/>
    <sheet name="EMPLOYEE_PAYROLL" sheetId="3" r:id="rId3"/>
    <sheet name="Emp_Slip" sheetId="1" r:id="rId4"/>
    <sheet name="TDS_SUMMARY" sheetId="4" r:id="rId5"/>
    <sheet name="TDS PER MONTH" sheetId="6" r:id="rId6"/>
  </sheets>
  <definedNames>
    <definedName name="Basic_Change_Month">EMPLOYEE_PAYROLL!$H$302:$I$313</definedName>
    <definedName name="CCA_CITY">MASTER!$M$74:$M$79</definedName>
    <definedName name="CCA_MONTHS">EMPLOYEE_PAYROLL!$C$302:$D$313</definedName>
    <definedName name="CCA_RATE">MASTER!$M$73:$O$79</definedName>
    <definedName name="DA_NEW_JAN">MASTER!$A$28:$A$34</definedName>
    <definedName name="DA_NEW_JUN">MASTER!$B$27:$B$33</definedName>
    <definedName name="HRA_EXCEPTION">MASTER!$K$1:$L$10</definedName>
    <definedName name="MONTH_LIST">EMPLOYEE_PAYROLL!$AC$1:$AC$13</definedName>
    <definedName name="Month_Master">EMPLOYEE_PAYROLL!$H$302:$H$313</definedName>
    <definedName name="_xlnm.Print_Area" localSheetId="3">Emp_Slip!$A$1:$B$25</definedName>
    <definedName name="_xlnm.Print_Area" localSheetId="4">TDS_SUMMARY!$A$1:$H$32</definedName>
    <definedName name="_xlnm.Print_Titles" localSheetId="5">'TDS PER MONTH'!$1:$1</definedName>
    <definedName name="_xlnm.Print_Titles" localSheetId="4">TDS_SUMMARY!$3:$3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5" i="2" l="1"/>
  <c r="AY8" i="3"/>
  <c r="AY3" i="3"/>
  <c r="AY4" i="3"/>
  <c r="AY5" i="3"/>
  <c r="AY6" i="3"/>
  <c r="AY7" i="3"/>
  <c r="AY9" i="3"/>
  <c r="AY10" i="3"/>
  <c r="AY11" i="3"/>
  <c r="AY12" i="3"/>
  <c r="AY13" i="3"/>
  <c r="AY14" i="3"/>
  <c r="AY15" i="3"/>
  <c r="AY16" i="3"/>
  <c r="AY17" i="3"/>
  <c r="AY18" i="3"/>
  <c r="AY19" i="3"/>
  <c r="AY20" i="3"/>
  <c r="AY21" i="3"/>
  <c r="AY22" i="3"/>
  <c r="AY23" i="3"/>
  <c r="AY24" i="3"/>
  <c r="AY25" i="3"/>
  <c r="AY26" i="3"/>
  <c r="AY27" i="3"/>
  <c r="AY28" i="3"/>
  <c r="AY29" i="3"/>
  <c r="AY30" i="3"/>
  <c r="AY31" i="3"/>
  <c r="AY32" i="3"/>
  <c r="AY33" i="3"/>
  <c r="AY34" i="3"/>
  <c r="AY35" i="3"/>
  <c r="AY36" i="3"/>
  <c r="AY37" i="3"/>
  <c r="AY38" i="3"/>
  <c r="AY39" i="3"/>
  <c r="AY40" i="3"/>
  <c r="AY41" i="3"/>
  <c r="AY42" i="3"/>
  <c r="AY43" i="3"/>
  <c r="AY44" i="3"/>
  <c r="AY45" i="3"/>
  <c r="AY46" i="3"/>
  <c r="AY47" i="3"/>
  <c r="AY48" i="3"/>
  <c r="AY49" i="3"/>
  <c r="AY50" i="3"/>
  <c r="AY51" i="3"/>
  <c r="AY52" i="3"/>
  <c r="AY53" i="3"/>
  <c r="AY54" i="3"/>
  <c r="AY55" i="3"/>
  <c r="AY56" i="3"/>
  <c r="AY57" i="3"/>
  <c r="AY58" i="3"/>
  <c r="AY59" i="3"/>
  <c r="AY60" i="3"/>
  <c r="AY61" i="3"/>
  <c r="AY62" i="3"/>
  <c r="AY63" i="3"/>
  <c r="AY64" i="3"/>
  <c r="AY65" i="3"/>
  <c r="AY66" i="3"/>
  <c r="AY67" i="3"/>
  <c r="AY68" i="3"/>
  <c r="AY69" i="3"/>
  <c r="AY70" i="3"/>
  <c r="AY71" i="3"/>
  <c r="AY72" i="3"/>
  <c r="AY73" i="3"/>
  <c r="AY74" i="3"/>
  <c r="AY75" i="3"/>
  <c r="AY76" i="3"/>
  <c r="AY77" i="3"/>
  <c r="AY78" i="3"/>
  <c r="AY79" i="3"/>
  <c r="AY80" i="3"/>
  <c r="AY81" i="3"/>
  <c r="AY82" i="3"/>
  <c r="AY83" i="3"/>
  <c r="AY84" i="3"/>
  <c r="AY85" i="3"/>
  <c r="AY86" i="3"/>
  <c r="AY87" i="3"/>
  <c r="AY88" i="3"/>
  <c r="AY89" i="3"/>
  <c r="AY90" i="3"/>
  <c r="AY91" i="3"/>
  <c r="AY92" i="3"/>
  <c r="AY93" i="3"/>
  <c r="AY94" i="3"/>
  <c r="AY95" i="3"/>
  <c r="AY96" i="3"/>
  <c r="AY97" i="3"/>
  <c r="AY98" i="3"/>
  <c r="AY99" i="3"/>
  <c r="AY100" i="3"/>
  <c r="AY101" i="3"/>
  <c r="AY102" i="3"/>
  <c r="AY103" i="3"/>
  <c r="AY104" i="3"/>
  <c r="AY105" i="3"/>
  <c r="AY106" i="3"/>
  <c r="AY107" i="3"/>
  <c r="AY108" i="3"/>
  <c r="AY109" i="3"/>
  <c r="AY110" i="3"/>
  <c r="AY111" i="3"/>
  <c r="AY112" i="3"/>
  <c r="AY113" i="3"/>
  <c r="AY114" i="3"/>
  <c r="AY115" i="3"/>
  <c r="AY116" i="3"/>
  <c r="AY117" i="3"/>
  <c r="AY118" i="3"/>
  <c r="AY119" i="3"/>
  <c r="AY120" i="3"/>
  <c r="AY121" i="3"/>
  <c r="AY122" i="3"/>
  <c r="AY123" i="3"/>
  <c r="AY124" i="3"/>
  <c r="AY125" i="3"/>
  <c r="AY126" i="3"/>
  <c r="AY127" i="3"/>
  <c r="AY128" i="3"/>
  <c r="AY129" i="3"/>
  <c r="AY130" i="3"/>
  <c r="AY131" i="3"/>
  <c r="AY132" i="3"/>
  <c r="AY133" i="3"/>
  <c r="AY134" i="3"/>
  <c r="AY135" i="3"/>
  <c r="AY136" i="3"/>
  <c r="AY137" i="3"/>
  <c r="AY138" i="3"/>
  <c r="AY139" i="3"/>
  <c r="AY140" i="3"/>
  <c r="AY141" i="3"/>
  <c r="AY142" i="3"/>
  <c r="AY143" i="3"/>
  <c r="AY144" i="3"/>
  <c r="AY145" i="3"/>
  <c r="AY146" i="3"/>
  <c r="AY147" i="3"/>
  <c r="AY148" i="3"/>
  <c r="AY149" i="3"/>
  <c r="AY150" i="3"/>
  <c r="AY2" i="3"/>
  <c r="AI15" i="3"/>
  <c r="AI16" i="3"/>
  <c r="AI17" i="3"/>
  <c r="AI18" i="3"/>
  <c r="AI19" i="3"/>
  <c r="AI20" i="3"/>
  <c r="AI21" i="3"/>
  <c r="AI22" i="3"/>
  <c r="AI23" i="3"/>
  <c r="AI24" i="3"/>
  <c r="AI25" i="3"/>
  <c r="AI26" i="3"/>
  <c r="AI27" i="3"/>
  <c r="AI28" i="3"/>
  <c r="AI29" i="3"/>
  <c r="AI30" i="3"/>
  <c r="AI31" i="3"/>
  <c r="AI32" i="3"/>
  <c r="AI33" i="3"/>
  <c r="AI34" i="3"/>
  <c r="AI35" i="3"/>
  <c r="AI36" i="3"/>
  <c r="AI37" i="3"/>
  <c r="AI38" i="3"/>
  <c r="AI39" i="3"/>
  <c r="AI40" i="3"/>
  <c r="AI41" i="3"/>
  <c r="AI42" i="3"/>
  <c r="AI43" i="3"/>
  <c r="AI44" i="3"/>
  <c r="AI45" i="3"/>
  <c r="AI46" i="3"/>
  <c r="AI47" i="3"/>
  <c r="AI48" i="3"/>
  <c r="AI49" i="3"/>
  <c r="AI50" i="3"/>
  <c r="AI51" i="3"/>
  <c r="AI52" i="3"/>
  <c r="AI53" i="3"/>
  <c r="AI54" i="3"/>
  <c r="AI55" i="3"/>
  <c r="AI56" i="3"/>
  <c r="AI57" i="3"/>
  <c r="AI58" i="3"/>
  <c r="AI59" i="3"/>
  <c r="AI60" i="3"/>
  <c r="AI61" i="3"/>
  <c r="AI62" i="3"/>
  <c r="AI63" i="3"/>
  <c r="AI64" i="3"/>
  <c r="AI65" i="3"/>
  <c r="AI66" i="3"/>
  <c r="AI67" i="3"/>
  <c r="AI68" i="3"/>
  <c r="AI69" i="3"/>
  <c r="AI70" i="3"/>
  <c r="AI71" i="3"/>
  <c r="AI72" i="3"/>
  <c r="AI73" i="3"/>
  <c r="AI74" i="3"/>
  <c r="AI75" i="3"/>
  <c r="AI76" i="3"/>
  <c r="AI77" i="3"/>
  <c r="AI78" i="3"/>
  <c r="AI79" i="3"/>
  <c r="AI80" i="3"/>
  <c r="AI81" i="3"/>
  <c r="AI82" i="3"/>
  <c r="AI83" i="3"/>
  <c r="AI84" i="3"/>
  <c r="AI85" i="3"/>
  <c r="AI86" i="3"/>
  <c r="AI87" i="3"/>
  <c r="AI88" i="3"/>
  <c r="AI89" i="3"/>
  <c r="AI90" i="3"/>
  <c r="AI91" i="3"/>
  <c r="AI92" i="3"/>
  <c r="AI93" i="3"/>
  <c r="AI94" i="3"/>
  <c r="AI95" i="3"/>
  <c r="AI96" i="3"/>
  <c r="AI97" i="3"/>
  <c r="AI98" i="3"/>
  <c r="AI99" i="3"/>
  <c r="AI100" i="3"/>
  <c r="AI101" i="3"/>
  <c r="AI102" i="3"/>
  <c r="AI103" i="3"/>
  <c r="AI104" i="3"/>
  <c r="AI105" i="3"/>
  <c r="AI106" i="3"/>
  <c r="AI107" i="3"/>
  <c r="AI108" i="3"/>
  <c r="AI109" i="3"/>
  <c r="AI110" i="3"/>
  <c r="AI111" i="3"/>
  <c r="AI112" i="3"/>
  <c r="AI113" i="3"/>
  <c r="AI114" i="3"/>
  <c r="AI115" i="3"/>
  <c r="AI116" i="3"/>
  <c r="AI117" i="3"/>
  <c r="AI118" i="3"/>
  <c r="AI119" i="3"/>
  <c r="AI120" i="3"/>
  <c r="AI121" i="3"/>
  <c r="AI122" i="3"/>
  <c r="AI123" i="3"/>
  <c r="AI124" i="3"/>
  <c r="AI125" i="3"/>
  <c r="AI126" i="3"/>
  <c r="AI127" i="3"/>
  <c r="AI128" i="3"/>
  <c r="AI129" i="3"/>
  <c r="AI130" i="3"/>
  <c r="AI131" i="3"/>
  <c r="AI132" i="3"/>
  <c r="AI133" i="3"/>
  <c r="AI134" i="3"/>
  <c r="AI135" i="3"/>
  <c r="AI136" i="3"/>
  <c r="AI137" i="3"/>
  <c r="AI138" i="3"/>
  <c r="AI139" i="3"/>
  <c r="AI140" i="3"/>
  <c r="AI141" i="3"/>
  <c r="AI142" i="3"/>
  <c r="AI143" i="3"/>
  <c r="AI144" i="3"/>
  <c r="AI145" i="3"/>
  <c r="AI146" i="3"/>
  <c r="AI147" i="3"/>
  <c r="AI148" i="3"/>
  <c r="AI149" i="3"/>
  <c r="AI150" i="3"/>
  <c r="K15" i="2"/>
  <c r="L15" i="2" s="1"/>
  <c r="AW3" i="3"/>
  <c r="AW4" i="3"/>
  <c r="AW5" i="3"/>
  <c r="AW6" i="3"/>
  <c r="AW7" i="3"/>
  <c r="AW8" i="3"/>
  <c r="AW9" i="3"/>
  <c r="AW10" i="3"/>
  <c r="AW11" i="3"/>
  <c r="AW12" i="3"/>
  <c r="AW13" i="3"/>
  <c r="AW14" i="3"/>
  <c r="AW15" i="3"/>
  <c r="AW16" i="3"/>
  <c r="AW17" i="3"/>
  <c r="AW18" i="3"/>
  <c r="AW19" i="3"/>
  <c r="AW20" i="3"/>
  <c r="AW21" i="3"/>
  <c r="AW22" i="3"/>
  <c r="AW23" i="3"/>
  <c r="AW24" i="3"/>
  <c r="AW25" i="3"/>
  <c r="AW26" i="3"/>
  <c r="AW27" i="3"/>
  <c r="AW28" i="3"/>
  <c r="AW29" i="3"/>
  <c r="AW30" i="3"/>
  <c r="AW31" i="3"/>
  <c r="AW32" i="3"/>
  <c r="AW33" i="3"/>
  <c r="AW34" i="3"/>
  <c r="AW35" i="3"/>
  <c r="AW36" i="3"/>
  <c r="AW37" i="3"/>
  <c r="AW38" i="3"/>
  <c r="AW39" i="3"/>
  <c r="AW40" i="3"/>
  <c r="AW41" i="3"/>
  <c r="AW42" i="3"/>
  <c r="AW43" i="3"/>
  <c r="AW44" i="3"/>
  <c r="AW45" i="3"/>
  <c r="AW46" i="3"/>
  <c r="AW47" i="3"/>
  <c r="AW48" i="3"/>
  <c r="AW49" i="3"/>
  <c r="AW50" i="3"/>
  <c r="AW51" i="3"/>
  <c r="AW52" i="3"/>
  <c r="AW53" i="3"/>
  <c r="AW54" i="3"/>
  <c r="AW55" i="3"/>
  <c r="AW56" i="3"/>
  <c r="AW57" i="3"/>
  <c r="AW58" i="3"/>
  <c r="AW59" i="3"/>
  <c r="AW60" i="3"/>
  <c r="AW61" i="3"/>
  <c r="AW62" i="3"/>
  <c r="AW63" i="3"/>
  <c r="AW64" i="3"/>
  <c r="AW65" i="3"/>
  <c r="AW66" i="3"/>
  <c r="AW67" i="3"/>
  <c r="AW68" i="3"/>
  <c r="AW69" i="3"/>
  <c r="AW70" i="3"/>
  <c r="AW71" i="3"/>
  <c r="AW72" i="3"/>
  <c r="AW73" i="3"/>
  <c r="AW74" i="3"/>
  <c r="AW75" i="3"/>
  <c r="AW76" i="3"/>
  <c r="AW77" i="3"/>
  <c r="AW78" i="3"/>
  <c r="AW79" i="3"/>
  <c r="AW80" i="3"/>
  <c r="AW81" i="3"/>
  <c r="AW82" i="3"/>
  <c r="AW83" i="3"/>
  <c r="AW84" i="3"/>
  <c r="AW85" i="3"/>
  <c r="AW86" i="3"/>
  <c r="AW87" i="3"/>
  <c r="AW88" i="3"/>
  <c r="AW89" i="3"/>
  <c r="AW90" i="3"/>
  <c r="AW91" i="3"/>
  <c r="AW92" i="3"/>
  <c r="AW93" i="3"/>
  <c r="AW94" i="3"/>
  <c r="AW95" i="3"/>
  <c r="AW96" i="3"/>
  <c r="AW97" i="3"/>
  <c r="AW98" i="3"/>
  <c r="AW99" i="3"/>
  <c r="AW100" i="3"/>
  <c r="AW101" i="3"/>
  <c r="AW102" i="3"/>
  <c r="AW103" i="3"/>
  <c r="AW104" i="3"/>
  <c r="AW105" i="3"/>
  <c r="AW106" i="3"/>
  <c r="AW107" i="3"/>
  <c r="AW108" i="3"/>
  <c r="AW109" i="3"/>
  <c r="AW110" i="3"/>
  <c r="AW111" i="3"/>
  <c r="AW112" i="3"/>
  <c r="AW113" i="3"/>
  <c r="AW114" i="3"/>
  <c r="AW115" i="3"/>
  <c r="AW116" i="3"/>
  <c r="AW117" i="3"/>
  <c r="AW118" i="3"/>
  <c r="AW119" i="3"/>
  <c r="AW120" i="3"/>
  <c r="AW121" i="3"/>
  <c r="AW122" i="3"/>
  <c r="AW123" i="3"/>
  <c r="AW124" i="3"/>
  <c r="AW125" i="3"/>
  <c r="AW126" i="3"/>
  <c r="AW127" i="3"/>
  <c r="AW128" i="3"/>
  <c r="AW129" i="3"/>
  <c r="AW130" i="3"/>
  <c r="AW131" i="3"/>
  <c r="AW132" i="3"/>
  <c r="AW133" i="3"/>
  <c r="AW134" i="3"/>
  <c r="AW135" i="3"/>
  <c r="AW136" i="3"/>
  <c r="AW137" i="3"/>
  <c r="AW138" i="3"/>
  <c r="AW139" i="3"/>
  <c r="AW140" i="3"/>
  <c r="AW141" i="3"/>
  <c r="AW142" i="3"/>
  <c r="AW143" i="3"/>
  <c r="AW144" i="3"/>
  <c r="AW145" i="3"/>
  <c r="AW146" i="3"/>
  <c r="AW147" i="3"/>
  <c r="AW148" i="3"/>
  <c r="AW149" i="3"/>
  <c r="AW150" i="3"/>
  <c r="AW2" i="3"/>
  <c r="BG3" i="3"/>
  <c r="BH3" i="3"/>
  <c r="BI3" i="3" s="1"/>
  <c r="BG4" i="3"/>
  <c r="BH4" i="3" s="1"/>
  <c r="BI4" i="3" s="1"/>
  <c r="BJ4" i="3" s="1"/>
  <c r="BK4" i="3" s="1"/>
  <c r="BL4" i="3" s="1"/>
  <c r="BM4" i="3" s="1"/>
  <c r="BN4" i="3" s="1"/>
  <c r="BO4" i="3" s="1"/>
  <c r="BP4" i="3" s="1"/>
  <c r="BQ4" i="3" s="1"/>
  <c r="BR4" i="3" s="1"/>
  <c r="BG5" i="3"/>
  <c r="BH5" i="3" s="1"/>
  <c r="BI5" i="3" s="1"/>
  <c r="BJ5" i="3" s="1"/>
  <c r="BK5" i="3" s="1"/>
  <c r="BL5" i="3" s="1"/>
  <c r="BM5" i="3" s="1"/>
  <c r="BN5" i="3" s="1"/>
  <c r="BO5" i="3" s="1"/>
  <c r="BP5" i="3" s="1"/>
  <c r="BQ5" i="3" s="1"/>
  <c r="BR5" i="3" s="1"/>
  <c r="BG6" i="3"/>
  <c r="BH6" i="3" s="1"/>
  <c r="BI6" i="3" s="1"/>
  <c r="BJ6" i="3" s="1"/>
  <c r="BK6" i="3" s="1"/>
  <c r="BL6" i="3" s="1"/>
  <c r="BM6" i="3" s="1"/>
  <c r="BN6" i="3" s="1"/>
  <c r="BO6" i="3" s="1"/>
  <c r="BP6" i="3" s="1"/>
  <c r="BQ6" i="3" s="1"/>
  <c r="BR6" i="3" s="1"/>
  <c r="BG7" i="3"/>
  <c r="BH7" i="3" s="1"/>
  <c r="BI7" i="3" s="1"/>
  <c r="BJ7" i="3" s="1"/>
  <c r="BK7" i="3" s="1"/>
  <c r="BL7" i="3" s="1"/>
  <c r="BM7" i="3" s="1"/>
  <c r="BN7" i="3" s="1"/>
  <c r="BO7" i="3" s="1"/>
  <c r="BP7" i="3" s="1"/>
  <c r="BQ7" i="3" s="1"/>
  <c r="BR7" i="3" s="1"/>
  <c r="BG8" i="3"/>
  <c r="BH8" i="3" s="1"/>
  <c r="BI8" i="3" s="1"/>
  <c r="BJ8" i="3" s="1"/>
  <c r="BK8" i="3" s="1"/>
  <c r="BL8" i="3" s="1"/>
  <c r="BM8" i="3" s="1"/>
  <c r="BN8" i="3" s="1"/>
  <c r="BO8" i="3" s="1"/>
  <c r="BP8" i="3" s="1"/>
  <c r="BQ8" i="3" s="1"/>
  <c r="BR8" i="3" s="1"/>
  <c r="BG9" i="3"/>
  <c r="BH9" i="3" s="1"/>
  <c r="BI9" i="3" s="1"/>
  <c r="BJ9" i="3" s="1"/>
  <c r="BK9" i="3" s="1"/>
  <c r="BL9" i="3" s="1"/>
  <c r="BM9" i="3" s="1"/>
  <c r="BN9" i="3" s="1"/>
  <c r="BO9" i="3" s="1"/>
  <c r="BP9" i="3" s="1"/>
  <c r="BQ9" i="3" s="1"/>
  <c r="BR9" i="3" s="1"/>
  <c r="BG10" i="3"/>
  <c r="BH10" i="3" s="1"/>
  <c r="BI10" i="3" s="1"/>
  <c r="BJ10" i="3" s="1"/>
  <c r="BK10" i="3" s="1"/>
  <c r="BL10" i="3" s="1"/>
  <c r="BM10" i="3" s="1"/>
  <c r="BN10" i="3" s="1"/>
  <c r="BO10" i="3" s="1"/>
  <c r="BP10" i="3" s="1"/>
  <c r="BQ10" i="3" s="1"/>
  <c r="BR10" i="3" s="1"/>
  <c r="BG11" i="3"/>
  <c r="BH11" i="3"/>
  <c r="BI11" i="3"/>
  <c r="BJ11" i="3"/>
  <c r="BG12" i="3"/>
  <c r="BG13" i="3"/>
  <c r="BH13" i="3"/>
  <c r="BI13" i="3" s="1"/>
  <c r="BJ13" i="3" s="1"/>
  <c r="BK13" i="3" s="1"/>
  <c r="BL13" i="3" s="1"/>
  <c r="BM13" i="3" s="1"/>
  <c r="BN13" i="3" s="1"/>
  <c r="BO13" i="3" s="1"/>
  <c r="BP13" i="3" s="1"/>
  <c r="BQ13" i="3" s="1"/>
  <c r="BR13" i="3" s="1"/>
  <c r="BG14" i="3"/>
  <c r="BH14" i="3"/>
  <c r="BI14" i="3"/>
  <c r="BJ14" i="3" s="1"/>
  <c r="BK14" i="3" s="1"/>
  <c r="BL14" i="3" s="1"/>
  <c r="BM14" i="3" s="1"/>
  <c r="BN14" i="3" s="1"/>
  <c r="BO14" i="3" s="1"/>
  <c r="BP14" i="3" s="1"/>
  <c r="BQ14" i="3" s="1"/>
  <c r="BR14" i="3" s="1"/>
  <c r="BG15" i="3"/>
  <c r="BG16" i="3"/>
  <c r="BH16" i="3"/>
  <c r="BI16" i="3" s="1"/>
  <c r="BJ16" i="3" s="1"/>
  <c r="BK16" i="3" s="1"/>
  <c r="BL16" i="3" s="1"/>
  <c r="BM16" i="3" s="1"/>
  <c r="BN16" i="3" s="1"/>
  <c r="BO16" i="3" s="1"/>
  <c r="BP16" i="3" s="1"/>
  <c r="BQ16" i="3" s="1"/>
  <c r="BR16" i="3" s="1"/>
  <c r="BG17" i="3"/>
  <c r="BH17" i="3"/>
  <c r="BI17" i="3" s="1"/>
  <c r="BJ17" i="3" s="1"/>
  <c r="BK17" i="3" s="1"/>
  <c r="BL17" i="3" s="1"/>
  <c r="BM17" i="3" s="1"/>
  <c r="BN17" i="3" s="1"/>
  <c r="BO17" i="3" s="1"/>
  <c r="BP17" i="3" s="1"/>
  <c r="BQ17" i="3" s="1"/>
  <c r="BR17" i="3" s="1"/>
  <c r="BG18" i="3"/>
  <c r="BH18" i="3"/>
  <c r="BI18" i="3" s="1"/>
  <c r="BG19" i="3"/>
  <c r="BG20" i="3"/>
  <c r="BH20" i="3" s="1"/>
  <c r="BI20" i="3" s="1"/>
  <c r="BJ20" i="3" s="1"/>
  <c r="BK20" i="3" s="1"/>
  <c r="BL20" i="3" s="1"/>
  <c r="BM20" i="3" s="1"/>
  <c r="BN20" i="3" s="1"/>
  <c r="BO20" i="3" s="1"/>
  <c r="BP20" i="3" s="1"/>
  <c r="BQ20" i="3" s="1"/>
  <c r="BR20" i="3" s="1"/>
  <c r="BG21" i="3"/>
  <c r="BG22" i="3"/>
  <c r="BH22" i="3"/>
  <c r="BI22" i="3" s="1"/>
  <c r="BJ22" i="3" s="1"/>
  <c r="BK22" i="3" s="1"/>
  <c r="BL22" i="3" s="1"/>
  <c r="BM22" i="3" s="1"/>
  <c r="BN22" i="3" s="1"/>
  <c r="BO22" i="3" s="1"/>
  <c r="BP22" i="3" s="1"/>
  <c r="BQ22" i="3" s="1"/>
  <c r="BR22" i="3" s="1"/>
  <c r="BG23" i="3"/>
  <c r="BH23" i="3"/>
  <c r="BI23" i="3"/>
  <c r="BJ23" i="3" s="1"/>
  <c r="BG24" i="3"/>
  <c r="BH24" i="3"/>
  <c r="BI24" i="3" s="1"/>
  <c r="BJ24" i="3" s="1"/>
  <c r="BK24" i="3" s="1"/>
  <c r="BL24" i="3" s="1"/>
  <c r="BM24" i="3" s="1"/>
  <c r="BN24" i="3" s="1"/>
  <c r="BO24" i="3" s="1"/>
  <c r="BP24" i="3" s="1"/>
  <c r="BQ24" i="3" s="1"/>
  <c r="BR24" i="3" s="1"/>
  <c r="BG25" i="3"/>
  <c r="BH25" i="3"/>
  <c r="BI25" i="3"/>
  <c r="BJ25" i="3" s="1"/>
  <c r="BK25" i="3" s="1"/>
  <c r="BL25" i="3" s="1"/>
  <c r="BM25" i="3" s="1"/>
  <c r="BN25" i="3" s="1"/>
  <c r="BO25" i="3" s="1"/>
  <c r="BP25" i="3" s="1"/>
  <c r="BQ25" i="3" s="1"/>
  <c r="BR25" i="3" s="1"/>
  <c r="BG26" i="3"/>
  <c r="BH26" i="3"/>
  <c r="BI26" i="3" s="1"/>
  <c r="BJ26" i="3" s="1"/>
  <c r="BK26" i="3" s="1"/>
  <c r="BL26" i="3" s="1"/>
  <c r="BM26" i="3" s="1"/>
  <c r="BN26" i="3" s="1"/>
  <c r="BO26" i="3" s="1"/>
  <c r="BP26" i="3" s="1"/>
  <c r="BQ26" i="3" s="1"/>
  <c r="BR26" i="3" s="1"/>
  <c r="BG27" i="3"/>
  <c r="BH27" i="3"/>
  <c r="BI27" i="3"/>
  <c r="BJ27" i="3" s="1"/>
  <c r="BK27" i="3" s="1"/>
  <c r="BL27" i="3" s="1"/>
  <c r="BM27" i="3" s="1"/>
  <c r="BN27" i="3" s="1"/>
  <c r="BO27" i="3" s="1"/>
  <c r="BP27" i="3" s="1"/>
  <c r="BQ27" i="3" s="1"/>
  <c r="BR27" i="3" s="1"/>
  <c r="BG28" i="3"/>
  <c r="BH28" i="3"/>
  <c r="BI28" i="3" s="1"/>
  <c r="BJ28" i="3" s="1"/>
  <c r="BK28" i="3" s="1"/>
  <c r="BL28" i="3" s="1"/>
  <c r="BM28" i="3" s="1"/>
  <c r="BN28" i="3" s="1"/>
  <c r="BO28" i="3" s="1"/>
  <c r="BP28" i="3" s="1"/>
  <c r="BQ28" i="3" s="1"/>
  <c r="BR28" i="3" s="1"/>
  <c r="BG29" i="3"/>
  <c r="BH29" i="3"/>
  <c r="BI29" i="3"/>
  <c r="BJ29" i="3" s="1"/>
  <c r="BK29" i="3" s="1"/>
  <c r="BL29" i="3" s="1"/>
  <c r="BM29" i="3" s="1"/>
  <c r="BN29" i="3" s="1"/>
  <c r="BO29" i="3" s="1"/>
  <c r="BP29" i="3" s="1"/>
  <c r="BQ29" i="3" s="1"/>
  <c r="BR29" i="3" s="1"/>
  <c r="BG30" i="3"/>
  <c r="BH30" i="3"/>
  <c r="BI30" i="3" s="1"/>
  <c r="BJ30" i="3" s="1"/>
  <c r="BK30" i="3" s="1"/>
  <c r="BL30" i="3" s="1"/>
  <c r="BM30" i="3" s="1"/>
  <c r="BN30" i="3" s="1"/>
  <c r="BO30" i="3" s="1"/>
  <c r="BP30" i="3" s="1"/>
  <c r="BQ30" i="3" s="1"/>
  <c r="BR30" i="3" s="1"/>
  <c r="BG31" i="3"/>
  <c r="BH31" i="3"/>
  <c r="BI31" i="3"/>
  <c r="BJ31" i="3"/>
  <c r="BK31" i="3"/>
  <c r="BL31" i="3"/>
  <c r="BM31" i="3"/>
  <c r="BN31" i="3"/>
  <c r="BO31" i="3"/>
  <c r="BP31" i="3"/>
  <c r="BQ31" i="3"/>
  <c r="BR31" i="3"/>
  <c r="BG32" i="3"/>
  <c r="BH32" i="3"/>
  <c r="BI32" i="3"/>
  <c r="BJ32" i="3"/>
  <c r="BK32" i="3"/>
  <c r="BL32" i="3"/>
  <c r="BM32" i="3"/>
  <c r="BN32" i="3"/>
  <c r="BO32" i="3"/>
  <c r="BP32" i="3"/>
  <c r="BQ32" i="3"/>
  <c r="BR32" i="3"/>
  <c r="BG33" i="3"/>
  <c r="BH33" i="3"/>
  <c r="BI33" i="3"/>
  <c r="BJ33" i="3"/>
  <c r="BK33" i="3"/>
  <c r="BL33" i="3"/>
  <c r="BM33" i="3"/>
  <c r="BN33" i="3"/>
  <c r="BO33" i="3"/>
  <c r="BP33" i="3"/>
  <c r="BQ33" i="3"/>
  <c r="BR33" i="3"/>
  <c r="BG34" i="3"/>
  <c r="BH34" i="3"/>
  <c r="BI34" i="3"/>
  <c r="BJ34" i="3"/>
  <c r="BK34" i="3"/>
  <c r="BL34" i="3"/>
  <c r="BM34" i="3"/>
  <c r="BN34" i="3"/>
  <c r="BO34" i="3"/>
  <c r="BP34" i="3"/>
  <c r="BQ34" i="3"/>
  <c r="BR34" i="3"/>
  <c r="BG35" i="3"/>
  <c r="BH35" i="3"/>
  <c r="BI35" i="3"/>
  <c r="BJ35" i="3"/>
  <c r="BK35" i="3"/>
  <c r="BL35" i="3"/>
  <c r="BM35" i="3"/>
  <c r="BN35" i="3"/>
  <c r="BO35" i="3"/>
  <c r="BP35" i="3"/>
  <c r="BQ35" i="3"/>
  <c r="BR35" i="3"/>
  <c r="BG36" i="3"/>
  <c r="BH36" i="3"/>
  <c r="BI36" i="3"/>
  <c r="BJ36" i="3"/>
  <c r="BK36" i="3"/>
  <c r="BL36" i="3"/>
  <c r="BM36" i="3"/>
  <c r="BN36" i="3"/>
  <c r="BO36" i="3"/>
  <c r="BP36" i="3"/>
  <c r="BQ36" i="3"/>
  <c r="BR36" i="3"/>
  <c r="BG37" i="3"/>
  <c r="BH37" i="3"/>
  <c r="BI37" i="3"/>
  <c r="BJ37" i="3"/>
  <c r="BK37" i="3"/>
  <c r="BL37" i="3"/>
  <c r="BM37" i="3"/>
  <c r="BN37" i="3"/>
  <c r="BO37" i="3"/>
  <c r="BP37" i="3"/>
  <c r="BQ37" i="3"/>
  <c r="BR37" i="3"/>
  <c r="BG38" i="3"/>
  <c r="BH38" i="3"/>
  <c r="BI38" i="3"/>
  <c r="BJ38" i="3"/>
  <c r="BK38" i="3"/>
  <c r="BL38" i="3"/>
  <c r="BM38" i="3"/>
  <c r="BN38" i="3"/>
  <c r="BO38" i="3"/>
  <c r="BP38" i="3"/>
  <c r="BQ38" i="3"/>
  <c r="BR38" i="3"/>
  <c r="BG39" i="3"/>
  <c r="BH39" i="3"/>
  <c r="BI39" i="3"/>
  <c r="BJ39" i="3"/>
  <c r="BK39" i="3"/>
  <c r="BL39" i="3"/>
  <c r="BM39" i="3"/>
  <c r="BN39" i="3"/>
  <c r="BO39" i="3"/>
  <c r="BP39" i="3"/>
  <c r="BQ39" i="3"/>
  <c r="BR39" i="3"/>
  <c r="BG40" i="3"/>
  <c r="BH40" i="3"/>
  <c r="BI40" i="3"/>
  <c r="BJ40" i="3"/>
  <c r="BK40" i="3"/>
  <c r="BL40" i="3"/>
  <c r="BM40" i="3"/>
  <c r="BN40" i="3"/>
  <c r="BO40" i="3"/>
  <c r="BP40" i="3"/>
  <c r="BQ40" i="3"/>
  <c r="BR40" i="3"/>
  <c r="BG41" i="3"/>
  <c r="BH41" i="3"/>
  <c r="BI41" i="3"/>
  <c r="BJ41" i="3"/>
  <c r="BK41" i="3"/>
  <c r="BL41" i="3"/>
  <c r="BM41" i="3"/>
  <c r="BN41" i="3"/>
  <c r="BO41" i="3"/>
  <c r="BP41" i="3"/>
  <c r="BQ41" i="3"/>
  <c r="BR41" i="3"/>
  <c r="BG42" i="3"/>
  <c r="BH42" i="3"/>
  <c r="BI42" i="3"/>
  <c r="BJ42" i="3"/>
  <c r="BK42" i="3"/>
  <c r="BL42" i="3"/>
  <c r="BM42" i="3"/>
  <c r="BN42" i="3"/>
  <c r="BO42" i="3"/>
  <c r="BP42" i="3"/>
  <c r="BQ42" i="3"/>
  <c r="BR42" i="3"/>
  <c r="BG43" i="3"/>
  <c r="BH43" i="3"/>
  <c r="BI43" i="3"/>
  <c r="BJ43" i="3"/>
  <c r="BK43" i="3"/>
  <c r="BL43" i="3"/>
  <c r="BM43" i="3"/>
  <c r="BN43" i="3"/>
  <c r="BO43" i="3"/>
  <c r="BP43" i="3"/>
  <c r="BQ43" i="3"/>
  <c r="BR43" i="3"/>
  <c r="BG44" i="3"/>
  <c r="BH44" i="3"/>
  <c r="BI44" i="3"/>
  <c r="BJ44" i="3"/>
  <c r="BK44" i="3"/>
  <c r="BL44" i="3"/>
  <c r="BM44" i="3"/>
  <c r="BN44" i="3"/>
  <c r="BO44" i="3"/>
  <c r="BP44" i="3"/>
  <c r="BQ44" i="3"/>
  <c r="BR44" i="3"/>
  <c r="BG45" i="3"/>
  <c r="BH45" i="3"/>
  <c r="BI45" i="3"/>
  <c r="BJ45" i="3"/>
  <c r="BK45" i="3"/>
  <c r="BL45" i="3"/>
  <c r="BM45" i="3"/>
  <c r="BN45" i="3"/>
  <c r="BO45" i="3"/>
  <c r="BP45" i="3"/>
  <c r="BQ45" i="3"/>
  <c r="BR45" i="3"/>
  <c r="BG46" i="3"/>
  <c r="BH46" i="3"/>
  <c r="BI46" i="3"/>
  <c r="BJ46" i="3"/>
  <c r="BK46" i="3"/>
  <c r="BL46" i="3"/>
  <c r="BM46" i="3"/>
  <c r="BN46" i="3"/>
  <c r="BO46" i="3"/>
  <c r="BP46" i="3"/>
  <c r="BQ46" i="3"/>
  <c r="BR46" i="3"/>
  <c r="BG47" i="3"/>
  <c r="BH47" i="3"/>
  <c r="BI47" i="3"/>
  <c r="BJ47" i="3"/>
  <c r="BK47" i="3"/>
  <c r="BL47" i="3"/>
  <c r="BM47" i="3"/>
  <c r="BN47" i="3"/>
  <c r="BO47" i="3"/>
  <c r="BP47" i="3"/>
  <c r="BQ47" i="3"/>
  <c r="BR47" i="3"/>
  <c r="BG48" i="3"/>
  <c r="BH48" i="3"/>
  <c r="BI48" i="3"/>
  <c r="BJ48" i="3"/>
  <c r="BK48" i="3"/>
  <c r="BL48" i="3"/>
  <c r="BM48" i="3"/>
  <c r="BN48" i="3"/>
  <c r="BO48" i="3"/>
  <c r="BP48" i="3"/>
  <c r="BQ48" i="3"/>
  <c r="BR48" i="3"/>
  <c r="BG49" i="3"/>
  <c r="BH49" i="3"/>
  <c r="BI49" i="3"/>
  <c r="BJ49" i="3"/>
  <c r="BK49" i="3"/>
  <c r="BL49" i="3"/>
  <c r="BM49" i="3"/>
  <c r="BN49" i="3"/>
  <c r="BO49" i="3"/>
  <c r="BP49" i="3"/>
  <c r="BQ49" i="3"/>
  <c r="BR49" i="3"/>
  <c r="BG50" i="3"/>
  <c r="BH50" i="3"/>
  <c r="BI50" i="3"/>
  <c r="BJ50" i="3"/>
  <c r="BK50" i="3"/>
  <c r="BL50" i="3"/>
  <c r="BM50" i="3"/>
  <c r="BN50" i="3"/>
  <c r="BO50" i="3"/>
  <c r="BP50" i="3"/>
  <c r="BQ50" i="3"/>
  <c r="BR50" i="3"/>
  <c r="BG51" i="3"/>
  <c r="BH51" i="3"/>
  <c r="BI51" i="3"/>
  <c r="BJ51" i="3"/>
  <c r="BK51" i="3"/>
  <c r="BL51" i="3"/>
  <c r="BM51" i="3"/>
  <c r="BN51" i="3"/>
  <c r="BO51" i="3"/>
  <c r="BP51" i="3"/>
  <c r="BQ51" i="3"/>
  <c r="BR51" i="3"/>
  <c r="BG52" i="3"/>
  <c r="BH52" i="3"/>
  <c r="BI52" i="3"/>
  <c r="BJ52" i="3"/>
  <c r="BK52" i="3"/>
  <c r="BL52" i="3"/>
  <c r="BM52" i="3"/>
  <c r="BN52" i="3"/>
  <c r="BO52" i="3"/>
  <c r="BP52" i="3"/>
  <c r="BQ52" i="3"/>
  <c r="BR52" i="3"/>
  <c r="BG53" i="3"/>
  <c r="BH53" i="3"/>
  <c r="BI53" i="3"/>
  <c r="BJ53" i="3"/>
  <c r="BK53" i="3"/>
  <c r="BL53" i="3"/>
  <c r="BM53" i="3"/>
  <c r="BN53" i="3"/>
  <c r="BO53" i="3"/>
  <c r="BP53" i="3"/>
  <c r="BQ53" i="3"/>
  <c r="BR53" i="3"/>
  <c r="BG54" i="3"/>
  <c r="BH54" i="3"/>
  <c r="BI54" i="3"/>
  <c r="BJ54" i="3"/>
  <c r="BK54" i="3"/>
  <c r="BL54" i="3"/>
  <c r="BM54" i="3"/>
  <c r="BN54" i="3"/>
  <c r="BO54" i="3"/>
  <c r="BP54" i="3"/>
  <c r="BQ54" i="3"/>
  <c r="BR54" i="3"/>
  <c r="BG55" i="3"/>
  <c r="BH55" i="3"/>
  <c r="BI55" i="3"/>
  <c r="BJ55" i="3"/>
  <c r="BK55" i="3"/>
  <c r="BL55" i="3"/>
  <c r="BM55" i="3"/>
  <c r="BN55" i="3"/>
  <c r="BO55" i="3"/>
  <c r="BP55" i="3"/>
  <c r="BQ55" i="3"/>
  <c r="BR55" i="3"/>
  <c r="BG56" i="3"/>
  <c r="BH56" i="3"/>
  <c r="BI56" i="3"/>
  <c r="BJ56" i="3"/>
  <c r="BK56" i="3"/>
  <c r="BL56" i="3"/>
  <c r="BM56" i="3"/>
  <c r="BN56" i="3"/>
  <c r="BO56" i="3"/>
  <c r="BP56" i="3"/>
  <c r="BQ56" i="3"/>
  <c r="BR56" i="3"/>
  <c r="BG57" i="3"/>
  <c r="BH57" i="3"/>
  <c r="BI57" i="3"/>
  <c r="BJ57" i="3"/>
  <c r="BK57" i="3"/>
  <c r="BL57" i="3"/>
  <c r="BM57" i="3"/>
  <c r="BN57" i="3"/>
  <c r="BO57" i="3"/>
  <c r="BP57" i="3"/>
  <c r="BQ57" i="3"/>
  <c r="BR57" i="3"/>
  <c r="BG58" i="3"/>
  <c r="BH58" i="3"/>
  <c r="BI58" i="3"/>
  <c r="BJ58" i="3"/>
  <c r="BK58" i="3"/>
  <c r="BL58" i="3"/>
  <c r="BM58" i="3"/>
  <c r="BN58" i="3"/>
  <c r="BO58" i="3"/>
  <c r="BP58" i="3"/>
  <c r="BQ58" i="3"/>
  <c r="BR58" i="3"/>
  <c r="BG59" i="3"/>
  <c r="BH59" i="3"/>
  <c r="BI59" i="3"/>
  <c r="BJ59" i="3"/>
  <c r="BK59" i="3"/>
  <c r="BL59" i="3"/>
  <c r="BM59" i="3"/>
  <c r="BN59" i="3"/>
  <c r="BO59" i="3"/>
  <c r="BP59" i="3"/>
  <c r="BQ59" i="3"/>
  <c r="BR59" i="3"/>
  <c r="BG60" i="3"/>
  <c r="BH60" i="3"/>
  <c r="BI60" i="3"/>
  <c r="BJ60" i="3"/>
  <c r="BK60" i="3"/>
  <c r="BL60" i="3"/>
  <c r="BM60" i="3"/>
  <c r="BN60" i="3"/>
  <c r="BO60" i="3"/>
  <c r="BP60" i="3"/>
  <c r="BQ60" i="3"/>
  <c r="BR60" i="3"/>
  <c r="BG61" i="3"/>
  <c r="BH61" i="3"/>
  <c r="BI61" i="3"/>
  <c r="BJ61" i="3"/>
  <c r="BK61" i="3"/>
  <c r="BL61" i="3"/>
  <c r="BM61" i="3"/>
  <c r="BN61" i="3"/>
  <c r="BO61" i="3"/>
  <c r="BP61" i="3"/>
  <c r="BQ61" i="3"/>
  <c r="BR61" i="3"/>
  <c r="BG62" i="3"/>
  <c r="BH62" i="3"/>
  <c r="BI62" i="3"/>
  <c r="BJ62" i="3"/>
  <c r="BK62" i="3"/>
  <c r="BL62" i="3"/>
  <c r="BM62" i="3"/>
  <c r="BN62" i="3"/>
  <c r="BO62" i="3"/>
  <c r="BP62" i="3"/>
  <c r="BQ62" i="3"/>
  <c r="BR62" i="3"/>
  <c r="BG63" i="3"/>
  <c r="BH63" i="3"/>
  <c r="BI63" i="3"/>
  <c r="BJ63" i="3"/>
  <c r="BK63" i="3"/>
  <c r="BL63" i="3"/>
  <c r="BM63" i="3"/>
  <c r="BN63" i="3"/>
  <c r="BO63" i="3"/>
  <c r="BP63" i="3"/>
  <c r="BQ63" i="3"/>
  <c r="BR63" i="3"/>
  <c r="BG64" i="3"/>
  <c r="BH64" i="3"/>
  <c r="BI64" i="3"/>
  <c r="BJ64" i="3"/>
  <c r="BK64" i="3"/>
  <c r="BL64" i="3"/>
  <c r="BM64" i="3"/>
  <c r="BN64" i="3"/>
  <c r="BO64" i="3"/>
  <c r="BP64" i="3"/>
  <c r="BQ64" i="3"/>
  <c r="BR64" i="3"/>
  <c r="BG65" i="3"/>
  <c r="BH65" i="3"/>
  <c r="BI65" i="3"/>
  <c r="BJ65" i="3"/>
  <c r="BK65" i="3"/>
  <c r="BL65" i="3"/>
  <c r="BM65" i="3"/>
  <c r="BN65" i="3"/>
  <c r="BO65" i="3"/>
  <c r="BP65" i="3"/>
  <c r="BQ65" i="3"/>
  <c r="BR65" i="3"/>
  <c r="BG66" i="3"/>
  <c r="BH66" i="3"/>
  <c r="BI66" i="3"/>
  <c r="BJ66" i="3"/>
  <c r="BK66" i="3"/>
  <c r="BL66" i="3"/>
  <c r="BM66" i="3"/>
  <c r="BN66" i="3"/>
  <c r="BO66" i="3"/>
  <c r="BP66" i="3"/>
  <c r="BQ66" i="3"/>
  <c r="BR66" i="3"/>
  <c r="BG67" i="3"/>
  <c r="BH67" i="3"/>
  <c r="BI67" i="3"/>
  <c r="BJ67" i="3"/>
  <c r="BK67" i="3"/>
  <c r="BL67" i="3"/>
  <c r="BM67" i="3"/>
  <c r="BN67" i="3"/>
  <c r="BO67" i="3"/>
  <c r="BP67" i="3"/>
  <c r="BQ67" i="3"/>
  <c r="BR67" i="3"/>
  <c r="BG68" i="3"/>
  <c r="BH68" i="3"/>
  <c r="BI68" i="3"/>
  <c r="BJ68" i="3"/>
  <c r="BK68" i="3"/>
  <c r="BL68" i="3"/>
  <c r="BM68" i="3"/>
  <c r="BN68" i="3"/>
  <c r="BO68" i="3"/>
  <c r="BP68" i="3"/>
  <c r="BQ68" i="3"/>
  <c r="BR68" i="3"/>
  <c r="BG69" i="3"/>
  <c r="BH69" i="3"/>
  <c r="BI69" i="3"/>
  <c r="BJ69" i="3"/>
  <c r="BK69" i="3"/>
  <c r="BL69" i="3"/>
  <c r="BM69" i="3"/>
  <c r="BN69" i="3"/>
  <c r="BO69" i="3"/>
  <c r="BP69" i="3"/>
  <c r="BQ69" i="3"/>
  <c r="BR69" i="3"/>
  <c r="BG70" i="3"/>
  <c r="BH70" i="3"/>
  <c r="BI70" i="3"/>
  <c r="BJ70" i="3"/>
  <c r="BK70" i="3"/>
  <c r="BL70" i="3"/>
  <c r="BM70" i="3"/>
  <c r="BN70" i="3"/>
  <c r="BO70" i="3"/>
  <c r="BP70" i="3"/>
  <c r="BQ70" i="3"/>
  <c r="BR70" i="3"/>
  <c r="BG71" i="3"/>
  <c r="BH71" i="3"/>
  <c r="BI71" i="3"/>
  <c r="BJ71" i="3"/>
  <c r="BK71" i="3"/>
  <c r="BL71" i="3"/>
  <c r="BM71" i="3"/>
  <c r="BN71" i="3"/>
  <c r="BO71" i="3"/>
  <c r="BP71" i="3"/>
  <c r="BQ71" i="3"/>
  <c r="BR71" i="3"/>
  <c r="BG72" i="3"/>
  <c r="BH72" i="3"/>
  <c r="BI72" i="3"/>
  <c r="BJ72" i="3"/>
  <c r="BK72" i="3"/>
  <c r="BL72" i="3"/>
  <c r="BM72" i="3"/>
  <c r="BN72" i="3"/>
  <c r="BO72" i="3"/>
  <c r="BP72" i="3"/>
  <c r="BQ72" i="3"/>
  <c r="BR72" i="3"/>
  <c r="BG73" i="3"/>
  <c r="BH73" i="3"/>
  <c r="BI73" i="3"/>
  <c r="BJ73" i="3"/>
  <c r="BK73" i="3"/>
  <c r="BL73" i="3"/>
  <c r="BM73" i="3"/>
  <c r="BN73" i="3"/>
  <c r="BO73" i="3"/>
  <c r="BP73" i="3"/>
  <c r="BQ73" i="3"/>
  <c r="BR73" i="3"/>
  <c r="BG74" i="3"/>
  <c r="BH74" i="3"/>
  <c r="BI74" i="3"/>
  <c r="BJ74" i="3"/>
  <c r="BK74" i="3"/>
  <c r="BL74" i="3"/>
  <c r="BM74" i="3"/>
  <c r="BN74" i="3"/>
  <c r="BO74" i="3"/>
  <c r="BP74" i="3"/>
  <c r="BQ74" i="3"/>
  <c r="BR74" i="3"/>
  <c r="BG75" i="3"/>
  <c r="BH75" i="3"/>
  <c r="BI75" i="3"/>
  <c r="BJ75" i="3"/>
  <c r="BK75" i="3"/>
  <c r="BL75" i="3"/>
  <c r="BM75" i="3"/>
  <c r="BN75" i="3"/>
  <c r="BO75" i="3"/>
  <c r="BP75" i="3"/>
  <c r="BQ75" i="3"/>
  <c r="BR75" i="3"/>
  <c r="BG76" i="3"/>
  <c r="BH76" i="3"/>
  <c r="BI76" i="3"/>
  <c r="BJ76" i="3"/>
  <c r="BK76" i="3"/>
  <c r="BL76" i="3"/>
  <c r="BM76" i="3"/>
  <c r="BN76" i="3"/>
  <c r="BO76" i="3"/>
  <c r="BP76" i="3"/>
  <c r="BQ76" i="3"/>
  <c r="BR76" i="3"/>
  <c r="BG77" i="3"/>
  <c r="BH77" i="3"/>
  <c r="BI77" i="3"/>
  <c r="BJ77" i="3"/>
  <c r="BK77" i="3"/>
  <c r="BL77" i="3"/>
  <c r="BM77" i="3"/>
  <c r="BN77" i="3"/>
  <c r="BO77" i="3"/>
  <c r="BP77" i="3"/>
  <c r="BQ77" i="3"/>
  <c r="BR77" i="3"/>
  <c r="BG78" i="3"/>
  <c r="BH78" i="3"/>
  <c r="BI78" i="3"/>
  <c r="BJ78" i="3"/>
  <c r="BK78" i="3"/>
  <c r="BL78" i="3"/>
  <c r="BM78" i="3"/>
  <c r="BN78" i="3"/>
  <c r="BO78" i="3"/>
  <c r="BP78" i="3"/>
  <c r="BQ78" i="3"/>
  <c r="BR78" i="3"/>
  <c r="BG79" i="3"/>
  <c r="BH79" i="3"/>
  <c r="BI79" i="3"/>
  <c r="BJ79" i="3"/>
  <c r="BK79" i="3"/>
  <c r="BL79" i="3"/>
  <c r="BM79" i="3"/>
  <c r="BN79" i="3"/>
  <c r="BO79" i="3"/>
  <c r="BP79" i="3"/>
  <c r="BQ79" i="3"/>
  <c r="BR79" i="3"/>
  <c r="BG80" i="3"/>
  <c r="BH80" i="3"/>
  <c r="BI80" i="3"/>
  <c r="BJ80" i="3"/>
  <c r="BK80" i="3"/>
  <c r="BL80" i="3"/>
  <c r="BM80" i="3"/>
  <c r="BN80" i="3"/>
  <c r="BO80" i="3"/>
  <c r="BP80" i="3"/>
  <c r="BQ80" i="3"/>
  <c r="BR80" i="3"/>
  <c r="BG81" i="3"/>
  <c r="BH81" i="3"/>
  <c r="BI81" i="3"/>
  <c r="BJ81" i="3"/>
  <c r="BK81" i="3"/>
  <c r="BL81" i="3"/>
  <c r="BM81" i="3"/>
  <c r="BN81" i="3"/>
  <c r="BO81" i="3"/>
  <c r="BP81" i="3"/>
  <c r="BQ81" i="3"/>
  <c r="BR81" i="3"/>
  <c r="BG82" i="3"/>
  <c r="BH82" i="3"/>
  <c r="BI82" i="3"/>
  <c r="BJ82" i="3"/>
  <c r="BK82" i="3"/>
  <c r="BL82" i="3"/>
  <c r="BM82" i="3"/>
  <c r="BN82" i="3"/>
  <c r="BO82" i="3"/>
  <c r="BP82" i="3"/>
  <c r="BQ82" i="3"/>
  <c r="BR82" i="3"/>
  <c r="BG83" i="3"/>
  <c r="BH83" i="3"/>
  <c r="BI83" i="3"/>
  <c r="BJ83" i="3"/>
  <c r="BK83" i="3"/>
  <c r="BL83" i="3"/>
  <c r="BM83" i="3"/>
  <c r="BN83" i="3"/>
  <c r="BO83" i="3"/>
  <c r="BP83" i="3"/>
  <c r="BQ83" i="3"/>
  <c r="BR83" i="3"/>
  <c r="BG84" i="3"/>
  <c r="BH84" i="3"/>
  <c r="BI84" i="3"/>
  <c r="BJ84" i="3"/>
  <c r="BK84" i="3"/>
  <c r="BL84" i="3"/>
  <c r="BM84" i="3"/>
  <c r="BN84" i="3"/>
  <c r="BO84" i="3"/>
  <c r="BP84" i="3"/>
  <c r="BQ84" i="3"/>
  <c r="BR84" i="3"/>
  <c r="BG85" i="3"/>
  <c r="BH85" i="3"/>
  <c r="BI85" i="3"/>
  <c r="BJ85" i="3"/>
  <c r="BK85" i="3"/>
  <c r="BL85" i="3"/>
  <c r="BM85" i="3"/>
  <c r="BN85" i="3"/>
  <c r="BO85" i="3"/>
  <c r="BP85" i="3"/>
  <c r="BQ85" i="3"/>
  <c r="BR85" i="3"/>
  <c r="BG86" i="3"/>
  <c r="BH86" i="3"/>
  <c r="BI86" i="3"/>
  <c r="BJ86" i="3"/>
  <c r="BK86" i="3"/>
  <c r="BL86" i="3"/>
  <c r="BM86" i="3"/>
  <c r="BN86" i="3"/>
  <c r="BO86" i="3"/>
  <c r="BP86" i="3"/>
  <c r="BQ86" i="3"/>
  <c r="BR86" i="3"/>
  <c r="BG87" i="3"/>
  <c r="BH87" i="3"/>
  <c r="BI87" i="3"/>
  <c r="BJ87" i="3"/>
  <c r="BK87" i="3"/>
  <c r="BL87" i="3"/>
  <c r="BM87" i="3"/>
  <c r="BN87" i="3"/>
  <c r="BO87" i="3"/>
  <c r="BP87" i="3"/>
  <c r="BQ87" i="3"/>
  <c r="BR87" i="3"/>
  <c r="BG88" i="3"/>
  <c r="BH88" i="3"/>
  <c r="BI88" i="3"/>
  <c r="BJ88" i="3"/>
  <c r="BK88" i="3"/>
  <c r="BL88" i="3"/>
  <c r="BM88" i="3"/>
  <c r="BN88" i="3"/>
  <c r="BO88" i="3"/>
  <c r="BP88" i="3"/>
  <c r="BQ88" i="3"/>
  <c r="BR88" i="3"/>
  <c r="BG89" i="3"/>
  <c r="BH89" i="3"/>
  <c r="BI89" i="3"/>
  <c r="BJ89" i="3"/>
  <c r="BK89" i="3"/>
  <c r="BL89" i="3"/>
  <c r="BM89" i="3"/>
  <c r="BN89" i="3"/>
  <c r="BO89" i="3"/>
  <c r="BP89" i="3"/>
  <c r="BQ89" i="3"/>
  <c r="BR89" i="3"/>
  <c r="BG90" i="3"/>
  <c r="BH90" i="3"/>
  <c r="BI90" i="3"/>
  <c r="BJ90" i="3"/>
  <c r="BK90" i="3"/>
  <c r="BL90" i="3"/>
  <c r="BM90" i="3"/>
  <c r="BN90" i="3"/>
  <c r="BO90" i="3"/>
  <c r="BP90" i="3"/>
  <c r="BQ90" i="3"/>
  <c r="BR90" i="3"/>
  <c r="BG91" i="3"/>
  <c r="BH91" i="3"/>
  <c r="BI91" i="3"/>
  <c r="BJ91" i="3"/>
  <c r="BK91" i="3"/>
  <c r="BL91" i="3"/>
  <c r="BM91" i="3"/>
  <c r="BN91" i="3"/>
  <c r="BO91" i="3"/>
  <c r="BP91" i="3"/>
  <c r="BQ91" i="3"/>
  <c r="BR91" i="3"/>
  <c r="BG92" i="3"/>
  <c r="BH92" i="3"/>
  <c r="BI92" i="3"/>
  <c r="BJ92" i="3"/>
  <c r="BK92" i="3"/>
  <c r="BL92" i="3"/>
  <c r="BM92" i="3"/>
  <c r="BN92" i="3"/>
  <c r="BO92" i="3"/>
  <c r="BP92" i="3"/>
  <c r="BQ92" i="3"/>
  <c r="BR92" i="3"/>
  <c r="BG93" i="3"/>
  <c r="BH93" i="3"/>
  <c r="BI93" i="3"/>
  <c r="BJ93" i="3"/>
  <c r="BK93" i="3"/>
  <c r="BL93" i="3"/>
  <c r="BM93" i="3"/>
  <c r="BN93" i="3"/>
  <c r="BO93" i="3"/>
  <c r="BP93" i="3"/>
  <c r="BQ93" i="3"/>
  <c r="BR93" i="3"/>
  <c r="BG94" i="3"/>
  <c r="BH94" i="3"/>
  <c r="BI94" i="3"/>
  <c r="BJ94" i="3"/>
  <c r="BK94" i="3"/>
  <c r="BL94" i="3"/>
  <c r="BM94" i="3"/>
  <c r="BN94" i="3"/>
  <c r="BO94" i="3"/>
  <c r="BP94" i="3"/>
  <c r="BQ94" i="3"/>
  <c r="BR94" i="3"/>
  <c r="BG95" i="3"/>
  <c r="BH95" i="3"/>
  <c r="BI95" i="3"/>
  <c r="BJ95" i="3"/>
  <c r="BK95" i="3"/>
  <c r="BL95" i="3"/>
  <c r="BM95" i="3"/>
  <c r="BN95" i="3"/>
  <c r="BO95" i="3"/>
  <c r="BP95" i="3"/>
  <c r="BQ95" i="3"/>
  <c r="BR95" i="3"/>
  <c r="BG96" i="3"/>
  <c r="BH96" i="3"/>
  <c r="BI96" i="3"/>
  <c r="BJ96" i="3"/>
  <c r="BK96" i="3"/>
  <c r="BL96" i="3"/>
  <c r="BM96" i="3"/>
  <c r="BN96" i="3"/>
  <c r="BO96" i="3"/>
  <c r="BP96" i="3"/>
  <c r="BQ96" i="3"/>
  <c r="BR96" i="3"/>
  <c r="BG97" i="3"/>
  <c r="BH97" i="3"/>
  <c r="BI97" i="3"/>
  <c r="BJ97" i="3"/>
  <c r="BK97" i="3"/>
  <c r="BL97" i="3"/>
  <c r="BM97" i="3"/>
  <c r="BN97" i="3"/>
  <c r="BO97" i="3"/>
  <c r="BP97" i="3"/>
  <c r="BQ97" i="3"/>
  <c r="BR97" i="3"/>
  <c r="BG98" i="3"/>
  <c r="BH98" i="3"/>
  <c r="BI98" i="3"/>
  <c r="BJ98" i="3"/>
  <c r="BK98" i="3"/>
  <c r="BL98" i="3"/>
  <c r="BM98" i="3"/>
  <c r="BN98" i="3"/>
  <c r="BO98" i="3"/>
  <c r="BP98" i="3"/>
  <c r="BQ98" i="3"/>
  <c r="BR98" i="3"/>
  <c r="BG99" i="3"/>
  <c r="BH99" i="3"/>
  <c r="BI99" i="3"/>
  <c r="BJ99" i="3"/>
  <c r="BK99" i="3"/>
  <c r="BL99" i="3"/>
  <c r="BM99" i="3"/>
  <c r="BN99" i="3"/>
  <c r="BO99" i="3"/>
  <c r="BP99" i="3"/>
  <c r="BQ99" i="3"/>
  <c r="BR99" i="3"/>
  <c r="BG100" i="3"/>
  <c r="BH100" i="3"/>
  <c r="BI100" i="3"/>
  <c r="BJ100" i="3"/>
  <c r="BK100" i="3"/>
  <c r="BL100" i="3"/>
  <c r="BM100" i="3"/>
  <c r="BN100" i="3"/>
  <c r="BO100" i="3"/>
  <c r="BP100" i="3"/>
  <c r="BQ100" i="3"/>
  <c r="BR100" i="3"/>
  <c r="BG101" i="3"/>
  <c r="BH101" i="3"/>
  <c r="BI101" i="3"/>
  <c r="BJ101" i="3"/>
  <c r="BK101" i="3"/>
  <c r="BL101" i="3"/>
  <c r="BM101" i="3"/>
  <c r="BN101" i="3"/>
  <c r="BO101" i="3"/>
  <c r="BP101" i="3"/>
  <c r="BQ101" i="3"/>
  <c r="BR101" i="3"/>
  <c r="BG102" i="3"/>
  <c r="BH102" i="3"/>
  <c r="BI102" i="3"/>
  <c r="BJ102" i="3"/>
  <c r="BK102" i="3"/>
  <c r="BL102" i="3"/>
  <c r="BM102" i="3"/>
  <c r="BN102" i="3"/>
  <c r="BO102" i="3"/>
  <c r="BP102" i="3"/>
  <c r="BQ102" i="3"/>
  <c r="BR102" i="3"/>
  <c r="BG103" i="3"/>
  <c r="BH103" i="3"/>
  <c r="BI103" i="3"/>
  <c r="BJ103" i="3"/>
  <c r="BK103" i="3"/>
  <c r="BL103" i="3"/>
  <c r="BM103" i="3"/>
  <c r="BN103" i="3"/>
  <c r="BO103" i="3"/>
  <c r="BP103" i="3"/>
  <c r="BQ103" i="3"/>
  <c r="BR103" i="3"/>
  <c r="BG104" i="3"/>
  <c r="BH104" i="3"/>
  <c r="BI104" i="3"/>
  <c r="BJ104" i="3"/>
  <c r="BK104" i="3"/>
  <c r="BL104" i="3"/>
  <c r="BM104" i="3"/>
  <c r="BN104" i="3"/>
  <c r="BO104" i="3"/>
  <c r="BP104" i="3"/>
  <c r="BQ104" i="3"/>
  <c r="BR104" i="3"/>
  <c r="BG105" i="3"/>
  <c r="BH105" i="3"/>
  <c r="BI105" i="3"/>
  <c r="BJ105" i="3"/>
  <c r="BK105" i="3"/>
  <c r="BL105" i="3"/>
  <c r="BM105" i="3"/>
  <c r="BN105" i="3"/>
  <c r="BO105" i="3"/>
  <c r="BP105" i="3"/>
  <c r="BQ105" i="3"/>
  <c r="BR105" i="3"/>
  <c r="BG106" i="3"/>
  <c r="BH106" i="3"/>
  <c r="BI106" i="3"/>
  <c r="BJ106" i="3"/>
  <c r="BK106" i="3"/>
  <c r="BL106" i="3"/>
  <c r="BM106" i="3"/>
  <c r="BN106" i="3"/>
  <c r="BO106" i="3"/>
  <c r="BP106" i="3"/>
  <c r="BQ106" i="3"/>
  <c r="BR106" i="3"/>
  <c r="BG107" i="3"/>
  <c r="BH107" i="3"/>
  <c r="BI107" i="3"/>
  <c r="BJ107" i="3"/>
  <c r="BK107" i="3"/>
  <c r="BL107" i="3"/>
  <c r="BM107" i="3"/>
  <c r="BN107" i="3"/>
  <c r="BO107" i="3"/>
  <c r="BP107" i="3"/>
  <c r="BQ107" i="3"/>
  <c r="BR107" i="3"/>
  <c r="BG108" i="3"/>
  <c r="BH108" i="3"/>
  <c r="BI108" i="3"/>
  <c r="BJ108" i="3"/>
  <c r="BK108" i="3"/>
  <c r="BL108" i="3"/>
  <c r="BM108" i="3"/>
  <c r="BN108" i="3"/>
  <c r="BO108" i="3"/>
  <c r="BP108" i="3"/>
  <c r="BQ108" i="3"/>
  <c r="BR108" i="3"/>
  <c r="BG109" i="3"/>
  <c r="BH109" i="3"/>
  <c r="BI109" i="3"/>
  <c r="BJ109" i="3"/>
  <c r="BK109" i="3"/>
  <c r="BL109" i="3"/>
  <c r="BM109" i="3"/>
  <c r="BN109" i="3"/>
  <c r="BO109" i="3"/>
  <c r="BP109" i="3"/>
  <c r="BQ109" i="3"/>
  <c r="BR109" i="3"/>
  <c r="BG110" i="3"/>
  <c r="BH110" i="3"/>
  <c r="BI110" i="3"/>
  <c r="BJ110" i="3"/>
  <c r="BK110" i="3"/>
  <c r="BL110" i="3"/>
  <c r="BM110" i="3"/>
  <c r="BN110" i="3"/>
  <c r="BO110" i="3"/>
  <c r="BP110" i="3"/>
  <c r="BQ110" i="3"/>
  <c r="BR110" i="3"/>
  <c r="BG111" i="3"/>
  <c r="BH111" i="3"/>
  <c r="BI111" i="3"/>
  <c r="BJ111" i="3"/>
  <c r="BK111" i="3"/>
  <c r="BL111" i="3"/>
  <c r="BM111" i="3"/>
  <c r="BN111" i="3"/>
  <c r="BO111" i="3"/>
  <c r="BP111" i="3"/>
  <c r="BQ111" i="3"/>
  <c r="BR111" i="3"/>
  <c r="BG112" i="3"/>
  <c r="BH112" i="3"/>
  <c r="BI112" i="3"/>
  <c r="BJ112" i="3"/>
  <c r="BK112" i="3"/>
  <c r="BL112" i="3"/>
  <c r="BM112" i="3"/>
  <c r="BN112" i="3"/>
  <c r="BO112" i="3"/>
  <c r="BP112" i="3"/>
  <c r="BQ112" i="3"/>
  <c r="BR112" i="3"/>
  <c r="BG113" i="3"/>
  <c r="BH113" i="3"/>
  <c r="BI113" i="3"/>
  <c r="BJ113" i="3"/>
  <c r="BK113" i="3"/>
  <c r="BL113" i="3"/>
  <c r="BM113" i="3"/>
  <c r="BN113" i="3"/>
  <c r="BO113" i="3"/>
  <c r="BP113" i="3"/>
  <c r="BQ113" i="3"/>
  <c r="BR113" i="3"/>
  <c r="BG114" i="3"/>
  <c r="BH114" i="3"/>
  <c r="BI114" i="3"/>
  <c r="BJ114" i="3"/>
  <c r="BK114" i="3"/>
  <c r="BL114" i="3"/>
  <c r="BM114" i="3"/>
  <c r="BN114" i="3"/>
  <c r="BO114" i="3"/>
  <c r="BP114" i="3"/>
  <c r="BQ114" i="3"/>
  <c r="BR114" i="3"/>
  <c r="BG115" i="3"/>
  <c r="BH115" i="3"/>
  <c r="BI115" i="3"/>
  <c r="BJ115" i="3"/>
  <c r="BK115" i="3"/>
  <c r="BL115" i="3"/>
  <c r="BM115" i="3"/>
  <c r="BN115" i="3"/>
  <c r="BO115" i="3"/>
  <c r="BP115" i="3"/>
  <c r="BQ115" i="3"/>
  <c r="BR115" i="3"/>
  <c r="BG116" i="3"/>
  <c r="BH116" i="3"/>
  <c r="BI116" i="3"/>
  <c r="BJ116" i="3"/>
  <c r="BK116" i="3"/>
  <c r="BL116" i="3"/>
  <c r="BM116" i="3"/>
  <c r="BN116" i="3"/>
  <c r="BO116" i="3"/>
  <c r="BP116" i="3"/>
  <c r="BQ116" i="3"/>
  <c r="BR116" i="3"/>
  <c r="BG117" i="3"/>
  <c r="BH117" i="3"/>
  <c r="BI117" i="3"/>
  <c r="BJ117" i="3"/>
  <c r="BK117" i="3"/>
  <c r="BL117" i="3"/>
  <c r="BM117" i="3"/>
  <c r="BN117" i="3"/>
  <c r="BO117" i="3"/>
  <c r="BP117" i="3"/>
  <c r="BQ117" i="3"/>
  <c r="BR117" i="3"/>
  <c r="BG118" i="3"/>
  <c r="BH118" i="3"/>
  <c r="BI118" i="3"/>
  <c r="BJ118" i="3"/>
  <c r="BK118" i="3"/>
  <c r="BL118" i="3"/>
  <c r="BM118" i="3"/>
  <c r="BN118" i="3"/>
  <c r="BO118" i="3"/>
  <c r="BP118" i="3"/>
  <c r="BQ118" i="3"/>
  <c r="BR118" i="3"/>
  <c r="BG119" i="3"/>
  <c r="BH119" i="3"/>
  <c r="BI119" i="3"/>
  <c r="BJ119" i="3"/>
  <c r="BK119" i="3"/>
  <c r="BL119" i="3"/>
  <c r="BM119" i="3"/>
  <c r="BN119" i="3"/>
  <c r="BO119" i="3"/>
  <c r="BP119" i="3"/>
  <c r="BQ119" i="3"/>
  <c r="BR119" i="3"/>
  <c r="BG120" i="3"/>
  <c r="BH120" i="3"/>
  <c r="BI120" i="3"/>
  <c r="BJ120" i="3"/>
  <c r="BK120" i="3"/>
  <c r="BL120" i="3"/>
  <c r="BM120" i="3"/>
  <c r="BN120" i="3"/>
  <c r="BO120" i="3"/>
  <c r="BP120" i="3"/>
  <c r="BQ120" i="3"/>
  <c r="BR120" i="3"/>
  <c r="BG121" i="3"/>
  <c r="BH121" i="3"/>
  <c r="BI121" i="3"/>
  <c r="BJ121" i="3"/>
  <c r="BK121" i="3"/>
  <c r="BL121" i="3"/>
  <c r="BM121" i="3"/>
  <c r="BN121" i="3"/>
  <c r="BO121" i="3"/>
  <c r="BP121" i="3"/>
  <c r="BQ121" i="3"/>
  <c r="BR121" i="3"/>
  <c r="BG122" i="3"/>
  <c r="BH122" i="3"/>
  <c r="BI122" i="3"/>
  <c r="BJ122" i="3"/>
  <c r="BK122" i="3"/>
  <c r="BL122" i="3"/>
  <c r="BM122" i="3"/>
  <c r="BN122" i="3"/>
  <c r="BO122" i="3"/>
  <c r="BP122" i="3"/>
  <c r="BQ122" i="3"/>
  <c r="BR122" i="3"/>
  <c r="BG123" i="3"/>
  <c r="BH123" i="3"/>
  <c r="BI123" i="3"/>
  <c r="BJ123" i="3"/>
  <c r="BK123" i="3"/>
  <c r="BL123" i="3"/>
  <c r="BM123" i="3"/>
  <c r="BN123" i="3"/>
  <c r="BO123" i="3"/>
  <c r="BP123" i="3"/>
  <c r="BQ123" i="3"/>
  <c r="BR123" i="3"/>
  <c r="BG124" i="3"/>
  <c r="BH124" i="3"/>
  <c r="BI124" i="3"/>
  <c r="BJ124" i="3"/>
  <c r="BK124" i="3"/>
  <c r="BL124" i="3"/>
  <c r="BM124" i="3"/>
  <c r="BN124" i="3"/>
  <c r="BO124" i="3"/>
  <c r="BP124" i="3"/>
  <c r="BQ124" i="3"/>
  <c r="BR124" i="3"/>
  <c r="BG125" i="3"/>
  <c r="BH125" i="3"/>
  <c r="BI125" i="3"/>
  <c r="BJ125" i="3"/>
  <c r="BK125" i="3"/>
  <c r="BL125" i="3"/>
  <c r="BM125" i="3"/>
  <c r="BN125" i="3"/>
  <c r="BO125" i="3"/>
  <c r="BP125" i="3"/>
  <c r="BQ125" i="3"/>
  <c r="BR125" i="3"/>
  <c r="BG126" i="3"/>
  <c r="BH126" i="3"/>
  <c r="BI126" i="3"/>
  <c r="BJ126" i="3"/>
  <c r="BK126" i="3"/>
  <c r="BL126" i="3"/>
  <c r="BM126" i="3"/>
  <c r="BN126" i="3"/>
  <c r="BO126" i="3"/>
  <c r="BP126" i="3"/>
  <c r="BQ126" i="3"/>
  <c r="BR126" i="3"/>
  <c r="BG127" i="3"/>
  <c r="BH127" i="3"/>
  <c r="BI127" i="3"/>
  <c r="BJ127" i="3"/>
  <c r="BK127" i="3"/>
  <c r="BL127" i="3"/>
  <c r="BM127" i="3"/>
  <c r="BN127" i="3"/>
  <c r="BO127" i="3"/>
  <c r="BP127" i="3"/>
  <c r="BQ127" i="3"/>
  <c r="BR127" i="3"/>
  <c r="BG128" i="3"/>
  <c r="BH128" i="3"/>
  <c r="BI128" i="3"/>
  <c r="BJ128" i="3"/>
  <c r="BK128" i="3"/>
  <c r="BL128" i="3"/>
  <c r="BM128" i="3"/>
  <c r="BN128" i="3"/>
  <c r="BO128" i="3"/>
  <c r="BP128" i="3"/>
  <c r="BQ128" i="3"/>
  <c r="BR128" i="3"/>
  <c r="BG129" i="3"/>
  <c r="BH129" i="3"/>
  <c r="BI129" i="3"/>
  <c r="BJ129" i="3"/>
  <c r="BK129" i="3"/>
  <c r="BL129" i="3"/>
  <c r="BM129" i="3"/>
  <c r="BN129" i="3"/>
  <c r="BO129" i="3"/>
  <c r="BP129" i="3"/>
  <c r="BQ129" i="3"/>
  <c r="BR129" i="3"/>
  <c r="BG130" i="3"/>
  <c r="BH130" i="3"/>
  <c r="BI130" i="3"/>
  <c r="BJ130" i="3"/>
  <c r="BK130" i="3"/>
  <c r="BL130" i="3"/>
  <c r="BM130" i="3"/>
  <c r="BN130" i="3"/>
  <c r="BO130" i="3"/>
  <c r="BP130" i="3"/>
  <c r="BQ130" i="3"/>
  <c r="BR130" i="3"/>
  <c r="BG131" i="3"/>
  <c r="BH131" i="3"/>
  <c r="BI131" i="3"/>
  <c r="BJ131" i="3"/>
  <c r="BK131" i="3"/>
  <c r="BL131" i="3"/>
  <c r="BM131" i="3"/>
  <c r="BN131" i="3"/>
  <c r="BO131" i="3"/>
  <c r="BP131" i="3"/>
  <c r="BQ131" i="3"/>
  <c r="BR131" i="3"/>
  <c r="BG132" i="3"/>
  <c r="BH132" i="3"/>
  <c r="BI132" i="3"/>
  <c r="BJ132" i="3"/>
  <c r="BK132" i="3"/>
  <c r="BL132" i="3"/>
  <c r="BM132" i="3"/>
  <c r="BN132" i="3"/>
  <c r="BO132" i="3"/>
  <c r="BP132" i="3"/>
  <c r="BQ132" i="3"/>
  <c r="BR132" i="3"/>
  <c r="BG133" i="3"/>
  <c r="BH133" i="3"/>
  <c r="BI133" i="3"/>
  <c r="BJ133" i="3"/>
  <c r="BK133" i="3"/>
  <c r="BL133" i="3"/>
  <c r="BM133" i="3"/>
  <c r="BN133" i="3"/>
  <c r="BO133" i="3"/>
  <c r="BP133" i="3"/>
  <c r="BQ133" i="3"/>
  <c r="BR133" i="3"/>
  <c r="BG134" i="3"/>
  <c r="BH134" i="3"/>
  <c r="BI134" i="3"/>
  <c r="BJ134" i="3"/>
  <c r="BK134" i="3"/>
  <c r="BL134" i="3"/>
  <c r="BM134" i="3"/>
  <c r="BN134" i="3"/>
  <c r="BO134" i="3"/>
  <c r="BP134" i="3"/>
  <c r="BQ134" i="3"/>
  <c r="BR134" i="3"/>
  <c r="BG135" i="3"/>
  <c r="BH135" i="3"/>
  <c r="BI135" i="3"/>
  <c r="BJ135" i="3"/>
  <c r="BK135" i="3"/>
  <c r="BL135" i="3"/>
  <c r="BM135" i="3"/>
  <c r="BN135" i="3"/>
  <c r="BO135" i="3"/>
  <c r="BP135" i="3"/>
  <c r="BQ135" i="3"/>
  <c r="BR135" i="3"/>
  <c r="BG136" i="3"/>
  <c r="BH136" i="3"/>
  <c r="BI136" i="3"/>
  <c r="BJ136" i="3"/>
  <c r="BK136" i="3"/>
  <c r="BL136" i="3"/>
  <c r="BM136" i="3"/>
  <c r="BN136" i="3"/>
  <c r="BO136" i="3"/>
  <c r="BP136" i="3"/>
  <c r="BQ136" i="3"/>
  <c r="BR136" i="3"/>
  <c r="BG137" i="3"/>
  <c r="BH137" i="3"/>
  <c r="BI137" i="3"/>
  <c r="BJ137" i="3"/>
  <c r="BK137" i="3"/>
  <c r="BL137" i="3"/>
  <c r="BM137" i="3"/>
  <c r="BN137" i="3"/>
  <c r="BO137" i="3"/>
  <c r="BP137" i="3"/>
  <c r="BQ137" i="3"/>
  <c r="BR137" i="3"/>
  <c r="BG138" i="3"/>
  <c r="BH138" i="3"/>
  <c r="BI138" i="3"/>
  <c r="BJ138" i="3"/>
  <c r="BK138" i="3"/>
  <c r="BL138" i="3"/>
  <c r="BM138" i="3"/>
  <c r="BN138" i="3"/>
  <c r="BO138" i="3"/>
  <c r="BP138" i="3"/>
  <c r="BQ138" i="3"/>
  <c r="BR138" i="3"/>
  <c r="BG139" i="3"/>
  <c r="BH139" i="3"/>
  <c r="BI139" i="3"/>
  <c r="BJ139" i="3"/>
  <c r="BK139" i="3"/>
  <c r="BL139" i="3"/>
  <c r="BM139" i="3"/>
  <c r="BN139" i="3"/>
  <c r="BO139" i="3"/>
  <c r="BP139" i="3"/>
  <c r="BQ139" i="3"/>
  <c r="BR139" i="3"/>
  <c r="BG140" i="3"/>
  <c r="BH140" i="3"/>
  <c r="BI140" i="3"/>
  <c r="BJ140" i="3"/>
  <c r="BK140" i="3"/>
  <c r="BL140" i="3"/>
  <c r="BM140" i="3"/>
  <c r="BN140" i="3"/>
  <c r="BO140" i="3"/>
  <c r="BP140" i="3"/>
  <c r="BQ140" i="3"/>
  <c r="BR140" i="3"/>
  <c r="BG141" i="3"/>
  <c r="BH141" i="3"/>
  <c r="BI141" i="3"/>
  <c r="BJ141" i="3"/>
  <c r="BK141" i="3"/>
  <c r="BL141" i="3"/>
  <c r="BM141" i="3"/>
  <c r="BN141" i="3"/>
  <c r="BO141" i="3"/>
  <c r="BP141" i="3"/>
  <c r="BQ141" i="3"/>
  <c r="BR141" i="3"/>
  <c r="BG142" i="3"/>
  <c r="BH142" i="3"/>
  <c r="BI142" i="3"/>
  <c r="BJ142" i="3"/>
  <c r="BK142" i="3"/>
  <c r="BL142" i="3"/>
  <c r="BM142" i="3"/>
  <c r="BN142" i="3"/>
  <c r="BO142" i="3"/>
  <c r="BP142" i="3"/>
  <c r="BQ142" i="3"/>
  <c r="BR142" i="3"/>
  <c r="BG143" i="3"/>
  <c r="BH143" i="3"/>
  <c r="BI143" i="3"/>
  <c r="BJ143" i="3"/>
  <c r="BK143" i="3"/>
  <c r="BL143" i="3"/>
  <c r="BM143" i="3"/>
  <c r="BN143" i="3"/>
  <c r="BO143" i="3"/>
  <c r="BP143" i="3"/>
  <c r="BQ143" i="3"/>
  <c r="BR143" i="3"/>
  <c r="BG144" i="3"/>
  <c r="BH144" i="3"/>
  <c r="BI144" i="3"/>
  <c r="BJ144" i="3"/>
  <c r="BK144" i="3"/>
  <c r="BL144" i="3"/>
  <c r="BM144" i="3"/>
  <c r="BN144" i="3"/>
  <c r="BO144" i="3"/>
  <c r="BP144" i="3"/>
  <c r="BQ144" i="3"/>
  <c r="BR144" i="3"/>
  <c r="BG145" i="3"/>
  <c r="BH145" i="3"/>
  <c r="BI145" i="3"/>
  <c r="BJ145" i="3"/>
  <c r="BK145" i="3"/>
  <c r="BL145" i="3"/>
  <c r="BM145" i="3"/>
  <c r="BN145" i="3"/>
  <c r="BO145" i="3"/>
  <c r="BP145" i="3"/>
  <c r="BQ145" i="3"/>
  <c r="BR145" i="3"/>
  <c r="BG146" i="3"/>
  <c r="BH146" i="3"/>
  <c r="BI146" i="3"/>
  <c r="BJ146" i="3"/>
  <c r="BK146" i="3"/>
  <c r="BL146" i="3"/>
  <c r="BM146" i="3"/>
  <c r="BN146" i="3"/>
  <c r="BO146" i="3"/>
  <c r="BP146" i="3"/>
  <c r="BQ146" i="3"/>
  <c r="BR146" i="3"/>
  <c r="BG147" i="3"/>
  <c r="BH147" i="3"/>
  <c r="BI147" i="3"/>
  <c r="BJ147" i="3"/>
  <c r="BK147" i="3"/>
  <c r="BL147" i="3"/>
  <c r="BM147" i="3"/>
  <c r="BN147" i="3"/>
  <c r="BO147" i="3"/>
  <c r="BP147" i="3"/>
  <c r="BQ147" i="3"/>
  <c r="BR147" i="3"/>
  <c r="BG148" i="3"/>
  <c r="BH148" i="3"/>
  <c r="BI148" i="3"/>
  <c r="BJ148" i="3"/>
  <c r="BK148" i="3"/>
  <c r="BL148" i="3"/>
  <c r="BM148" i="3"/>
  <c r="BN148" i="3"/>
  <c r="BO148" i="3"/>
  <c r="BP148" i="3"/>
  <c r="BQ148" i="3"/>
  <c r="BR148" i="3"/>
  <c r="BG149" i="3"/>
  <c r="BH149" i="3"/>
  <c r="BI149" i="3"/>
  <c r="BJ149" i="3"/>
  <c r="BK149" i="3"/>
  <c r="BL149" i="3"/>
  <c r="BM149" i="3"/>
  <c r="BN149" i="3"/>
  <c r="BO149" i="3"/>
  <c r="BP149" i="3"/>
  <c r="BQ149" i="3"/>
  <c r="BR149" i="3"/>
  <c r="BG150" i="3"/>
  <c r="BH150" i="3"/>
  <c r="BI150" i="3"/>
  <c r="BJ150" i="3"/>
  <c r="BK150" i="3"/>
  <c r="BL150" i="3"/>
  <c r="BM150" i="3"/>
  <c r="BN150" i="3"/>
  <c r="BO150" i="3"/>
  <c r="BP150" i="3"/>
  <c r="BQ150" i="3"/>
  <c r="BR150" i="3"/>
  <c r="BH12" i="3"/>
  <c r="BI12" i="3" s="1"/>
  <c r="BJ12" i="3" s="1"/>
  <c r="BK12" i="3" s="1"/>
  <c r="BL12" i="3" s="1"/>
  <c r="BM12" i="3" s="1"/>
  <c r="BN12" i="3" s="1"/>
  <c r="BO12" i="3" s="1"/>
  <c r="BP12" i="3" s="1"/>
  <c r="BQ12" i="3" s="1"/>
  <c r="BR12" i="3" s="1"/>
  <c r="AX2" i="3"/>
  <c r="AX3" i="3"/>
  <c r="AX4" i="3"/>
  <c r="AX5" i="3"/>
  <c r="AX6" i="3"/>
  <c r="AX7" i="3"/>
  <c r="AX8" i="3"/>
  <c r="AX9" i="3"/>
  <c r="AX10" i="3"/>
  <c r="AX12" i="3"/>
  <c r="AX13" i="3"/>
  <c r="AX14" i="3"/>
  <c r="AX15" i="3"/>
  <c r="AX16" i="3"/>
  <c r="AX17" i="3"/>
  <c r="AX18" i="3"/>
  <c r="AX19" i="3"/>
  <c r="AX20" i="3"/>
  <c r="AX21" i="3"/>
  <c r="AX22" i="3"/>
  <c r="AX23" i="3"/>
  <c r="AX24" i="3"/>
  <c r="AX25" i="3"/>
  <c r="AX26" i="3"/>
  <c r="AX27" i="3"/>
  <c r="AX28" i="3"/>
  <c r="AX29" i="3"/>
  <c r="AX30" i="3"/>
  <c r="AX31" i="3"/>
  <c r="AX32" i="3"/>
  <c r="AX33" i="3"/>
  <c r="AX34" i="3"/>
  <c r="AX35" i="3"/>
  <c r="AX36" i="3"/>
  <c r="AX37" i="3"/>
  <c r="AX38" i="3"/>
  <c r="AX39" i="3"/>
  <c r="AX40" i="3"/>
  <c r="AX41" i="3"/>
  <c r="AX42" i="3"/>
  <c r="AX43" i="3"/>
  <c r="AX44" i="3"/>
  <c r="AX45" i="3"/>
  <c r="AX46" i="3"/>
  <c r="AX47" i="3"/>
  <c r="AX48" i="3"/>
  <c r="AX49" i="3"/>
  <c r="AX50" i="3"/>
  <c r="AX51" i="3"/>
  <c r="AX52" i="3"/>
  <c r="AX53" i="3"/>
  <c r="AX54" i="3"/>
  <c r="AX55" i="3"/>
  <c r="AX56" i="3"/>
  <c r="AX57" i="3"/>
  <c r="AX58" i="3"/>
  <c r="AX59" i="3"/>
  <c r="AX60" i="3"/>
  <c r="AX61" i="3"/>
  <c r="AX62" i="3"/>
  <c r="AX63" i="3"/>
  <c r="AX64" i="3"/>
  <c r="AX65" i="3"/>
  <c r="AX66" i="3"/>
  <c r="AX67" i="3"/>
  <c r="AX68" i="3"/>
  <c r="AX69" i="3"/>
  <c r="AX70" i="3"/>
  <c r="AX71" i="3"/>
  <c r="AX72" i="3"/>
  <c r="AX73" i="3"/>
  <c r="AX74" i="3"/>
  <c r="AX75" i="3"/>
  <c r="AX76" i="3"/>
  <c r="AX77" i="3"/>
  <c r="AX78" i="3"/>
  <c r="AX79" i="3"/>
  <c r="AX80" i="3"/>
  <c r="AX81" i="3"/>
  <c r="AX82" i="3"/>
  <c r="AX83" i="3"/>
  <c r="AX84" i="3"/>
  <c r="AX85" i="3"/>
  <c r="AX86" i="3"/>
  <c r="AX87" i="3"/>
  <c r="AX88" i="3"/>
  <c r="AX89" i="3"/>
  <c r="AX90" i="3"/>
  <c r="AX91" i="3"/>
  <c r="AX92" i="3"/>
  <c r="AX93" i="3"/>
  <c r="AX94" i="3"/>
  <c r="AX95" i="3"/>
  <c r="AX96" i="3"/>
  <c r="AX97" i="3"/>
  <c r="AX98" i="3"/>
  <c r="AX99" i="3"/>
  <c r="AX100" i="3"/>
  <c r="AX101" i="3"/>
  <c r="AX102" i="3"/>
  <c r="AX103" i="3"/>
  <c r="AX104" i="3"/>
  <c r="AX105" i="3"/>
  <c r="AX106" i="3"/>
  <c r="AX107" i="3"/>
  <c r="AX108" i="3"/>
  <c r="AX109" i="3"/>
  <c r="AX110" i="3"/>
  <c r="AX111" i="3"/>
  <c r="AX112" i="3"/>
  <c r="AX113" i="3"/>
  <c r="AX114" i="3"/>
  <c r="AX115" i="3"/>
  <c r="AX116" i="3"/>
  <c r="AX117" i="3"/>
  <c r="AX118" i="3"/>
  <c r="AX119" i="3"/>
  <c r="AX120" i="3"/>
  <c r="AX121" i="3"/>
  <c r="AX122" i="3"/>
  <c r="AX123" i="3"/>
  <c r="AX124" i="3"/>
  <c r="AX125" i="3"/>
  <c r="AX126" i="3"/>
  <c r="AX127" i="3"/>
  <c r="AX128" i="3"/>
  <c r="AX129" i="3"/>
  <c r="AX130" i="3"/>
  <c r="AX131" i="3"/>
  <c r="AX132" i="3"/>
  <c r="AX133" i="3"/>
  <c r="AX134" i="3"/>
  <c r="AX135" i="3"/>
  <c r="AX136" i="3"/>
  <c r="AX137" i="3"/>
  <c r="AX138" i="3"/>
  <c r="AX139" i="3"/>
  <c r="AX140" i="3"/>
  <c r="AX141" i="3"/>
  <c r="AX142" i="3"/>
  <c r="AX143" i="3"/>
  <c r="AX144" i="3"/>
  <c r="AX145" i="3"/>
  <c r="AX146" i="3"/>
  <c r="AX147" i="3"/>
  <c r="AX148" i="3"/>
  <c r="AX149" i="3"/>
  <c r="AX150" i="3"/>
  <c r="AX11" i="3"/>
  <c r="BH21" i="3"/>
  <c r="BI21" i="3"/>
  <c r="BJ21" i="3" s="1"/>
  <c r="BK21" i="3" s="1"/>
  <c r="BL21" i="3" s="1"/>
  <c r="BM21" i="3" s="1"/>
  <c r="BN21" i="3" s="1"/>
  <c r="BO21" i="3" s="1"/>
  <c r="BP21" i="3" s="1"/>
  <c r="BQ21" i="3" s="1"/>
  <c r="BR21" i="3" s="1"/>
  <c r="BH19" i="3"/>
  <c r="BI19" i="3" s="1"/>
  <c r="BJ19" i="3" s="1"/>
  <c r="BK19" i="3" s="1"/>
  <c r="BL19" i="3" s="1"/>
  <c r="BM19" i="3" s="1"/>
  <c r="BN19" i="3" s="1"/>
  <c r="BO19" i="3" s="1"/>
  <c r="BP19" i="3" s="1"/>
  <c r="BQ19" i="3" s="1"/>
  <c r="BR19" i="3" s="1"/>
  <c r="BH15" i="3"/>
  <c r="BI15" i="3"/>
  <c r="BJ15" i="3" s="1"/>
  <c r="BK15" i="3" s="1"/>
  <c r="BL15" i="3" s="1"/>
  <c r="BM15" i="3" s="1"/>
  <c r="BN15" i="3" s="1"/>
  <c r="BO15" i="3" s="1"/>
  <c r="BP15" i="3" s="1"/>
  <c r="BQ15" i="3" s="1"/>
  <c r="BR15" i="3" s="1"/>
  <c r="I154" i="4"/>
  <c r="I155" i="4"/>
  <c r="I156" i="4"/>
  <c r="I157" i="4"/>
  <c r="I158" i="4"/>
  <c r="I159" i="4"/>
  <c r="I160" i="4"/>
  <c r="CP31" i="3"/>
  <c r="CP32" i="3"/>
  <c r="CP33" i="3"/>
  <c r="CP34" i="3"/>
  <c r="CP35" i="3"/>
  <c r="CP36" i="3"/>
  <c r="CP37" i="3"/>
  <c r="CP38" i="3"/>
  <c r="CP39" i="3"/>
  <c r="CP40" i="3"/>
  <c r="CP41" i="3"/>
  <c r="CP42" i="3"/>
  <c r="CP43" i="3"/>
  <c r="CP44" i="3"/>
  <c r="CP45" i="3"/>
  <c r="CP46" i="3"/>
  <c r="CP47" i="3"/>
  <c r="CP48" i="3"/>
  <c r="CP49" i="3"/>
  <c r="CP50" i="3"/>
  <c r="CP51" i="3"/>
  <c r="CP52" i="3"/>
  <c r="CP53" i="3"/>
  <c r="CP54" i="3"/>
  <c r="CP55" i="3"/>
  <c r="CP56" i="3"/>
  <c r="CP57" i="3"/>
  <c r="CP58" i="3"/>
  <c r="CP59" i="3"/>
  <c r="CP60" i="3"/>
  <c r="CP61" i="3"/>
  <c r="CP62" i="3"/>
  <c r="CP63" i="3"/>
  <c r="CP64" i="3"/>
  <c r="CP65" i="3"/>
  <c r="CP66" i="3"/>
  <c r="CP67" i="3"/>
  <c r="CP68" i="3"/>
  <c r="CP69" i="3"/>
  <c r="CP70" i="3"/>
  <c r="CP71" i="3"/>
  <c r="CP72" i="3"/>
  <c r="CP73" i="3"/>
  <c r="CP74" i="3"/>
  <c r="CP75" i="3"/>
  <c r="CP76" i="3"/>
  <c r="CP77" i="3"/>
  <c r="CP78" i="3"/>
  <c r="CP79" i="3"/>
  <c r="CP80" i="3"/>
  <c r="CP81" i="3"/>
  <c r="CP82" i="3"/>
  <c r="CP83" i="3"/>
  <c r="CP84" i="3"/>
  <c r="CP85" i="3"/>
  <c r="CP86" i="3"/>
  <c r="CP87" i="3"/>
  <c r="CP88" i="3"/>
  <c r="CP89" i="3"/>
  <c r="CP90" i="3"/>
  <c r="CP91" i="3"/>
  <c r="CP92" i="3"/>
  <c r="CP93" i="3"/>
  <c r="CP94" i="3"/>
  <c r="CP95" i="3"/>
  <c r="CP96" i="3"/>
  <c r="CP97" i="3"/>
  <c r="CP98" i="3"/>
  <c r="CP99" i="3"/>
  <c r="CP100" i="3"/>
  <c r="CP101" i="3"/>
  <c r="CP102" i="3"/>
  <c r="CP103" i="3"/>
  <c r="CP104" i="3"/>
  <c r="CP105" i="3"/>
  <c r="CP106" i="3"/>
  <c r="CP107" i="3"/>
  <c r="CP108" i="3"/>
  <c r="CP109" i="3"/>
  <c r="CP110" i="3"/>
  <c r="CP111" i="3"/>
  <c r="CP112" i="3"/>
  <c r="CP113" i="3"/>
  <c r="CP114" i="3"/>
  <c r="CP115" i="3"/>
  <c r="CP116" i="3"/>
  <c r="CP117" i="3"/>
  <c r="CP118" i="3"/>
  <c r="CP119" i="3"/>
  <c r="CP120" i="3"/>
  <c r="CP121" i="3"/>
  <c r="CP122" i="3"/>
  <c r="CP123" i="3"/>
  <c r="CP124" i="3"/>
  <c r="CP125" i="3"/>
  <c r="CP126" i="3"/>
  <c r="CP127" i="3"/>
  <c r="CP128" i="3"/>
  <c r="CP129" i="3"/>
  <c r="CP130" i="3"/>
  <c r="CP131" i="3"/>
  <c r="CP132" i="3"/>
  <c r="CP133" i="3"/>
  <c r="CP134" i="3"/>
  <c r="CP135" i="3"/>
  <c r="CP136" i="3"/>
  <c r="CP137" i="3"/>
  <c r="CP138" i="3"/>
  <c r="CP139" i="3"/>
  <c r="CP140" i="3"/>
  <c r="CP141" i="3"/>
  <c r="CP142" i="3"/>
  <c r="CP143" i="3"/>
  <c r="CP144" i="3"/>
  <c r="CP145" i="3"/>
  <c r="CP146" i="3"/>
  <c r="CP147" i="3"/>
  <c r="CP148" i="3"/>
  <c r="CP149" i="3"/>
  <c r="CP150" i="3"/>
  <c r="CO31" i="3"/>
  <c r="CO32" i="3"/>
  <c r="CO33" i="3"/>
  <c r="CO34" i="3"/>
  <c r="CO35" i="3"/>
  <c r="CO36" i="3"/>
  <c r="CO37" i="3"/>
  <c r="CO38" i="3"/>
  <c r="CO39" i="3"/>
  <c r="CO40" i="3"/>
  <c r="CO41" i="3"/>
  <c r="CO42" i="3"/>
  <c r="CO43" i="3"/>
  <c r="CO44" i="3"/>
  <c r="CO45" i="3"/>
  <c r="CO46" i="3"/>
  <c r="CO47" i="3"/>
  <c r="CO48" i="3"/>
  <c r="CO49" i="3"/>
  <c r="CO50" i="3"/>
  <c r="CO51" i="3"/>
  <c r="CO52" i="3"/>
  <c r="CO53" i="3"/>
  <c r="CO54" i="3"/>
  <c r="CO55" i="3"/>
  <c r="CO56" i="3"/>
  <c r="CO57" i="3"/>
  <c r="CO58" i="3"/>
  <c r="CO59" i="3"/>
  <c r="CO60" i="3"/>
  <c r="CO61" i="3"/>
  <c r="CO62" i="3"/>
  <c r="CO63" i="3"/>
  <c r="CO64" i="3"/>
  <c r="CO65" i="3"/>
  <c r="CO66" i="3"/>
  <c r="CO67" i="3"/>
  <c r="CO68" i="3"/>
  <c r="CO69" i="3"/>
  <c r="CO70" i="3"/>
  <c r="CO71" i="3"/>
  <c r="CO72" i="3"/>
  <c r="CO73" i="3"/>
  <c r="CO74" i="3"/>
  <c r="CO75" i="3"/>
  <c r="CO76" i="3"/>
  <c r="CO77" i="3"/>
  <c r="CO78" i="3"/>
  <c r="CO79" i="3"/>
  <c r="CO80" i="3"/>
  <c r="CO81" i="3"/>
  <c r="CO82" i="3"/>
  <c r="CO83" i="3"/>
  <c r="CO84" i="3"/>
  <c r="CO85" i="3"/>
  <c r="CO86" i="3"/>
  <c r="CO87" i="3"/>
  <c r="CO88" i="3"/>
  <c r="CO89" i="3"/>
  <c r="CO90" i="3"/>
  <c r="CO91" i="3"/>
  <c r="CO92" i="3"/>
  <c r="CO93" i="3"/>
  <c r="CO94" i="3"/>
  <c r="CO95" i="3"/>
  <c r="CO96" i="3"/>
  <c r="CO97" i="3"/>
  <c r="CO98" i="3"/>
  <c r="CO99" i="3"/>
  <c r="CO100" i="3"/>
  <c r="CO101" i="3"/>
  <c r="CO102" i="3"/>
  <c r="CO103" i="3"/>
  <c r="CO104" i="3"/>
  <c r="CO105" i="3"/>
  <c r="CO106" i="3"/>
  <c r="CO107" i="3"/>
  <c r="CO108" i="3"/>
  <c r="CO109" i="3"/>
  <c r="CO110" i="3"/>
  <c r="CO111" i="3"/>
  <c r="CO112" i="3"/>
  <c r="CO113" i="3"/>
  <c r="CO114" i="3"/>
  <c r="CO115" i="3"/>
  <c r="CO116" i="3"/>
  <c r="CO117" i="3"/>
  <c r="CO118" i="3"/>
  <c r="CO119" i="3"/>
  <c r="CO120" i="3"/>
  <c r="CO121" i="3"/>
  <c r="CO122" i="3"/>
  <c r="CO123" i="3"/>
  <c r="CO124" i="3"/>
  <c r="CO125" i="3"/>
  <c r="CO126" i="3"/>
  <c r="CO127" i="3"/>
  <c r="CO128" i="3"/>
  <c r="CO129" i="3"/>
  <c r="CO130" i="3"/>
  <c r="CO131" i="3"/>
  <c r="CO132" i="3"/>
  <c r="CO133" i="3"/>
  <c r="CO134" i="3"/>
  <c r="CO135" i="3"/>
  <c r="CO136" i="3"/>
  <c r="CO137" i="3"/>
  <c r="CO138" i="3"/>
  <c r="CO139" i="3"/>
  <c r="CO140" i="3"/>
  <c r="CO141" i="3"/>
  <c r="CO142" i="3"/>
  <c r="CO143" i="3"/>
  <c r="CO144" i="3"/>
  <c r="CO145" i="3"/>
  <c r="CO146" i="3"/>
  <c r="CO147" i="3"/>
  <c r="CO148" i="3"/>
  <c r="CO149" i="3"/>
  <c r="CO150" i="3"/>
  <c r="CN31" i="3"/>
  <c r="CN32" i="3"/>
  <c r="CN33" i="3"/>
  <c r="CN34" i="3"/>
  <c r="CN35" i="3"/>
  <c r="CN36" i="3"/>
  <c r="CN37" i="3"/>
  <c r="CN38" i="3"/>
  <c r="CN39" i="3"/>
  <c r="CN40" i="3"/>
  <c r="CN41" i="3"/>
  <c r="CN42" i="3"/>
  <c r="CN43" i="3"/>
  <c r="CN44" i="3"/>
  <c r="CN45" i="3"/>
  <c r="CN46" i="3"/>
  <c r="CN47" i="3"/>
  <c r="CN48" i="3"/>
  <c r="CN49" i="3"/>
  <c r="CN50" i="3"/>
  <c r="CN51" i="3"/>
  <c r="CN52" i="3"/>
  <c r="CN53" i="3"/>
  <c r="CN54" i="3"/>
  <c r="CN55" i="3"/>
  <c r="CN56" i="3"/>
  <c r="CN57" i="3"/>
  <c r="CN58" i="3"/>
  <c r="CN59" i="3"/>
  <c r="CN60" i="3"/>
  <c r="CN61" i="3"/>
  <c r="CN62" i="3"/>
  <c r="CN63" i="3"/>
  <c r="CN64" i="3"/>
  <c r="CN65" i="3"/>
  <c r="CN66" i="3"/>
  <c r="CN67" i="3"/>
  <c r="CN68" i="3"/>
  <c r="CN69" i="3"/>
  <c r="CN70" i="3"/>
  <c r="CN71" i="3"/>
  <c r="CN72" i="3"/>
  <c r="CN73" i="3"/>
  <c r="CN74" i="3"/>
  <c r="CN75" i="3"/>
  <c r="CN76" i="3"/>
  <c r="CN77" i="3"/>
  <c r="CN78" i="3"/>
  <c r="CN79" i="3"/>
  <c r="CN80" i="3"/>
  <c r="CN81" i="3"/>
  <c r="CN82" i="3"/>
  <c r="CN83" i="3"/>
  <c r="CN84" i="3"/>
  <c r="CN85" i="3"/>
  <c r="CN86" i="3"/>
  <c r="CN87" i="3"/>
  <c r="CN88" i="3"/>
  <c r="CN89" i="3"/>
  <c r="CN90" i="3"/>
  <c r="CN91" i="3"/>
  <c r="CN92" i="3"/>
  <c r="CN93" i="3"/>
  <c r="CN94" i="3"/>
  <c r="CN95" i="3"/>
  <c r="CN96" i="3"/>
  <c r="CN97" i="3"/>
  <c r="CN98" i="3"/>
  <c r="CN99" i="3"/>
  <c r="CN100" i="3"/>
  <c r="CN101" i="3"/>
  <c r="CN102" i="3"/>
  <c r="CN103" i="3"/>
  <c r="CN104" i="3"/>
  <c r="CN105" i="3"/>
  <c r="CN106" i="3"/>
  <c r="CN107" i="3"/>
  <c r="CN108" i="3"/>
  <c r="CN109" i="3"/>
  <c r="CN110" i="3"/>
  <c r="CN111" i="3"/>
  <c r="CN112" i="3"/>
  <c r="CN113" i="3"/>
  <c r="CN114" i="3"/>
  <c r="CN115" i="3"/>
  <c r="CN116" i="3"/>
  <c r="CN117" i="3"/>
  <c r="CN118" i="3"/>
  <c r="CN119" i="3"/>
  <c r="CN120" i="3"/>
  <c r="CN121" i="3"/>
  <c r="CN122" i="3"/>
  <c r="CN123" i="3"/>
  <c r="CN124" i="3"/>
  <c r="CN125" i="3"/>
  <c r="CN126" i="3"/>
  <c r="CN127" i="3"/>
  <c r="CN128" i="3"/>
  <c r="CN129" i="3"/>
  <c r="CN130" i="3"/>
  <c r="CN131" i="3"/>
  <c r="CN132" i="3"/>
  <c r="CN133" i="3"/>
  <c r="CN134" i="3"/>
  <c r="CN135" i="3"/>
  <c r="CN136" i="3"/>
  <c r="CN137" i="3"/>
  <c r="CN138" i="3"/>
  <c r="CN139" i="3"/>
  <c r="CN140" i="3"/>
  <c r="CN141" i="3"/>
  <c r="CN142" i="3"/>
  <c r="CN143" i="3"/>
  <c r="CN144" i="3"/>
  <c r="CN145" i="3"/>
  <c r="CN146" i="3"/>
  <c r="CN147" i="3"/>
  <c r="CN148" i="3"/>
  <c r="CN149" i="3"/>
  <c r="CN150" i="3"/>
  <c r="CM31" i="3"/>
  <c r="CM32" i="3"/>
  <c r="CM33" i="3"/>
  <c r="CM34" i="3"/>
  <c r="CM35" i="3"/>
  <c r="CM36" i="3"/>
  <c r="CM37" i="3"/>
  <c r="CM38" i="3"/>
  <c r="CM39" i="3"/>
  <c r="CM40" i="3"/>
  <c r="CM41" i="3"/>
  <c r="CM42" i="3"/>
  <c r="CM43" i="3"/>
  <c r="CM44" i="3"/>
  <c r="CM45" i="3"/>
  <c r="CM46" i="3"/>
  <c r="CM47" i="3"/>
  <c r="CM48" i="3"/>
  <c r="CM49" i="3"/>
  <c r="CM50" i="3"/>
  <c r="CM51" i="3"/>
  <c r="CM52" i="3"/>
  <c r="CM53" i="3"/>
  <c r="CM54" i="3"/>
  <c r="CM55" i="3"/>
  <c r="CM56" i="3"/>
  <c r="CM57" i="3"/>
  <c r="CM58" i="3"/>
  <c r="CM59" i="3"/>
  <c r="CM60" i="3"/>
  <c r="CM61" i="3"/>
  <c r="CM62" i="3"/>
  <c r="CM63" i="3"/>
  <c r="CM64" i="3"/>
  <c r="CM65" i="3"/>
  <c r="CM66" i="3"/>
  <c r="CM67" i="3"/>
  <c r="CM68" i="3"/>
  <c r="CM69" i="3"/>
  <c r="CM70" i="3"/>
  <c r="CM71" i="3"/>
  <c r="CM72" i="3"/>
  <c r="CM73" i="3"/>
  <c r="CM74" i="3"/>
  <c r="CM75" i="3"/>
  <c r="CM76" i="3"/>
  <c r="CM77" i="3"/>
  <c r="CM78" i="3"/>
  <c r="CM79" i="3"/>
  <c r="CM80" i="3"/>
  <c r="CM81" i="3"/>
  <c r="CM82" i="3"/>
  <c r="CM83" i="3"/>
  <c r="CM84" i="3"/>
  <c r="CM85" i="3"/>
  <c r="CM86" i="3"/>
  <c r="CM87" i="3"/>
  <c r="CM88" i="3"/>
  <c r="CM89" i="3"/>
  <c r="CM90" i="3"/>
  <c r="CM91" i="3"/>
  <c r="CM92" i="3"/>
  <c r="CM93" i="3"/>
  <c r="CM94" i="3"/>
  <c r="CM95" i="3"/>
  <c r="CM96" i="3"/>
  <c r="CM97" i="3"/>
  <c r="CM98" i="3"/>
  <c r="CM99" i="3"/>
  <c r="CM100" i="3"/>
  <c r="CM101" i="3"/>
  <c r="CM102" i="3"/>
  <c r="CM103" i="3"/>
  <c r="CM104" i="3"/>
  <c r="CM105" i="3"/>
  <c r="CM106" i="3"/>
  <c r="CM107" i="3"/>
  <c r="CM108" i="3"/>
  <c r="CM109" i="3"/>
  <c r="CM110" i="3"/>
  <c r="CM111" i="3"/>
  <c r="CM112" i="3"/>
  <c r="CM113" i="3"/>
  <c r="CM114" i="3"/>
  <c r="CM115" i="3"/>
  <c r="CM116" i="3"/>
  <c r="CM117" i="3"/>
  <c r="CM118" i="3"/>
  <c r="CM119" i="3"/>
  <c r="CM120" i="3"/>
  <c r="CM121" i="3"/>
  <c r="CM122" i="3"/>
  <c r="CM123" i="3"/>
  <c r="CM124" i="3"/>
  <c r="CM125" i="3"/>
  <c r="CM126" i="3"/>
  <c r="CM127" i="3"/>
  <c r="CM128" i="3"/>
  <c r="CM129" i="3"/>
  <c r="CM130" i="3"/>
  <c r="CM131" i="3"/>
  <c r="CM132" i="3"/>
  <c r="CM133" i="3"/>
  <c r="CM134" i="3"/>
  <c r="CM135" i="3"/>
  <c r="CM136" i="3"/>
  <c r="CM137" i="3"/>
  <c r="CM138" i="3"/>
  <c r="CM139" i="3"/>
  <c r="CM140" i="3"/>
  <c r="CM141" i="3"/>
  <c r="CM142" i="3"/>
  <c r="CM143" i="3"/>
  <c r="CM144" i="3"/>
  <c r="CM145" i="3"/>
  <c r="CM146" i="3"/>
  <c r="CM147" i="3"/>
  <c r="CM148" i="3"/>
  <c r="CM149" i="3"/>
  <c r="CM150" i="3"/>
  <c r="CL31" i="3"/>
  <c r="CL32" i="3"/>
  <c r="CL33" i="3"/>
  <c r="CL34" i="3"/>
  <c r="CL35" i="3"/>
  <c r="CL36" i="3"/>
  <c r="CL37" i="3"/>
  <c r="CL38" i="3"/>
  <c r="CL39" i="3"/>
  <c r="CL40" i="3"/>
  <c r="CL41" i="3"/>
  <c r="CL42" i="3"/>
  <c r="CL43" i="3"/>
  <c r="CL44" i="3"/>
  <c r="CL45" i="3"/>
  <c r="CL46" i="3"/>
  <c r="CL47" i="3"/>
  <c r="CL48" i="3"/>
  <c r="CL49" i="3"/>
  <c r="CL50" i="3"/>
  <c r="CL51" i="3"/>
  <c r="CL52" i="3"/>
  <c r="CL53" i="3"/>
  <c r="CL54" i="3"/>
  <c r="CL55" i="3"/>
  <c r="CL56" i="3"/>
  <c r="CL57" i="3"/>
  <c r="CL58" i="3"/>
  <c r="CL59" i="3"/>
  <c r="CL60" i="3"/>
  <c r="CL61" i="3"/>
  <c r="CL62" i="3"/>
  <c r="CL63" i="3"/>
  <c r="CL64" i="3"/>
  <c r="CL65" i="3"/>
  <c r="CL66" i="3"/>
  <c r="CL67" i="3"/>
  <c r="CL68" i="3"/>
  <c r="CL69" i="3"/>
  <c r="CL70" i="3"/>
  <c r="CL71" i="3"/>
  <c r="CL72" i="3"/>
  <c r="CL73" i="3"/>
  <c r="CL74" i="3"/>
  <c r="CL75" i="3"/>
  <c r="CL76" i="3"/>
  <c r="CL77" i="3"/>
  <c r="CL78" i="3"/>
  <c r="CL79" i="3"/>
  <c r="CL80" i="3"/>
  <c r="CL81" i="3"/>
  <c r="CL82" i="3"/>
  <c r="CL83" i="3"/>
  <c r="CL84" i="3"/>
  <c r="CL85" i="3"/>
  <c r="CL86" i="3"/>
  <c r="CL87" i="3"/>
  <c r="CL88" i="3"/>
  <c r="CL89" i="3"/>
  <c r="CL90" i="3"/>
  <c r="CL91" i="3"/>
  <c r="CL92" i="3"/>
  <c r="CL93" i="3"/>
  <c r="CL94" i="3"/>
  <c r="CL95" i="3"/>
  <c r="CL96" i="3"/>
  <c r="CL97" i="3"/>
  <c r="CL98" i="3"/>
  <c r="CL99" i="3"/>
  <c r="CL100" i="3"/>
  <c r="CL101" i="3"/>
  <c r="CL102" i="3"/>
  <c r="CL103" i="3"/>
  <c r="CL104" i="3"/>
  <c r="CL105" i="3"/>
  <c r="CL106" i="3"/>
  <c r="CL107" i="3"/>
  <c r="CL108" i="3"/>
  <c r="CL109" i="3"/>
  <c r="CL110" i="3"/>
  <c r="CL111" i="3"/>
  <c r="CL112" i="3"/>
  <c r="CL113" i="3"/>
  <c r="CL114" i="3"/>
  <c r="CL115" i="3"/>
  <c r="CL116" i="3"/>
  <c r="CL117" i="3"/>
  <c r="CL118" i="3"/>
  <c r="CL119" i="3"/>
  <c r="CL120" i="3"/>
  <c r="CL121" i="3"/>
  <c r="CL122" i="3"/>
  <c r="CL123" i="3"/>
  <c r="CL124" i="3"/>
  <c r="CL125" i="3"/>
  <c r="CL126" i="3"/>
  <c r="CL127" i="3"/>
  <c r="CL128" i="3"/>
  <c r="CL129" i="3"/>
  <c r="CL130" i="3"/>
  <c r="CL131" i="3"/>
  <c r="CL132" i="3"/>
  <c r="CL133" i="3"/>
  <c r="CL134" i="3"/>
  <c r="CL135" i="3"/>
  <c r="CL136" i="3"/>
  <c r="CL137" i="3"/>
  <c r="CL138" i="3"/>
  <c r="CL139" i="3"/>
  <c r="CL140" i="3"/>
  <c r="CL141" i="3"/>
  <c r="CL142" i="3"/>
  <c r="CL143" i="3"/>
  <c r="CL144" i="3"/>
  <c r="CL145" i="3"/>
  <c r="CL146" i="3"/>
  <c r="CL147" i="3"/>
  <c r="CL148" i="3"/>
  <c r="CL149" i="3"/>
  <c r="CL150" i="3"/>
  <c r="CK31" i="3"/>
  <c r="CK32" i="3"/>
  <c r="CK33" i="3"/>
  <c r="CK34" i="3"/>
  <c r="CK35" i="3"/>
  <c r="CK36" i="3"/>
  <c r="CK37" i="3"/>
  <c r="CK38" i="3"/>
  <c r="CK39" i="3"/>
  <c r="CK40" i="3"/>
  <c r="CK41" i="3"/>
  <c r="CK42" i="3"/>
  <c r="CK43" i="3"/>
  <c r="CK44" i="3"/>
  <c r="CK45" i="3"/>
  <c r="CK46" i="3"/>
  <c r="CK47" i="3"/>
  <c r="CK48" i="3"/>
  <c r="CK49" i="3"/>
  <c r="CK50" i="3"/>
  <c r="CK51" i="3"/>
  <c r="CK52" i="3"/>
  <c r="CK53" i="3"/>
  <c r="CK54" i="3"/>
  <c r="CK55" i="3"/>
  <c r="CK56" i="3"/>
  <c r="CK57" i="3"/>
  <c r="CK58" i="3"/>
  <c r="CK59" i="3"/>
  <c r="CK60" i="3"/>
  <c r="CK61" i="3"/>
  <c r="CK62" i="3"/>
  <c r="CK63" i="3"/>
  <c r="CK64" i="3"/>
  <c r="CK65" i="3"/>
  <c r="CK66" i="3"/>
  <c r="CK67" i="3"/>
  <c r="CK68" i="3"/>
  <c r="CK69" i="3"/>
  <c r="CK70" i="3"/>
  <c r="CK71" i="3"/>
  <c r="CK72" i="3"/>
  <c r="CK73" i="3"/>
  <c r="CK74" i="3"/>
  <c r="CK75" i="3"/>
  <c r="CK76" i="3"/>
  <c r="CK77" i="3"/>
  <c r="CK78" i="3"/>
  <c r="CK79" i="3"/>
  <c r="CK80" i="3"/>
  <c r="CK81" i="3"/>
  <c r="CK82" i="3"/>
  <c r="CK83" i="3"/>
  <c r="CK84" i="3"/>
  <c r="CK85" i="3"/>
  <c r="CK86" i="3"/>
  <c r="CK87" i="3"/>
  <c r="CK88" i="3"/>
  <c r="CK89" i="3"/>
  <c r="CK90" i="3"/>
  <c r="CK91" i="3"/>
  <c r="CK92" i="3"/>
  <c r="CK93" i="3"/>
  <c r="CK94" i="3"/>
  <c r="CK95" i="3"/>
  <c r="CK96" i="3"/>
  <c r="CK97" i="3"/>
  <c r="CK98" i="3"/>
  <c r="CK99" i="3"/>
  <c r="CK100" i="3"/>
  <c r="CK101" i="3"/>
  <c r="CK102" i="3"/>
  <c r="CK103" i="3"/>
  <c r="CK104" i="3"/>
  <c r="CK105" i="3"/>
  <c r="CK106" i="3"/>
  <c r="CK107" i="3"/>
  <c r="CK108" i="3"/>
  <c r="CK109" i="3"/>
  <c r="CK110" i="3"/>
  <c r="CK111" i="3"/>
  <c r="CK112" i="3"/>
  <c r="CK113" i="3"/>
  <c r="CK114" i="3"/>
  <c r="CK115" i="3"/>
  <c r="CK116" i="3"/>
  <c r="CK117" i="3"/>
  <c r="CK118" i="3"/>
  <c r="CK119" i="3"/>
  <c r="CK120" i="3"/>
  <c r="CK121" i="3"/>
  <c r="CK122" i="3"/>
  <c r="CK123" i="3"/>
  <c r="CK124" i="3"/>
  <c r="CK125" i="3"/>
  <c r="CK126" i="3"/>
  <c r="CK127" i="3"/>
  <c r="CK128" i="3"/>
  <c r="CK129" i="3"/>
  <c r="CK130" i="3"/>
  <c r="CK131" i="3"/>
  <c r="CK132" i="3"/>
  <c r="CK133" i="3"/>
  <c r="CK134" i="3"/>
  <c r="CK135" i="3"/>
  <c r="CK136" i="3"/>
  <c r="CK137" i="3"/>
  <c r="CK138" i="3"/>
  <c r="CK139" i="3"/>
  <c r="CK140" i="3"/>
  <c r="CK141" i="3"/>
  <c r="CK142" i="3"/>
  <c r="CK143" i="3"/>
  <c r="CK144" i="3"/>
  <c r="CK145" i="3"/>
  <c r="CK146" i="3"/>
  <c r="CK147" i="3"/>
  <c r="CK148" i="3"/>
  <c r="CK149" i="3"/>
  <c r="CK150" i="3"/>
  <c r="CJ31" i="3"/>
  <c r="CJ32" i="3"/>
  <c r="CJ33" i="3"/>
  <c r="CJ34" i="3"/>
  <c r="CJ35" i="3"/>
  <c r="CJ36" i="3"/>
  <c r="CJ37" i="3"/>
  <c r="CJ38" i="3"/>
  <c r="CJ39" i="3"/>
  <c r="CJ40" i="3"/>
  <c r="CJ41" i="3"/>
  <c r="CJ42" i="3"/>
  <c r="CJ43" i="3"/>
  <c r="CJ44" i="3"/>
  <c r="CJ45" i="3"/>
  <c r="CJ46" i="3"/>
  <c r="CJ47" i="3"/>
  <c r="CJ48" i="3"/>
  <c r="CJ49" i="3"/>
  <c r="CJ50" i="3"/>
  <c r="CJ51" i="3"/>
  <c r="CJ52" i="3"/>
  <c r="CJ53" i="3"/>
  <c r="CJ54" i="3"/>
  <c r="CJ55" i="3"/>
  <c r="CJ56" i="3"/>
  <c r="CJ57" i="3"/>
  <c r="CJ58" i="3"/>
  <c r="CJ59" i="3"/>
  <c r="CJ60" i="3"/>
  <c r="CJ61" i="3"/>
  <c r="CJ62" i="3"/>
  <c r="CJ63" i="3"/>
  <c r="CJ64" i="3"/>
  <c r="CJ65" i="3"/>
  <c r="CJ66" i="3"/>
  <c r="CJ67" i="3"/>
  <c r="CJ68" i="3"/>
  <c r="CJ69" i="3"/>
  <c r="CJ70" i="3"/>
  <c r="CJ71" i="3"/>
  <c r="CJ72" i="3"/>
  <c r="CJ73" i="3"/>
  <c r="CJ74" i="3"/>
  <c r="CJ75" i="3"/>
  <c r="CJ76" i="3"/>
  <c r="CJ77" i="3"/>
  <c r="CJ78" i="3"/>
  <c r="CJ79" i="3"/>
  <c r="CJ80" i="3"/>
  <c r="CJ81" i="3"/>
  <c r="CJ82" i="3"/>
  <c r="CJ83" i="3"/>
  <c r="CJ84" i="3"/>
  <c r="CJ85" i="3"/>
  <c r="CJ86" i="3"/>
  <c r="CJ87" i="3"/>
  <c r="CJ88" i="3"/>
  <c r="CJ89" i="3"/>
  <c r="CJ90" i="3"/>
  <c r="CJ91" i="3"/>
  <c r="CJ92" i="3"/>
  <c r="CJ93" i="3"/>
  <c r="CJ94" i="3"/>
  <c r="CJ95" i="3"/>
  <c r="CJ96" i="3"/>
  <c r="CJ97" i="3"/>
  <c r="CJ98" i="3"/>
  <c r="CJ99" i="3"/>
  <c r="CJ100" i="3"/>
  <c r="CJ101" i="3"/>
  <c r="CJ102" i="3"/>
  <c r="CJ103" i="3"/>
  <c r="CJ104" i="3"/>
  <c r="CJ105" i="3"/>
  <c r="CJ106" i="3"/>
  <c r="CJ107" i="3"/>
  <c r="CJ108" i="3"/>
  <c r="CJ109" i="3"/>
  <c r="CJ110" i="3"/>
  <c r="CJ111" i="3"/>
  <c r="CJ112" i="3"/>
  <c r="CJ113" i="3"/>
  <c r="CJ114" i="3"/>
  <c r="CJ115" i="3"/>
  <c r="CJ116" i="3"/>
  <c r="CJ117" i="3"/>
  <c r="CJ118" i="3"/>
  <c r="CJ119" i="3"/>
  <c r="CJ120" i="3"/>
  <c r="CJ121" i="3"/>
  <c r="CJ122" i="3"/>
  <c r="CJ123" i="3"/>
  <c r="CJ124" i="3"/>
  <c r="CJ125" i="3"/>
  <c r="CJ126" i="3"/>
  <c r="CJ127" i="3"/>
  <c r="CJ128" i="3"/>
  <c r="CJ129" i="3"/>
  <c r="CJ130" i="3"/>
  <c r="CJ131" i="3"/>
  <c r="CJ132" i="3"/>
  <c r="CJ133" i="3"/>
  <c r="CJ134" i="3"/>
  <c r="CJ135" i="3"/>
  <c r="CJ136" i="3"/>
  <c r="CJ137" i="3"/>
  <c r="CJ138" i="3"/>
  <c r="CJ139" i="3"/>
  <c r="CJ140" i="3"/>
  <c r="CJ141" i="3"/>
  <c r="CJ142" i="3"/>
  <c r="CJ143" i="3"/>
  <c r="CJ144" i="3"/>
  <c r="CJ145" i="3"/>
  <c r="CJ146" i="3"/>
  <c r="CJ147" i="3"/>
  <c r="CJ148" i="3"/>
  <c r="CJ149" i="3"/>
  <c r="CJ150" i="3"/>
  <c r="CI31" i="3"/>
  <c r="CI32" i="3"/>
  <c r="CI33" i="3"/>
  <c r="CI34" i="3"/>
  <c r="CI35" i="3"/>
  <c r="CI36" i="3"/>
  <c r="CI37" i="3"/>
  <c r="CI38" i="3"/>
  <c r="CI39" i="3"/>
  <c r="CI40" i="3"/>
  <c r="CI41" i="3"/>
  <c r="CI42" i="3"/>
  <c r="CI43" i="3"/>
  <c r="CI44" i="3"/>
  <c r="CI45" i="3"/>
  <c r="CI46" i="3"/>
  <c r="CI47" i="3"/>
  <c r="CI48" i="3"/>
  <c r="CI49" i="3"/>
  <c r="CI50" i="3"/>
  <c r="CI51" i="3"/>
  <c r="CI52" i="3"/>
  <c r="CI53" i="3"/>
  <c r="CI54" i="3"/>
  <c r="CI55" i="3"/>
  <c r="CI56" i="3"/>
  <c r="CI57" i="3"/>
  <c r="CI58" i="3"/>
  <c r="CI59" i="3"/>
  <c r="CI60" i="3"/>
  <c r="CI61" i="3"/>
  <c r="CI62" i="3"/>
  <c r="CI63" i="3"/>
  <c r="CI64" i="3"/>
  <c r="CI65" i="3"/>
  <c r="CI66" i="3"/>
  <c r="CI67" i="3"/>
  <c r="CI68" i="3"/>
  <c r="CI69" i="3"/>
  <c r="CI70" i="3"/>
  <c r="CI71" i="3"/>
  <c r="CI72" i="3"/>
  <c r="CI73" i="3"/>
  <c r="CI74" i="3"/>
  <c r="CI75" i="3"/>
  <c r="CI76" i="3"/>
  <c r="CI77" i="3"/>
  <c r="CI78" i="3"/>
  <c r="CI79" i="3"/>
  <c r="CI80" i="3"/>
  <c r="CI81" i="3"/>
  <c r="CI82" i="3"/>
  <c r="CI83" i="3"/>
  <c r="CI84" i="3"/>
  <c r="CI85" i="3"/>
  <c r="CI86" i="3"/>
  <c r="CI87" i="3"/>
  <c r="CI88" i="3"/>
  <c r="CI89" i="3"/>
  <c r="CI90" i="3"/>
  <c r="CI91" i="3"/>
  <c r="CI92" i="3"/>
  <c r="CI93" i="3"/>
  <c r="CI94" i="3"/>
  <c r="CI95" i="3"/>
  <c r="CI96" i="3"/>
  <c r="CI97" i="3"/>
  <c r="CI98" i="3"/>
  <c r="CI99" i="3"/>
  <c r="CI100" i="3"/>
  <c r="CI101" i="3"/>
  <c r="CI102" i="3"/>
  <c r="CI103" i="3"/>
  <c r="CI104" i="3"/>
  <c r="CI105" i="3"/>
  <c r="CI106" i="3"/>
  <c r="CI107" i="3"/>
  <c r="CI108" i="3"/>
  <c r="CI109" i="3"/>
  <c r="CI110" i="3"/>
  <c r="CI111" i="3"/>
  <c r="CI112" i="3"/>
  <c r="CI113" i="3"/>
  <c r="CI114" i="3"/>
  <c r="CI115" i="3"/>
  <c r="CI116" i="3"/>
  <c r="CI117" i="3"/>
  <c r="CI118" i="3"/>
  <c r="CI119" i="3"/>
  <c r="CI120" i="3"/>
  <c r="CI121" i="3"/>
  <c r="CI122" i="3"/>
  <c r="CI123" i="3"/>
  <c r="CI124" i="3"/>
  <c r="CI125" i="3"/>
  <c r="CI126" i="3"/>
  <c r="CI127" i="3"/>
  <c r="CI128" i="3"/>
  <c r="CI129" i="3"/>
  <c r="CI130" i="3"/>
  <c r="CI131" i="3"/>
  <c r="CI132" i="3"/>
  <c r="CI133" i="3"/>
  <c r="CI134" i="3"/>
  <c r="CI135" i="3"/>
  <c r="CI136" i="3"/>
  <c r="CI137" i="3"/>
  <c r="CI138" i="3"/>
  <c r="CI139" i="3"/>
  <c r="CI140" i="3"/>
  <c r="CI141" i="3"/>
  <c r="CI142" i="3"/>
  <c r="CI143" i="3"/>
  <c r="CI144" i="3"/>
  <c r="CI145" i="3"/>
  <c r="CI146" i="3"/>
  <c r="CI147" i="3"/>
  <c r="CI148" i="3"/>
  <c r="CI149" i="3"/>
  <c r="CI150" i="3"/>
  <c r="CH31" i="3"/>
  <c r="CH32" i="3"/>
  <c r="CH33" i="3"/>
  <c r="CH34" i="3"/>
  <c r="CH35" i="3"/>
  <c r="CH36" i="3"/>
  <c r="CH37" i="3"/>
  <c r="CH38" i="3"/>
  <c r="CH39" i="3"/>
  <c r="CH40" i="3"/>
  <c r="CH41" i="3"/>
  <c r="CH42" i="3"/>
  <c r="CH43" i="3"/>
  <c r="CH44" i="3"/>
  <c r="CH45" i="3"/>
  <c r="CH46" i="3"/>
  <c r="CH47" i="3"/>
  <c r="CH48" i="3"/>
  <c r="CH49" i="3"/>
  <c r="CH50" i="3"/>
  <c r="CH51" i="3"/>
  <c r="CH52" i="3"/>
  <c r="CH53" i="3"/>
  <c r="CH54" i="3"/>
  <c r="CH55" i="3"/>
  <c r="CH56" i="3"/>
  <c r="CH57" i="3"/>
  <c r="CH58" i="3"/>
  <c r="CH59" i="3"/>
  <c r="CH60" i="3"/>
  <c r="CH61" i="3"/>
  <c r="CH62" i="3"/>
  <c r="CH63" i="3"/>
  <c r="CH64" i="3"/>
  <c r="CH65" i="3"/>
  <c r="CH66" i="3"/>
  <c r="CH67" i="3"/>
  <c r="CH68" i="3"/>
  <c r="CH69" i="3"/>
  <c r="CH70" i="3"/>
  <c r="CH71" i="3"/>
  <c r="CH72" i="3"/>
  <c r="CH73" i="3"/>
  <c r="CH74" i="3"/>
  <c r="CH75" i="3"/>
  <c r="CH76" i="3"/>
  <c r="CH77" i="3"/>
  <c r="CH78" i="3"/>
  <c r="CH79" i="3"/>
  <c r="CH80" i="3"/>
  <c r="CH81" i="3"/>
  <c r="CH82" i="3"/>
  <c r="CH83" i="3"/>
  <c r="CH84" i="3"/>
  <c r="CH85" i="3"/>
  <c r="CH86" i="3"/>
  <c r="CH87" i="3"/>
  <c r="CH88" i="3"/>
  <c r="CH89" i="3"/>
  <c r="CH90" i="3"/>
  <c r="CH91" i="3"/>
  <c r="CH92" i="3"/>
  <c r="CH93" i="3"/>
  <c r="CH94" i="3"/>
  <c r="CH95" i="3"/>
  <c r="CH96" i="3"/>
  <c r="CH97" i="3"/>
  <c r="CH98" i="3"/>
  <c r="CH99" i="3"/>
  <c r="CH100" i="3"/>
  <c r="CH101" i="3"/>
  <c r="CH102" i="3"/>
  <c r="CH103" i="3"/>
  <c r="CH104" i="3"/>
  <c r="CH105" i="3"/>
  <c r="CH106" i="3"/>
  <c r="CH107" i="3"/>
  <c r="CH108" i="3"/>
  <c r="CH109" i="3"/>
  <c r="CH110" i="3"/>
  <c r="CH111" i="3"/>
  <c r="CH112" i="3"/>
  <c r="CH113" i="3"/>
  <c r="CH114" i="3"/>
  <c r="CH115" i="3"/>
  <c r="CH116" i="3"/>
  <c r="CH117" i="3"/>
  <c r="CH118" i="3"/>
  <c r="CH119" i="3"/>
  <c r="CH120" i="3"/>
  <c r="CH121" i="3"/>
  <c r="CH122" i="3"/>
  <c r="CH123" i="3"/>
  <c r="CH124" i="3"/>
  <c r="CH125" i="3"/>
  <c r="CH126" i="3"/>
  <c r="CH127" i="3"/>
  <c r="CH128" i="3"/>
  <c r="CH129" i="3"/>
  <c r="CH130" i="3"/>
  <c r="CH131" i="3"/>
  <c r="CH132" i="3"/>
  <c r="CH133" i="3"/>
  <c r="CH134" i="3"/>
  <c r="CH135" i="3"/>
  <c r="CH136" i="3"/>
  <c r="CH137" i="3"/>
  <c r="CH138" i="3"/>
  <c r="CH139" i="3"/>
  <c r="CH140" i="3"/>
  <c r="CH141" i="3"/>
  <c r="CH142" i="3"/>
  <c r="CH143" i="3"/>
  <c r="CH144" i="3"/>
  <c r="CH145" i="3"/>
  <c r="CH146" i="3"/>
  <c r="CH147" i="3"/>
  <c r="CH148" i="3"/>
  <c r="CH149" i="3"/>
  <c r="CH150" i="3"/>
  <c r="CG31" i="3"/>
  <c r="CG32" i="3"/>
  <c r="CG33" i="3"/>
  <c r="CG34" i="3"/>
  <c r="CG35" i="3"/>
  <c r="CG36" i="3"/>
  <c r="CG37" i="3"/>
  <c r="CG38" i="3"/>
  <c r="CG39" i="3"/>
  <c r="CG40" i="3"/>
  <c r="CG41" i="3"/>
  <c r="CG42" i="3"/>
  <c r="CG43" i="3"/>
  <c r="CG44" i="3"/>
  <c r="CG45" i="3"/>
  <c r="CG46" i="3"/>
  <c r="CG47" i="3"/>
  <c r="CG48" i="3"/>
  <c r="CG49" i="3"/>
  <c r="CG50" i="3"/>
  <c r="CG51" i="3"/>
  <c r="CG52" i="3"/>
  <c r="CG53" i="3"/>
  <c r="CG54" i="3"/>
  <c r="CG55" i="3"/>
  <c r="CG56" i="3"/>
  <c r="CG57" i="3"/>
  <c r="CG58" i="3"/>
  <c r="CG59" i="3"/>
  <c r="CG60" i="3"/>
  <c r="CG61" i="3"/>
  <c r="CG62" i="3"/>
  <c r="CG63" i="3"/>
  <c r="CG64" i="3"/>
  <c r="CG65" i="3"/>
  <c r="CG66" i="3"/>
  <c r="CG67" i="3"/>
  <c r="CG68" i="3"/>
  <c r="CG69" i="3"/>
  <c r="CG70" i="3"/>
  <c r="CG71" i="3"/>
  <c r="CG72" i="3"/>
  <c r="CG73" i="3"/>
  <c r="CG74" i="3"/>
  <c r="CG75" i="3"/>
  <c r="CG76" i="3"/>
  <c r="CG77" i="3"/>
  <c r="CG78" i="3"/>
  <c r="CG79" i="3"/>
  <c r="CG80" i="3"/>
  <c r="CG81" i="3"/>
  <c r="CG82" i="3"/>
  <c r="CG83" i="3"/>
  <c r="CG84" i="3"/>
  <c r="CG85" i="3"/>
  <c r="CG86" i="3"/>
  <c r="CG87" i="3"/>
  <c r="CG88" i="3"/>
  <c r="CG89" i="3"/>
  <c r="CG90" i="3"/>
  <c r="CG91" i="3"/>
  <c r="CG92" i="3"/>
  <c r="CG93" i="3"/>
  <c r="CG94" i="3"/>
  <c r="CG95" i="3"/>
  <c r="CG96" i="3"/>
  <c r="CG97" i="3"/>
  <c r="CG98" i="3"/>
  <c r="CG99" i="3"/>
  <c r="CG100" i="3"/>
  <c r="CG101" i="3"/>
  <c r="CG102" i="3"/>
  <c r="CG103" i="3"/>
  <c r="CG104" i="3"/>
  <c r="CG105" i="3"/>
  <c r="CG106" i="3"/>
  <c r="CG107" i="3"/>
  <c r="CG108" i="3"/>
  <c r="CG109" i="3"/>
  <c r="CG110" i="3"/>
  <c r="CG111" i="3"/>
  <c r="CG112" i="3"/>
  <c r="CG113" i="3"/>
  <c r="CG114" i="3"/>
  <c r="CG115" i="3"/>
  <c r="CG116" i="3"/>
  <c r="CG117" i="3"/>
  <c r="CG118" i="3"/>
  <c r="CG119" i="3"/>
  <c r="CG120" i="3"/>
  <c r="CG121" i="3"/>
  <c r="CG122" i="3"/>
  <c r="CG123" i="3"/>
  <c r="CG124" i="3"/>
  <c r="CG125" i="3"/>
  <c r="CG126" i="3"/>
  <c r="CG127" i="3"/>
  <c r="CG128" i="3"/>
  <c r="CG129" i="3"/>
  <c r="CG130" i="3"/>
  <c r="CG131" i="3"/>
  <c r="CG132" i="3"/>
  <c r="CG133" i="3"/>
  <c r="CG134" i="3"/>
  <c r="CG135" i="3"/>
  <c r="CG136" i="3"/>
  <c r="CG137" i="3"/>
  <c r="CG138" i="3"/>
  <c r="CG139" i="3"/>
  <c r="CG140" i="3"/>
  <c r="CG141" i="3"/>
  <c r="CG142" i="3"/>
  <c r="CG143" i="3"/>
  <c r="CG144" i="3"/>
  <c r="CG145" i="3"/>
  <c r="CG146" i="3"/>
  <c r="CG147" i="3"/>
  <c r="CG148" i="3"/>
  <c r="CG149" i="3"/>
  <c r="CG150" i="3"/>
  <c r="CF31" i="3"/>
  <c r="CF32" i="3"/>
  <c r="CF33" i="3"/>
  <c r="CF34" i="3"/>
  <c r="CF35" i="3"/>
  <c r="CF36" i="3"/>
  <c r="CF37" i="3"/>
  <c r="CF38" i="3"/>
  <c r="CF39" i="3"/>
  <c r="CF40" i="3"/>
  <c r="CF41" i="3"/>
  <c r="CF42" i="3"/>
  <c r="CF43" i="3"/>
  <c r="CF44" i="3"/>
  <c r="CF45" i="3"/>
  <c r="CF46" i="3"/>
  <c r="CF47" i="3"/>
  <c r="CF48" i="3"/>
  <c r="CF49" i="3"/>
  <c r="CF50" i="3"/>
  <c r="CF51" i="3"/>
  <c r="CF52" i="3"/>
  <c r="CF53" i="3"/>
  <c r="CF54" i="3"/>
  <c r="CF55" i="3"/>
  <c r="CF56" i="3"/>
  <c r="CF57" i="3"/>
  <c r="CF58" i="3"/>
  <c r="CF59" i="3"/>
  <c r="CF60" i="3"/>
  <c r="CF61" i="3"/>
  <c r="CF62" i="3"/>
  <c r="CF63" i="3"/>
  <c r="CF64" i="3"/>
  <c r="CF65" i="3"/>
  <c r="CF66" i="3"/>
  <c r="CF67" i="3"/>
  <c r="CF68" i="3"/>
  <c r="CF69" i="3"/>
  <c r="CF70" i="3"/>
  <c r="CF71" i="3"/>
  <c r="CF72" i="3"/>
  <c r="CF73" i="3"/>
  <c r="CF74" i="3"/>
  <c r="CF75" i="3"/>
  <c r="CF76" i="3"/>
  <c r="CF77" i="3"/>
  <c r="CF78" i="3"/>
  <c r="CF79" i="3"/>
  <c r="CF80" i="3"/>
  <c r="CF81" i="3"/>
  <c r="CF82" i="3"/>
  <c r="CF83" i="3"/>
  <c r="CF84" i="3"/>
  <c r="CF85" i="3"/>
  <c r="CF86" i="3"/>
  <c r="CF87" i="3"/>
  <c r="CF88" i="3"/>
  <c r="CF89" i="3"/>
  <c r="CF90" i="3"/>
  <c r="CF91" i="3"/>
  <c r="CF92" i="3"/>
  <c r="CF93" i="3"/>
  <c r="CF94" i="3"/>
  <c r="CF95" i="3"/>
  <c r="CF96" i="3"/>
  <c r="CF97" i="3"/>
  <c r="CF98" i="3"/>
  <c r="CF99" i="3"/>
  <c r="CF100" i="3"/>
  <c r="CF101" i="3"/>
  <c r="CF102" i="3"/>
  <c r="CF103" i="3"/>
  <c r="CF104" i="3"/>
  <c r="CF105" i="3"/>
  <c r="CF106" i="3"/>
  <c r="CF107" i="3"/>
  <c r="CF108" i="3"/>
  <c r="CF109" i="3"/>
  <c r="CF110" i="3"/>
  <c r="CF111" i="3"/>
  <c r="CF112" i="3"/>
  <c r="CF113" i="3"/>
  <c r="CF114" i="3"/>
  <c r="CF115" i="3"/>
  <c r="CF116" i="3"/>
  <c r="CF117" i="3"/>
  <c r="CF118" i="3"/>
  <c r="CF119" i="3"/>
  <c r="CF120" i="3"/>
  <c r="CF121" i="3"/>
  <c r="CF122" i="3"/>
  <c r="CF123" i="3"/>
  <c r="CF124" i="3"/>
  <c r="CF125" i="3"/>
  <c r="CF126" i="3"/>
  <c r="CF127" i="3"/>
  <c r="CF128" i="3"/>
  <c r="CF129" i="3"/>
  <c r="CF130" i="3"/>
  <c r="CF131" i="3"/>
  <c r="CF132" i="3"/>
  <c r="CF133" i="3"/>
  <c r="CF134" i="3"/>
  <c r="CF135" i="3"/>
  <c r="CF136" i="3"/>
  <c r="CF137" i="3"/>
  <c r="CF138" i="3"/>
  <c r="CF139" i="3"/>
  <c r="CF140" i="3"/>
  <c r="CF141" i="3"/>
  <c r="CF142" i="3"/>
  <c r="CF143" i="3"/>
  <c r="CF144" i="3"/>
  <c r="CF145" i="3"/>
  <c r="CF146" i="3"/>
  <c r="CF147" i="3"/>
  <c r="CF148" i="3"/>
  <c r="CF149" i="3"/>
  <c r="CF150" i="3"/>
  <c r="CE4" i="3"/>
  <c r="CE6" i="3"/>
  <c r="CE7" i="3"/>
  <c r="CE8" i="3"/>
  <c r="CE9" i="3"/>
  <c r="CE10" i="3"/>
  <c r="CE11" i="3"/>
  <c r="CE12" i="3"/>
  <c r="CE13" i="3"/>
  <c r="CE14" i="3"/>
  <c r="CE15" i="3"/>
  <c r="CE16" i="3"/>
  <c r="CE17" i="3"/>
  <c r="BD17" i="3" s="1"/>
  <c r="CE18" i="3"/>
  <c r="CE19" i="3"/>
  <c r="CE20" i="3"/>
  <c r="CE21" i="3"/>
  <c r="CE22" i="3"/>
  <c r="CE23" i="3"/>
  <c r="CE24" i="3"/>
  <c r="CE25" i="3"/>
  <c r="BD25" i="3" s="1"/>
  <c r="CE26" i="3"/>
  <c r="CE27" i="3"/>
  <c r="CE28" i="3"/>
  <c r="CE29" i="3"/>
  <c r="CE30" i="3"/>
  <c r="CE31" i="3"/>
  <c r="CE32" i="3"/>
  <c r="CE33" i="3"/>
  <c r="CE34" i="3"/>
  <c r="CE35" i="3"/>
  <c r="CE36" i="3"/>
  <c r="CE37" i="3"/>
  <c r="CE38" i="3"/>
  <c r="CE39" i="3"/>
  <c r="CE40" i="3"/>
  <c r="CE41" i="3"/>
  <c r="CE42" i="3"/>
  <c r="CE43" i="3"/>
  <c r="CE44" i="3"/>
  <c r="CE45" i="3"/>
  <c r="CE46" i="3"/>
  <c r="CE47" i="3"/>
  <c r="CE48" i="3"/>
  <c r="CE49" i="3"/>
  <c r="CE50" i="3"/>
  <c r="CE51" i="3"/>
  <c r="CE52" i="3"/>
  <c r="CE53" i="3"/>
  <c r="CE54" i="3"/>
  <c r="CE55" i="3"/>
  <c r="CE56" i="3"/>
  <c r="CE57" i="3"/>
  <c r="CE58" i="3"/>
  <c r="CE59" i="3"/>
  <c r="CE60" i="3"/>
  <c r="CE61" i="3"/>
  <c r="CE62" i="3"/>
  <c r="CE63" i="3"/>
  <c r="CE64" i="3"/>
  <c r="CE65" i="3"/>
  <c r="CE66" i="3"/>
  <c r="CE67" i="3"/>
  <c r="CE68" i="3"/>
  <c r="CE69" i="3"/>
  <c r="CE70" i="3"/>
  <c r="CE71" i="3"/>
  <c r="CE72" i="3"/>
  <c r="CE73" i="3"/>
  <c r="CE74" i="3"/>
  <c r="CE75" i="3"/>
  <c r="CE76" i="3"/>
  <c r="CE77" i="3"/>
  <c r="CE78" i="3"/>
  <c r="CE79" i="3"/>
  <c r="CE80" i="3"/>
  <c r="CE81" i="3"/>
  <c r="CE82" i="3"/>
  <c r="CE83" i="3"/>
  <c r="CE84" i="3"/>
  <c r="CE85" i="3"/>
  <c r="CE86" i="3"/>
  <c r="CE87" i="3"/>
  <c r="CE88" i="3"/>
  <c r="CE89" i="3"/>
  <c r="CE90" i="3"/>
  <c r="CE91" i="3"/>
  <c r="CE92" i="3"/>
  <c r="CE93" i="3"/>
  <c r="CE94" i="3"/>
  <c r="CE95" i="3"/>
  <c r="CE96" i="3"/>
  <c r="CE97" i="3"/>
  <c r="CE98" i="3"/>
  <c r="CE99" i="3"/>
  <c r="CE100" i="3"/>
  <c r="CE101" i="3"/>
  <c r="CE102" i="3"/>
  <c r="CE103" i="3"/>
  <c r="CE104" i="3"/>
  <c r="CE105" i="3"/>
  <c r="CE106" i="3"/>
  <c r="CE107" i="3"/>
  <c r="CE108" i="3"/>
  <c r="CE109" i="3"/>
  <c r="CE110" i="3"/>
  <c r="CE111" i="3"/>
  <c r="CE112" i="3"/>
  <c r="CE113" i="3"/>
  <c r="CE114" i="3"/>
  <c r="CE115" i="3"/>
  <c r="CE116" i="3"/>
  <c r="CE117" i="3"/>
  <c r="CE118" i="3"/>
  <c r="CE119" i="3"/>
  <c r="CE120" i="3"/>
  <c r="CE121" i="3"/>
  <c r="CE122" i="3"/>
  <c r="CE123" i="3"/>
  <c r="CE124" i="3"/>
  <c r="CE125" i="3"/>
  <c r="CE126" i="3"/>
  <c r="CE127" i="3"/>
  <c r="CE128" i="3"/>
  <c r="CE129" i="3"/>
  <c r="CE130" i="3"/>
  <c r="CE131" i="3"/>
  <c r="CE132" i="3"/>
  <c r="CE133" i="3"/>
  <c r="CE134" i="3"/>
  <c r="CE135" i="3"/>
  <c r="CE136" i="3"/>
  <c r="CE137" i="3"/>
  <c r="CE138" i="3"/>
  <c r="CE139" i="3"/>
  <c r="CE140" i="3"/>
  <c r="CE141" i="3"/>
  <c r="CE142" i="3"/>
  <c r="CE143" i="3"/>
  <c r="CE144" i="3"/>
  <c r="CE145" i="3"/>
  <c r="CE146" i="3"/>
  <c r="CE147" i="3"/>
  <c r="CE148" i="3"/>
  <c r="CE149" i="3"/>
  <c r="CE150" i="3"/>
  <c r="BW31" i="3"/>
  <c r="BW32" i="3"/>
  <c r="BW33" i="3"/>
  <c r="BW34" i="3"/>
  <c r="BW35" i="3"/>
  <c r="BW36" i="3"/>
  <c r="BW37" i="3"/>
  <c r="BW38" i="3"/>
  <c r="BW39" i="3"/>
  <c r="BW40" i="3"/>
  <c r="BW41" i="3"/>
  <c r="BW42" i="3"/>
  <c r="BW43" i="3"/>
  <c r="BW44" i="3"/>
  <c r="BW45" i="3"/>
  <c r="BW46" i="3"/>
  <c r="BW47" i="3"/>
  <c r="BW48" i="3"/>
  <c r="BW49" i="3"/>
  <c r="BW50" i="3"/>
  <c r="BW51" i="3"/>
  <c r="BW52" i="3"/>
  <c r="BW53" i="3"/>
  <c r="BW54" i="3"/>
  <c r="BW55" i="3"/>
  <c r="BW56" i="3"/>
  <c r="BW57" i="3"/>
  <c r="BW58" i="3"/>
  <c r="BW59" i="3"/>
  <c r="BW60" i="3"/>
  <c r="BW61" i="3"/>
  <c r="BW62" i="3"/>
  <c r="BW63" i="3"/>
  <c r="BW64" i="3"/>
  <c r="BW65" i="3"/>
  <c r="BW66" i="3"/>
  <c r="BW67" i="3"/>
  <c r="BW68" i="3"/>
  <c r="BW69" i="3"/>
  <c r="BW70" i="3"/>
  <c r="BW71" i="3"/>
  <c r="BW72" i="3"/>
  <c r="BW73" i="3"/>
  <c r="BW74" i="3"/>
  <c r="BW75" i="3"/>
  <c r="BW76" i="3"/>
  <c r="BW77" i="3"/>
  <c r="BW78" i="3"/>
  <c r="BW79" i="3"/>
  <c r="BW80" i="3"/>
  <c r="BW81" i="3"/>
  <c r="BW82" i="3"/>
  <c r="BW83" i="3"/>
  <c r="BW84" i="3"/>
  <c r="BW85" i="3"/>
  <c r="BW86" i="3"/>
  <c r="BW87" i="3"/>
  <c r="BW88" i="3"/>
  <c r="BW89" i="3"/>
  <c r="BW90" i="3"/>
  <c r="BW91" i="3"/>
  <c r="BW92" i="3"/>
  <c r="BW93" i="3"/>
  <c r="BW94" i="3"/>
  <c r="BW95" i="3"/>
  <c r="BW96" i="3"/>
  <c r="BW97" i="3"/>
  <c r="BW98" i="3"/>
  <c r="BW99" i="3"/>
  <c r="BW100" i="3"/>
  <c r="BW101" i="3"/>
  <c r="BW102" i="3"/>
  <c r="BW103" i="3"/>
  <c r="BW104" i="3"/>
  <c r="BW105" i="3"/>
  <c r="BW106" i="3"/>
  <c r="BW107" i="3"/>
  <c r="BW108" i="3"/>
  <c r="BW109" i="3"/>
  <c r="BW110" i="3"/>
  <c r="BW111" i="3"/>
  <c r="BW112" i="3"/>
  <c r="BW113" i="3"/>
  <c r="BW114" i="3"/>
  <c r="BW115" i="3"/>
  <c r="BW116" i="3"/>
  <c r="BW117" i="3"/>
  <c r="BW118" i="3"/>
  <c r="BW119" i="3"/>
  <c r="BW120" i="3"/>
  <c r="BW121" i="3"/>
  <c r="BW122" i="3"/>
  <c r="BW123" i="3"/>
  <c r="BW124" i="3"/>
  <c r="BW125" i="3"/>
  <c r="BW126" i="3"/>
  <c r="BW127" i="3"/>
  <c r="BW128" i="3"/>
  <c r="BW129" i="3"/>
  <c r="BW130" i="3"/>
  <c r="BW131" i="3"/>
  <c r="BW132" i="3"/>
  <c r="BW133" i="3"/>
  <c r="BW134" i="3"/>
  <c r="BW135" i="3"/>
  <c r="BW136" i="3"/>
  <c r="BW137" i="3"/>
  <c r="BW138" i="3"/>
  <c r="BW139" i="3"/>
  <c r="BW140" i="3"/>
  <c r="BW141" i="3"/>
  <c r="BW142" i="3"/>
  <c r="BW143" i="3"/>
  <c r="BW144" i="3"/>
  <c r="BW145" i="3"/>
  <c r="BW146" i="3"/>
  <c r="BW147" i="3"/>
  <c r="BW148" i="3"/>
  <c r="BW149" i="3"/>
  <c r="BW150" i="3"/>
  <c r="CB31" i="3"/>
  <c r="CB32" i="3"/>
  <c r="CB33" i="3"/>
  <c r="CB34" i="3"/>
  <c r="CB35" i="3"/>
  <c r="CB36" i="3"/>
  <c r="CB37" i="3"/>
  <c r="CB38" i="3"/>
  <c r="CB39" i="3"/>
  <c r="CB40" i="3"/>
  <c r="CB41" i="3"/>
  <c r="CB42" i="3"/>
  <c r="CB43" i="3"/>
  <c r="CB44" i="3"/>
  <c r="CB45" i="3"/>
  <c r="CB46" i="3"/>
  <c r="CB47" i="3"/>
  <c r="CB48" i="3"/>
  <c r="CB49" i="3"/>
  <c r="CB50" i="3"/>
  <c r="CB51" i="3"/>
  <c r="CB52" i="3"/>
  <c r="CB53" i="3"/>
  <c r="CB54" i="3"/>
  <c r="CB55" i="3"/>
  <c r="CB56" i="3"/>
  <c r="CB57" i="3"/>
  <c r="CB58" i="3"/>
  <c r="CB59" i="3"/>
  <c r="CB60" i="3"/>
  <c r="CB61" i="3"/>
  <c r="CB62" i="3"/>
  <c r="CB63" i="3"/>
  <c r="CB64" i="3"/>
  <c r="CB65" i="3"/>
  <c r="CB66" i="3"/>
  <c r="CB67" i="3"/>
  <c r="CB68" i="3"/>
  <c r="CB69" i="3"/>
  <c r="CB70" i="3"/>
  <c r="CB71" i="3"/>
  <c r="CB72" i="3"/>
  <c r="CB73" i="3"/>
  <c r="CB74" i="3"/>
  <c r="CB75" i="3"/>
  <c r="CB76" i="3"/>
  <c r="CB77" i="3"/>
  <c r="CB78" i="3"/>
  <c r="CB79" i="3"/>
  <c r="CB80" i="3"/>
  <c r="CB81" i="3"/>
  <c r="CB82" i="3"/>
  <c r="CB83" i="3"/>
  <c r="CB84" i="3"/>
  <c r="CB85" i="3"/>
  <c r="CB86" i="3"/>
  <c r="CB87" i="3"/>
  <c r="CB88" i="3"/>
  <c r="CB89" i="3"/>
  <c r="CB90" i="3"/>
  <c r="CB91" i="3"/>
  <c r="CB92" i="3"/>
  <c r="CB93" i="3"/>
  <c r="CB94" i="3"/>
  <c r="CB95" i="3"/>
  <c r="CB96" i="3"/>
  <c r="CB97" i="3"/>
  <c r="CB98" i="3"/>
  <c r="CB99" i="3"/>
  <c r="CB100" i="3"/>
  <c r="CB101" i="3"/>
  <c r="CB102" i="3"/>
  <c r="CB103" i="3"/>
  <c r="CB104" i="3"/>
  <c r="CB105" i="3"/>
  <c r="CB106" i="3"/>
  <c r="CB107" i="3"/>
  <c r="CB108" i="3"/>
  <c r="CB109" i="3"/>
  <c r="CB110" i="3"/>
  <c r="CB111" i="3"/>
  <c r="CB112" i="3"/>
  <c r="CB113" i="3"/>
  <c r="CB114" i="3"/>
  <c r="CB115" i="3"/>
  <c r="CB116" i="3"/>
  <c r="CB117" i="3"/>
  <c r="CB118" i="3"/>
  <c r="CB119" i="3"/>
  <c r="CB120" i="3"/>
  <c r="CB121" i="3"/>
  <c r="CB122" i="3"/>
  <c r="CB123" i="3"/>
  <c r="CB124" i="3"/>
  <c r="CB125" i="3"/>
  <c r="CB126" i="3"/>
  <c r="CB127" i="3"/>
  <c r="CB128" i="3"/>
  <c r="CB129" i="3"/>
  <c r="CB130" i="3"/>
  <c r="CB131" i="3"/>
  <c r="CB132" i="3"/>
  <c r="CB133" i="3"/>
  <c r="CB134" i="3"/>
  <c r="CB135" i="3"/>
  <c r="CB136" i="3"/>
  <c r="CB137" i="3"/>
  <c r="CB138" i="3"/>
  <c r="CB139" i="3"/>
  <c r="CB140" i="3"/>
  <c r="CB141" i="3"/>
  <c r="CB142" i="3"/>
  <c r="CB143" i="3"/>
  <c r="CB144" i="3"/>
  <c r="CB145" i="3"/>
  <c r="CB146" i="3"/>
  <c r="CB147" i="3"/>
  <c r="CB148" i="3"/>
  <c r="CB149" i="3"/>
  <c r="CB150" i="3"/>
  <c r="BS18" i="3"/>
  <c r="BT18" i="3"/>
  <c r="BU18" i="3"/>
  <c r="BV18" i="3"/>
  <c r="BW18" i="3"/>
  <c r="BS31" i="3"/>
  <c r="BT31" i="3"/>
  <c r="BU31" i="3"/>
  <c r="BV31" i="3"/>
  <c r="BX31" i="3"/>
  <c r="BY31" i="3"/>
  <c r="BZ31" i="3"/>
  <c r="CA31" i="3"/>
  <c r="CC31" i="3"/>
  <c r="CD31" i="3"/>
  <c r="BS32" i="3"/>
  <c r="BT32" i="3"/>
  <c r="BU32" i="3"/>
  <c r="BV32" i="3"/>
  <c r="BX32" i="3"/>
  <c r="BY32" i="3"/>
  <c r="BZ32" i="3"/>
  <c r="CA32" i="3"/>
  <c r="CC32" i="3"/>
  <c r="CD32" i="3"/>
  <c r="BS33" i="3"/>
  <c r="BT33" i="3"/>
  <c r="BU33" i="3"/>
  <c r="BV33" i="3"/>
  <c r="BX33" i="3"/>
  <c r="BY33" i="3"/>
  <c r="BZ33" i="3"/>
  <c r="CA33" i="3"/>
  <c r="CC33" i="3"/>
  <c r="CD33" i="3"/>
  <c r="BS34" i="3"/>
  <c r="BT34" i="3"/>
  <c r="BU34" i="3"/>
  <c r="BV34" i="3"/>
  <c r="BX34" i="3"/>
  <c r="BY34" i="3"/>
  <c r="BZ34" i="3"/>
  <c r="CA34" i="3"/>
  <c r="CC34" i="3"/>
  <c r="CD34" i="3"/>
  <c r="BS35" i="3"/>
  <c r="BT35" i="3"/>
  <c r="BU35" i="3"/>
  <c r="BV35" i="3"/>
  <c r="BX35" i="3"/>
  <c r="BY35" i="3"/>
  <c r="BZ35" i="3"/>
  <c r="CA35" i="3"/>
  <c r="CC35" i="3"/>
  <c r="CD35" i="3"/>
  <c r="BS36" i="3"/>
  <c r="BT36" i="3"/>
  <c r="BU36" i="3"/>
  <c r="BV36" i="3"/>
  <c r="BC36" i="3" s="1"/>
  <c r="BX36" i="3"/>
  <c r="BY36" i="3"/>
  <c r="BZ36" i="3"/>
  <c r="CA36" i="3"/>
  <c r="CC36" i="3"/>
  <c r="CD36" i="3"/>
  <c r="BS37" i="3"/>
  <c r="BT37" i="3"/>
  <c r="BU37" i="3"/>
  <c r="BV37" i="3"/>
  <c r="BX37" i="3"/>
  <c r="BY37" i="3"/>
  <c r="BZ37" i="3"/>
  <c r="CA37" i="3"/>
  <c r="CC37" i="3"/>
  <c r="CD37" i="3"/>
  <c r="BS38" i="3"/>
  <c r="BT38" i="3"/>
  <c r="BU38" i="3"/>
  <c r="BV38" i="3"/>
  <c r="BX38" i="3"/>
  <c r="BY38" i="3"/>
  <c r="BZ38" i="3"/>
  <c r="CA38" i="3"/>
  <c r="CC38" i="3"/>
  <c r="CD38" i="3"/>
  <c r="BS39" i="3"/>
  <c r="BT39" i="3"/>
  <c r="BU39" i="3"/>
  <c r="BV39" i="3"/>
  <c r="BX39" i="3"/>
  <c r="BY39" i="3"/>
  <c r="BZ39" i="3"/>
  <c r="CA39" i="3"/>
  <c r="CC39" i="3"/>
  <c r="CD39" i="3"/>
  <c r="BS40" i="3"/>
  <c r="BT40" i="3"/>
  <c r="BU40" i="3"/>
  <c r="BV40" i="3"/>
  <c r="BX40" i="3"/>
  <c r="BY40" i="3"/>
  <c r="BZ40" i="3"/>
  <c r="CA40" i="3"/>
  <c r="CC40" i="3"/>
  <c r="CD40" i="3"/>
  <c r="BS41" i="3"/>
  <c r="BT41" i="3"/>
  <c r="BU41" i="3"/>
  <c r="BV41" i="3"/>
  <c r="BX41" i="3"/>
  <c r="BY41" i="3"/>
  <c r="BZ41" i="3"/>
  <c r="CA41" i="3"/>
  <c r="CC41" i="3"/>
  <c r="CD41" i="3"/>
  <c r="BS42" i="3"/>
  <c r="BT42" i="3"/>
  <c r="BU42" i="3"/>
  <c r="BV42" i="3"/>
  <c r="BX42" i="3"/>
  <c r="BY42" i="3"/>
  <c r="BZ42" i="3"/>
  <c r="CA42" i="3"/>
  <c r="BC42" i="3" s="1"/>
  <c r="CC42" i="3"/>
  <c r="CD42" i="3"/>
  <c r="BS43" i="3"/>
  <c r="BT43" i="3"/>
  <c r="BU43" i="3"/>
  <c r="BV43" i="3"/>
  <c r="BX43" i="3"/>
  <c r="BY43" i="3"/>
  <c r="BC43" i="3" s="1"/>
  <c r="BZ43" i="3"/>
  <c r="CA43" i="3"/>
  <c r="CC43" i="3"/>
  <c r="CD43" i="3"/>
  <c r="BS44" i="3"/>
  <c r="BT44" i="3"/>
  <c r="BU44" i="3"/>
  <c r="BV44" i="3"/>
  <c r="BX44" i="3"/>
  <c r="BY44" i="3"/>
  <c r="BZ44" i="3"/>
  <c r="CA44" i="3"/>
  <c r="CC44" i="3"/>
  <c r="CD44" i="3"/>
  <c r="BS45" i="3"/>
  <c r="BT45" i="3"/>
  <c r="BU45" i="3"/>
  <c r="BV45" i="3"/>
  <c r="BX45" i="3"/>
  <c r="BY45" i="3"/>
  <c r="BZ45" i="3"/>
  <c r="CA45" i="3"/>
  <c r="CC45" i="3"/>
  <c r="CD45" i="3"/>
  <c r="BS46" i="3"/>
  <c r="BT46" i="3"/>
  <c r="BU46" i="3"/>
  <c r="BV46" i="3"/>
  <c r="BX46" i="3"/>
  <c r="BY46" i="3"/>
  <c r="BZ46" i="3"/>
  <c r="CA46" i="3"/>
  <c r="CC46" i="3"/>
  <c r="CD46" i="3"/>
  <c r="BS47" i="3"/>
  <c r="BT47" i="3"/>
  <c r="BU47" i="3"/>
  <c r="BV47" i="3"/>
  <c r="BX47" i="3"/>
  <c r="BY47" i="3"/>
  <c r="BZ47" i="3"/>
  <c r="CA47" i="3"/>
  <c r="CC47" i="3"/>
  <c r="CD47" i="3"/>
  <c r="BS48" i="3"/>
  <c r="BT48" i="3"/>
  <c r="BU48" i="3"/>
  <c r="BV48" i="3"/>
  <c r="BX48" i="3"/>
  <c r="BY48" i="3"/>
  <c r="BZ48" i="3"/>
  <c r="CA48" i="3"/>
  <c r="CC48" i="3"/>
  <c r="CD48" i="3"/>
  <c r="BS49" i="3"/>
  <c r="BT49" i="3"/>
  <c r="BU49" i="3"/>
  <c r="BV49" i="3"/>
  <c r="BX49" i="3"/>
  <c r="BY49" i="3"/>
  <c r="BZ49" i="3"/>
  <c r="CA49" i="3"/>
  <c r="CC49" i="3"/>
  <c r="CD49" i="3"/>
  <c r="BS50" i="3"/>
  <c r="BT50" i="3"/>
  <c r="BU50" i="3"/>
  <c r="BV50" i="3"/>
  <c r="BX50" i="3"/>
  <c r="BY50" i="3"/>
  <c r="BZ50" i="3"/>
  <c r="CA50" i="3"/>
  <c r="CC50" i="3"/>
  <c r="CD50" i="3"/>
  <c r="BS51" i="3"/>
  <c r="BT51" i="3"/>
  <c r="BU51" i="3"/>
  <c r="BV51" i="3"/>
  <c r="BX51" i="3"/>
  <c r="BY51" i="3"/>
  <c r="BZ51" i="3"/>
  <c r="CA51" i="3"/>
  <c r="CC51" i="3"/>
  <c r="CD51" i="3"/>
  <c r="BS52" i="3"/>
  <c r="BT52" i="3"/>
  <c r="BU52" i="3"/>
  <c r="BV52" i="3"/>
  <c r="BX52" i="3"/>
  <c r="BY52" i="3"/>
  <c r="BZ52" i="3"/>
  <c r="CA52" i="3"/>
  <c r="CC52" i="3"/>
  <c r="CD52" i="3"/>
  <c r="BS53" i="3"/>
  <c r="BT53" i="3"/>
  <c r="BU53" i="3"/>
  <c r="BV53" i="3"/>
  <c r="BX53" i="3"/>
  <c r="BY53" i="3"/>
  <c r="BZ53" i="3"/>
  <c r="CA53" i="3"/>
  <c r="CC53" i="3"/>
  <c r="CD53" i="3"/>
  <c r="BS54" i="3"/>
  <c r="BT54" i="3"/>
  <c r="BU54" i="3"/>
  <c r="BV54" i="3"/>
  <c r="BX54" i="3"/>
  <c r="BY54" i="3"/>
  <c r="BZ54" i="3"/>
  <c r="CA54" i="3"/>
  <c r="CC54" i="3"/>
  <c r="CD54" i="3"/>
  <c r="BS55" i="3"/>
  <c r="BT55" i="3"/>
  <c r="BU55" i="3"/>
  <c r="BV55" i="3"/>
  <c r="BX55" i="3"/>
  <c r="BY55" i="3"/>
  <c r="BZ55" i="3"/>
  <c r="CA55" i="3"/>
  <c r="CC55" i="3"/>
  <c r="CD55" i="3"/>
  <c r="BS56" i="3"/>
  <c r="BT56" i="3"/>
  <c r="BU56" i="3"/>
  <c r="BV56" i="3"/>
  <c r="BX56" i="3"/>
  <c r="BY56" i="3"/>
  <c r="BZ56" i="3"/>
  <c r="CA56" i="3"/>
  <c r="CC56" i="3"/>
  <c r="CD56" i="3"/>
  <c r="BS57" i="3"/>
  <c r="BT57" i="3"/>
  <c r="BU57" i="3"/>
  <c r="BV57" i="3"/>
  <c r="BX57" i="3"/>
  <c r="BY57" i="3"/>
  <c r="BZ57" i="3"/>
  <c r="CA57" i="3"/>
  <c r="CC57" i="3"/>
  <c r="CD57" i="3"/>
  <c r="BS58" i="3"/>
  <c r="BT58" i="3"/>
  <c r="BU58" i="3"/>
  <c r="BV58" i="3"/>
  <c r="BX58" i="3"/>
  <c r="BY58" i="3"/>
  <c r="BZ58" i="3"/>
  <c r="CA58" i="3"/>
  <c r="BC58" i="3" s="1"/>
  <c r="CC58" i="3"/>
  <c r="CD58" i="3"/>
  <c r="BS59" i="3"/>
  <c r="BT59" i="3"/>
  <c r="BU59" i="3"/>
  <c r="BV59" i="3"/>
  <c r="BX59" i="3"/>
  <c r="BY59" i="3"/>
  <c r="BZ59" i="3"/>
  <c r="CA59" i="3"/>
  <c r="CC59" i="3"/>
  <c r="CD59" i="3"/>
  <c r="BS60" i="3"/>
  <c r="BT60" i="3"/>
  <c r="BU60" i="3"/>
  <c r="BV60" i="3"/>
  <c r="BC60" i="3" s="1"/>
  <c r="BX60" i="3"/>
  <c r="BY60" i="3"/>
  <c r="BZ60" i="3"/>
  <c r="CA60" i="3"/>
  <c r="CC60" i="3"/>
  <c r="CD60" i="3"/>
  <c r="BS61" i="3"/>
  <c r="BT61" i="3"/>
  <c r="BU61" i="3"/>
  <c r="BV61" i="3"/>
  <c r="BX61" i="3"/>
  <c r="BY61" i="3"/>
  <c r="BZ61" i="3"/>
  <c r="CA61" i="3"/>
  <c r="CC61" i="3"/>
  <c r="CD61" i="3"/>
  <c r="BS62" i="3"/>
  <c r="BT62" i="3"/>
  <c r="BU62" i="3"/>
  <c r="BV62" i="3"/>
  <c r="BX62" i="3"/>
  <c r="BY62" i="3"/>
  <c r="BZ62" i="3"/>
  <c r="CA62" i="3"/>
  <c r="BC62" i="3" s="1"/>
  <c r="CC62" i="3"/>
  <c r="CD62" i="3"/>
  <c r="BS63" i="3"/>
  <c r="BT63" i="3"/>
  <c r="BU63" i="3"/>
  <c r="BV63" i="3"/>
  <c r="BX63" i="3"/>
  <c r="BY63" i="3"/>
  <c r="BZ63" i="3"/>
  <c r="CA63" i="3"/>
  <c r="CC63" i="3"/>
  <c r="CD63" i="3"/>
  <c r="BS64" i="3"/>
  <c r="BT64" i="3"/>
  <c r="BU64" i="3"/>
  <c r="BV64" i="3"/>
  <c r="BX64" i="3"/>
  <c r="BY64" i="3"/>
  <c r="BZ64" i="3"/>
  <c r="CA64" i="3"/>
  <c r="CC64" i="3"/>
  <c r="CD64" i="3"/>
  <c r="BS65" i="3"/>
  <c r="BT65" i="3"/>
  <c r="BU65" i="3"/>
  <c r="BV65" i="3"/>
  <c r="BX65" i="3"/>
  <c r="BY65" i="3"/>
  <c r="BZ65" i="3"/>
  <c r="CA65" i="3"/>
  <c r="CC65" i="3"/>
  <c r="CD65" i="3"/>
  <c r="BS66" i="3"/>
  <c r="BT66" i="3"/>
  <c r="BU66" i="3"/>
  <c r="BV66" i="3"/>
  <c r="BX66" i="3"/>
  <c r="BY66" i="3"/>
  <c r="BZ66" i="3"/>
  <c r="CA66" i="3"/>
  <c r="CC66" i="3"/>
  <c r="CD66" i="3"/>
  <c r="BS67" i="3"/>
  <c r="BT67" i="3"/>
  <c r="BU67" i="3"/>
  <c r="BV67" i="3"/>
  <c r="BX67" i="3"/>
  <c r="BY67" i="3"/>
  <c r="BZ67" i="3"/>
  <c r="CA67" i="3"/>
  <c r="CC67" i="3"/>
  <c r="CD67" i="3"/>
  <c r="BS68" i="3"/>
  <c r="BT68" i="3"/>
  <c r="BU68" i="3"/>
  <c r="BV68" i="3"/>
  <c r="BX68" i="3"/>
  <c r="BY68" i="3"/>
  <c r="BZ68" i="3"/>
  <c r="CA68" i="3"/>
  <c r="CC68" i="3"/>
  <c r="CD68" i="3"/>
  <c r="BS69" i="3"/>
  <c r="BT69" i="3"/>
  <c r="BU69" i="3"/>
  <c r="BV69" i="3"/>
  <c r="BX69" i="3"/>
  <c r="BY69" i="3"/>
  <c r="BZ69" i="3"/>
  <c r="CA69" i="3"/>
  <c r="CC69" i="3"/>
  <c r="CD69" i="3"/>
  <c r="BS70" i="3"/>
  <c r="BT70" i="3"/>
  <c r="BU70" i="3"/>
  <c r="BV70" i="3"/>
  <c r="BX70" i="3"/>
  <c r="BY70" i="3"/>
  <c r="BZ70" i="3"/>
  <c r="CA70" i="3"/>
  <c r="CC70" i="3"/>
  <c r="CD70" i="3"/>
  <c r="BS71" i="3"/>
  <c r="BT71" i="3"/>
  <c r="BU71" i="3"/>
  <c r="BV71" i="3"/>
  <c r="BX71" i="3"/>
  <c r="BY71" i="3"/>
  <c r="BC71" i="3" s="1"/>
  <c r="BZ71" i="3"/>
  <c r="CA71" i="3"/>
  <c r="CC71" i="3"/>
  <c r="CD71" i="3"/>
  <c r="BS72" i="3"/>
  <c r="BT72" i="3"/>
  <c r="BU72" i="3"/>
  <c r="BV72" i="3"/>
  <c r="BX72" i="3"/>
  <c r="BY72" i="3"/>
  <c r="BZ72" i="3"/>
  <c r="CA72" i="3"/>
  <c r="CC72" i="3"/>
  <c r="CD72" i="3"/>
  <c r="BS73" i="3"/>
  <c r="BT73" i="3"/>
  <c r="BU73" i="3"/>
  <c r="BV73" i="3"/>
  <c r="BX73" i="3"/>
  <c r="BY73" i="3"/>
  <c r="BZ73" i="3"/>
  <c r="CA73" i="3"/>
  <c r="CC73" i="3"/>
  <c r="CD73" i="3"/>
  <c r="BS74" i="3"/>
  <c r="BT74" i="3"/>
  <c r="BU74" i="3"/>
  <c r="BV74" i="3"/>
  <c r="BX74" i="3"/>
  <c r="BY74" i="3"/>
  <c r="BZ74" i="3"/>
  <c r="CA74" i="3"/>
  <c r="CC74" i="3"/>
  <c r="CD74" i="3"/>
  <c r="BS75" i="3"/>
  <c r="BT75" i="3"/>
  <c r="BU75" i="3"/>
  <c r="BV75" i="3"/>
  <c r="BX75" i="3"/>
  <c r="BY75" i="3"/>
  <c r="BZ75" i="3"/>
  <c r="CA75" i="3"/>
  <c r="CC75" i="3"/>
  <c r="CD75" i="3"/>
  <c r="BS76" i="3"/>
  <c r="BT76" i="3"/>
  <c r="BU76" i="3"/>
  <c r="BV76" i="3"/>
  <c r="BC76" i="3" s="1"/>
  <c r="BX76" i="3"/>
  <c r="BY76" i="3"/>
  <c r="BZ76" i="3"/>
  <c r="CA76" i="3"/>
  <c r="CC76" i="3"/>
  <c r="CD76" i="3"/>
  <c r="BS77" i="3"/>
  <c r="BT77" i="3"/>
  <c r="BU77" i="3"/>
  <c r="BV77" i="3"/>
  <c r="BX77" i="3"/>
  <c r="BY77" i="3"/>
  <c r="BZ77" i="3"/>
  <c r="CA77" i="3"/>
  <c r="CC77" i="3"/>
  <c r="CD77" i="3"/>
  <c r="BS78" i="3"/>
  <c r="BT78" i="3"/>
  <c r="BU78" i="3"/>
  <c r="BV78" i="3"/>
  <c r="BX78" i="3"/>
  <c r="BY78" i="3"/>
  <c r="BZ78" i="3"/>
  <c r="CA78" i="3"/>
  <c r="CC78" i="3"/>
  <c r="CD78" i="3"/>
  <c r="BS79" i="3"/>
  <c r="BT79" i="3"/>
  <c r="BU79" i="3"/>
  <c r="BV79" i="3"/>
  <c r="BX79" i="3"/>
  <c r="BY79" i="3"/>
  <c r="BZ79" i="3"/>
  <c r="CA79" i="3"/>
  <c r="CC79" i="3"/>
  <c r="CD79" i="3"/>
  <c r="BS80" i="3"/>
  <c r="BT80" i="3"/>
  <c r="BU80" i="3"/>
  <c r="BV80" i="3"/>
  <c r="BC80" i="3" s="1"/>
  <c r="BX80" i="3"/>
  <c r="BY80" i="3"/>
  <c r="BZ80" i="3"/>
  <c r="CA80" i="3"/>
  <c r="CC80" i="3"/>
  <c r="CD80" i="3"/>
  <c r="BS81" i="3"/>
  <c r="BT81" i="3"/>
  <c r="BU81" i="3"/>
  <c r="BV81" i="3"/>
  <c r="BX81" i="3"/>
  <c r="BY81" i="3"/>
  <c r="BZ81" i="3"/>
  <c r="CA81" i="3"/>
  <c r="CC81" i="3"/>
  <c r="CD81" i="3"/>
  <c r="BS82" i="3"/>
  <c r="BT82" i="3"/>
  <c r="BU82" i="3"/>
  <c r="BV82" i="3"/>
  <c r="BX82" i="3"/>
  <c r="BY82" i="3"/>
  <c r="BZ82" i="3"/>
  <c r="CA82" i="3"/>
  <c r="CC82" i="3"/>
  <c r="CD82" i="3"/>
  <c r="BS83" i="3"/>
  <c r="BT83" i="3"/>
  <c r="BU83" i="3"/>
  <c r="BV83" i="3"/>
  <c r="BX83" i="3"/>
  <c r="BY83" i="3"/>
  <c r="BZ83" i="3"/>
  <c r="CA83" i="3"/>
  <c r="CC83" i="3"/>
  <c r="CD83" i="3"/>
  <c r="BS84" i="3"/>
  <c r="BT84" i="3"/>
  <c r="BU84" i="3"/>
  <c r="BV84" i="3"/>
  <c r="BX84" i="3"/>
  <c r="BY84" i="3"/>
  <c r="BZ84" i="3"/>
  <c r="CA84" i="3"/>
  <c r="CC84" i="3"/>
  <c r="CD84" i="3"/>
  <c r="BS85" i="3"/>
  <c r="BT85" i="3"/>
  <c r="BU85" i="3"/>
  <c r="BV85" i="3"/>
  <c r="BX85" i="3"/>
  <c r="BY85" i="3"/>
  <c r="BZ85" i="3"/>
  <c r="CA85" i="3"/>
  <c r="CC85" i="3"/>
  <c r="CD85" i="3"/>
  <c r="BS86" i="3"/>
  <c r="BT86" i="3"/>
  <c r="BU86" i="3"/>
  <c r="BV86" i="3"/>
  <c r="BX86" i="3"/>
  <c r="BY86" i="3"/>
  <c r="BZ86" i="3"/>
  <c r="CA86" i="3"/>
  <c r="BC86" i="3" s="1"/>
  <c r="CC86" i="3"/>
  <c r="CD86" i="3"/>
  <c r="BS87" i="3"/>
  <c r="BT87" i="3"/>
  <c r="BU87" i="3"/>
  <c r="BV87" i="3"/>
  <c r="BX87" i="3"/>
  <c r="BY87" i="3"/>
  <c r="BZ87" i="3"/>
  <c r="CA87" i="3"/>
  <c r="CC87" i="3"/>
  <c r="CD87" i="3"/>
  <c r="BS88" i="3"/>
  <c r="BT88" i="3"/>
  <c r="BU88" i="3"/>
  <c r="BV88" i="3"/>
  <c r="BX88" i="3"/>
  <c r="BY88" i="3"/>
  <c r="BZ88" i="3"/>
  <c r="CA88" i="3"/>
  <c r="CC88" i="3"/>
  <c r="CD88" i="3"/>
  <c r="BS89" i="3"/>
  <c r="BT89" i="3"/>
  <c r="BU89" i="3"/>
  <c r="BV89" i="3"/>
  <c r="BX89" i="3"/>
  <c r="BY89" i="3"/>
  <c r="BZ89" i="3"/>
  <c r="CA89" i="3"/>
  <c r="CC89" i="3"/>
  <c r="CD89" i="3"/>
  <c r="BS90" i="3"/>
  <c r="BT90" i="3"/>
  <c r="BU90" i="3"/>
  <c r="BV90" i="3"/>
  <c r="BX90" i="3"/>
  <c r="BY90" i="3"/>
  <c r="BZ90" i="3"/>
  <c r="CA90" i="3"/>
  <c r="BC90" i="3" s="1"/>
  <c r="CC90" i="3"/>
  <c r="CD90" i="3"/>
  <c r="BS91" i="3"/>
  <c r="BT91" i="3"/>
  <c r="BU91" i="3"/>
  <c r="BV91" i="3"/>
  <c r="BX91" i="3"/>
  <c r="BY91" i="3"/>
  <c r="BZ91" i="3"/>
  <c r="CA91" i="3"/>
  <c r="CC91" i="3"/>
  <c r="CD91" i="3"/>
  <c r="BS92" i="3"/>
  <c r="BT92" i="3"/>
  <c r="BU92" i="3"/>
  <c r="BV92" i="3"/>
  <c r="BC92" i="3" s="1"/>
  <c r="BX92" i="3"/>
  <c r="BY92" i="3"/>
  <c r="BZ92" i="3"/>
  <c r="CA92" i="3"/>
  <c r="CC92" i="3"/>
  <c r="CD92" i="3"/>
  <c r="BS93" i="3"/>
  <c r="BT93" i="3"/>
  <c r="BU93" i="3"/>
  <c r="BV93" i="3"/>
  <c r="BX93" i="3"/>
  <c r="BY93" i="3"/>
  <c r="BZ93" i="3"/>
  <c r="CA93" i="3"/>
  <c r="CC93" i="3"/>
  <c r="CD93" i="3"/>
  <c r="BS94" i="3"/>
  <c r="BT94" i="3"/>
  <c r="BU94" i="3"/>
  <c r="BV94" i="3"/>
  <c r="BX94" i="3"/>
  <c r="BY94" i="3"/>
  <c r="BZ94" i="3"/>
  <c r="CA94" i="3"/>
  <c r="BC94" i="3" s="1"/>
  <c r="CC94" i="3"/>
  <c r="CD94" i="3"/>
  <c r="BS95" i="3"/>
  <c r="BT95" i="3"/>
  <c r="BU95" i="3"/>
  <c r="BV95" i="3"/>
  <c r="BX95" i="3"/>
  <c r="BY95" i="3"/>
  <c r="BZ95" i="3"/>
  <c r="CA95" i="3"/>
  <c r="CC95" i="3"/>
  <c r="CD95" i="3"/>
  <c r="BS96" i="3"/>
  <c r="BT96" i="3"/>
  <c r="BU96" i="3"/>
  <c r="BV96" i="3"/>
  <c r="BX96" i="3"/>
  <c r="BY96" i="3"/>
  <c r="BZ96" i="3"/>
  <c r="CA96" i="3"/>
  <c r="CC96" i="3"/>
  <c r="CD96" i="3"/>
  <c r="BS97" i="3"/>
  <c r="BT97" i="3"/>
  <c r="BU97" i="3"/>
  <c r="BV97" i="3"/>
  <c r="BX97" i="3"/>
  <c r="BY97" i="3"/>
  <c r="BZ97" i="3"/>
  <c r="CA97" i="3"/>
  <c r="CC97" i="3"/>
  <c r="CD97" i="3"/>
  <c r="BS98" i="3"/>
  <c r="BT98" i="3"/>
  <c r="BU98" i="3"/>
  <c r="BV98" i="3"/>
  <c r="BX98" i="3"/>
  <c r="BY98" i="3"/>
  <c r="BZ98" i="3"/>
  <c r="CA98" i="3"/>
  <c r="CC98" i="3"/>
  <c r="CD98" i="3"/>
  <c r="BS99" i="3"/>
  <c r="BT99" i="3"/>
  <c r="BU99" i="3"/>
  <c r="BV99" i="3"/>
  <c r="BX99" i="3"/>
  <c r="BY99" i="3"/>
  <c r="BZ99" i="3"/>
  <c r="CA99" i="3"/>
  <c r="CC99" i="3"/>
  <c r="CD99" i="3"/>
  <c r="BS100" i="3"/>
  <c r="BT100" i="3"/>
  <c r="BU100" i="3"/>
  <c r="BV100" i="3"/>
  <c r="BX100" i="3"/>
  <c r="BY100" i="3"/>
  <c r="BZ100" i="3"/>
  <c r="CA100" i="3"/>
  <c r="CC100" i="3"/>
  <c r="CD100" i="3"/>
  <c r="BS101" i="3"/>
  <c r="BT101" i="3"/>
  <c r="BU101" i="3"/>
  <c r="BV101" i="3"/>
  <c r="BX101" i="3"/>
  <c r="BY101" i="3"/>
  <c r="BZ101" i="3"/>
  <c r="CA101" i="3"/>
  <c r="CC101" i="3"/>
  <c r="CD101" i="3"/>
  <c r="BS102" i="3"/>
  <c r="BT102" i="3"/>
  <c r="BU102" i="3"/>
  <c r="BV102" i="3"/>
  <c r="BX102" i="3"/>
  <c r="BY102" i="3"/>
  <c r="BZ102" i="3"/>
  <c r="CA102" i="3"/>
  <c r="CC102" i="3"/>
  <c r="CD102" i="3"/>
  <c r="BS103" i="3"/>
  <c r="BT103" i="3"/>
  <c r="BU103" i="3"/>
  <c r="BV103" i="3"/>
  <c r="BX103" i="3"/>
  <c r="BY103" i="3"/>
  <c r="BC103" i="3" s="1"/>
  <c r="BZ103" i="3"/>
  <c r="CA103" i="3"/>
  <c r="CC103" i="3"/>
  <c r="CD103" i="3"/>
  <c r="BS104" i="3"/>
  <c r="BT104" i="3"/>
  <c r="BU104" i="3"/>
  <c r="BV104" i="3"/>
  <c r="BX104" i="3"/>
  <c r="BY104" i="3"/>
  <c r="BZ104" i="3"/>
  <c r="CA104" i="3"/>
  <c r="CC104" i="3"/>
  <c r="CD104" i="3"/>
  <c r="BS105" i="3"/>
  <c r="BT105" i="3"/>
  <c r="BU105" i="3"/>
  <c r="BV105" i="3"/>
  <c r="BX105" i="3"/>
  <c r="BY105" i="3"/>
  <c r="BZ105" i="3"/>
  <c r="CA105" i="3"/>
  <c r="CC105" i="3"/>
  <c r="CD105" i="3"/>
  <c r="BS106" i="3"/>
  <c r="BT106" i="3"/>
  <c r="BU106" i="3"/>
  <c r="BV106" i="3"/>
  <c r="BX106" i="3"/>
  <c r="BY106" i="3"/>
  <c r="BZ106" i="3"/>
  <c r="CA106" i="3"/>
  <c r="BC106" i="3" s="1"/>
  <c r="CC106" i="3"/>
  <c r="CD106" i="3"/>
  <c r="BS107" i="3"/>
  <c r="BT107" i="3"/>
  <c r="BU107" i="3"/>
  <c r="BV107" i="3"/>
  <c r="BX107" i="3"/>
  <c r="BY107" i="3"/>
  <c r="BZ107" i="3"/>
  <c r="CA107" i="3"/>
  <c r="CC107" i="3"/>
  <c r="CD107" i="3"/>
  <c r="BS108" i="3"/>
  <c r="BT108" i="3"/>
  <c r="BU108" i="3"/>
  <c r="BV108" i="3"/>
  <c r="BC108" i="3" s="1"/>
  <c r="BX108" i="3"/>
  <c r="BY108" i="3"/>
  <c r="BZ108" i="3"/>
  <c r="CA108" i="3"/>
  <c r="CC108" i="3"/>
  <c r="CD108" i="3"/>
  <c r="BS109" i="3"/>
  <c r="BT109" i="3"/>
  <c r="BU109" i="3"/>
  <c r="BV109" i="3"/>
  <c r="BX109" i="3"/>
  <c r="BY109" i="3"/>
  <c r="BZ109" i="3"/>
  <c r="CA109" i="3"/>
  <c r="CC109" i="3"/>
  <c r="CD109" i="3"/>
  <c r="BS110" i="3"/>
  <c r="BT110" i="3"/>
  <c r="BU110" i="3"/>
  <c r="BV110" i="3"/>
  <c r="BX110" i="3"/>
  <c r="BY110" i="3"/>
  <c r="BZ110" i="3"/>
  <c r="CA110" i="3"/>
  <c r="CC110" i="3"/>
  <c r="CD110" i="3"/>
  <c r="BS111" i="3"/>
  <c r="BT111" i="3"/>
  <c r="BU111" i="3"/>
  <c r="BV111" i="3"/>
  <c r="BX111" i="3"/>
  <c r="BY111" i="3"/>
  <c r="BC111" i="3" s="1"/>
  <c r="BZ111" i="3"/>
  <c r="CA111" i="3"/>
  <c r="CC111" i="3"/>
  <c r="CD111" i="3"/>
  <c r="BS112" i="3"/>
  <c r="BT112" i="3"/>
  <c r="BU112" i="3"/>
  <c r="BV112" i="3"/>
  <c r="BX112" i="3"/>
  <c r="BY112" i="3"/>
  <c r="BZ112" i="3"/>
  <c r="CA112" i="3"/>
  <c r="CC112" i="3"/>
  <c r="CD112" i="3"/>
  <c r="BS113" i="3"/>
  <c r="BT113" i="3"/>
  <c r="BU113" i="3"/>
  <c r="BV113" i="3"/>
  <c r="BX113" i="3"/>
  <c r="BY113" i="3"/>
  <c r="BZ113" i="3"/>
  <c r="CA113" i="3"/>
  <c r="CC113" i="3"/>
  <c r="CD113" i="3"/>
  <c r="BS114" i="3"/>
  <c r="BT114" i="3"/>
  <c r="BU114" i="3"/>
  <c r="BV114" i="3"/>
  <c r="BX114" i="3"/>
  <c r="BY114" i="3"/>
  <c r="BZ114" i="3"/>
  <c r="CA114" i="3"/>
  <c r="CC114" i="3"/>
  <c r="CD114" i="3"/>
  <c r="BS115" i="3"/>
  <c r="BT115" i="3"/>
  <c r="BU115" i="3"/>
  <c r="BV115" i="3"/>
  <c r="BX115" i="3"/>
  <c r="BY115" i="3"/>
  <c r="BZ115" i="3"/>
  <c r="CA115" i="3"/>
  <c r="CC115" i="3"/>
  <c r="CD115" i="3"/>
  <c r="BS116" i="3"/>
  <c r="BT116" i="3"/>
  <c r="BU116" i="3"/>
  <c r="BV116" i="3"/>
  <c r="BX116" i="3"/>
  <c r="BY116" i="3"/>
  <c r="BZ116" i="3"/>
  <c r="CA116" i="3"/>
  <c r="CC116" i="3"/>
  <c r="CD116" i="3"/>
  <c r="BS117" i="3"/>
  <c r="BT117" i="3"/>
  <c r="BU117" i="3"/>
  <c r="BV117" i="3"/>
  <c r="BX117" i="3"/>
  <c r="BY117" i="3"/>
  <c r="BZ117" i="3"/>
  <c r="CA117" i="3"/>
  <c r="CC117" i="3"/>
  <c r="CD117" i="3"/>
  <c r="BS118" i="3"/>
  <c r="BT118" i="3"/>
  <c r="BU118" i="3"/>
  <c r="BV118" i="3"/>
  <c r="BX118" i="3"/>
  <c r="BY118" i="3"/>
  <c r="BZ118" i="3"/>
  <c r="CA118" i="3"/>
  <c r="CC118" i="3"/>
  <c r="CD118" i="3"/>
  <c r="BS119" i="3"/>
  <c r="BT119" i="3"/>
  <c r="BU119" i="3"/>
  <c r="BV119" i="3"/>
  <c r="BX119" i="3"/>
  <c r="BY119" i="3"/>
  <c r="BZ119" i="3"/>
  <c r="CA119" i="3"/>
  <c r="CC119" i="3"/>
  <c r="CD119" i="3"/>
  <c r="BS120" i="3"/>
  <c r="BT120" i="3"/>
  <c r="BU120" i="3"/>
  <c r="BV120" i="3"/>
  <c r="BX120" i="3"/>
  <c r="BY120" i="3"/>
  <c r="BZ120" i="3"/>
  <c r="CA120" i="3"/>
  <c r="CC120" i="3"/>
  <c r="CD120" i="3"/>
  <c r="BS121" i="3"/>
  <c r="BT121" i="3"/>
  <c r="BU121" i="3"/>
  <c r="BV121" i="3"/>
  <c r="BX121" i="3"/>
  <c r="BY121" i="3"/>
  <c r="BZ121" i="3"/>
  <c r="CA121" i="3"/>
  <c r="CC121" i="3"/>
  <c r="CD121" i="3"/>
  <c r="BS122" i="3"/>
  <c r="BT122" i="3"/>
  <c r="BU122" i="3"/>
  <c r="BV122" i="3"/>
  <c r="BX122" i="3"/>
  <c r="BY122" i="3"/>
  <c r="BZ122" i="3"/>
  <c r="CA122" i="3"/>
  <c r="CC122" i="3"/>
  <c r="CD122" i="3"/>
  <c r="BS123" i="3"/>
  <c r="BT123" i="3"/>
  <c r="BU123" i="3"/>
  <c r="BV123" i="3"/>
  <c r="BX123" i="3"/>
  <c r="BY123" i="3"/>
  <c r="BZ123" i="3"/>
  <c r="CA123" i="3"/>
  <c r="CC123" i="3"/>
  <c r="CD123" i="3"/>
  <c r="BS124" i="3"/>
  <c r="BT124" i="3"/>
  <c r="BU124" i="3"/>
  <c r="BV124" i="3"/>
  <c r="BX124" i="3"/>
  <c r="BY124" i="3"/>
  <c r="BZ124" i="3"/>
  <c r="CA124" i="3"/>
  <c r="CC124" i="3"/>
  <c r="CD124" i="3"/>
  <c r="BS125" i="3"/>
  <c r="BT125" i="3"/>
  <c r="BU125" i="3"/>
  <c r="BV125" i="3"/>
  <c r="BX125" i="3"/>
  <c r="BY125" i="3"/>
  <c r="BZ125" i="3"/>
  <c r="CA125" i="3"/>
  <c r="CC125" i="3"/>
  <c r="CD125" i="3"/>
  <c r="BS126" i="3"/>
  <c r="BT126" i="3"/>
  <c r="BU126" i="3"/>
  <c r="BV126" i="3"/>
  <c r="BX126" i="3"/>
  <c r="BY126" i="3"/>
  <c r="BZ126" i="3"/>
  <c r="CA126" i="3"/>
  <c r="CC126" i="3"/>
  <c r="CD126" i="3"/>
  <c r="BS127" i="3"/>
  <c r="BT127" i="3"/>
  <c r="BU127" i="3"/>
  <c r="BV127" i="3"/>
  <c r="BX127" i="3"/>
  <c r="BY127" i="3"/>
  <c r="BZ127" i="3"/>
  <c r="CA127" i="3"/>
  <c r="CC127" i="3"/>
  <c r="CD127" i="3"/>
  <c r="BS128" i="3"/>
  <c r="BT128" i="3"/>
  <c r="BU128" i="3"/>
  <c r="BV128" i="3"/>
  <c r="BX128" i="3"/>
  <c r="BY128" i="3"/>
  <c r="BZ128" i="3"/>
  <c r="CA128" i="3"/>
  <c r="CC128" i="3"/>
  <c r="CD128" i="3"/>
  <c r="BS129" i="3"/>
  <c r="BT129" i="3"/>
  <c r="BU129" i="3"/>
  <c r="BV129" i="3"/>
  <c r="BX129" i="3"/>
  <c r="BY129" i="3"/>
  <c r="BZ129" i="3"/>
  <c r="CA129" i="3"/>
  <c r="CC129" i="3"/>
  <c r="CD129" i="3"/>
  <c r="BS130" i="3"/>
  <c r="BT130" i="3"/>
  <c r="BU130" i="3"/>
  <c r="BV130" i="3"/>
  <c r="BX130" i="3"/>
  <c r="BY130" i="3"/>
  <c r="BZ130" i="3"/>
  <c r="CA130" i="3"/>
  <c r="CC130" i="3"/>
  <c r="CD130" i="3"/>
  <c r="BS131" i="3"/>
  <c r="BT131" i="3"/>
  <c r="BU131" i="3"/>
  <c r="BV131" i="3"/>
  <c r="BX131" i="3"/>
  <c r="BY131" i="3"/>
  <c r="BZ131" i="3"/>
  <c r="CA131" i="3"/>
  <c r="CC131" i="3"/>
  <c r="CD131" i="3"/>
  <c r="BS132" i="3"/>
  <c r="BT132" i="3"/>
  <c r="BU132" i="3"/>
  <c r="BV132" i="3"/>
  <c r="BX132" i="3"/>
  <c r="BY132" i="3"/>
  <c r="BZ132" i="3"/>
  <c r="CA132" i="3"/>
  <c r="CC132" i="3"/>
  <c r="CD132" i="3"/>
  <c r="BS133" i="3"/>
  <c r="BT133" i="3"/>
  <c r="BU133" i="3"/>
  <c r="BV133" i="3"/>
  <c r="BX133" i="3"/>
  <c r="BY133" i="3"/>
  <c r="BZ133" i="3"/>
  <c r="CA133" i="3"/>
  <c r="CC133" i="3"/>
  <c r="CD133" i="3"/>
  <c r="BS134" i="3"/>
  <c r="BT134" i="3"/>
  <c r="BU134" i="3"/>
  <c r="BV134" i="3"/>
  <c r="BX134" i="3"/>
  <c r="BY134" i="3"/>
  <c r="BZ134" i="3"/>
  <c r="CA134" i="3"/>
  <c r="BC134" i="3" s="1"/>
  <c r="CC134" i="3"/>
  <c r="CD134" i="3"/>
  <c r="BS135" i="3"/>
  <c r="BT135" i="3"/>
  <c r="BU135" i="3"/>
  <c r="BV135" i="3"/>
  <c r="BX135" i="3"/>
  <c r="BY135" i="3"/>
  <c r="BC135" i="3" s="1"/>
  <c r="BZ135" i="3"/>
  <c r="CA135" i="3"/>
  <c r="CC135" i="3"/>
  <c r="CD135" i="3"/>
  <c r="BS136" i="3"/>
  <c r="BT136" i="3"/>
  <c r="BU136" i="3"/>
  <c r="BV136" i="3"/>
  <c r="BX136" i="3"/>
  <c r="BY136" i="3"/>
  <c r="BZ136" i="3"/>
  <c r="CA136" i="3"/>
  <c r="CC136" i="3"/>
  <c r="CD136" i="3"/>
  <c r="BS137" i="3"/>
  <c r="BT137" i="3"/>
  <c r="BU137" i="3"/>
  <c r="BV137" i="3"/>
  <c r="BX137" i="3"/>
  <c r="BY137" i="3"/>
  <c r="BZ137" i="3"/>
  <c r="CA137" i="3"/>
  <c r="CC137" i="3"/>
  <c r="CD137" i="3"/>
  <c r="BS138" i="3"/>
  <c r="BT138" i="3"/>
  <c r="BU138" i="3"/>
  <c r="BV138" i="3"/>
  <c r="BX138" i="3"/>
  <c r="BY138" i="3"/>
  <c r="BZ138" i="3"/>
  <c r="CA138" i="3"/>
  <c r="BC138" i="3" s="1"/>
  <c r="CC138" i="3"/>
  <c r="CD138" i="3"/>
  <c r="BS139" i="3"/>
  <c r="BT139" i="3"/>
  <c r="BU139" i="3"/>
  <c r="BV139" i="3"/>
  <c r="BX139" i="3"/>
  <c r="BY139" i="3"/>
  <c r="BC139" i="3" s="1"/>
  <c r="BZ139" i="3"/>
  <c r="CA139" i="3"/>
  <c r="CC139" i="3"/>
  <c r="CD139" i="3"/>
  <c r="BS140" i="3"/>
  <c r="BT140" i="3"/>
  <c r="BU140" i="3"/>
  <c r="BV140" i="3"/>
  <c r="BX140" i="3"/>
  <c r="BY140" i="3"/>
  <c r="BZ140" i="3"/>
  <c r="CA140" i="3"/>
  <c r="CC140" i="3"/>
  <c r="CD140" i="3"/>
  <c r="BS141" i="3"/>
  <c r="BT141" i="3"/>
  <c r="BU141" i="3"/>
  <c r="BV141" i="3"/>
  <c r="BX141" i="3"/>
  <c r="BY141" i="3"/>
  <c r="BZ141" i="3"/>
  <c r="CA141" i="3"/>
  <c r="CC141" i="3"/>
  <c r="CD141" i="3"/>
  <c r="BS142" i="3"/>
  <c r="BT142" i="3"/>
  <c r="BU142" i="3"/>
  <c r="BV142" i="3"/>
  <c r="BX142" i="3"/>
  <c r="BY142" i="3"/>
  <c r="BZ142" i="3"/>
  <c r="CA142" i="3"/>
  <c r="CC142" i="3"/>
  <c r="CD142" i="3"/>
  <c r="BS143" i="3"/>
  <c r="BT143" i="3"/>
  <c r="BU143" i="3"/>
  <c r="BV143" i="3"/>
  <c r="BX143" i="3"/>
  <c r="BY143" i="3"/>
  <c r="BC143" i="3" s="1"/>
  <c r="BZ143" i="3"/>
  <c r="CA143" i="3"/>
  <c r="CC143" i="3"/>
  <c r="CD143" i="3"/>
  <c r="BS144" i="3"/>
  <c r="BT144" i="3"/>
  <c r="BU144" i="3"/>
  <c r="BV144" i="3"/>
  <c r="BX144" i="3"/>
  <c r="BY144" i="3"/>
  <c r="BZ144" i="3"/>
  <c r="CA144" i="3"/>
  <c r="CC144" i="3"/>
  <c r="CD144" i="3"/>
  <c r="BS145" i="3"/>
  <c r="BT145" i="3"/>
  <c r="BC145" i="3" s="1"/>
  <c r="BU145" i="3"/>
  <c r="BV145" i="3"/>
  <c r="BX145" i="3"/>
  <c r="BY145" i="3"/>
  <c r="BZ145" i="3"/>
  <c r="CA145" i="3"/>
  <c r="CC145" i="3"/>
  <c r="CD145" i="3"/>
  <c r="BS146" i="3"/>
  <c r="BT146" i="3"/>
  <c r="BU146" i="3"/>
  <c r="BV146" i="3"/>
  <c r="BX146" i="3"/>
  <c r="BY146" i="3"/>
  <c r="BZ146" i="3"/>
  <c r="CA146" i="3"/>
  <c r="CC146" i="3"/>
  <c r="CD146" i="3"/>
  <c r="BS147" i="3"/>
  <c r="BT147" i="3"/>
  <c r="BU147" i="3"/>
  <c r="BV147" i="3"/>
  <c r="BX147" i="3"/>
  <c r="BY147" i="3"/>
  <c r="BZ147" i="3"/>
  <c r="CA147" i="3"/>
  <c r="CC147" i="3"/>
  <c r="CD147" i="3"/>
  <c r="BS148" i="3"/>
  <c r="BT148" i="3"/>
  <c r="BU148" i="3"/>
  <c r="BV148" i="3"/>
  <c r="BX148" i="3"/>
  <c r="BY148" i="3"/>
  <c r="BZ148" i="3"/>
  <c r="CA148" i="3"/>
  <c r="CC148" i="3"/>
  <c r="CD148" i="3"/>
  <c r="BS149" i="3"/>
  <c r="BT149" i="3"/>
  <c r="BU149" i="3"/>
  <c r="BV149" i="3"/>
  <c r="BX149" i="3"/>
  <c r="BY149" i="3"/>
  <c r="BZ149" i="3"/>
  <c r="CA149" i="3"/>
  <c r="CC149" i="3"/>
  <c r="CD149" i="3"/>
  <c r="BS150" i="3"/>
  <c r="BT150" i="3"/>
  <c r="BU150" i="3"/>
  <c r="BV150" i="3"/>
  <c r="BX150" i="3"/>
  <c r="BY150" i="3"/>
  <c r="BZ150" i="3"/>
  <c r="CA150" i="3"/>
  <c r="CC150" i="3"/>
  <c r="CD150" i="3"/>
  <c r="A51" i="3"/>
  <c r="E53" i="4" s="1"/>
  <c r="A52" i="3"/>
  <c r="B54" i="4" s="1"/>
  <c r="A53" i="3"/>
  <c r="G55" i="4" s="1"/>
  <c r="E55" i="4"/>
  <c r="A54" i="3"/>
  <c r="A55" i="3"/>
  <c r="E57" i="4" s="1"/>
  <c r="A56" i="3"/>
  <c r="H58" i="4"/>
  <c r="I58" i="4" s="1"/>
  <c r="A57" i="3"/>
  <c r="E59" i="4"/>
  <c r="A58" i="3"/>
  <c r="B60" i="4" s="1"/>
  <c r="A59" i="3"/>
  <c r="E61" i="4" s="1"/>
  <c r="A60" i="3"/>
  <c r="E62" i="4" s="1"/>
  <c r="A61" i="3"/>
  <c r="H63" i="4"/>
  <c r="I63" i="4" s="1"/>
  <c r="A62" i="3"/>
  <c r="E64" i="4" s="1"/>
  <c r="A63" i="3"/>
  <c r="A64" i="3"/>
  <c r="G66" i="4" s="1"/>
  <c r="H66" i="4"/>
  <c r="I66" i="4" s="1"/>
  <c r="A65" i="3"/>
  <c r="B67" i="4"/>
  <c r="A66" i="3"/>
  <c r="B68" i="4" s="1"/>
  <c r="A67" i="3"/>
  <c r="A68" i="3"/>
  <c r="A69" i="3"/>
  <c r="B71" i="4"/>
  <c r="A70" i="3"/>
  <c r="F72" i="4" s="1"/>
  <c r="A71" i="3"/>
  <c r="B73" i="4" s="1"/>
  <c r="A72" i="3"/>
  <c r="G74" i="4" s="1"/>
  <c r="A73" i="3"/>
  <c r="A74" i="3"/>
  <c r="H76" i="4" s="1"/>
  <c r="I76" i="4" s="1"/>
  <c r="A75" i="3"/>
  <c r="B77" i="4" s="1"/>
  <c r="A76" i="3"/>
  <c r="B78" i="4" s="1"/>
  <c r="A77" i="3"/>
  <c r="A78" i="3"/>
  <c r="G80" i="4" s="1"/>
  <c r="A79" i="3"/>
  <c r="A80" i="3"/>
  <c r="D82" i="4" s="1"/>
  <c r="A81" i="3"/>
  <c r="E83" i="4"/>
  <c r="A82" i="3"/>
  <c r="G84" i="4" s="1"/>
  <c r="A83" i="3"/>
  <c r="F85" i="4" s="1"/>
  <c r="A84" i="3"/>
  <c r="G86" i="4"/>
  <c r="A85" i="3"/>
  <c r="B87" i="4" s="1"/>
  <c r="A86" i="3"/>
  <c r="A87" i="3"/>
  <c r="C89" i="4" s="1"/>
  <c r="A89" i="4" s="1"/>
  <c r="A88" i="3"/>
  <c r="B90" i="4" s="1"/>
  <c r="A89" i="3"/>
  <c r="B91" i="4" s="1"/>
  <c r="A90" i="3"/>
  <c r="F92" i="4" s="1"/>
  <c r="A91" i="3"/>
  <c r="A92" i="3"/>
  <c r="H94" i="4" s="1"/>
  <c r="I94" i="4" s="1"/>
  <c r="A93" i="3"/>
  <c r="B95" i="4" s="1"/>
  <c r="A94" i="3"/>
  <c r="E96" i="4" s="1"/>
  <c r="A95" i="3"/>
  <c r="F97" i="4" s="1"/>
  <c r="A96" i="3"/>
  <c r="D98" i="4" s="1"/>
  <c r="A97" i="3"/>
  <c r="A98" i="3"/>
  <c r="E100" i="4" s="1"/>
  <c r="A99" i="3"/>
  <c r="B101" i="4" s="1"/>
  <c r="A100" i="3"/>
  <c r="H102" i="4" s="1"/>
  <c r="I102" i="4" s="1"/>
  <c r="A101" i="3"/>
  <c r="A102" i="3"/>
  <c r="D104" i="4" s="1"/>
  <c r="A103" i="3"/>
  <c r="F105" i="4" s="1"/>
  <c r="A104" i="3"/>
  <c r="E106" i="4" s="1"/>
  <c r="A105" i="3"/>
  <c r="A106" i="3"/>
  <c r="A107" i="3"/>
  <c r="B109" i="4"/>
  <c r="A108" i="3"/>
  <c r="G110" i="4" s="1"/>
  <c r="A109" i="3"/>
  <c r="A110" i="3"/>
  <c r="E112" i="4"/>
  <c r="A111" i="3"/>
  <c r="D113" i="4"/>
  <c r="A112" i="3"/>
  <c r="G114" i="4" s="1"/>
  <c r="A113" i="3"/>
  <c r="B115" i="4" s="1"/>
  <c r="A114" i="3"/>
  <c r="C116" i="4" s="1"/>
  <c r="A116" i="4"/>
  <c r="A115" i="3"/>
  <c r="B117" i="4" s="1"/>
  <c r="A116" i="3"/>
  <c r="A117" i="3"/>
  <c r="G119" i="4" s="1"/>
  <c r="A118" i="3"/>
  <c r="F120" i="4"/>
  <c r="A119" i="3"/>
  <c r="B121" i="4" s="1"/>
  <c r="A120" i="3"/>
  <c r="A121" i="3"/>
  <c r="D123" i="4" s="1"/>
  <c r="A122" i="3"/>
  <c r="B124" i="4" s="1"/>
  <c r="A123" i="3"/>
  <c r="D125" i="4" s="1"/>
  <c r="A124" i="3"/>
  <c r="E126" i="4" s="1"/>
  <c r="A125" i="3"/>
  <c r="A126" i="3"/>
  <c r="D128" i="4" s="1"/>
  <c r="F128" i="4"/>
  <c r="A127" i="3"/>
  <c r="H129" i="4" s="1"/>
  <c r="I129" i="4" s="1"/>
  <c r="A128" i="3"/>
  <c r="D130" i="4" s="1"/>
  <c r="A129" i="3"/>
  <c r="E131" i="4" s="1"/>
  <c r="A130" i="3"/>
  <c r="G132" i="4" s="1"/>
  <c r="A131" i="3"/>
  <c r="C133" i="4"/>
  <c r="A133" i="4" s="1"/>
  <c r="A132" i="3"/>
  <c r="F134" i="4" s="1"/>
  <c r="A133" i="3"/>
  <c r="B135" i="4" s="1"/>
  <c r="A134" i="3"/>
  <c r="B136" i="4" s="1"/>
  <c r="A135" i="3"/>
  <c r="A136" i="3"/>
  <c r="A137" i="3"/>
  <c r="B139" i="4"/>
  <c r="A138" i="3"/>
  <c r="H140" i="4" s="1"/>
  <c r="I140" i="4" s="1"/>
  <c r="A139" i="3"/>
  <c r="F141" i="4" s="1"/>
  <c r="C141" i="4"/>
  <c r="A141" i="4" s="1"/>
  <c r="A140" i="3"/>
  <c r="D142" i="4" s="1"/>
  <c r="A141" i="3"/>
  <c r="G143" i="4" s="1"/>
  <c r="A142" i="3"/>
  <c r="C144" i="4" s="1"/>
  <c r="A144" i="4" s="1"/>
  <c r="A143" i="3"/>
  <c r="H145" i="4" s="1"/>
  <c r="I145" i="4" s="1"/>
  <c r="A144" i="3"/>
  <c r="B146" i="4" s="1"/>
  <c r="A145" i="3"/>
  <c r="C147" i="4" s="1"/>
  <c r="A147" i="4" s="1"/>
  <c r="A146" i="3"/>
  <c r="G148" i="4" s="1"/>
  <c r="A147" i="3"/>
  <c r="C149" i="4" s="1"/>
  <c r="A149" i="4" s="1"/>
  <c r="A148" i="3"/>
  <c r="A149" i="3"/>
  <c r="B151" i="4" s="1"/>
  <c r="A150" i="3"/>
  <c r="A151" i="3"/>
  <c r="E153" i="4" s="1"/>
  <c r="A3" i="3"/>
  <c r="BS3" i="3" s="1"/>
  <c r="BT3" i="3" s="1"/>
  <c r="BU3" i="3" s="1"/>
  <c r="BV3" i="3" s="1"/>
  <c r="BW3" i="3" s="1"/>
  <c r="BX3" i="3" s="1"/>
  <c r="BY3" i="3" s="1"/>
  <c r="BZ3" i="3" s="1"/>
  <c r="CA3" i="3" s="1"/>
  <c r="CB3" i="3" s="1"/>
  <c r="CC3" i="3" s="1"/>
  <c r="CD3" i="3" s="1"/>
  <c r="A4" i="3"/>
  <c r="BS4" i="3"/>
  <c r="BT4" i="3"/>
  <c r="BU4" i="3"/>
  <c r="BV4" i="3"/>
  <c r="BW4" i="3"/>
  <c r="A5" i="3"/>
  <c r="BS5" i="3"/>
  <c r="BT5" i="3"/>
  <c r="BU5" i="3"/>
  <c r="BV5" i="3"/>
  <c r="BW5" i="3"/>
  <c r="A6" i="3"/>
  <c r="BS6" i="3"/>
  <c r="BT6" i="3"/>
  <c r="BU6" i="3"/>
  <c r="BV6" i="3"/>
  <c r="A7" i="3"/>
  <c r="BS7" i="3"/>
  <c r="BC7" i="3" s="1"/>
  <c r="BT7" i="3"/>
  <c r="BU7" i="3"/>
  <c r="BV7" i="3"/>
  <c r="A8" i="3"/>
  <c r="BS8" i="3"/>
  <c r="BT8" i="3"/>
  <c r="BU8" i="3"/>
  <c r="BV8" i="3"/>
  <c r="A9" i="3"/>
  <c r="BS9" i="3"/>
  <c r="BT9" i="3"/>
  <c r="BU9" i="3"/>
  <c r="BV9" i="3"/>
  <c r="A10" i="3"/>
  <c r="BS10" i="3"/>
  <c r="A11" i="3"/>
  <c r="B13" i="4" s="1"/>
  <c r="BS11" i="3"/>
  <c r="A12" i="3"/>
  <c r="BS12" i="3"/>
  <c r="BT12" i="3"/>
  <c r="BU12" i="3"/>
  <c r="BV12" i="3"/>
  <c r="BW12" i="3"/>
  <c r="A13" i="3"/>
  <c r="B15" i="4" s="1"/>
  <c r="BS13" i="3"/>
  <c r="BT13" i="3"/>
  <c r="BU13" i="3"/>
  <c r="BV13" i="3"/>
  <c r="BW13" i="3"/>
  <c r="A14" i="3"/>
  <c r="BS14" i="3"/>
  <c r="BT14" i="3"/>
  <c r="BU14" i="3"/>
  <c r="BV14" i="3"/>
  <c r="A15" i="3"/>
  <c r="BS15" i="3"/>
  <c r="BT15" i="3"/>
  <c r="BU15" i="3"/>
  <c r="BV15" i="3"/>
  <c r="A16" i="3"/>
  <c r="E18" i="4" s="1"/>
  <c r="BS16" i="3"/>
  <c r="BT16" i="3"/>
  <c r="BU16" i="3"/>
  <c r="BV16" i="3"/>
  <c r="A17" i="3"/>
  <c r="BS17" i="3"/>
  <c r="BT17" i="3"/>
  <c r="BU17" i="3"/>
  <c r="BC17" i="3" s="1"/>
  <c r="BV17" i="3"/>
  <c r="A18" i="3"/>
  <c r="B20" i="4" s="1"/>
  <c r="A19" i="3"/>
  <c r="BS19" i="3"/>
  <c r="BT19" i="3"/>
  <c r="BU19" i="3"/>
  <c r="BV19" i="3"/>
  <c r="A20" i="3"/>
  <c r="B22" i="4" s="1"/>
  <c r="BS20" i="3"/>
  <c r="BT20" i="3"/>
  <c r="BU20" i="3"/>
  <c r="BV20" i="3"/>
  <c r="BW20" i="3"/>
  <c r="A21" i="3"/>
  <c r="BS21" i="3"/>
  <c r="BT21" i="3"/>
  <c r="BU21" i="3"/>
  <c r="BV21" i="3"/>
  <c r="BW21" i="3"/>
  <c r="A22" i="3"/>
  <c r="BS22" i="3"/>
  <c r="BT22" i="3"/>
  <c r="BU22" i="3"/>
  <c r="BV22" i="3"/>
  <c r="A23" i="3"/>
  <c r="BS23" i="3"/>
  <c r="BT23" i="3"/>
  <c r="BU23" i="3"/>
  <c r="BV23" i="3"/>
  <c r="A24" i="3"/>
  <c r="BS24" i="3"/>
  <c r="BT24" i="3"/>
  <c r="BU24" i="3"/>
  <c r="BV24" i="3"/>
  <c r="A25" i="3"/>
  <c r="BS25" i="3"/>
  <c r="BT25" i="3"/>
  <c r="BU25" i="3"/>
  <c r="BV25" i="3"/>
  <c r="A26" i="3"/>
  <c r="B28" i="4" s="1"/>
  <c r="BS26" i="3"/>
  <c r="BT26" i="3"/>
  <c r="BU26" i="3"/>
  <c r="BV26" i="3"/>
  <c r="BW26" i="3"/>
  <c r="A27" i="3"/>
  <c r="BS27" i="3"/>
  <c r="BT27" i="3"/>
  <c r="BC27" i="3" s="1"/>
  <c r="BU27" i="3"/>
  <c r="BV27" i="3"/>
  <c r="A28" i="3"/>
  <c r="BS28" i="3"/>
  <c r="BT28" i="3"/>
  <c r="BU28" i="3"/>
  <c r="BV28" i="3"/>
  <c r="A29" i="3"/>
  <c r="B31" i="4" s="1"/>
  <c r="A30" i="3"/>
  <c r="BS30" i="3"/>
  <c r="BT30" i="3"/>
  <c r="BU30" i="3"/>
  <c r="BV30" i="3"/>
  <c r="BW30" i="3"/>
  <c r="BX30" i="3"/>
  <c r="BY30" i="3"/>
  <c r="BZ30" i="3"/>
  <c r="CA30" i="3"/>
  <c r="CB30" i="3"/>
  <c r="CC30" i="3"/>
  <c r="CD30" i="3"/>
  <c r="A31" i="3"/>
  <c r="C33" i="4" s="1"/>
  <c r="A33" i="4" s="1"/>
  <c r="A32" i="3"/>
  <c r="E34" i="4" s="1"/>
  <c r="A33" i="3"/>
  <c r="E35" i="4" s="1"/>
  <c r="A34" i="3"/>
  <c r="D36" i="4" s="1"/>
  <c r="A35" i="3"/>
  <c r="F37" i="4" s="1"/>
  <c r="A36" i="3"/>
  <c r="A37" i="3"/>
  <c r="D39" i="4" s="1"/>
  <c r="A38" i="3"/>
  <c r="B40" i="4" s="1"/>
  <c r="A39" i="3"/>
  <c r="H41" i="4" s="1"/>
  <c r="I41" i="4" s="1"/>
  <c r="A40" i="3"/>
  <c r="H42" i="4" s="1"/>
  <c r="I42" i="4" s="1"/>
  <c r="A41" i="3"/>
  <c r="E43" i="4" s="1"/>
  <c r="A42" i="3"/>
  <c r="H44" i="4" s="1"/>
  <c r="I44" i="4" s="1"/>
  <c r="A43" i="3"/>
  <c r="G45" i="4" s="1"/>
  <c r="B45" i="4"/>
  <c r="A44" i="3"/>
  <c r="G46" i="4" s="1"/>
  <c r="A45" i="3"/>
  <c r="B47" i="4" s="1"/>
  <c r="A46" i="3"/>
  <c r="A47" i="3"/>
  <c r="E49" i="4"/>
  <c r="A48" i="3"/>
  <c r="B50" i="4"/>
  <c r="A49" i="3"/>
  <c r="G51" i="4" s="1"/>
  <c r="A50" i="3"/>
  <c r="H54" i="4"/>
  <c r="I54" i="4"/>
  <c r="H72" i="4"/>
  <c r="I72" i="4" s="1"/>
  <c r="D86" i="4"/>
  <c r="E94" i="4"/>
  <c r="F94" i="4"/>
  <c r="G94" i="4"/>
  <c r="B96" i="4"/>
  <c r="C106" i="4"/>
  <c r="A106" i="4" s="1"/>
  <c r="E128" i="4"/>
  <c r="B143" i="4"/>
  <c r="C143" i="4"/>
  <c r="A143" i="4" s="1"/>
  <c r="AI3" i="3"/>
  <c r="AI4" i="3"/>
  <c r="AI5" i="3"/>
  <c r="AI6" i="3"/>
  <c r="AI7" i="3"/>
  <c r="AI8" i="3"/>
  <c r="AI9" i="3"/>
  <c r="AI10" i="3"/>
  <c r="AI11" i="3"/>
  <c r="AI12" i="3"/>
  <c r="AI13" i="3"/>
  <c r="AI14" i="3"/>
  <c r="AI2" i="3"/>
  <c r="AD31" i="3"/>
  <c r="AE31" i="3" s="1"/>
  <c r="AF31" i="3" s="1"/>
  <c r="AG31" i="3" s="1"/>
  <c r="AH31" i="3" s="1"/>
  <c r="AD32" i="3"/>
  <c r="AE32" i="3" s="1"/>
  <c r="AF32" i="3" s="1"/>
  <c r="AG32" i="3" s="1"/>
  <c r="AD33" i="3"/>
  <c r="AE33" i="3"/>
  <c r="AF33" i="3" s="1"/>
  <c r="AG33" i="3" s="1"/>
  <c r="AH33" i="3" s="1"/>
  <c r="AD34" i="3"/>
  <c r="AE34" i="3" s="1"/>
  <c r="AF34" i="3" s="1"/>
  <c r="AD35" i="3"/>
  <c r="AE35" i="3" s="1"/>
  <c r="AF35" i="3" s="1"/>
  <c r="AG35" i="3" s="1"/>
  <c r="AH35" i="3" s="1"/>
  <c r="AD36" i="3"/>
  <c r="AE36" i="3" s="1"/>
  <c r="AF36" i="3" s="1"/>
  <c r="AD37" i="3"/>
  <c r="AE37" i="3" s="1"/>
  <c r="AF37" i="3" s="1"/>
  <c r="AD38" i="3"/>
  <c r="AE38" i="3" s="1"/>
  <c r="AF38" i="3" s="1"/>
  <c r="AG38" i="3" s="1"/>
  <c r="AH38" i="3" s="1"/>
  <c r="AD39" i="3"/>
  <c r="AE39" i="3"/>
  <c r="AF39" i="3" s="1"/>
  <c r="AG39" i="3" s="1"/>
  <c r="AH39" i="3" s="1"/>
  <c r="AD40" i="3"/>
  <c r="AE40" i="3" s="1"/>
  <c r="AF40" i="3" s="1"/>
  <c r="AG40" i="3" s="1"/>
  <c r="AH40" i="3" s="1"/>
  <c r="AD41" i="3"/>
  <c r="AE41" i="3" s="1"/>
  <c r="AD42" i="3"/>
  <c r="AE42" i="3" s="1"/>
  <c r="AD43" i="3"/>
  <c r="AE43" i="3"/>
  <c r="AF43" i="3" s="1"/>
  <c r="AG43" i="3" s="1"/>
  <c r="AH43" i="3" s="1"/>
  <c r="AD44" i="3"/>
  <c r="AE44" i="3" s="1"/>
  <c r="AF44" i="3" s="1"/>
  <c r="AD45" i="3"/>
  <c r="AE45" i="3" s="1"/>
  <c r="AD46" i="3"/>
  <c r="AE46" i="3" s="1"/>
  <c r="AF46" i="3" s="1"/>
  <c r="AG46" i="3" s="1"/>
  <c r="AH46" i="3" s="1"/>
  <c r="AD47" i="3"/>
  <c r="AE47" i="3" s="1"/>
  <c r="AF47" i="3" s="1"/>
  <c r="AD48" i="3"/>
  <c r="AE48" i="3"/>
  <c r="AF48" i="3" s="1"/>
  <c r="AD49" i="3"/>
  <c r="AE49" i="3" s="1"/>
  <c r="AF49" i="3" s="1"/>
  <c r="AD50" i="3"/>
  <c r="AE50" i="3" s="1"/>
  <c r="AD51" i="3"/>
  <c r="AE51" i="3" s="1"/>
  <c r="AF51" i="3" s="1"/>
  <c r="AG51" i="3" s="1"/>
  <c r="AH51" i="3" s="1"/>
  <c r="AD52" i="3"/>
  <c r="AE52" i="3" s="1"/>
  <c r="AF52" i="3" s="1"/>
  <c r="AD53" i="3"/>
  <c r="AE53" i="3" s="1"/>
  <c r="AF53" i="3" s="1"/>
  <c r="AD54" i="3"/>
  <c r="AE54" i="3" s="1"/>
  <c r="AD55" i="3"/>
  <c r="AE55" i="3"/>
  <c r="AD56" i="3"/>
  <c r="AE56" i="3" s="1"/>
  <c r="AF56" i="3" s="1"/>
  <c r="AG56" i="3" s="1"/>
  <c r="AH56" i="3" s="1"/>
  <c r="AD57" i="3"/>
  <c r="AE57" i="3" s="1"/>
  <c r="AD58" i="3"/>
  <c r="AE58" i="3" s="1"/>
  <c r="AF58" i="3" s="1"/>
  <c r="AD59" i="3"/>
  <c r="AE59" i="3" s="1"/>
  <c r="AF59" i="3" s="1"/>
  <c r="AG59" i="3" s="1"/>
  <c r="AH59" i="3" s="1"/>
  <c r="AD60" i="3"/>
  <c r="AE60" i="3" s="1"/>
  <c r="AF60" i="3" s="1"/>
  <c r="AD61" i="3"/>
  <c r="AE61" i="3" s="1"/>
  <c r="AF61" i="3" s="1"/>
  <c r="AD62" i="3"/>
  <c r="AE62" i="3" s="1"/>
  <c r="AD63" i="3"/>
  <c r="AE63" i="3"/>
  <c r="AF63" i="3" s="1"/>
  <c r="AG63" i="3" s="1"/>
  <c r="AD64" i="3"/>
  <c r="AE64" i="3" s="1"/>
  <c r="AF64" i="3" s="1"/>
  <c r="AD65" i="3"/>
  <c r="AE65" i="3"/>
  <c r="AD66" i="3"/>
  <c r="AE66" i="3" s="1"/>
  <c r="AD67" i="3"/>
  <c r="AE67" i="3" s="1"/>
  <c r="AF67" i="3" s="1"/>
  <c r="AD68" i="3"/>
  <c r="AE68" i="3" s="1"/>
  <c r="AD69" i="3"/>
  <c r="AE69" i="3" s="1"/>
  <c r="AF69" i="3" s="1"/>
  <c r="AD70" i="3"/>
  <c r="AE70" i="3" s="1"/>
  <c r="AF70" i="3" s="1"/>
  <c r="AG70" i="3" s="1"/>
  <c r="AH70" i="3" s="1"/>
  <c r="AD71" i="3"/>
  <c r="AE71" i="3" s="1"/>
  <c r="AF71" i="3" s="1"/>
  <c r="AG71" i="3" s="1"/>
  <c r="AH71" i="3" s="1"/>
  <c r="AD72" i="3"/>
  <c r="AE72" i="3" s="1"/>
  <c r="AF72" i="3" s="1"/>
  <c r="AD73" i="3"/>
  <c r="AE73" i="3" s="1"/>
  <c r="AD74" i="3"/>
  <c r="AE74" i="3" s="1"/>
  <c r="AD75" i="3"/>
  <c r="AE75" i="3"/>
  <c r="AD76" i="3"/>
  <c r="AE76" i="3" s="1"/>
  <c r="AF76" i="3" s="1"/>
  <c r="AG76" i="3" s="1"/>
  <c r="AH76" i="3" s="1"/>
  <c r="AD77" i="3"/>
  <c r="AE77" i="3" s="1"/>
  <c r="AD78" i="3"/>
  <c r="AE78" i="3" s="1"/>
  <c r="AD79" i="3"/>
  <c r="AE79" i="3" s="1"/>
  <c r="AF79" i="3" s="1"/>
  <c r="AD80" i="3"/>
  <c r="AE80" i="3" s="1"/>
  <c r="AF80" i="3" s="1"/>
  <c r="AG80" i="3" s="1"/>
  <c r="AD81" i="3"/>
  <c r="AE81" i="3"/>
  <c r="AF81" i="3" s="1"/>
  <c r="AD82" i="3"/>
  <c r="AE82" i="3" s="1"/>
  <c r="AD83" i="3"/>
  <c r="AE83" i="3"/>
  <c r="AD84" i="3"/>
  <c r="AE84" i="3" s="1"/>
  <c r="AF84" i="3" s="1"/>
  <c r="AD85" i="3"/>
  <c r="AE85" i="3" s="1"/>
  <c r="AF85" i="3" s="1"/>
  <c r="AG85" i="3" s="1"/>
  <c r="AD86" i="3"/>
  <c r="AE86" i="3" s="1"/>
  <c r="AF86" i="3" s="1"/>
  <c r="AD87" i="3"/>
  <c r="AE87" i="3" s="1"/>
  <c r="AF87" i="3" s="1"/>
  <c r="AG87" i="3" s="1"/>
  <c r="AD88" i="3"/>
  <c r="AE88" i="3" s="1"/>
  <c r="AF88" i="3" s="1"/>
  <c r="AD89" i="3"/>
  <c r="AE89" i="3" s="1"/>
  <c r="AF89" i="3" s="1"/>
  <c r="AG89" i="3" s="1"/>
  <c r="AH89" i="3" s="1"/>
  <c r="AD90" i="3"/>
  <c r="AE90" i="3" s="1"/>
  <c r="AF90" i="3" s="1"/>
  <c r="AD91" i="3"/>
  <c r="AE91" i="3" s="1"/>
  <c r="AF91" i="3" s="1"/>
  <c r="AG91" i="3" s="1"/>
  <c r="AH91" i="3" s="1"/>
  <c r="AJ91" i="3" s="1"/>
  <c r="AD92" i="3"/>
  <c r="AE92" i="3" s="1"/>
  <c r="AD93" i="3"/>
  <c r="AE93" i="3" s="1"/>
  <c r="AF93" i="3" s="1"/>
  <c r="AG93" i="3" s="1"/>
  <c r="AD94" i="3"/>
  <c r="AE94" i="3" s="1"/>
  <c r="AF94" i="3" s="1"/>
  <c r="AG94" i="3" s="1"/>
  <c r="AH94" i="3" s="1"/>
  <c r="AD95" i="3"/>
  <c r="AE95" i="3" s="1"/>
  <c r="AF95" i="3" s="1"/>
  <c r="AD96" i="3"/>
  <c r="AE96" i="3" s="1"/>
  <c r="AF96" i="3" s="1"/>
  <c r="AD97" i="3"/>
  <c r="AE97" i="3" s="1"/>
  <c r="AF97" i="3" s="1"/>
  <c r="AD98" i="3"/>
  <c r="AE98" i="3" s="1"/>
  <c r="AD99" i="3"/>
  <c r="AE99" i="3" s="1"/>
  <c r="AF99" i="3" s="1"/>
  <c r="AD100" i="3"/>
  <c r="AE100" i="3" s="1"/>
  <c r="AF100" i="3" s="1"/>
  <c r="AD101" i="3"/>
  <c r="AE101" i="3" s="1"/>
  <c r="AD102" i="3"/>
  <c r="AE102" i="3" s="1"/>
  <c r="AF102" i="3" s="1"/>
  <c r="AG102" i="3" s="1"/>
  <c r="AH102" i="3" s="1"/>
  <c r="AD103" i="3"/>
  <c r="AE103" i="3" s="1"/>
  <c r="AF103" i="3" s="1"/>
  <c r="AD104" i="3"/>
  <c r="AE104" i="3" s="1"/>
  <c r="AF104" i="3" s="1"/>
  <c r="AD105" i="3"/>
  <c r="AE105" i="3" s="1"/>
  <c r="AF105" i="3" s="1"/>
  <c r="AD106" i="3"/>
  <c r="AE106" i="3" s="1"/>
  <c r="AF106" i="3" s="1"/>
  <c r="AG106" i="3" s="1"/>
  <c r="AD107" i="3"/>
  <c r="AE107" i="3" s="1"/>
  <c r="AF107" i="3" s="1"/>
  <c r="AG107" i="3" s="1"/>
  <c r="AH107" i="3" s="1"/>
  <c r="AD108" i="3"/>
  <c r="AE108" i="3" s="1"/>
  <c r="AF108" i="3" s="1"/>
  <c r="AD109" i="3"/>
  <c r="AE109" i="3" s="1"/>
  <c r="AF109" i="3" s="1"/>
  <c r="AG109" i="3" s="1"/>
  <c r="AH109" i="3" s="1"/>
  <c r="AD110" i="3"/>
  <c r="AE110" i="3" s="1"/>
  <c r="AD111" i="3"/>
  <c r="AE111" i="3"/>
  <c r="AD112" i="3"/>
  <c r="AE112" i="3" s="1"/>
  <c r="AF112" i="3" s="1"/>
  <c r="AG112" i="3" s="1"/>
  <c r="AH112" i="3" s="1"/>
  <c r="AD113" i="3"/>
  <c r="AE113" i="3" s="1"/>
  <c r="AD114" i="3"/>
  <c r="AE114" i="3" s="1"/>
  <c r="AD115" i="3"/>
  <c r="AE115" i="3" s="1"/>
  <c r="AF115" i="3" s="1"/>
  <c r="AG115" i="3" s="1"/>
  <c r="AD116" i="3"/>
  <c r="AE116" i="3" s="1"/>
  <c r="AF116" i="3" s="1"/>
  <c r="AD117" i="3"/>
  <c r="AE117" i="3" s="1"/>
  <c r="AF117" i="3" s="1"/>
  <c r="AD118" i="3"/>
  <c r="AE118" i="3" s="1"/>
  <c r="AF118" i="3" s="1"/>
  <c r="AD119" i="3"/>
  <c r="AE119" i="3"/>
  <c r="AD120" i="3"/>
  <c r="AE120" i="3" s="1"/>
  <c r="AF120" i="3" s="1"/>
  <c r="AD121" i="3"/>
  <c r="AE121" i="3" s="1"/>
  <c r="AF121" i="3" s="1"/>
  <c r="AG121" i="3" s="1"/>
  <c r="AD122" i="3"/>
  <c r="AE122" i="3" s="1"/>
  <c r="AF122" i="3" s="1"/>
  <c r="AD123" i="3"/>
  <c r="AE123" i="3" s="1"/>
  <c r="AF123" i="3" s="1"/>
  <c r="AD124" i="3"/>
  <c r="AE124" i="3" s="1"/>
  <c r="AD125" i="3"/>
  <c r="AE125" i="3" s="1"/>
  <c r="AF125" i="3" s="1"/>
  <c r="AD126" i="3"/>
  <c r="AE126" i="3" s="1"/>
  <c r="AF126" i="3" s="1"/>
  <c r="AG126" i="3" s="1"/>
  <c r="AH126" i="3" s="1"/>
  <c r="AD127" i="3"/>
  <c r="AE127" i="3"/>
  <c r="AF127" i="3" s="1"/>
  <c r="AD128" i="3"/>
  <c r="AE128" i="3" s="1"/>
  <c r="AF128" i="3" s="1"/>
  <c r="AD129" i="3"/>
  <c r="AE129" i="3"/>
  <c r="AD130" i="3"/>
  <c r="AE130" i="3" s="1"/>
  <c r="AD131" i="3"/>
  <c r="AE131" i="3" s="1"/>
  <c r="AF131" i="3" s="1"/>
  <c r="AG131" i="3" s="1"/>
  <c r="AD132" i="3"/>
  <c r="AE132" i="3" s="1"/>
  <c r="AD133" i="3"/>
  <c r="AE133" i="3" s="1"/>
  <c r="AF133" i="3" s="1"/>
  <c r="AD134" i="3"/>
  <c r="AE134" i="3" s="1"/>
  <c r="AD135" i="3"/>
  <c r="AE135" i="3"/>
  <c r="AD136" i="3"/>
  <c r="AE136" i="3" s="1"/>
  <c r="AD137" i="3"/>
  <c r="AE137" i="3" s="1"/>
  <c r="AD138" i="3"/>
  <c r="AE138" i="3" s="1"/>
  <c r="AF138" i="3" s="1"/>
  <c r="AG138" i="3" s="1"/>
  <c r="AD139" i="3"/>
  <c r="AE139" i="3"/>
  <c r="AF139" i="3" s="1"/>
  <c r="AD140" i="3"/>
  <c r="AE140" i="3" s="1"/>
  <c r="AF140" i="3" s="1"/>
  <c r="AG140" i="3" s="1"/>
  <c r="AH140" i="3" s="1"/>
  <c r="AK140" i="3" s="1"/>
  <c r="AD141" i="3"/>
  <c r="AE141" i="3" s="1"/>
  <c r="AF141" i="3" s="1"/>
  <c r="AG141" i="3" s="1"/>
  <c r="AD142" i="3"/>
  <c r="AE142" i="3" s="1"/>
  <c r="AD143" i="3"/>
  <c r="AE143" i="3" s="1"/>
  <c r="AF143" i="3" s="1"/>
  <c r="AG143" i="3" s="1"/>
  <c r="AH143" i="3" s="1"/>
  <c r="AD144" i="3"/>
  <c r="AE144" i="3"/>
  <c r="AD145" i="3"/>
  <c r="AE145" i="3" s="1"/>
  <c r="AF145" i="3" s="1"/>
  <c r="AG145" i="3" s="1"/>
  <c r="AH145" i="3" s="1"/>
  <c r="AD146" i="3"/>
  <c r="AE146" i="3" s="1"/>
  <c r="AD147" i="3"/>
  <c r="AE147" i="3" s="1"/>
  <c r="AF147" i="3" s="1"/>
  <c r="AG147" i="3" s="1"/>
  <c r="AD148" i="3"/>
  <c r="AE148" i="3" s="1"/>
  <c r="AF148" i="3" s="1"/>
  <c r="AD149" i="3"/>
  <c r="AE149" i="3" s="1"/>
  <c r="AF149" i="3" s="1"/>
  <c r="AD150" i="3"/>
  <c r="AE150" i="3" s="1"/>
  <c r="AZ3" i="3"/>
  <c r="BE3" i="3"/>
  <c r="CE3" i="3"/>
  <c r="AZ4" i="3"/>
  <c r="BE4" i="3"/>
  <c r="BF4" i="3"/>
  <c r="AZ5" i="3"/>
  <c r="BE5" i="3"/>
  <c r="CE5" i="3"/>
  <c r="CF5" i="3"/>
  <c r="AZ6" i="3"/>
  <c r="BE6" i="3"/>
  <c r="AZ7" i="3"/>
  <c r="BE7" i="3"/>
  <c r="BF7" i="3"/>
  <c r="AZ8" i="3"/>
  <c r="BE8" i="3"/>
  <c r="CF8" i="3"/>
  <c r="AZ9" i="3"/>
  <c r="BE9" i="3"/>
  <c r="CF9" i="3"/>
  <c r="AZ10" i="3"/>
  <c r="BE10" i="3"/>
  <c r="CG10" i="3"/>
  <c r="AZ11" i="3"/>
  <c r="BK11" i="3"/>
  <c r="BL11" i="3"/>
  <c r="BM11" i="3"/>
  <c r="BN11" i="3"/>
  <c r="BO11" i="3"/>
  <c r="BP11" i="3" s="1"/>
  <c r="BQ11" i="3" s="1"/>
  <c r="BR11" i="3" s="1"/>
  <c r="BE11" i="3"/>
  <c r="BF11" i="3"/>
  <c r="AZ12" i="3"/>
  <c r="BE12" i="3"/>
  <c r="BF12" i="3"/>
  <c r="AZ13" i="3"/>
  <c r="BE13" i="3"/>
  <c r="BF13" i="3"/>
  <c r="AZ14" i="3"/>
  <c r="BE14" i="3"/>
  <c r="BF14" i="3"/>
  <c r="AZ15" i="3"/>
  <c r="BE15" i="3"/>
  <c r="BF15" i="3"/>
  <c r="CF16" i="3"/>
  <c r="AZ16" i="3"/>
  <c r="BE16" i="3"/>
  <c r="BF16" i="3"/>
  <c r="CF17" i="3"/>
  <c r="AZ17" i="3"/>
  <c r="BE17" i="3"/>
  <c r="BF17" i="3"/>
  <c r="AZ18" i="3"/>
  <c r="BE18" i="3"/>
  <c r="BF18" i="3"/>
  <c r="CF18" i="3"/>
  <c r="AZ19" i="3"/>
  <c r="BE19" i="3"/>
  <c r="BF19" i="3"/>
  <c r="AZ20" i="3"/>
  <c r="BE20" i="3"/>
  <c r="BF20" i="3"/>
  <c r="AZ21" i="3"/>
  <c r="BE21" i="3"/>
  <c r="BF21" i="3"/>
  <c r="AZ22" i="3"/>
  <c r="BE22" i="3"/>
  <c r="BF22" i="3"/>
  <c r="AZ23" i="3"/>
  <c r="BE23" i="3"/>
  <c r="BF23" i="3"/>
  <c r="CF24" i="3"/>
  <c r="AZ24" i="3"/>
  <c r="BE24" i="3"/>
  <c r="BF24" i="3"/>
  <c r="AZ25" i="3"/>
  <c r="BE25" i="3"/>
  <c r="BF25" i="3"/>
  <c r="CF26" i="3"/>
  <c r="AZ26" i="3"/>
  <c r="BE26" i="3"/>
  <c r="BF26" i="3"/>
  <c r="AZ27" i="3"/>
  <c r="BE27" i="3"/>
  <c r="BF27" i="3"/>
  <c r="AZ28" i="3"/>
  <c r="BE28" i="3"/>
  <c r="BF28" i="3"/>
  <c r="AZ29" i="3"/>
  <c r="BE29" i="3"/>
  <c r="BF29" i="3"/>
  <c r="AZ30" i="3"/>
  <c r="BE30" i="3"/>
  <c r="BF30" i="3"/>
  <c r="AZ31" i="3"/>
  <c r="BE31" i="3"/>
  <c r="BF31" i="3"/>
  <c r="AZ32" i="3"/>
  <c r="BE32" i="3"/>
  <c r="BF32" i="3"/>
  <c r="AZ33" i="3"/>
  <c r="BE33" i="3"/>
  <c r="BF33" i="3"/>
  <c r="AZ34" i="3"/>
  <c r="BE34" i="3"/>
  <c r="BF34" i="3"/>
  <c r="AZ35" i="3"/>
  <c r="BE35" i="3"/>
  <c r="BF35" i="3"/>
  <c r="AZ36" i="3"/>
  <c r="BE36" i="3"/>
  <c r="BF36" i="3"/>
  <c r="AZ37" i="3"/>
  <c r="BE37" i="3"/>
  <c r="BF37" i="3"/>
  <c r="AZ38" i="3"/>
  <c r="BE38" i="3"/>
  <c r="BF38" i="3"/>
  <c r="AZ39" i="3"/>
  <c r="BE39" i="3"/>
  <c r="BF39" i="3"/>
  <c r="AZ40" i="3"/>
  <c r="BE40" i="3"/>
  <c r="BF40" i="3"/>
  <c r="AZ41" i="3"/>
  <c r="BE41" i="3"/>
  <c r="BF41" i="3"/>
  <c r="AZ42" i="3"/>
  <c r="BE42" i="3"/>
  <c r="BF42" i="3"/>
  <c r="AZ43" i="3"/>
  <c r="BE43" i="3"/>
  <c r="BF43" i="3"/>
  <c r="AZ44" i="3"/>
  <c r="BE44" i="3"/>
  <c r="BF44" i="3"/>
  <c r="AZ45" i="3"/>
  <c r="BE45" i="3"/>
  <c r="BF45" i="3"/>
  <c r="AZ46" i="3"/>
  <c r="BE46" i="3"/>
  <c r="BF46" i="3"/>
  <c r="AZ47" i="3"/>
  <c r="BE47" i="3"/>
  <c r="BF47" i="3"/>
  <c r="AZ48" i="3"/>
  <c r="BE48" i="3"/>
  <c r="BF48" i="3"/>
  <c r="AZ49" i="3"/>
  <c r="BE49" i="3"/>
  <c r="BF49" i="3"/>
  <c r="AZ50" i="3"/>
  <c r="BE50" i="3"/>
  <c r="BF50" i="3"/>
  <c r="AZ51" i="3"/>
  <c r="BE51" i="3"/>
  <c r="BF51" i="3"/>
  <c r="AZ52" i="3"/>
  <c r="BE52" i="3"/>
  <c r="BF52" i="3"/>
  <c r="AZ53" i="3"/>
  <c r="BE53" i="3"/>
  <c r="BF53" i="3"/>
  <c r="AZ54" i="3"/>
  <c r="BE54" i="3"/>
  <c r="BF54" i="3"/>
  <c r="AZ55" i="3"/>
  <c r="BE55" i="3"/>
  <c r="BF55" i="3"/>
  <c r="AZ56" i="3"/>
  <c r="BE56" i="3"/>
  <c r="BF56" i="3"/>
  <c r="AZ57" i="3"/>
  <c r="BE57" i="3"/>
  <c r="BF57" i="3"/>
  <c r="AZ58" i="3"/>
  <c r="BE58" i="3"/>
  <c r="BF58" i="3"/>
  <c r="AZ59" i="3"/>
  <c r="BE59" i="3"/>
  <c r="BF59" i="3"/>
  <c r="AZ60" i="3"/>
  <c r="BE60" i="3"/>
  <c r="BF60" i="3"/>
  <c r="AZ61" i="3"/>
  <c r="BE61" i="3"/>
  <c r="BF61" i="3"/>
  <c r="AZ62" i="3"/>
  <c r="BE62" i="3"/>
  <c r="BF62" i="3"/>
  <c r="AZ63" i="3"/>
  <c r="BE63" i="3"/>
  <c r="BF63" i="3"/>
  <c r="AZ64" i="3"/>
  <c r="BE64" i="3"/>
  <c r="BF64" i="3"/>
  <c r="AZ65" i="3"/>
  <c r="BE65" i="3"/>
  <c r="BF65" i="3"/>
  <c r="AZ66" i="3"/>
  <c r="BE66" i="3"/>
  <c r="BF66" i="3"/>
  <c r="AZ67" i="3"/>
  <c r="BE67" i="3"/>
  <c r="BF67" i="3"/>
  <c r="AZ68" i="3"/>
  <c r="BE68" i="3"/>
  <c r="BF68" i="3"/>
  <c r="AZ69" i="3"/>
  <c r="BE69" i="3"/>
  <c r="BF69" i="3"/>
  <c r="AZ70" i="3"/>
  <c r="BE70" i="3"/>
  <c r="BF70" i="3"/>
  <c r="AZ71" i="3"/>
  <c r="BE71" i="3"/>
  <c r="BF71" i="3"/>
  <c r="AZ72" i="3"/>
  <c r="BE72" i="3"/>
  <c r="BF72" i="3"/>
  <c r="AZ73" i="3"/>
  <c r="BE73" i="3"/>
  <c r="BF73" i="3"/>
  <c r="AZ74" i="3"/>
  <c r="BE74" i="3"/>
  <c r="BF74" i="3"/>
  <c r="AZ75" i="3"/>
  <c r="BE75" i="3"/>
  <c r="BF75" i="3"/>
  <c r="AZ76" i="3"/>
  <c r="BE76" i="3"/>
  <c r="BF76" i="3"/>
  <c r="AZ77" i="3"/>
  <c r="BE77" i="3"/>
  <c r="BF77" i="3"/>
  <c r="AZ78" i="3"/>
  <c r="BE78" i="3"/>
  <c r="BF78" i="3"/>
  <c r="AZ79" i="3"/>
  <c r="BE79" i="3"/>
  <c r="BF79" i="3"/>
  <c r="AZ80" i="3"/>
  <c r="BE80" i="3"/>
  <c r="BF80" i="3"/>
  <c r="AZ81" i="3"/>
  <c r="BE81" i="3"/>
  <c r="BF81" i="3"/>
  <c r="AZ82" i="3"/>
  <c r="BE82" i="3"/>
  <c r="BF82" i="3"/>
  <c r="AZ83" i="3"/>
  <c r="BE83" i="3"/>
  <c r="BF83" i="3"/>
  <c r="AZ84" i="3"/>
  <c r="BE84" i="3"/>
  <c r="BF84" i="3"/>
  <c r="AZ85" i="3"/>
  <c r="BE85" i="3"/>
  <c r="BF85" i="3"/>
  <c r="AZ86" i="3"/>
  <c r="BE86" i="3"/>
  <c r="BF86" i="3"/>
  <c r="AZ87" i="3"/>
  <c r="BE87" i="3"/>
  <c r="BF87" i="3"/>
  <c r="AZ88" i="3"/>
  <c r="BE88" i="3"/>
  <c r="BF88" i="3"/>
  <c r="AZ89" i="3"/>
  <c r="BE89" i="3"/>
  <c r="BF89" i="3"/>
  <c r="AZ90" i="3"/>
  <c r="BE90" i="3"/>
  <c r="BF90" i="3"/>
  <c r="AZ91" i="3"/>
  <c r="BE91" i="3"/>
  <c r="BF91" i="3"/>
  <c r="AZ92" i="3"/>
  <c r="BE92" i="3"/>
  <c r="BF92" i="3"/>
  <c r="AZ93" i="3"/>
  <c r="BE93" i="3"/>
  <c r="BF93" i="3"/>
  <c r="AZ94" i="3"/>
  <c r="BE94" i="3"/>
  <c r="BF94" i="3"/>
  <c r="AZ95" i="3"/>
  <c r="BE95" i="3"/>
  <c r="BF95" i="3"/>
  <c r="AZ96" i="3"/>
  <c r="BE96" i="3"/>
  <c r="BF96" i="3"/>
  <c r="AZ97" i="3"/>
  <c r="BE97" i="3"/>
  <c r="BF97" i="3"/>
  <c r="AZ98" i="3"/>
  <c r="BE98" i="3"/>
  <c r="BF98" i="3"/>
  <c r="AZ99" i="3"/>
  <c r="BE99" i="3"/>
  <c r="BF99" i="3"/>
  <c r="AZ100" i="3"/>
  <c r="BE100" i="3"/>
  <c r="BF100" i="3"/>
  <c r="AZ101" i="3"/>
  <c r="BE101" i="3"/>
  <c r="BF101" i="3"/>
  <c r="AZ102" i="3"/>
  <c r="BE102" i="3"/>
  <c r="BF102" i="3"/>
  <c r="AZ103" i="3"/>
  <c r="BE103" i="3"/>
  <c r="BF103" i="3"/>
  <c r="AZ104" i="3"/>
  <c r="BE104" i="3"/>
  <c r="BF104" i="3"/>
  <c r="AZ105" i="3"/>
  <c r="BE105" i="3"/>
  <c r="BF105" i="3"/>
  <c r="AZ106" i="3"/>
  <c r="BE106" i="3"/>
  <c r="BF106" i="3"/>
  <c r="AZ107" i="3"/>
  <c r="BE107" i="3"/>
  <c r="BF107" i="3"/>
  <c r="AZ108" i="3"/>
  <c r="BE108" i="3"/>
  <c r="BF108" i="3"/>
  <c r="AZ109" i="3"/>
  <c r="BE109" i="3"/>
  <c r="BF109" i="3"/>
  <c r="AZ110" i="3"/>
  <c r="BE110" i="3"/>
  <c r="BF110" i="3"/>
  <c r="AZ111" i="3"/>
  <c r="BE111" i="3"/>
  <c r="BF111" i="3"/>
  <c r="AZ112" i="3"/>
  <c r="BE112" i="3"/>
  <c r="BF112" i="3"/>
  <c r="AZ113" i="3"/>
  <c r="BE113" i="3"/>
  <c r="BF113" i="3"/>
  <c r="AZ114" i="3"/>
  <c r="BE114" i="3"/>
  <c r="BF114" i="3"/>
  <c r="AZ115" i="3"/>
  <c r="BE115" i="3"/>
  <c r="BF115" i="3"/>
  <c r="AZ116" i="3"/>
  <c r="BE116" i="3"/>
  <c r="BF116" i="3"/>
  <c r="AZ117" i="3"/>
  <c r="BE117" i="3"/>
  <c r="BF117" i="3"/>
  <c r="AZ118" i="3"/>
  <c r="BE118" i="3"/>
  <c r="BF118" i="3"/>
  <c r="AZ119" i="3"/>
  <c r="BE119" i="3"/>
  <c r="BF119" i="3"/>
  <c r="AZ120" i="3"/>
  <c r="BE120" i="3"/>
  <c r="BF120" i="3"/>
  <c r="AZ121" i="3"/>
  <c r="BE121" i="3"/>
  <c r="BF121" i="3"/>
  <c r="AZ122" i="3"/>
  <c r="BE122" i="3"/>
  <c r="BF122" i="3"/>
  <c r="AZ123" i="3"/>
  <c r="BE123" i="3"/>
  <c r="BF123" i="3"/>
  <c r="AZ124" i="3"/>
  <c r="BE124" i="3"/>
  <c r="BF124" i="3"/>
  <c r="AZ125" i="3"/>
  <c r="BE125" i="3"/>
  <c r="BF125" i="3"/>
  <c r="AZ126" i="3"/>
  <c r="BE126" i="3"/>
  <c r="BF126" i="3"/>
  <c r="AZ127" i="3"/>
  <c r="BE127" i="3"/>
  <c r="BF127" i="3"/>
  <c r="AZ128" i="3"/>
  <c r="BE128" i="3"/>
  <c r="BF128" i="3"/>
  <c r="AZ129" i="3"/>
  <c r="BE129" i="3"/>
  <c r="BF129" i="3"/>
  <c r="AZ130" i="3"/>
  <c r="BE130" i="3"/>
  <c r="BF130" i="3"/>
  <c r="AZ131" i="3"/>
  <c r="BE131" i="3"/>
  <c r="BF131" i="3"/>
  <c r="AZ132" i="3"/>
  <c r="BE132" i="3"/>
  <c r="BF132" i="3"/>
  <c r="AZ133" i="3"/>
  <c r="BE133" i="3"/>
  <c r="BF133" i="3"/>
  <c r="AZ134" i="3"/>
  <c r="BE134" i="3"/>
  <c r="BF134" i="3"/>
  <c r="AZ135" i="3"/>
  <c r="BE135" i="3"/>
  <c r="BF135" i="3"/>
  <c r="AZ136" i="3"/>
  <c r="BE136" i="3"/>
  <c r="BF136" i="3"/>
  <c r="AZ137" i="3"/>
  <c r="BE137" i="3"/>
  <c r="BF137" i="3"/>
  <c r="AZ138" i="3"/>
  <c r="BE138" i="3"/>
  <c r="BF138" i="3"/>
  <c r="AZ139" i="3"/>
  <c r="BE139" i="3"/>
  <c r="BF139" i="3"/>
  <c r="AZ140" i="3"/>
  <c r="BE140" i="3"/>
  <c r="BF140" i="3"/>
  <c r="AZ141" i="3"/>
  <c r="BE141" i="3"/>
  <c r="BF141" i="3"/>
  <c r="AZ142" i="3"/>
  <c r="BE142" i="3"/>
  <c r="BF142" i="3"/>
  <c r="AZ143" i="3"/>
  <c r="BE143" i="3"/>
  <c r="BF143" i="3"/>
  <c r="AZ144" i="3"/>
  <c r="BE144" i="3"/>
  <c r="BF144" i="3"/>
  <c r="AZ145" i="3"/>
  <c r="BE145" i="3"/>
  <c r="BF145" i="3"/>
  <c r="AZ146" i="3"/>
  <c r="BE146" i="3"/>
  <c r="BF146" i="3"/>
  <c r="AZ147" i="3"/>
  <c r="BE147" i="3"/>
  <c r="BF147" i="3"/>
  <c r="AZ148" i="3"/>
  <c r="BE148" i="3"/>
  <c r="BF148" i="3"/>
  <c r="AZ149" i="3"/>
  <c r="BE149" i="3"/>
  <c r="BF149" i="3"/>
  <c r="AZ150" i="3"/>
  <c r="BE150" i="3"/>
  <c r="BF150" i="3"/>
  <c r="H115" i="4"/>
  <c r="I115" i="4" s="1"/>
  <c r="D143" i="4"/>
  <c r="G136" i="4"/>
  <c r="D94" i="4"/>
  <c r="C64" i="4"/>
  <c r="A64" i="4" s="1"/>
  <c r="H136" i="4"/>
  <c r="I136" i="4" s="1"/>
  <c r="D112" i="4"/>
  <c r="D64" i="4"/>
  <c r="C145" i="4"/>
  <c r="A145" i="4" s="1"/>
  <c r="F136" i="4"/>
  <c r="B112" i="4"/>
  <c r="F89" i="4"/>
  <c r="F78" i="4"/>
  <c r="B64" i="4"/>
  <c r="G56" i="4"/>
  <c r="H144" i="4"/>
  <c r="I144" i="4" s="1"/>
  <c r="D120" i="4"/>
  <c r="D96" i="4"/>
  <c r="B89" i="4"/>
  <c r="E78" i="4"/>
  <c r="C128" i="4"/>
  <c r="A128" i="4" s="1"/>
  <c r="C104" i="4"/>
  <c r="A104" i="4" s="1"/>
  <c r="G145" i="4"/>
  <c r="D126" i="4"/>
  <c r="C112" i="4"/>
  <c r="A112" i="4" s="1"/>
  <c r="B104" i="4"/>
  <c r="B144" i="4"/>
  <c r="E134" i="4"/>
  <c r="C120" i="4"/>
  <c r="A120" i="4" s="1"/>
  <c r="F110" i="4"/>
  <c r="C96" i="4"/>
  <c r="A96" i="4" s="1"/>
  <c r="H33" i="4"/>
  <c r="I33" i="4" s="1"/>
  <c r="BA100" i="3"/>
  <c r="CF10" i="3"/>
  <c r="BF9" i="3"/>
  <c r="BT11" i="3"/>
  <c r="BU11" i="3"/>
  <c r="BC11" i="3" s="1"/>
  <c r="BV11" i="3"/>
  <c r="BW11" i="3"/>
  <c r="BX11" i="3"/>
  <c r="BY11" i="3"/>
  <c r="BZ11" i="3"/>
  <c r="CA11" i="3"/>
  <c r="CB11" i="3"/>
  <c r="CC11" i="3"/>
  <c r="CD11" i="3"/>
  <c r="BT10" i="3"/>
  <c r="BU10" i="3"/>
  <c r="BV10" i="3"/>
  <c r="BW10" i="3"/>
  <c r="BX10" i="3"/>
  <c r="BY10" i="3"/>
  <c r="BZ10" i="3"/>
  <c r="CA10" i="3"/>
  <c r="CB10" i="3"/>
  <c r="CC10" i="3"/>
  <c r="CD10" i="3"/>
  <c r="E136" i="4"/>
  <c r="H104" i="4"/>
  <c r="I104" i="4"/>
  <c r="B82" i="4"/>
  <c r="E72" i="4"/>
  <c r="E66" i="4"/>
  <c r="F56" i="4"/>
  <c r="H43" i="4"/>
  <c r="I43" i="4" s="1"/>
  <c r="G151" i="4"/>
  <c r="F144" i="4"/>
  <c r="D136" i="4"/>
  <c r="C129" i="4"/>
  <c r="A129" i="4" s="1"/>
  <c r="H119" i="4"/>
  <c r="I119" i="4" s="1"/>
  <c r="H112" i="4"/>
  <c r="I112" i="4" s="1"/>
  <c r="G104" i="4"/>
  <c r="H96" i="4"/>
  <c r="I96" i="4" s="1"/>
  <c r="D72" i="4"/>
  <c r="E56" i="4"/>
  <c r="C43" i="4"/>
  <c r="A43" i="4" s="1"/>
  <c r="B106" i="4"/>
  <c r="G113" i="4"/>
  <c r="E105" i="4"/>
  <c r="C82" i="4"/>
  <c r="A82" i="4" s="1"/>
  <c r="G144" i="4"/>
  <c r="F151" i="4"/>
  <c r="E144" i="4"/>
  <c r="C136" i="4"/>
  <c r="A136" i="4" s="1"/>
  <c r="H128" i="4"/>
  <c r="I128" i="4" s="1"/>
  <c r="B119" i="4"/>
  <c r="G112" i="4"/>
  <c r="F104" i="4"/>
  <c r="G96" i="4"/>
  <c r="C72" i="4"/>
  <c r="A72" i="4" s="1"/>
  <c r="F58" i="4"/>
  <c r="D56" i="4"/>
  <c r="B128" i="4"/>
  <c r="B120" i="4"/>
  <c r="C113" i="4"/>
  <c r="A113" i="4" s="1"/>
  <c r="D144" i="4"/>
  <c r="G128" i="4"/>
  <c r="G120" i="4"/>
  <c r="F112" i="4"/>
  <c r="E104" i="4"/>
  <c r="F96" i="4"/>
  <c r="B72" i="4"/>
  <c r="H64" i="4"/>
  <c r="I64" i="4" s="1"/>
  <c r="E58" i="4"/>
  <c r="D35" i="4"/>
  <c r="F66" i="4"/>
  <c r="G129" i="4"/>
  <c r="E97" i="4"/>
  <c r="G135" i="4"/>
  <c r="F90" i="4"/>
  <c r="D74" i="4"/>
  <c r="H71" i="4"/>
  <c r="I71" i="4"/>
  <c r="G64" i="4"/>
  <c r="B35" i="4"/>
  <c r="BW28" i="3"/>
  <c r="BX28" i="3"/>
  <c r="BY28" i="3"/>
  <c r="BZ28" i="3"/>
  <c r="CA28" i="3"/>
  <c r="CB28" i="3"/>
  <c r="CC28" i="3"/>
  <c r="CD28" i="3"/>
  <c r="BW27" i="3"/>
  <c r="BX27" i="3"/>
  <c r="BY27" i="3"/>
  <c r="BZ27" i="3"/>
  <c r="CA27" i="3"/>
  <c r="CB27" i="3"/>
  <c r="CC27" i="3"/>
  <c r="CD27" i="3"/>
  <c r="BW25" i="3"/>
  <c r="BX25" i="3"/>
  <c r="BY25" i="3"/>
  <c r="BZ25" i="3"/>
  <c r="CA25" i="3"/>
  <c r="BC25" i="3" s="1"/>
  <c r="CB25" i="3"/>
  <c r="CC25" i="3"/>
  <c r="CD25" i="3"/>
  <c r="BW17" i="3"/>
  <c r="BX17" i="3"/>
  <c r="BY17" i="3"/>
  <c r="BZ17" i="3"/>
  <c r="CA17" i="3"/>
  <c r="CB17" i="3"/>
  <c r="CC17" i="3"/>
  <c r="CD17" i="3"/>
  <c r="BW9" i="3"/>
  <c r="BX9" i="3"/>
  <c r="BY9" i="3"/>
  <c r="BZ9" i="3"/>
  <c r="CA9" i="3"/>
  <c r="CB9" i="3"/>
  <c r="CC9" i="3"/>
  <c r="CD9" i="3"/>
  <c r="BW24" i="3"/>
  <c r="BX24" i="3"/>
  <c r="BY24" i="3"/>
  <c r="BZ24" i="3"/>
  <c r="CA24" i="3"/>
  <c r="BC24" i="3" s="1"/>
  <c r="CB24" i="3"/>
  <c r="CC24" i="3"/>
  <c r="CD24" i="3"/>
  <c r="BW16" i="3"/>
  <c r="BX16" i="3"/>
  <c r="BY16" i="3"/>
  <c r="BZ16" i="3"/>
  <c r="CA16" i="3"/>
  <c r="CB16" i="3"/>
  <c r="CC16" i="3"/>
  <c r="CD16" i="3"/>
  <c r="BW8" i="3"/>
  <c r="BX8" i="3"/>
  <c r="BY8" i="3"/>
  <c r="BZ8" i="3"/>
  <c r="CA8" i="3"/>
  <c r="BC8" i="3" s="1"/>
  <c r="CB8" i="3"/>
  <c r="CC8" i="3"/>
  <c r="CD8" i="3"/>
  <c r="BW23" i="3"/>
  <c r="BX23" i="3"/>
  <c r="BY23" i="3"/>
  <c r="BZ23" i="3"/>
  <c r="CA23" i="3"/>
  <c r="CB23" i="3"/>
  <c r="CC23" i="3"/>
  <c r="CD23" i="3"/>
  <c r="BW15" i="3"/>
  <c r="BX15" i="3"/>
  <c r="BY15" i="3"/>
  <c r="BZ15" i="3"/>
  <c r="CA15" i="3"/>
  <c r="BC15" i="3" s="1"/>
  <c r="CB15" i="3"/>
  <c r="CC15" i="3"/>
  <c r="CD15" i="3"/>
  <c r="BW7" i="3"/>
  <c r="BX7" i="3"/>
  <c r="BY7" i="3"/>
  <c r="BZ7" i="3"/>
  <c r="CA7" i="3"/>
  <c r="CB7" i="3"/>
  <c r="CC7" i="3"/>
  <c r="CD7" i="3"/>
  <c r="BW22" i="3"/>
  <c r="BX22" i="3"/>
  <c r="BY22" i="3"/>
  <c r="BZ22" i="3"/>
  <c r="CA22" i="3"/>
  <c r="CB22" i="3"/>
  <c r="CC22" i="3"/>
  <c r="CD22" i="3"/>
  <c r="BW14" i="3"/>
  <c r="BX14" i="3"/>
  <c r="BY14" i="3"/>
  <c r="BZ14" i="3"/>
  <c r="CA14" i="3"/>
  <c r="CB14" i="3"/>
  <c r="CC14" i="3"/>
  <c r="CD14" i="3"/>
  <c r="BW6" i="3"/>
  <c r="BX6" i="3"/>
  <c r="BY6" i="3"/>
  <c r="BZ6" i="3"/>
  <c r="CA6" i="3"/>
  <c r="BC6" i="3" s="1"/>
  <c r="CB6" i="3"/>
  <c r="CC6" i="3"/>
  <c r="CD6" i="3"/>
  <c r="BS29" i="3"/>
  <c r="BT29" i="3"/>
  <c r="BU29" i="3"/>
  <c r="BV29" i="3"/>
  <c r="G115" i="4"/>
  <c r="BW19" i="3"/>
  <c r="BX19" i="3"/>
  <c r="BY19" i="3"/>
  <c r="BZ19" i="3"/>
  <c r="CA19" i="3"/>
  <c r="CB19" i="3"/>
  <c r="CC19" i="3"/>
  <c r="CD19" i="3"/>
  <c r="BC19" i="3" s="1"/>
  <c r="CF30" i="3"/>
  <c r="D131" i="4"/>
  <c r="E102" i="4"/>
  <c r="F86" i="4"/>
  <c r="F74" i="4"/>
  <c r="G146" i="4"/>
  <c r="E86" i="4"/>
  <c r="E74" i="4"/>
  <c r="C131" i="4"/>
  <c r="A131" i="4" s="1"/>
  <c r="G33" i="4"/>
  <c r="C130" i="4"/>
  <c r="A130" i="4" s="1"/>
  <c r="C126" i="4"/>
  <c r="A126" i="4" s="1"/>
  <c r="H91" i="4"/>
  <c r="I91" i="4" s="1"/>
  <c r="C86" i="4"/>
  <c r="A86" i="4"/>
  <c r="D78" i="4"/>
  <c r="D150" i="4"/>
  <c r="B142" i="4"/>
  <c r="B130" i="4"/>
  <c r="B126" i="4"/>
  <c r="H90" i="4"/>
  <c r="I90" i="4"/>
  <c r="D83" i="4"/>
  <c r="C78" i="4"/>
  <c r="A78" i="4" s="1"/>
  <c r="H67" i="4"/>
  <c r="I67" i="4" s="1"/>
  <c r="B49" i="4"/>
  <c r="H37" i="4"/>
  <c r="I37" i="4" s="1"/>
  <c r="B147" i="4"/>
  <c r="G134" i="4"/>
  <c r="H118" i="4"/>
  <c r="I118" i="4"/>
  <c r="D106" i="4"/>
  <c r="G90" i="4"/>
  <c r="C83" i="4"/>
  <c r="A83" i="4" s="1"/>
  <c r="G67" i="4"/>
  <c r="G58" i="4"/>
  <c r="H45" i="4"/>
  <c r="I45" i="4" s="1"/>
  <c r="G37" i="4"/>
  <c r="H139" i="4"/>
  <c r="I139" i="4" s="1"/>
  <c r="C123" i="4"/>
  <c r="A123" i="4" s="1"/>
  <c r="G139" i="4"/>
  <c r="B123" i="4"/>
  <c r="F115" i="4"/>
  <c r="B83" i="4"/>
  <c r="G147" i="4"/>
  <c r="E139" i="4"/>
  <c r="D138" i="4"/>
  <c r="H130" i="4"/>
  <c r="I130" i="4" s="1"/>
  <c r="H123" i="4"/>
  <c r="I123" i="4"/>
  <c r="E115" i="4"/>
  <c r="D99" i="4"/>
  <c r="E90" i="4"/>
  <c r="H82" i="4"/>
  <c r="I82" i="4"/>
  <c r="C74" i="4"/>
  <c r="A74" i="4" s="1"/>
  <c r="E67" i="4"/>
  <c r="D66" i="4"/>
  <c r="D58" i="4"/>
  <c r="E45" i="4"/>
  <c r="F41" i="4"/>
  <c r="F139" i="4"/>
  <c r="F67" i="4"/>
  <c r="F147" i="4"/>
  <c r="H142" i="4"/>
  <c r="I142" i="4" s="1"/>
  <c r="D139" i="4"/>
  <c r="H131" i="4"/>
  <c r="I131" i="4" s="1"/>
  <c r="G130" i="4"/>
  <c r="G123" i="4"/>
  <c r="D115" i="4"/>
  <c r="C110" i="4"/>
  <c r="A110" i="4" s="1"/>
  <c r="H106" i="4"/>
  <c r="I106" i="4" s="1"/>
  <c r="G102" i="4"/>
  <c r="D90" i="4"/>
  <c r="H83" i="4"/>
  <c r="I83" i="4" s="1"/>
  <c r="G82" i="4"/>
  <c r="B74" i="4"/>
  <c r="D67" i="4"/>
  <c r="C66" i="4"/>
  <c r="A66" i="4" s="1"/>
  <c r="C58" i="4"/>
  <c r="A58" i="4" s="1"/>
  <c r="B41" i="4"/>
  <c r="D37" i="4"/>
  <c r="B131" i="4"/>
  <c r="E147" i="4"/>
  <c r="D146" i="4"/>
  <c r="C142" i="4"/>
  <c r="A142" i="4" s="1"/>
  <c r="C139" i="4"/>
  <c r="A139" i="4"/>
  <c r="G131" i="4"/>
  <c r="F130" i="4"/>
  <c r="F123" i="4"/>
  <c r="G118" i="4"/>
  <c r="C115" i="4"/>
  <c r="A115" i="4" s="1"/>
  <c r="G106" i="4"/>
  <c r="F102" i="4"/>
  <c r="C90" i="4"/>
  <c r="A90" i="4" s="1"/>
  <c r="G83" i="4"/>
  <c r="F82" i="4"/>
  <c r="C67" i="4"/>
  <c r="A67" i="4" s="1"/>
  <c r="B66" i="4"/>
  <c r="B58" i="4"/>
  <c r="C37" i="4"/>
  <c r="A37" i="4" s="1"/>
  <c r="E99" i="4"/>
  <c r="D147" i="4"/>
  <c r="C146" i="4"/>
  <c r="A146" i="4" s="1"/>
  <c r="F131" i="4"/>
  <c r="E130" i="4"/>
  <c r="E123" i="4"/>
  <c r="D122" i="4"/>
  <c r="F106" i="4"/>
  <c r="C91" i="4"/>
  <c r="A91" i="4" s="1"/>
  <c r="F83" i="4"/>
  <c r="E82" i="4"/>
  <c r="H74" i="4"/>
  <c r="I74" i="4" s="1"/>
  <c r="H147" i="4"/>
  <c r="I147" i="4"/>
  <c r="G91" i="4"/>
  <c r="H68" i="4"/>
  <c r="I68" i="4" s="1"/>
  <c r="C50" i="4"/>
  <c r="A50" i="4"/>
  <c r="E151" i="4"/>
  <c r="D151" i="4"/>
  <c r="G142" i="4"/>
  <c r="E135" i="4"/>
  <c r="C134" i="4"/>
  <c r="A134" i="4" s="1"/>
  <c r="H126" i="4"/>
  <c r="I126" i="4"/>
  <c r="F119" i="4"/>
  <c r="F118" i="4"/>
  <c r="B111" i="4"/>
  <c r="B110" i="4"/>
  <c r="D102" i="4"/>
  <c r="C94" i="4"/>
  <c r="A94" i="4" s="1"/>
  <c r="B86" i="4"/>
  <c r="H77" i="4"/>
  <c r="I77" i="4" s="1"/>
  <c r="E70" i="4"/>
  <c r="G54" i="4"/>
  <c r="H49" i="4"/>
  <c r="I49" i="4" s="1"/>
  <c r="F33" i="4"/>
  <c r="F135" i="4"/>
  <c r="C151" i="4"/>
  <c r="A151" i="4"/>
  <c r="B150" i="4"/>
  <c r="F142" i="4"/>
  <c r="D135" i="4"/>
  <c r="B134" i="4"/>
  <c r="G126" i="4"/>
  <c r="E119" i="4"/>
  <c r="E118" i="4"/>
  <c r="D109" i="4"/>
  <c r="C102" i="4"/>
  <c r="A102" i="4" s="1"/>
  <c r="B94" i="4"/>
  <c r="D87" i="4"/>
  <c r="D70" i="4"/>
  <c r="D61" i="4"/>
  <c r="F54" i="4"/>
  <c r="G49" i="4"/>
  <c r="B33" i="4"/>
  <c r="F149" i="4"/>
  <c r="F143" i="4"/>
  <c r="E142" i="4"/>
  <c r="C135" i="4"/>
  <c r="A135" i="4" s="1"/>
  <c r="F133" i="4"/>
  <c r="F126" i="4"/>
  <c r="D119" i="4"/>
  <c r="D118" i="4"/>
  <c r="H110" i="4"/>
  <c r="I110" i="4"/>
  <c r="G95" i="4"/>
  <c r="H86" i="4"/>
  <c r="I86" i="4"/>
  <c r="H78" i="4"/>
  <c r="I78" i="4" s="1"/>
  <c r="C70" i="4"/>
  <c r="A70" i="4" s="1"/>
  <c r="E54" i="4"/>
  <c r="D49" i="4"/>
  <c r="E143" i="4"/>
  <c r="C119" i="4"/>
  <c r="A119" i="4"/>
  <c r="D101" i="4"/>
  <c r="G78" i="4"/>
  <c r="B70" i="4"/>
  <c r="B63" i="4"/>
  <c r="D54" i="4"/>
  <c r="C49" i="4"/>
  <c r="A49" i="4" s="1"/>
  <c r="C47" i="4"/>
  <c r="A47" i="4"/>
  <c r="B141" i="4"/>
  <c r="B133" i="4"/>
  <c r="C125" i="4"/>
  <c r="A125" i="4" s="1"/>
  <c r="H109" i="4"/>
  <c r="I109" i="4"/>
  <c r="F145" i="4"/>
  <c r="F129" i="4"/>
  <c r="B125" i="4"/>
  <c r="E117" i="4"/>
  <c r="B113" i="4"/>
  <c r="G109" i="4"/>
  <c r="D105" i="4"/>
  <c r="G101" i="4"/>
  <c r="D97" i="4"/>
  <c r="C77" i="4"/>
  <c r="A77" i="4" s="1"/>
  <c r="C57" i="4"/>
  <c r="A57" i="4" s="1"/>
  <c r="C53" i="4"/>
  <c r="A53" i="4" s="1"/>
  <c r="H50" i="4"/>
  <c r="I50" i="4"/>
  <c r="D77" i="4"/>
  <c r="D53" i="4"/>
  <c r="H149" i="4"/>
  <c r="I149" i="4" s="1"/>
  <c r="E145" i="4"/>
  <c r="H141" i="4"/>
  <c r="I141" i="4" s="1"/>
  <c r="H133" i="4"/>
  <c r="I133" i="4" s="1"/>
  <c r="E129" i="4"/>
  <c r="D117" i="4"/>
  <c r="F109" i="4"/>
  <c r="C105" i="4"/>
  <c r="A105" i="4" s="1"/>
  <c r="F101" i="4"/>
  <c r="C97" i="4"/>
  <c r="A97" i="4" s="1"/>
  <c r="H89" i="4"/>
  <c r="I89" i="4" s="1"/>
  <c r="H61" i="4"/>
  <c r="I61" i="4" s="1"/>
  <c r="B53" i="4"/>
  <c r="B48" i="4"/>
  <c r="B149" i="4"/>
  <c r="F117" i="4"/>
  <c r="H101" i="4"/>
  <c r="I101" i="4" s="1"/>
  <c r="G149" i="4"/>
  <c r="D145" i="4"/>
  <c r="G141" i="4"/>
  <c r="D137" i="4"/>
  <c r="G133" i="4"/>
  <c r="D129" i="4"/>
  <c r="H125" i="4"/>
  <c r="I125" i="4" s="1"/>
  <c r="C117" i="4"/>
  <c r="A117" i="4" s="1"/>
  <c r="H113" i="4"/>
  <c r="I113" i="4" s="1"/>
  <c r="H111" i="4"/>
  <c r="I111" i="4" s="1"/>
  <c r="E109" i="4"/>
  <c r="B105" i="4"/>
  <c r="E101" i="4"/>
  <c r="B97" i="4"/>
  <c r="H95" i="4"/>
  <c r="I95" i="4"/>
  <c r="G89" i="4"/>
  <c r="G63" i="4"/>
  <c r="G61" i="4"/>
  <c r="D43" i="4"/>
  <c r="H35" i="4"/>
  <c r="I35" i="4" s="1"/>
  <c r="E149" i="4"/>
  <c r="B145" i="4"/>
  <c r="H143" i="4"/>
  <c r="I143" i="4" s="1"/>
  <c r="E141" i="4"/>
  <c r="H135" i="4"/>
  <c r="I135" i="4" s="1"/>
  <c r="E133" i="4"/>
  <c r="B129" i="4"/>
  <c r="F125" i="4"/>
  <c r="C121" i="4"/>
  <c r="A121" i="4" s="1"/>
  <c r="F113" i="4"/>
  <c r="D111" i="4"/>
  <c r="C109" i="4"/>
  <c r="A109" i="4" s="1"/>
  <c r="H105" i="4"/>
  <c r="I105" i="4" s="1"/>
  <c r="C101" i="4"/>
  <c r="A101" i="4" s="1"/>
  <c r="H97" i="4"/>
  <c r="I97" i="4" s="1"/>
  <c r="C95" i="4"/>
  <c r="A95" i="4"/>
  <c r="E89" i="4"/>
  <c r="G77" i="4"/>
  <c r="C71" i="4"/>
  <c r="A71" i="4" s="1"/>
  <c r="C61" i="4"/>
  <c r="A61" i="4" s="1"/>
  <c r="B43" i="4"/>
  <c r="C35" i="4"/>
  <c r="A35" i="4" s="1"/>
  <c r="D149" i="4"/>
  <c r="D141" i="4"/>
  <c r="D133" i="4"/>
  <c r="E125" i="4"/>
  <c r="H117" i="4"/>
  <c r="I117" i="4" s="1"/>
  <c r="E113" i="4"/>
  <c r="G105" i="4"/>
  <c r="G97" i="4"/>
  <c r="D89" i="4"/>
  <c r="H81" i="4"/>
  <c r="I81" i="4" s="1"/>
  <c r="F77" i="4"/>
  <c r="B61" i="4"/>
  <c r="G42" i="4"/>
  <c r="E77" i="4"/>
  <c r="H53" i="4"/>
  <c r="I53" i="4" s="1"/>
  <c r="B42" i="4"/>
  <c r="BX26" i="3"/>
  <c r="BY26" i="3"/>
  <c r="BZ26" i="3"/>
  <c r="CA26" i="3"/>
  <c r="CB26" i="3"/>
  <c r="CC26" i="3"/>
  <c r="CD26" i="3"/>
  <c r="BX21" i="3"/>
  <c r="BY21" i="3"/>
  <c r="BZ21" i="3"/>
  <c r="CA21" i="3"/>
  <c r="BX13" i="3"/>
  <c r="BY13" i="3"/>
  <c r="BZ13" i="3"/>
  <c r="CA13" i="3"/>
  <c r="BC13" i="3" s="1"/>
  <c r="BX5" i="3"/>
  <c r="BY5" i="3"/>
  <c r="BZ5" i="3"/>
  <c r="CA5" i="3"/>
  <c r="BX20" i="3"/>
  <c r="BY20" i="3"/>
  <c r="BZ20" i="3"/>
  <c r="CA20" i="3"/>
  <c r="BC20" i="3" s="1"/>
  <c r="CB20" i="3"/>
  <c r="CC20" i="3"/>
  <c r="CD20" i="3"/>
  <c r="BX12" i="3"/>
  <c r="BY12" i="3"/>
  <c r="BZ12" i="3"/>
  <c r="CA12" i="3"/>
  <c r="CB12" i="3"/>
  <c r="BC12" i="3" s="1"/>
  <c r="CC12" i="3"/>
  <c r="CD12" i="3"/>
  <c r="BX4" i="3"/>
  <c r="BY4" i="3"/>
  <c r="BZ4" i="3"/>
  <c r="CA4" i="3"/>
  <c r="CB4" i="3"/>
  <c r="CC4" i="3"/>
  <c r="CD4" i="3"/>
  <c r="BX18" i="3"/>
  <c r="BY18" i="3"/>
  <c r="BZ18" i="3"/>
  <c r="CA18" i="3"/>
  <c r="CB18" i="3"/>
  <c r="CC18" i="3"/>
  <c r="CD18" i="3"/>
  <c r="BD147" i="3"/>
  <c r="BD96" i="3"/>
  <c r="AG96" i="3"/>
  <c r="BD61" i="3"/>
  <c r="BD86" i="3"/>
  <c r="BD149" i="3"/>
  <c r="BD141" i="3"/>
  <c r="BD133" i="3"/>
  <c r="BD125" i="3"/>
  <c r="BD101" i="3"/>
  <c r="BD93" i="3"/>
  <c r="AF101" i="3"/>
  <c r="AG101" i="3" s="1"/>
  <c r="CG24" i="3"/>
  <c r="CG16" i="3"/>
  <c r="CH10" i="3"/>
  <c r="BD144" i="3"/>
  <c r="BD136" i="3"/>
  <c r="AF136" i="3"/>
  <c r="AG136" i="3"/>
  <c r="AH136" i="3" s="1"/>
  <c r="BD128" i="3"/>
  <c r="BD120" i="3"/>
  <c r="BD112" i="3"/>
  <c r="BD88" i="3"/>
  <c r="BD80" i="3"/>
  <c r="BD72" i="3"/>
  <c r="AG72" i="3"/>
  <c r="BD56" i="3"/>
  <c r="BD40" i="3"/>
  <c r="BD32" i="3"/>
  <c r="CG18" i="3"/>
  <c r="CG9" i="3"/>
  <c r="CG5" i="3"/>
  <c r="CG26" i="3"/>
  <c r="BD132" i="3"/>
  <c r="BD124" i="3"/>
  <c r="BD100" i="3"/>
  <c r="BD84" i="3"/>
  <c r="BD76" i="3"/>
  <c r="BD44" i="3"/>
  <c r="BD36" i="3"/>
  <c r="CF15" i="3"/>
  <c r="BD85" i="3"/>
  <c r="BD77" i="3"/>
  <c r="AF77" i="3"/>
  <c r="CF13" i="3"/>
  <c r="BD150" i="3"/>
  <c r="BD142" i="3"/>
  <c r="BD134" i="3"/>
  <c r="AF134" i="3"/>
  <c r="BD94" i="3"/>
  <c r="BD78" i="3"/>
  <c r="BD127" i="3"/>
  <c r="BD111" i="3"/>
  <c r="D100" i="4"/>
  <c r="H87" i="4"/>
  <c r="I87" i="4" s="1"/>
  <c r="G72" i="4"/>
  <c r="G71" i="4"/>
  <c r="G70" i="4"/>
  <c r="F64" i="4"/>
  <c r="F63" i="4"/>
  <c r="F62" i="4"/>
  <c r="F61" i="4"/>
  <c r="C56" i="4"/>
  <c r="A56" i="4" s="1"/>
  <c r="C54" i="4"/>
  <c r="A54" i="4" s="1"/>
  <c r="G50" i="4"/>
  <c r="F49" i="4"/>
  <c r="G43" i="4"/>
  <c r="F42" i="4"/>
  <c r="E41" i="4"/>
  <c r="H39" i="4"/>
  <c r="I39" i="4" s="1"/>
  <c r="G35" i="4"/>
  <c r="E33" i="4"/>
  <c r="B116" i="4"/>
  <c r="G111" i="4"/>
  <c r="F95" i="4"/>
  <c r="G87" i="4"/>
  <c r="F71" i="4"/>
  <c r="E63" i="4"/>
  <c r="B55" i="4"/>
  <c r="F50" i="4"/>
  <c r="F43" i="4"/>
  <c r="E42" i="4"/>
  <c r="D41" i="4"/>
  <c r="C39" i="4"/>
  <c r="A39" i="4" s="1"/>
  <c r="F35" i="4"/>
  <c r="D33" i="4"/>
  <c r="AG36" i="3"/>
  <c r="AH36" i="3" s="1"/>
  <c r="E95" i="4"/>
  <c r="F87" i="4"/>
  <c r="E71" i="4"/>
  <c r="D63" i="4"/>
  <c r="E50" i="4"/>
  <c r="D42" i="4"/>
  <c r="B39" i="4"/>
  <c r="F148" i="4"/>
  <c r="D95" i="4"/>
  <c r="E87" i="4"/>
  <c r="D71" i="4"/>
  <c r="C63" i="4"/>
  <c r="A63" i="4" s="1"/>
  <c r="D50" i="4"/>
  <c r="C42" i="4"/>
  <c r="A42" i="4" s="1"/>
  <c r="C87" i="4"/>
  <c r="A87" i="4"/>
  <c r="F55" i="4"/>
  <c r="E47" i="4"/>
  <c r="F84" i="4"/>
  <c r="D47" i="4"/>
  <c r="E148" i="4"/>
  <c r="H124" i="4"/>
  <c r="I124" i="4" s="1"/>
  <c r="C100" i="4"/>
  <c r="A100" i="4" s="1"/>
  <c r="D92" i="4"/>
  <c r="E84" i="4"/>
  <c r="F76" i="4"/>
  <c r="G68" i="4"/>
  <c r="H60" i="4"/>
  <c r="I60" i="4" s="1"/>
  <c r="E92" i="4"/>
  <c r="G76" i="4"/>
  <c r="D148" i="4"/>
  <c r="G124" i="4"/>
  <c r="H116" i="4"/>
  <c r="I116" i="4" s="1"/>
  <c r="B100" i="4"/>
  <c r="C92" i="4"/>
  <c r="A92" i="4"/>
  <c r="D84" i="4"/>
  <c r="E76" i="4"/>
  <c r="F68" i="4"/>
  <c r="G60" i="4"/>
  <c r="G53" i="4"/>
  <c r="C148" i="4"/>
  <c r="A148" i="4" s="1"/>
  <c r="F124" i="4"/>
  <c r="G116" i="4"/>
  <c r="B92" i="4"/>
  <c r="C84" i="4"/>
  <c r="A84" i="4"/>
  <c r="D76" i="4"/>
  <c r="E68" i="4"/>
  <c r="F60" i="4"/>
  <c r="F53" i="4"/>
  <c r="B148" i="4"/>
  <c r="E124" i="4"/>
  <c r="F116" i="4"/>
  <c r="H100" i="4"/>
  <c r="I100" i="4" s="1"/>
  <c r="B84" i="4"/>
  <c r="C76" i="4"/>
  <c r="A76" i="4" s="1"/>
  <c r="D68" i="4"/>
  <c r="E60" i="4"/>
  <c r="D124" i="4"/>
  <c r="E116" i="4"/>
  <c r="G100" i="4"/>
  <c r="H92" i="4"/>
  <c r="I92" i="4"/>
  <c r="B76" i="4"/>
  <c r="C68" i="4"/>
  <c r="A68" i="4" s="1"/>
  <c r="D60" i="4"/>
  <c r="H148" i="4"/>
  <c r="I148" i="4" s="1"/>
  <c r="C124" i="4"/>
  <c r="A124" i="4" s="1"/>
  <c r="D116" i="4"/>
  <c r="F100" i="4"/>
  <c r="G92" i="4"/>
  <c r="H84" i="4"/>
  <c r="I84" i="4" s="1"/>
  <c r="C60" i="4"/>
  <c r="A60" i="4"/>
  <c r="H47" i="4"/>
  <c r="I47" i="4" s="1"/>
  <c r="G39" i="4"/>
  <c r="B36" i="4"/>
  <c r="C36" i="4"/>
  <c r="A36" i="4"/>
  <c r="G47" i="4"/>
  <c r="F39" i="4"/>
  <c r="G38" i="4"/>
  <c r="F47" i="4"/>
  <c r="E39" i="4"/>
  <c r="H36" i="4"/>
  <c r="I36" i="4" s="1"/>
  <c r="G36" i="4"/>
  <c r="F36" i="4"/>
  <c r="E36" i="4"/>
  <c r="BD113" i="3"/>
  <c r="BD65" i="3"/>
  <c r="AF65" i="3"/>
  <c r="AG65" i="3" s="1"/>
  <c r="AH65" i="3" s="1"/>
  <c r="AK65" i="3" s="1"/>
  <c r="BD49" i="3"/>
  <c r="BD33" i="3"/>
  <c r="BD114" i="3"/>
  <c r="BD58" i="3"/>
  <c r="BD50" i="3"/>
  <c r="AF111" i="3"/>
  <c r="BD106" i="3"/>
  <c r="AF132" i="3"/>
  <c r="AG132" i="3" s="1"/>
  <c r="AH132" i="3" s="1"/>
  <c r="BD45" i="3"/>
  <c r="AF45" i="3"/>
  <c r="AF124" i="3"/>
  <c r="AG124" i="3" s="1"/>
  <c r="BD131" i="3"/>
  <c r="AF144" i="3"/>
  <c r="AF150" i="3"/>
  <c r="AG150" i="3" s="1"/>
  <c r="AF50" i="3"/>
  <c r="AG50" i="3" s="1"/>
  <c r="AH50" i="3" s="1"/>
  <c r="BD79" i="3"/>
  <c r="AF142" i="3"/>
  <c r="AG142" i="3" s="1"/>
  <c r="AH142" i="3" s="1"/>
  <c r="AF114" i="3"/>
  <c r="AG114" i="3" s="1"/>
  <c r="AH114" i="3" s="1"/>
  <c r="AF78" i="3"/>
  <c r="BD51" i="3"/>
  <c r="AF113" i="3"/>
  <c r="BD115" i="3"/>
  <c r="BD110" i="3"/>
  <c r="AF110" i="3"/>
  <c r="BD108" i="3"/>
  <c r="BD95" i="3"/>
  <c r="BD87" i="3"/>
  <c r="BD148" i="3"/>
  <c r="BD139" i="3"/>
  <c r="BD129" i="3"/>
  <c r="AF129" i="3"/>
  <c r="AG129" i="3" s="1"/>
  <c r="BD117" i="3"/>
  <c r="BD107" i="3"/>
  <c r="BD138" i="3"/>
  <c r="BD143" i="3"/>
  <c r="BD140" i="3"/>
  <c r="BD135" i="3"/>
  <c r="AF135" i="3"/>
  <c r="BD104" i="3"/>
  <c r="BD102" i="3"/>
  <c r="BD92" i="3"/>
  <c r="AF92" i="3"/>
  <c r="AG92" i="3" s="1"/>
  <c r="BD109" i="3"/>
  <c r="BD146" i="3"/>
  <c r="AF146" i="3"/>
  <c r="BD145" i="3"/>
  <c r="BD126" i="3"/>
  <c r="BD122" i="3"/>
  <c r="BD137" i="3"/>
  <c r="AF137" i="3"/>
  <c r="AG137" i="3" s="1"/>
  <c r="BD130" i="3"/>
  <c r="AF130" i="3"/>
  <c r="AG130" i="3" s="1"/>
  <c r="AH130" i="3" s="1"/>
  <c r="BD123" i="3"/>
  <c r="BD121" i="3"/>
  <c r="BD119" i="3"/>
  <c r="AF119" i="3"/>
  <c r="AG119" i="3" s="1"/>
  <c r="AH119" i="3" s="1"/>
  <c r="BD118" i="3"/>
  <c r="BD116" i="3"/>
  <c r="BB100" i="3"/>
  <c r="BD103" i="3"/>
  <c r="BD97" i="3"/>
  <c r="BD71" i="3"/>
  <c r="CF14" i="3"/>
  <c r="BA93" i="3"/>
  <c r="BD91" i="3"/>
  <c r="BD90" i="3"/>
  <c r="BD89" i="3"/>
  <c r="BD83" i="3"/>
  <c r="AF83" i="3"/>
  <c r="AG83" i="3" s="1"/>
  <c r="BD82" i="3"/>
  <c r="AF82" i="3"/>
  <c r="AG82" i="3" s="1"/>
  <c r="AH82" i="3" s="1"/>
  <c r="BD75" i="3"/>
  <c r="AF75" i="3"/>
  <c r="BD74" i="3"/>
  <c r="AF74" i="3"/>
  <c r="AG74" i="3" s="1"/>
  <c r="BD67" i="3"/>
  <c r="BD66" i="3"/>
  <c r="AF66" i="3"/>
  <c r="BD60" i="3"/>
  <c r="BD105" i="3"/>
  <c r="BD99" i="3"/>
  <c r="BD81" i="3"/>
  <c r="BD73" i="3"/>
  <c r="AF73" i="3"/>
  <c r="BD64" i="3"/>
  <c r="BD57" i="3"/>
  <c r="AF57" i="3"/>
  <c r="AG57" i="3" s="1"/>
  <c r="BD41" i="3"/>
  <c r="AF41" i="3"/>
  <c r="CH16" i="3"/>
  <c r="BD70" i="3"/>
  <c r="BD98" i="3"/>
  <c r="AF98" i="3"/>
  <c r="AG98" i="3" s="1"/>
  <c r="BD53" i="3"/>
  <c r="BD52" i="3"/>
  <c r="BD68" i="3"/>
  <c r="AF68" i="3"/>
  <c r="BD46" i="3"/>
  <c r="CF20" i="3"/>
  <c r="BD63" i="3"/>
  <c r="CF28" i="3"/>
  <c r="BD62" i="3"/>
  <c r="AF62" i="3"/>
  <c r="BD48" i="3"/>
  <c r="CF23" i="3"/>
  <c r="BD59" i="3"/>
  <c r="BD47" i="3"/>
  <c r="BD35" i="3"/>
  <c r="BD43" i="3"/>
  <c r="BD39" i="3"/>
  <c r="BD69" i="3"/>
  <c r="BD55" i="3"/>
  <c r="AF55" i="3"/>
  <c r="AG55" i="3" s="1"/>
  <c r="AH55" i="3" s="1"/>
  <c r="BD54" i="3"/>
  <c r="AF54" i="3"/>
  <c r="BD38" i="3"/>
  <c r="BD42" i="3"/>
  <c r="AF42" i="3"/>
  <c r="AG42" i="3" s="1"/>
  <c r="BD37" i="3"/>
  <c r="BD31" i="3"/>
  <c r="BD34" i="3"/>
  <c r="CF22" i="3"/>
  <c r="CF11" i="3"/>
  <c r="CF19" i="3"/>
  <c r="CF21" i="3"/>
  <c r="CF12" i="3"/>
  <c r="CF27" i="3"/>
  <c r="CF25" i="3"/>
  <c r="CH24" i="3"/>
  <c r="CF6" i="3"/>
  <c r="CG17" i="3"/>
  <c r="CG8" i="3"/>
  <c r="CG13" i="3"/>
  <c r="CF7" i="3"/>
  <c r="CH5" i="3"/>
  <c r="CF3" i="3"/>
  <c r="CF4" i="3"/>
  <c r="B152" i="4"/>
  <c r="C152" i="4"/>
  <c r="A152" i="4"/>
  <c r="D152" i="4"/>
  <c r="E152" i="4"/>
  <c r="F152" i="4"/>
  <c r="G152" i="4"/>
  <c r="H152" i="4"/>
  <c r="I152" i="4" s="1"/>
  <c r="D153" i="4"/>
  <c r="B154" i="4"/>
  <c r="C154" i="4"/>
  <c r="A154" i="4"/>
  <c r="D154" i="4"/>
  <c r="E154" i="4"/>
  <c r="F154" i="4"/>
  <c r="G154" i="4"/>
  <c r="H154" i="4"/>
  <c r="B155" i="4"/>
  <c r="C155" i="4"/>
  <c r="A155" i="4"/>
  <c r="D155" i="4"/>
  <c r="E155" i="4"/>
  <c r="F155" i="4"/>
  <c r="G155" i="4"/>
  <c r="H155" i="4"/>
  <c r="B156" i="4"/>
  <c r="C156" i="4"/>
  <c r="A156" i="4"/>
  <c r="D156" i="4"/>
  <c r="E156" i="4"/>
  <c r="F156" i="4"/>
  <c r="G156" i="4"/>
  <c r="H156" i="4"/>
  <c r="B157" i="4"/>
  <c r="C157" i="4"/>
  <c r="A157" i="4"/>
  <c r="D157" i="4"/>
  <c r="E157" i="4"/>
  <c r="F157" i="4"/>
  <c r="G157" i="4"/>
  <c r="H157" i="4"/>
  <c r="B158" i="4"/>
  <c r="C158" i="4"/>
  <c r="A158" i="4"/>
  <c r="D158" i="4"/>
  <c r="E158" i="4"/>
  <c r="F158" i="4"/>
  <c r="G158" i="4"/>
  <c r="H158" i="4"/>
  <c r="B159" i="4"/>
  <c r="C159" i="4"/>
  <c r="A159" i="4"/>
  <c r="D159" i="4"/>
  <c r="E159" i="4"/>
  <c r="F159" i="4"/>
  <c r="G159" i="4"/>
  <c r="H159" i="4"/>
  <c r="B160" i="4"/>
  <c r="C160" i="4"/>
  <c r="A160" i="4"/>
  <c r="D160" i="4"/>
  <c r="E160" i="4"/>
  <c r="F160" i="4"/>
  <c r="G160" i="4"/>
  <c r="H160" i="4"/>
  <c r="A2" i="1"/>
  <c r="B5" i="4"/>
  <c r="A25" i="1"/>
  <c r="F29" i="4"/>
  <c r="B30" i="4"/>
  <c r="A2" i="3"/>
  <c r="A2" i="4"/>
  <c r="BA126" i="3"/>
  <c r="BB147" i="3"/>
  <c r="CI16" i="3"/>
  <c r="BB126" i="3"/>
  <c r="BA110" i="3"/>
  <c r="CG29" i="3"/>
  <c r="CF29" i="3"/>
  <c r="BA85" i="3"/>
  <c r="BB110" i="3"/>
  <c r="BA147" i="3"/>
  <c r="BA118" i="3"/>
  <c r="BB85" i="3"/>
  <c r="CH26" i="3"/>
  <c r="CG30" i="3"/>
  <c r="BB93" i="3"/>
  <c r="BW29" i="3"/>
  <c r="BX29" i="3"/>
  <c r="BY29" i="3"/>
  <c r="BZ29" i="3"/>
  <c r="CA29" i="3"/>
  <c r="CB29" i="3"/>
  <c r="CC29" i="3"/>
  <c r="CD29" i="3"/>
  <c r="CB5" i="3"/>
  <c r="CC5" i="3"/>
  <c r="CB13" i="3"/>
  <c r="CC13" i="3"/>
  <c r="CB21" i="3"/>
  <c r="CC21" i="3"/>
  <c r="CD21" i="3"/>
  <c r="AH141" i="3"/>
  <c r="AH32" i="3"/>
  <c r="AK32" i="3" s="1"/>
  <c r="CH29" i="3"/>
  <c r="CG4" i="3"/>
  <c r="CG15" i="3"/>
  <c r="CG12" i="3"/>
  <c r="CG21" i="3"/>
  <c r="BA53" i="3"/>
  <c r="CG20" i="3"/>
  <c r="CH9" i="3"/>
  <c r="CI10" i="3"/>
  <c r="CH18" i="3"/>
  <c r="CH13" i="3"/>
  <c r="AG97" i="3"/>
  <c r="AG66" i="3"/>
  <c r="AH66" i="3" s="1"/>
  <c r="AJ66" i="3" s="1"/>
  <c r="AH121" i="3"/>
  <c r="AK121" i="3" s="1"/>
  <c r="AH74" i="3"/>
  <c r="AJ74" i="3" s="1"/>
  <c r="AG54" i="3"/>
  <c r="AG103" i="3"/>
  <c r="AH103" i="3" s="1"/>
  <c r="AH92" i="3"/>
  <c r="AJ92" i="3" s="1"/>
  <c r="AG122" i="3"/>
  <c r="AH122" i="3" s="1"/>
  <c r="AK122" i="3" s="1"/>
  <c r="AG146" i="3"/>
  <c r="AG113" i="3"/>
  <c r="AH113" i="3" s="1"/>
  <c r="AJ113" i="3" s="1"/>
  <c r="AG79" i="3"/>
  <c r="AG144" i="3"/>
  <c r="AH144" i="3"/>
  <c r="AJ144" i="3" s="1"/>
  <c r="AG64" i="3"/>
  <c r="AH64" i="3" s="1"/>
  <c r="AK64" i="3" s="1"/>
  <c r="AG104" i="3"/>
  <c r="AG62" i="3"/>
  <c r="AH62" i="3" s="1"/>
  <c r="AJ62" i="3" s="1"/>
  <c r="AG68" i="3"/>
  <c r="AH68" i="3" s="1"/>
  <c r="AJ68" i="3" s="1"/>
  <c r="AG73" i="3"/>
  <c r="AH73" i="3"/>
  <c r="AJ73" i="3" s="1"/>
  <c r="AH83" i="3"/>
  <c r="AG90" i="3"/>
  <c r="AG135" i="3"/>
  <c r="AG86" i="3"/>
  <c r="AH86" i="3" s="1"/>
  <c r="AH124" i="3"/>
  <c r="AG60" i="3"/>
  <c r="AG118" i="3"/>
  <c r="AH118" i="3"/>
  <c r="AG78" i="3"/>
  <c r="AH78" i="3" s="1"/>
  <c r="AG37" i="3"/>
  <c r="AG45" i="3"/>
  <c r="AG49" i="3"/>
  <c r="AG48" i="3"/>
  <c r="AJ136" i="3"/>
  <c r="AK136" i="3"/>
  <c r="CI13" i="3"/>
  <c r="BA107" i="3"/>
  <c r="CG19" i="3"/>
  <c r="BB46" i="3"/>
  <c r="BA38" i="3"/>
  <c r="BA74" i="3"/>
  <c r="BB74" i="3"/>
  <c r="BB71" i="3"/>
  <c r="BA115" i="3"/>
  <c r="BB115" i="3"/>
  <c r="CH4" i="3"/>
  <c r="CG6" i="3"/>
  <c r="BA148" i="3"/>
  <c r="CG22" i="3"/>
  <c r="BA31" i="3"/>
  <c r="BA79" i="3"/>
  <c r="BA89" i="3"/>
  <c r="BA142" i="3"/>
  <c r="BA99" i="3"/>
  <c r="CH8" i="3"/>
  <c r="CG27" i="3"/>
  <c r="BB37" i="3"/>
  <c r="BB105" i="3"/>
  <c r="BA52" i="3"/>
  <c r="BB52" i="3"/>
  <c r="BA146" i="3"/>
  <c r="BA132" i="3"/>
  <c r="CI24" i="3"/>
  <c r="CG11" i="3"/>
  <c r="BB38" i="3"/>
  <c r="BA46" i="3"/>
  <c r="BA39" i="3"/>
  <c r="CG28" i="3"/>
  <c r="BA86" i="3"/>
  <c r="BB86" i="3"/>
  <c r="BA105" i="3"/>
  <c r="BB146" i="3"/>
  <c r="BB107" i="3"/>
  <c r="CI5" i="3"/>
  <c r="CG25" i="3"/>
  <c r="BA37" i="3"/>
  <c r="BB39" i="3"/>
  <c r="BB51" i="3"/>
  <c r="BB40" i="3"/>
  <c r="BB65" i="3"/>
  <c r="BA83" i="3"/>
  <c r="BB96" i="3"/>
  <c r="BB89" i="3"/>
  <c r="BB118" i="3"/>
  <c r="BA120" i="3"/>
  <c r="BB135" i="3"/>
  <c r="BA135" i="3"/>
  <c r="BA65" i="3"/>
  <c r="BB148" i="3"/>
  <c r="CG7" i="3"/>
  <c r="CJ16" i="3"/>
  <c r="BA51" i="3"/>
  <c r="BA63" i="3"/>
  <c r="BA75" i="3"/>
  <c r="BB53" i="3"/>
  <c r="BB79" i="3"/>
  <c r="BA113" i="3"/>
  <c r="BB132" i="3"/>
  <c r="BB91" i="3"/>
  <c r="BA122" i="3"/>
  <c r="BB122" i="3"/>
  <c r="BB113" i="3"/>
  <c r="CH17" i="3"/>
  <c r="CI26" i="3"/>
  <c r="BB68" i="3"/>
  <c r="BA40" i="3"/>
  <c r="BA45" i="3"/>
  <c r="BA91" i="3"/>
  <c r="BB57" i="3"/>
  <c r="BB120" i="3"/>
  <c r="BB63" i="3"/>
  <c r="BB134" i="3"/>
  <c r="BA58" i="3"/>
  <c r="BB58" i="3"/>
  <c r="BA71" i="3"/>
  <c r="BB75" i="3"/>
  <c r="BA134" i="3"/>
  <c r="BB45" i="3"/>
  <c r="BB103" i="3"/>
  <c r="CG23" i="3"/>
  <c r="BA34" i="3"/>
  <c r="BB34" i="3"/>
  <c r="BA103" i="3"/>
  <c r="BA96" i="3"/>
  <c r="BB83" i="3"/>
  <c r="BA139" i="3"/>
  <c r="BB99" i="3"/>
  <c r="BA57" i="3"/>
  <c r="BA78" i="3"/>
  <c r="BB78" i="3"/>
  <c r="CG14" i="3"/>
  <c r="BA114" i="3"/>
  <c r="BB114" i="3"/>
  <c r="B4" i="4"/>
  <c r="BS2" i="3"/>
  <c r="BT2" i="3" s="1"/>
  <c r="BU2" i="3"/>
  <c r="BV2" i="3" s="1"/>
  <c r="BW2" i="3" s="1"/>
  <c r="BX2" i="3" s="1"/>
  <c r="C30" i="4"/>
  <c r="A30" i="4" s="1"/>
  <c r="B14" i="4"/>
  <c r="B6" i="4"/>
  <c r="B23" i="4"/>
  <c r="B29" i="4"/>
  <c r="B21" i="4"/>
  <c r="C5" i="4"/>
  <c r="B12" i="4"/>
  <c r="F27" i="4"/>
  <c r="C19" i="4"/>
  <c r="A19" i="4" s="1"/>
  <c r="B11" i="4"/>
  <c r="B26" i="4"/>
  <c r="B25" i="4"/>
  <c r="B17" i="4"/>
  <c r="B9" i="4"/>
  <c r="F16" i="4"/>
  <c r="C27" i="4"/>
  <c r="A27" i="4" s="1"/>
  <c r="C4" i="4"/>
  <c r="B27" i="4"/>
  <c r="B19" i="4"/>
  <c r="F18" i="4"/>
  <c r="F21" i="4"/>
  <c r="F10" i="4"/>
  <c r="B16" i="4"/>
  <c r="C21" i="4"/>
  <c r="A21" i="4" s="1"/>
  <c r="C16" i="4"/>
  <c r="A16" i="4" s="1"/>
  <c r="C29" i="4"/>
  <c r="A29" i="4" s="1"/>
  <c r="F26" i="4"/>
  <c r="F23" i="4"/>
  <c r="F12" i="4"/>
  <c r="C26" i="4"/>
  <c r="A26" i="4" s="1"/>
  <c r="C23" i="4"/>
  <c r="A23" i="4" s="1"/>
  <c r="F20" i="4"/>
  <c r="C12" i="4"/>
  <c r="F9" i="4"/>
  <c r="F6" i="4"/>
  <c r="C20" i="4"/>
  <c r="A20" i="4" s="1"/>
  <c r="F17" i="4"/>
  <c r="F14" i="4"/>
  <c r="C9" i="4"/>
  <c r="A9" i="4" s="1"/>
  <c r="C6" i="4"/>
  <c r="F25" i="4"/>
  <c r="C17" i="4"/>
  <c r="C14" i="4"/>
  <c r="F11" i="4"/>
  <c r="F30" i="4"/>
  <c r="C25" i="4"/>
  <c r="A25" i="4" s="1"/>
  <c r="F19" i="4"/>
  <c r="C11" i="4"/>
  <c r="A11" i="4" s="1"/>
  <c r="C8" i="4"/>
  <c r="F5" i="4"/>
  <c r="A4" i="4"/>
  <c r="BA68" i="3"/>
  <c r="BB140" i="3"/>
  <c r="BB77" i="3"/>
  <c r="BB90" i="3"/>
  <c r="BB150" i="3"/>
  <c r="BA128" i="3"/>
  <c r="BA60" i="3"/>
  <c r="BA137" i="3"/>
  <c r="BA129" i="3"/>
  <c r="BA84" i="3"/>
  <c r="BA82" i="3"/>
  <c r="BA77" i="3"/>
  <c r="BA145" i="3"/>
  <c r="BB82" i="3"/>
  <c r="CI29" i="3"/>
  <c r="BB106" i="3"/>
  <c r="BB95" i="3"/>
  <c r="BB130" i="3"/>
  <c r="BA67" i="3"/>
  <c r="BB84" i="3"/>
  <c r="BA81" i="3"/>
  <c r="BA64" i="3"/>
  <c r="BA69" i="3"/>
  <c r="BA140" i="3"/>
  <c r="BB127" i="3"/>
  <c r="BA62" i="3"/>
  <c r="BB69" i="3"/>
  <c r="BA149" i="3"/>
  <c r="BA127" i="3"/>
  <c r="BB149" i="3"/>
  <c r="BB81" i="3"/>
  <c r="BA95" i="3"/>
  <c r="BA61" i="3"/>
  <c r="BA36" i="3"/>
  <c r="BA101" i="3"/>
  <c r="BB138" i="3"/>
  <c r="BB143" i="3"/>
  <c r="BA104" i="3"/>
  <c r="BB104" i="3"/>
  <c r="BA112" i="3"/>
  <c r="BB137" i="3"/>
  <c r="CH30" i="3"/>
  <c r="BA138" i="3"/>
  <c r="BB31" i="3"/>
  <c r="BA41" i="3"/>
  <c r="CH21" i="3"/>
  <c r="BB109" i="3"/>
  <c r="BB72" i="3"/>
  <c r="BB56" i="3"/>
  <c r="BB142" i="3"/>
  <c r="BA73" i="3"/>
  <c r="BA72" i="3"/>
  <c r="BB128" i="3"/>
  <c r="BB139" i="3"/>
  <c r="BB94" i="3"/>
  <c r="BB102" i="3"/>
  <c r="BB145" i="3"/>
  <c r="BA94" i="3"/>
  <c r="CD13" i="3"/>
  <c r="CD5" i="3"/>
  <c r="BA32" i="3"/>
  <c r="CI9" i="3"/>
  <c r="BB32" i="3"/>
  <c r="BA59" i="3"/>
  <c r="BB41" i="3"/>
  <c r="CI18" i="3"/>
  <c r="CH20" i="3"/>
  <c r="BB36" i="3"/>
  <c r="CH12" i="3"/>
  <c r="BB60" i="3"/>
  <c r="BB47" i="3"/>
  <c r="BB35" i="3"/>
  <c r="CJ29" i="3"/>
  <c r="BD29" i="3" s="1"/>
  <c r="AK113" i="3"/>
  <c r="AJ140" i="3"/>
  <c r="AK124" i="3"/>
  <c r="AJ124" i="3"/>
  <c r="AJ122" i="3"/>
  <c r="AK92" i="3"/>
  <c r="AK144" i="3"/>
  <c r="CH6" i="3"/>
  <c r="BD6" i="3" s="1"/>
  <c r="CJ13" i="3"/>
  <c r="BB124" i="3"/>
  <c r="CK16" i="3"/>
  <c r="BA119" i="3"/>
  <c r="BB98" i="3"/>
  <c r="CH11" i="3"/>
  <c r="CH27" i="3"/>
  <c r="BB66" i="3"/>
  <c r="BA90" i="3"/>
  <c r="BB64" i="3"/>
  <c r="BA102" i="3"/>
  <c r="CH28" i="3"/>
  <c r="BA143" i="3"/>
  <c r="BA66" i="3"/>
  <c r="BB62" i="3"/>
  <c r="BB129" i="3"/>
  <c r="BA33" i="3"/>
  <c r="BB111" i="3"/>
  <c r="BB61" i="3"/>
  <c r="CJ26" i="3"/>
  <c r="CH7" i="3"/>
  <c r="BD7" i="3" s="1"/>
  <c r="CI21" i="3"/>
  <c r="BA111" i="3"/>
  <c r="BA35" i="3"/>
  <c r="CH14" i="3"/>
  <c r="BB116" i="3"/>
  <c r="BA47" i="3"/>
  <c r="BB101" i="3"/>
  <c r="BA150" i="3"/>
  <c r="BA130" i="3"/>
  <c r="BA106" i="3"/>
  <c r="CJ24" i="3"/>
  <c r="BB42" i="3"/>
  <c r="BB48" i="3"/>
  <c r="BB112" i="3"/>
  <c r="BA56" i="3"/>
  <c r="BB119" i="3"/>
  <c r="BA98" i="3"/>
  <c r="CH23" i="3"/>
  <c r="CI17" i="3"/>
  <c r="BA124" i="3"/>
  <c r="BB108" i="3"/>
  <c r="BB59" i="3"/>
  <c r="BB73" i="3"/>
  <c r="BA42" i="3"/>
  <c r="BA48" i="3"/>
  <c r="CI4" i="3"/>
  <c r="BD4" i="3" s="1"/>
  <c r="BA116" i="3"/>
  <c r="BA108" i="3"/>
  <c r="BB67" i="3"/>
  <c r="BA109" i="3"/>
  <c r="A5" i="4"/>
  <c r="A8" i="4"/>
  <c r="A12" i="4"/>
  <c r="A6" i="4"/>
  <c r="A17" i="4"/>
  <c r="A14" i="4"/>
  <c r="BA144" i="3"/>
  <c r="BA80" i="3"/>
  <c r="CI30" i="3"/>
  <c r="BB33" i="3"/>
  <c r="BB123" i="3"/>
  <c r="BA133" i="3"/>
  <c r="CH22" i="3"/>
  <c r="CH19" i="3"/>
  <c r="BA44" i="3"/>
  <c r="CH15" i="3"/>
  <c r="BB80" i="3"/>
  <c r="CH25" i="3"/>
  <c r="BA123" i="3"/>
  <c r="CJ10" i="3"/>
  <c r="BF10" i="3"/>
  <c r="CI8" i="3"/>
  <c r="BF5" i="3"/>
  <c r="CJ5" i="3"/>
  <c r="CJ30" i="3"/>
  <c r="CK10" i="3"/>
  <c r="BB44" i="3"/>
  <c r="CI20" i="3"/>
  <c r="CI15" i="3"/>
  <c r="CJ9" i="3"/>
  <c r="CK29" i="3"/>
  <c r="CJ17" i="3"/>
  <c r="CI27" i="3"/>
  <c r="CJ21" i="3"/>
  <c r="BD21" i="3" s="1"/>
  <c r="CL16" i="3"/>
  <c r="CI19" i="3"/>
  <c r="CI6" i="3"/>
  <c r="CI7" i="3"/>
  <c r="CK5" i="3"/>
  <c r="CK24" i="3"/>
  <c r="CJ4" i="3"/>
  <c r="BB55" i="3"/>
  <c r="CI22" i="3"/>
  <c r="CI25" i="3"/>
  <c r="CI28" i="3"/>
  <c r="CI23" i="3"/>
  <c r="BB144" i="3"/>
  <c r="CK26" i="3"/>
  <c r="BD26" i="3" s="1"/>
  <c r="CI11" i="3"/>
  <c r="CK13" i="3"/>
  <c r="BB133" i="3"/>
  <c r="BA55" i="3"/>
  <c r="BA97" i="3"/>
  <c r="BB97" i="3"/>
  <c r="BA117" i="3"/>
  <c r="BB117" i="3"/>
  <c r="CI14" i="3"/>
  <c r="CJ18" i="3"/>
  <c r="CI12" i="3"/>
  <c r="CJ8" i="3"/>
  <c r="BF8" i="3"/>
  <c r="CK30" i="3"/>
  <c r="CJ12" i="3"/>
  <c r="CK18" i="3"/>
  <c r="CL10" i="3"/>
  <c r="CL29" i="3"/>
  <c r="CK4" i="3"/>
  <c r="CJ25" i="3"/>
  <c r="CJ7" i="3"/>
  <c r="CJ23" i="3"/>
  <c r="CK8" i="3"/>
  <c r="BB88" i="3"/>
  <c r="CJ14" i="3"/>
  <c r="CL5" i="3"/>
  <c r="CL26" i="3"/>
  <c r="CM16" i="3"/>
  <c r="CJ19" i="3"/>
  <c r="CJ11" i="3"/>
  <c r="CL13" i="3"/>
  <c r="CL24" i="3"/>
  <c r="CJ22" i="3"/>
  <c r="CJ27" i="3"/>
  <c r="BA88" i="3"/>
  <c r="BB76" i="3"/>
  <c r="CJ15" i="3"/>
  <c r="BB70" i="3"/>
  <c r="CK21" i="3"/>
  <c r="CJ20" i="3"/>
  <c r="BA70" i="3"/>
  <c r="CK17" i="3"/>
  <c r="BA54" i="3"/>
  <c r="CJ28" i="3"/>
  <c r="CK9" i="3"/>
  <c r="BF6" i="3"/>
  <c r="CJ6" i="3"/>
  <c r="CL30" i="3"/>
  <c r="BB54" i="3"/>
  <c r="CK20" i="3"/>
  <c r="CK12" i="3"/>
  <c r="CL9" i="3"/>
  <c r="CK15" i="3"/>
  <c r="CM10" i="3"/>
  <c r="CK11" i="3"/>
  <c r="CM5" i="3"/>
  <c r="CN16" i="3"/>
  <c r="CK6" i="3"/>
  <c r="CK28" i="3"/>
  <c r="CL21" i="3"/>
  <c r="CK23" i="3"/>
  <c r="BF3" i="3"/>
  <c r="BA76" i="3"/>
  <c r="CK22" i="3"/>
  <c r="CM13" i="3"/>
  <c r="CK19" i="3"/>
  <c r="CK14" i="3"/>
  <c r="CK7" i="3"/>
  <c r="BB141" i="3"/>
  <c r="CM24" i="3"/>
  <c r="CL17" i="3"/>
  <c r="CK25" i="3"/>
  <c r="CL4" i="3"/>
  <c r="BA141" i="3"/>
  <c r="BA49" i="3"/>
  <c r="BA125" i="3"/>
  <c r="BB125" i="3"/>
  <c r="BA136" i="3"/>
  <c r="CK27" i="3"/>
  <c r="CL18" i="3"/>
  <c r="CM29" i="3"/>
  <c r="CM26" i="3"/>
  <c r="CL8" i="3"/>
  <c r="CM30" i="3"/>
  <c r="CM9" i="3"/>
  <c r="CN10" i="3"/>
  <c r="CM18" i="3"/>
  <c r="CL12" i="3"/>
  <c r="CN29" i="3"/>
  <c r="CL11" i="3"/>
  <c r="CL22" i="3"/>
  <c r="CO16" i="3"/>
  <c r="CL27" i="3"/>
  <c r="CL19" i="3"/>
  <c r="CL14" i="3"/>
  <c r="CL7" i="3"/>
  <c r="CL23" i="3"/>
  <c r="CM21" i="3"/>
  <c r="BB49" i="3"/>
  <c r="CN13" i="3"/>
  <c r="CL25" i="3"/>
  <c r="CN5" i="3"/>
  <c r="CN24" i="3"/>
  <c r="CN26" i="3"/>
  <c r="CM8" i="3"/>
  <c r="CL28" i="3"/>
  <c r="A1" i="1"/>
  <c r="B15" i="1"/>
  <c r="B13" i="1"/>
  <c r="A1" i="4"/>
  <c r="BB136" i="3"/>
  <c r="BB131" i="3"/>
  <c r="CL20" i="3"/>
  <c r="CM17" i="3"/>
  <c r="CL15" i="3"/>
  <c r="BA131" i="3"/>
  <c r="CM4" i="3"/>
  <c r="CL6" i="3"/>
  <c r="CN30" i="3"/>
  <c r="CM20" i="3"/>
  <c r="CM15" i="3"/>
  <c r="CN9" i="3"/>
  <c r="CM12" i="3"/>
  <c r="CN18" i="3"/>
  <c r="CO10" i="3"/>
  <c r="CP16" i="3"/>
  <c r="CO13" i="3"/>
  <c r="CM14" i="3"/>
  <c r="CM27" i="3"/>
  <c r="CM7" i="3"/>
  <c r="CN8" i="3"/>
  <c r="CO5" i="3"/>
  <c r="CN17" i="3"/>
  <c r="CM11" i="3"/>
  <c r="CM28" i="3"/>
  <c r="CN21" i="3"/>
  <c r="CM19" i="3"/>
  <c r="CM25" i="3"/>
  <c r="CM6" i="3"/>
  <c r="CO26" i="3"/>
  <c r="CN4" i="3"/>
  <c r="F4" i="4"/>
  <c r="CM22" i="3"/>
  <c r="CO29" i="3"/>
  <c r="BB43" i="3"/>
  <c r="CO24" i="3"/>
  <c r="CM23" i="3"/>
  <c r="CO30" i="3"/>
  <c r="CO9" i="3"/>
  <c r="CP10" i="3"/>
  <c r="CN20" i="3"/>
  <c r="CN12" i="3"/>
  <c r="CP29" i="3"/>
  <c r="BA16" i="3"/>
  <c r="BB16" i="3"/>
  <c r="CN22" i="3"/>
  <c r="CN25" i="3"/>
  <c r="CP5" i="3"/>
  <c r="CN7" i="3"/>
  <c r="CN11" i="3"/>
  <c r="CN23" i="3"/>
  <c r="CP24" i="3"/>
  <c r="CP26" i="3"/>
  <c r="CN19" i="3"/>
  <c r="CP13" i="3"/>
  <c r="CN28" i="3"/>
  <c r="CN6" i="3"/>
  <c r="CO8" i="3"/>
  <c r="CO4" i="3"/>
  <c r="CO21" i="3"/>
  <c r="CO17" i="3"/>
  <c r="BA87" i="3"/>
  <c r="B20" i="1"/>
  <c r="B3" i="1"/>
  <c r="B5" i="1"/>
  <c r="B4" i="1"/>
  <c r="BE2" i="3"/>
  <c r="B11" i="1"/>
  <c r="BG2" i="3"/>
  <c r="BH2" i="3"/>
  <c r="BI2" i="3"/>
  <c r="BJ2" i="3"/>
  <c r="BK2" i="3"/>
  <c r="BL2" i="3"/>
  <c r="BM2" i="3"/>
  <c r="BN2" i="3"/>
  <c r="BO2" i="3"/>
  <c r="BP2" i="3"/>
  <c r="BQ2" i="3"/>
  <c r="BR2" i="3"/>
  <c r="CE2" i="3"/>
  <c r="BA43" i="3"/>
  <c r="BB92" i="3"/>
  <c r="BA26" i="3"/>
  <c r="BA50" i="3"/>
  <c r="BB50" i="3"/>
  <c r="BA92" i="3"/>
  <c r="BB121" i="3"/>
  <c r="BA121" i="3"/>
  <c r="CN14" i="3"/>
  <c r="BB24" i="3"/>
  <c r="CN27" i="3"/>
  <c r="CO18" i="3"/>
  <c r="BB87" i="3"/>
  <c r="CN15" i="3"/>
  <c r="CP30" i="3"/>
  <c r="CP18" i="3"/>
  <c r="BD10" i="3"/>
  <c r="BD5" i="3"/>
  <c r="AD16" i="3"/>
  <c r="AE16" i="3" s="1"/>
  <c r="AF16" i="3" s="1"/>
  <c r="AG16" i="3" s="1"/>
  <c r="AH16" i="3" s="1"/>
  <c r="CO15" i="3"/>
  <c r="CP9" i="3"/>
  <c r="BB5" i="3"/>
  <c r="BA29" i="3"/>
  <c r="BB29" i="3"/>
  <c r="CO6" i="3"/>
  <c r="CO23" i="3"/>
  <c r="CO22" i="3"/>
  <c r="CP4" i="3"/>
  <c r="BA5" i="3"/>
  <c r="CP21" i="3"/>
  <c r="BA13" i="3"/>
  <c r="CO7" i="3"/>
  <c r="CO11" i="3"/>
  <c r="CO14" i="3"/>
  <c r="CO25" i="3"/>
  <c r="CP17" i="3"/>
  <c r="CP8" i="3"/>
  <c r="CO27" i="3"/>
  <c r="BB13" i="3"/>
  <c r="BA24" i="3"/>
  <c r="AZ2" i="3"/>
  <c r="CF2" i="3"/>
  <c r="BD2" i="3" s="1"/>
  <c r="BA30" i="3"/>
  <c r="CO19" i="3"/>
  <c r="CO28" i="3"/>
  <c r="CO12" i="3"/>
  <c r="CO20" i="3"/>
  <c r="BD30" i="3"/>
  <c r="BB30" i="3"/>
  <c r="AD26" i="3"/>
  <c r="AE26" i="3" s="1"/>
  <c r="AF26" i="3" s="1"/>
  <c r="CP20" i="3"/>
  <c r="AD5" i="3"/>
  <c r="AE5" i="3" s="1"/>
  <c r="AF5" i="3" s="1"/>
  <c r="BD9" i="3"/>
  <c r="BA9" i="3"/>
  <c r="BB9" i="3"/>
  <c r="AD24" i="3"/>
  <c r="AE24" i="3" s="1"/>
  <c r="AF24" i="3" s="1"/>
  <c r="AG24" i="3" s="1"/>
  <c r="AH24" i="3" s="1"/>
  <c r="AD10" i="3"/>
  <c r="AE10" i="3" s="1"/>
  <c r="AF10" i="3" s="1"/>
  <c r="AG10" i="3" s="1"/>
  <c r="AD13" i="3"/>
  <c r="AE13" i="3" s="1"/>
  <c r="AF13" i="3" s="1"/>
  <c r="CP15" i="3"/>
  <c r="CP12" i="3"/>
  <c r="AD29" i="3"/>
  <c r="AE29" i="3" s="1"/>
  <c r="AF29" i="3" s="1"/>
  <c r="AG29" i="3" s="1"/>
  <c r="AH29" i="3" s="1"/>
  <c r="CP19" i="3"/>
  <c r="BA21" i="3"/>
  <c r="BA17" i="3"/>
  <c r="CP28" i="3"/>
  <c r="CP22" i="3"/>
  <c r="BB21" i="3"/>
  <c r="CP23" i="3"/>
  <c r="BB17" i="3"/>
  <c r="BA4" i="3"/>
  <c r="BB4" i="3"/>
  <c r="CP14" i="3"/>
  <c r="CP7" i="3"/>
  <c r="BA8" i="3"/>
  <c r="BB11" i="3"/>
  <c r="CP6" i="3"/>
  <c r="BB8" i="3"/>
  <c r="CG2" i="3"/>
  <c r="BC14" i="3"/>
  <c r="CP27" i="3"/>
  <c r="BD27" i="3"/>
  <c r="BB25" i="3"/>
  <c r="CP25" i="3"/>
  <c r="BC22" i="3"/>
  <c r="BA20" i="3"/>
  <c r="CP11" i="3"/>
  <c r="AD30" i="3"/>
  <c r="AE30" i="3" s="1"/>
  <c r="AF30" i="3" s="1"/>
  <c r="D26" i="4"/>
  <c r="AD18" i="3"/>
  <c r="AE18" i="3" s="1"/>
  <c r="AF18" i="3" s="1"/>
  <c r="AG18" i="3" s="1"/>
  <c r="D12" i="4"/>
  <c r="BB14" i="3"/>
  <c r="BB22" i="3"/>
  <c r="BD15" i="3"/>
  <c r="BB15" i="3"/>
  <c r="AD21" i="3"/>
  <c r="AE21" i="3" s="1"/>
  <c r="AF21" i="3" s="1"/>
  <c r="AG21" i="3" s="1"/>
  <c r="AD9" i="3"/>
  <c r="AE9" i="3" s="1"/>
  <c r="AF9" i="3" s="1"/>
  <c r="AD4" i="3"/>
  <c r="AE4" i="3" s="1"/>
  <c r="AF4" i="3" s="1"/>
  <c r="AD17" i="3"/>
  <c r="AE17" i="3" s="1"/>
  <c r="AF17" i="3" s="1"/>
  <c r="BB27" i="3"/>
  <c r="BB28" i="3"/>
  <c r="BD12" i="3"/>
  <c r="BA12" i="3"/>
  <c r="AD8" i="3"/>
  <c r="AE8" i="3" s="1"/>
  <c r="AF8" i="3" s="1"/>
  <c r="BB7" i="3"/>
  <c r="BD23" i="3"/>
  <c r="BB12" i="3"/>
  <c r="BB20" i="3"/>
  <c r="BA15" i="3"/>
  <c r="BA11" i="3"/>
  <c r="BA25" i="3"/>
  <c r="BA27" i="3"/>
  <c r="BA14" i="3"/>
  <c r="BA28" i="3"/>
  <c r="BA19" i="3"/>
  <c r="BB19" i="3"/>
  <c r="BA6" i="3"/>
  <c r="BB6" i="3"/>
  <c r="BA22" i="3"/>
  <c r="BA7" i="3"/>
  <c r="CH2" i="3"/>
  <c r="D32" i="4"/>
  <c r="D10" i="4"/>
  <c r="AD20" i="3"/>
  <c r="AE20" i="3" s="1"/>
  <c r="AF20" i="3" s="1"/>
  <c r="AD22" i="3"/>
  <c r="AE22" i="3" s="1"/>
  <c r="AF22" i="3" s="1"/>
  <c r="AD7" i="3"/>
  <c r="AE7" i="3" s="1"/>
  <c r="AF7" i="3" s="1"/>
  <c r="AG7" i="3" s="1"/>
  <c r="AH7" i="3" s="1"/>
  <c r="AD27" i="3"/>
  <c r="AE27" i="3" s="1"/>
  <c r="AF27" i="3" s="1"/>
  <c r="AD28" i="3"/>
  <c r="AD6" i="3"/>
  <c r="AE6" i="3" s="1"/>
  <c r="AF6" i="3" s="1"/>
  <c r="AG6" i="3" s="1"/>
  <c r="AD15" i="3"/>
  <c r="AE15" i="3" s="1"/>
  <c r="AF15" i="3" s="1"/>
  <c r="AD25" i="3"/>
  <c r="AE25" i="3" s="1"/>
  <c r="AF25" i="3" s="1"/>
  <c r="AG25" i="3" s="1"/>
  <c r="AD14" i="3"/>
  <c r="AE14" i="3" s="1"/>
  <c r="AF14" i="3" s="1"/>
  <c r="AD12" i="3"/>
  <c r="AE12" i="3" s="1"/>
  <c r="AF12" i="3" s="1"/>
  <c r="AD19" i="3"/>
  <c r="AE19" i="3" s="1"/>
  <c r="AF19" i="3" s="1"/>
  <c r="AG19" i="3" s="1"/>
  <c r="AD23" i="3"/>
  <c r="AE23" i="3" s="1"/>
  <c r="AF23" i="3" s="1"/>
  <c r="AD11" i="3"/>
  <c r="AE11" i="3"/>
  <c r="AF11" i="3" s="1"/>
  <c r="D19" i="4"/>
  <c r="G12" i="4"/>
  <c r="E12" i="4"/>
  <c r="D11" i="4"/>
  <c r="D7" i="4"/>
  <c r="D20" i="4"/>
  <c r="D23" i="4"/>
  <c r="G26" i="4"/>
  <c r="E26" i="4"/>
  <c r="CI2" i="3"/>
  <c r="D17" i="4"/>
  <c r="E32" i="4"/>
  <c r="G32" i="4"/>
  <c r="AE28" i="3"/>
  <c r="AF28" i="3" s="1"/>
  <c r="E29" i="4"/>
  <c r="D8" i="4"/>
  <c r="D9" i="4"/>
  <c r="D21" i="4"/>
  <c r="G10" i="4"/>
  <c r="E10" i="4"/>
  <c r="D16" i="4"/>
  <c r="BF2" i="3"/>
  <c r="B12" i="1"/>
  <c r="D25" i="4"/>
  <c r="D29" i="4"/>
  <c r="D27" i="4"/>
  <c r="D14" i="4"/>
  <c r="D6" i="4"/>
  <c r="D30" i="4"/>
  <c r="CJ2" i="3"/>
  <c r="G21" i="4"/>
  <c r="E21" i="4"/>
  <c r="G29" i="4"/>
  <c r="G17" i="4"/>
  <c r="E17" i="4"/>
  <c r="G25" i="4"/>
  <c r="E25" i="4"/>
  <c r="E19" i="4"/>
  <c r="G19" i="4"/>
  <c r="G23" i="4"/>
  <c r="E23" i="4"/>
  <c r="G11" i="4"/>
  <c r="E11" i="4"/>
  <c r="G8" i="4"/>
  <c r="E8" i="4"/>
  <c r="G16" i="4"/>
  <c r="E16" i="4"/>
  <c r="G20" i="4"/>
  <c r="H20" i="4"/>
  <c r="I20" i="4" s="1"/>
  <c r="E20" i="4"/>
  <c r="E7" i="4"/>
  <c r="G9" i="4"/>
  <c r="E9" i="4"/>
  <c r="CK2" i="3"/>
  <c r="G27" i="4"/>
  <c r="E27" i="4"/>
  <c r="E24" i="4"/>
  <c r="G14" i="4"/>
  <c r="H14" i="4"/>
  <c r="I14" i="4" s="1"/>
  <c r="E14" i="4"/>
  <c r="G30" i="4"/>
  <c r="E30" i="4"/>
  <c r="G6" i="4"/>
  <c r="E6" i="4"/>
  <c r="E22" i="4"/>
  <c r="CL2" i="3"/>
  <c r="CM2" i="3"/>
  <c r="CN2" i="3"/>
  <c r="CO2" i="3"/>
  <c r="BB2" i="3"/>
  <c r="CP2" i="3"/>
  <c r="BA2" i="3"/>
  <c r="CG3" i="3" l="1"/>
  <c r="BJ3" i="3"/>
  <c r="AG127" i="3"/>
  <c r="AH127" i="3" s="1"/>
  <c r="AJ119" i="3"/>
  <c r="AK119" i="3"/>
  <c r="AJ132" i="3"/>
  <c r="AK132" i="3"/>
  <c r="AG117" i="3"/>
  <c r="AH117" i="3" s="1"/>
  <c r="AK102" i="3"/>
  <c r="AJ102" i="3"/>
  <c r="AG149" i="3"/>
  <c r="AH149" i="3" s="1"/>
  <c r="BC133" i="3"/>
  <c r="BC113" i="3"/>
  <c r="AK74" i="3"/>
  <c r="B18" i="4"/>
  <c r="F13" i="4"/>
  <c r="F15" i="4"/>
  <c r="C153" i="4"/>
  <c r="A153" i="4" s="1"/>
  <c r="D140" i="4"/>
  <c r="F140" i="4"/>
  <c r="D46" i="4"/>
  <c r="G73" i="4"/>
  <c r="H46" i="4"/>
  <c r="I46" i="4" s="1"/>
  <c r="F91" i="4"/>
  <c r="F114" i="4"/>
  <c r="D62" i="4"/>
  <c r="BC10" i="3"/>
  <c r="G22" i="4"/>
  <c r="E31" i="4"/>
  <c r="AK62" i="3"/>
  <c r="B153" i="4"/>
  <c r="C51" i="4"/>
  <c r="A51" i="4" s="1"/>
  <c r="C73" i="4"/>
  <c r="A73" i="4" s="1"/>
  <c r="E73" i="4"/>
  <c r="B57" i="4"/>
  <c r="H98" i="4"/>
  <c r="I98" i="4" s="1"/>
  <c r="E146" i="4"/>
  <c r="C98" i="4"/>
  <c r="A98" i="4" s="1"/>
  <c r="E98" i="4"/>
  <c r="B80" i="4"/>
  <c r="E13" i="4"/>
  <c r="E15" i="4"/>
  <c r="G31" i="4"/>
  <c r="D31" i="4"/>
  <c r="D18" i="4"/>
  <c r="F22" i="4"/>
  <c r="F28" i="4"/>
  <c r="C13" i="4"/>
  <c r="A13" i="4" s="1"/>
  <c r="C31" i="4"/>
  <c r="A31" i="4" s="1"/>
  <c r="E85" i="4"/>
  <c r="B46" i="4"/>
  <c r="C114" i="4"/>
  <c r="A114" i="4" s="1"/>
  <c r="F146" i="4"/>
  <c r="B51" i="4"/>
  <c r="F80" i="4"/>
  <c r="AH129" i="3"/>
  <c r="H153" i="4"/>
  <c r="I153" i="4" s="1"/>
  <c r="F34" i="4"/>
  <c r="H51" i="4"/>
  <c r="I51" i="4" s="1"/>
  <c r="B62" i="4"/>
  <c r="D91" i="4"/>
  <c r="D114" i="4"/>
  <c r="C62" i="4"/>
  <c r="A62" i="4" s="1"/>
  <c r="F51" i="4"/>
  <c r="H62" i="4"/>
  <c r="I62" i="4" s="1"/>
  <c r="D51" i="4"/>
  <c r="D57" i="4"/>
  <c r="BC26" i="3"/>
  <c r="C22" i="4"/>
  <c r="A22" i="4" s="1"/>
  <c r="C28" i="4"/>
  <c r="A28" i="4" s="1"/>
  <c r="C18" i="4"/>
  <c r="A18" i="4" s="1"/>
  <c r="G153" i="4"/>
  <c r="F31" i="4"/>
  <c r="G140" i="4"/>
  <c r="F46" i="4"/>
  <c r="F73" i="4"/>
  <c r="C46" i="4"/>
  <c r="A46" i="4" s="1"/>
  <c r="E46" i="4"/>
  <c r="E91" i="4"/>
  <c r="H146" i="4"/>
  <c r="I146" i="4" s="1"/>
  <c r="H80" i="4"/>
  <c r="I80" i="4" s="1"/>
  <c r="G15" i="4"/>
  <c r="C15" i="4"/>
  <c r="A15" i="4" s="1"/>
  <c r="D22" i="4"/>
  <c r="D13" i="4"/>
  <c r="H18" i="4"/>
  <c r="I18" i="4" s="1"/>
  <c r="E28" i="4"/>
  <c r="D28" i="4"/>
  <c r="G13" i="4"/>
  <c r="G18" i="4"/>
  <c r="F153" i="4"/>
  <c r="B140" i="4"/>
  <c r="C140" i="4"/>
  <c r="A140" i="4" s="1"/>
  <c r="E140" i="4"/>
  <c r="F57" i="4"/>
  <c r="E51" i="4"/>
  <c r="B98" i="4"/>
  <c r="H57" i="4"/>
  <c r="I57" i="4" s="1"/>
  <c r="G62" i="4"/>
  <c r="C41" i="4"/>
  <c r="A41" i="4" s="1"/>
  <c r="G28" i="4"/>
  <c r="D15" i="4"/>
  <c r="BC4" i="3"/>
  <c r="BC21" i="3"/>
  <c r="G57" i="4"/>
  <c r="B114" i="4"/>
  <c r="E114" i="4"/>
  <c r="G98" i="4"/>
  <c r="AG34" i="3"/>
  <c r="AH34" i="3" s="1"/>
  <c r="AH18" i="3"/>
  <c r="BY2" i="3"/>
  <c r="BZ2" i="3" s="1"/>
  <c r="CA2" i="3" s="1"/>
  <c r="CB2" i="3" s="1"/>
  <c r="CC2" i="3" s="1"/>
  <c r="CD2" i="3" s="1"/>
  <c r="BC2" i="3"/>
  <c r="AJ129" i="3"/>
  <c r="AK129" i="3"/>
  <c r="E79" i="4"/>
  <c r="D79" i="4"/>
  <c r="C79" i="4"/>
  <c r="A79" i="4" s="1"/>
  <c r="B79" i="4"/>
  <c r="H79" i="4"/>
  <c r="I79" i="4" s="1"/>
  <c r="F79" i="4"/>
  <c r="G79" i="4"/>
  <c r="D108" i="4"/>
  <c r="B108" i="4"/>
  <c r="E108" i="4"/>
  <c r="C108" i="4"/>
  <c r="A108" i="4" s="1"/>
  <c r="G108" i="4"/>
  <c r="H108" i="4"/>
  <c r="I108" i="4" s="1"/>
  <c r="AJ121" i="3"/>
  <c r="AK82" i="3"/>
  <c r="AJ82" i="3"/>
  <c r="AG148" i="3"/>
  <c r="AH148" i="3" s="1"/>
  <c r="AH48" i="3"/>
  <c r="BC30" i="3"/>
  <c r="BC28" i="3"/>
  <c r="C24" i="4"/>
  <c r="A24" i="4" s="1"/>
  <c r="D24" i="4"/>
  <c r="G24" i="4"/>
  <c r="B24" i="4"/>
  <c r="F24" i="4"/>
  <c r="BC16" i="3"/>
  <c r="BC9" i="3"/>
  <c r="B10" i="4"/>
  <c r="C10" i="4"/>
  <c r="A10" i="4" s="1"/>
  <c r="F7" i="4"/>
  <c r="G7" i="4"/>
  <c r="B7" i="4"/>
  <c r="C7" i="4"/>
  <c r="A7" i="4" s="1"/>
  <c r="AH138" i="3"/>
  <c r="AJ32" i="3"/>
  <c r="AH131" i="3"/>
  <c r="F48" i="4"/>
  <c r="E48" i="4"/>
  <c r="D48" i="4"/>
  <c r="H48" i="4"/>
  <c r="I48" i="4" s="1"/>
  <c r="G48" i="4"/>
  <c r="C48" i="4"/>
  <c r="A48" i="4" s="1"/>
  <c r="H137" i="4"/>
  <c r="I137" i="4" s="1"/>
  <c r="C137" i="4"/>
  <c r="A137" i="4" s="1"/>
  <c r="F137" i="4"/>
  <c r="E137" i="4"/>
  <c r="G137" i="4"/>
  <c r="B137" i="4"/>
  <c r="C88" i="4"/>
  <c r="A88" i="4" s="1"/>
  <c r="G88" i="4"/>
  <c r="E88" i="4"/>
  <c r="F88" i="4"/>
  <c r="D88" i="4"/>
  <c r="H65" i="4"/>
  <c r="I65" i="4" s="1"/>
  <c r="F65" i="4"/>
  <c r="E65" i="4"/>
  <c r="D65" i="4"/>
  <c r="C65" i="4"/>
  <c r="A65" i="4" s="1"/>
  <c r="G65" i="4"/>
  <c r="B65" i="4"/>
  <c r="AK130" i="3"/>
  <c r="AJ130" i="3"/>
  <c r="AG75" i="3"/>
  <c r="AH75" i="3" s="1"/>
  <c r="AK70" i="3"/>
  <c r="AJ70" i="3"/>
  <c r="AJ71" i="3"/>
  <c r="AK71" i="3"/>
  <c r="AG95" i="3"/>
  <c r="AH95" i="3" s="1"/>
  <c r="AJ56" i="3"/>
  <c r="AK56" i="3"/>
  <c r="H127" i="4"/>
  <c r="I127" i="4" s="1"/>
  <c r="G127" i="4"/>
  <c r="F127" i="4"/>
  <c r="E127" i="4"/>
  <c r="B127" i="4"/>
  <c r="D127" i="4"/>
  <c r="AK66" i="3"/>
  <c r="AG125" i="3"/>
  <c r="AH125" i="3" s="1"/>
  <c r="AG134" i="3"/>
  <c r="AH134" i="3" s="1"/>
  <c r="AJ134" i="3" s="1"/>
  <c r="AG84" i="3"/>
  <c r="AH84" i="3" s="1"/>
  <c r="E44" i="4"/>
  <c r="D44" i="4"/>
  <c r="G44" i="4"/>
  <c r="C44" i="4"/>
  <c r="A44" i="4" s="1"/>
  <c r="B44" i="4"/>
  <c r="F44" i="4"/>
  <c r="B132" i="4"/>
  <c r="H132" i="4"/>
  <c r="I132" i="4" s="1"/>
  <c r="D132" i="4"/>
  <c r="E132" i="4"/>
  <c r="C132" i="4"/>
  <c r="A132" i="4" s="1"/>
  <c r="F132" i="4"/>
  <c r="AK91" i="3"/>
  <c r="F108" i="4"/>
  <c r="AH120" i="3"/>
  <c r="AG120" i="3"/>
  <c r="AG88" i="3"/>
  <c r="AH88" i="3" s="1"/>
  <c r="AK40" i="3"/>
  <c r="AJ40" i="3"/>
  <c r="E52" i="4"/>
  <c r="C52" i="4"/>
  <c r="A52" i="4" s="1"/>
  <c r="D52" i="4"/>
  <c r="G52" i="4"/>
  <c r="B52" i="4"/>
  <c r="F52" i="4"/>
  <c r="H52" i="4"/>
  <c r="I52" i="4" s="1"/>
  <c r="C122" i="4"/>
  <c r="A122" i="4" s="1"/>
  <c r="G122" i="4"/>
  <c r="H122" i="4"/>
  <c r="I122" i="4" s="1"/>
  <c r="B122" i="4"/>
  <c r="E122" i="4"/>
  <c r="F122" i="4"/>
  <c r="F93" i="4"/>
  <c r="D93" i="4"/>
  <c r="C93" i="4"/>
  <c r="A93" i="4" s="1"/>
  <c r="B93" i="4"/>
  <c r="H93" i="4"/>
  <c r="I93" i="4" s="1"/>
  <c r="E93" i="4"/>
  <c r="G93" i="4"/>
  <c r="H75" i="4"/>
  <c r="I75" i="4" s="1"/>
  <c r="B75" i="4"/>
  <c r="D75" i="4"/>
  <c r="C75" i="4"/>
  <c r="A75" i="4" s="1"/>
  <c r="E75" i="4"/>
  <c r="G75" i="4"/>
  <c r="F75" i="4"/>
  <c r="F69" i="4"/>
  <c r="H69" i="4"/>
  <c r="I69" i="4" s="1"/>
  <c r="B69" i="4"/>
  <c r="C69" i="4"/>
  <c r="A69" i="4" s="1"/>
  <c r="E69" i="4"/>
  <c r="D69" i="4"/>
  <c r="G69" i="4"/>
  <c r="AH80" i="3"/>
  <c r="AG111" i="3"/>
  <c r="AH111" i="3" s="1"/>
  <c r="C127" i="4"/>
  <c r="A127" i="4" s="1"/>
  <c r="AG108" i="3"/>
  <c r="AH108" i="3" s="1"/>
  <c r="E40" i="4"/>
  <c r="D40" i="4"/>
  <c r="G40" i="4"/>
  <c r="F40" i="4"/>
  <c r="H40" i="4"/>
  <c r="I40" i="4" s="1"/>
  <c r="C40" i="4"/>
  <c r="A40" i="4" s="1"/>
  <c r="BC5" i="3"/>
  <c r="H151" i="4"/>
  <c r="I151" i="4" s="1"/>
  <c r="B102" i="4"/>
  <c r="AH42" i="3"/>
  <c r="AH137" i="3"/>
  <c r="AH150" i="3"/>
  <c r="B37" i="4"/>
  <c r="H134" i="4"/>
  <c r="I134" i="4" s="1"/>
  <c r="H114" i="4"/>
  <c r="I114" i="4" s="1"/>
  <c r="AG22" i="3"/>
  <c r="AH22" i="3"/>
  <c r="AG11" i="3"/>
  <c r="AH11" i="3" s="1"/>
  <c r="AJ109" i="3"/>
  <c r="AK109" i="3"/>
  <c r="AG28" i="3"/>
  <c r="AH28" i="3" s="1"/>
  <c r="AJ29" i="3"/>
  <c r="AK29" i="3"/>
  <c r="H31" i="4" s="1"/>
  <c r="I31" i="4" s="1"/>
  <c r="AK16" i="3"/>
  <c r="AJ16" i="3"/>
  <c r="AJ7" i="3"/>
  <c r="AK7" i="3"/>
  <c r="H9" i="4" s="1"/>
  <c r="I9" i="4" s="1"/>
  <c r="AG12" i="3"/>
  <c r="AH12" i="3" s="1"/>
  <c r="AG69" i="3"/>
  <c r="AH69" i="3" s="1"/>
  <c r="BJ18" i="3"/>
  <c r="BK18" i="3" s="1"/>
  <c r="BL18" i="3" s="1"/>
  <c r="BM18" i="3" s="1"/>
  <c r="BN18" i="3" s="1"/>
  <c r="BO18" i="3" s="1"/>
  <c r="BP18" i="3" s="1"/>
  <c r="BQ18" i="3" s="1"/>
  <c r="BR18" i="3" s="1"/>
  <c r="AH21" i="3"/>
  <c r="AK24" i="3"/>
  <c r="H26" i="4" s="1"/>
  <c r="I26" i="4" s="1"/>
  <c r="AJ24" i="3"/>
  <c r="AJ59" i="3"/>
  <c r="AK59" i="3"/>
  <c r="AG17" i="3"/>
  <c r="AH17" i="3" s="1"/>
  <c r="AJ39" i="3"/>
  <c r="AK39" i="3"/>
  <c r="AG53" i="3"/>
  <c r="AH53" i="3" s="1"/>
  <c r="BC61" i="3"/>
  <c r="BK23" i="3"/>
  <c r="BL23" i="3" s="1"/>
  <c r="BM23" i="3" s="1"/>
  <c r="BN23" i="3" s="1"/>
  <c r="BO23" i="3" s="1"/>
  <c r="BP23" i="3" s="1"/>
  <c r="BQ23" i="3" s="1"/>
  <c r="BR23" i="3" s="1"/>
  <c r="AG27" i="3"/>
  <c r="AH27" i="3" s="1"/>
  <c r="AG20" i="3"/>
  <c r="AH20" i="3" s="1"/>
  <c r="BD18" i="3"/>
  <c r="AJ76" i="3"/>
  <c r="AK76" i="3"/>
  <c r="AG14" i="3"/>
  <c r="AH14" i="3" s="1"/>
  <c r="AG13" i="3"/>
  <c r="AH13" i="3" s="1"/>
  <c r="AG5" i="3"/>
  <c r="AH5" i="3" s="1"/>
  <c r="AK68" i="3"/>
  <c r="AJ112" i="3"/>
  <c r="AK112" i="3"/>
  <c r="AG26" i="3"/>
  <c r="AH26" i="3" s="1"/>
  <c r="AK35" i="3"/>
  <c r="AJ35" i="3"/>
  <c r="AG58" i="3"/>
  <c r="AH58" i="3" s="1"/>
  <c r="E103" i="4"/>
  <c r="C103" i="4"/>
  <c r="A103" i="4" s="1"/>
  <c r="F103" i="4"/>
  <c r="D103" i="4"/>
  <c r="H103" i="4"/>
  <c r="I103" i="4" s="1"/>
  <c r="B103" i="4"/>
  <c r="G103" i="4"/>
  <c r="AH25" i="3"/>
  <c r="AG30" i="3"/>
  <c r="AH30" i="3" s="1"/>
  <c r="AJ31" i="3"/>
  <c r="AK31" i="3"/>
  <c r="AH10" i="3"/>
  <c r="AK94" i="3"/>
  <c r="AJ94" i="3"/>
  <c r="AJ145" i="3"/>
  <c r="AK145" i="3"/>
  <c r="AG9" i="3"/>
  <c r="AH9" i="3" s="1"/>
  <c r="AG15" i="3"/>
  <c r="AH15" i="3" s="1"/>
  <c r="AG4" i="3"/>
  <c r="AH4" i="3" s="1"/>
  <c r="AH19" i="3"/>
  <c r="AG23" i="3"/>
  <c r="AH23" i="3" s="1"/>
  <c r="AH6" i="3"/>
  <c r="AG8" i="3"/>
  <c r="AH8" i="3"/>
  <c r="AJ33" i="3"/>
  <c r="AK33" i="3"/>
  <c r="AG100" i="3"/>
  <c r="AH100" i="3" s="1"/>
  <c r="AG61" i="3"/>
  <c r="AH61" i="3" s="1"/>
  <c r="AG105" i="3"/>
  <c r="AH105" i="3" s="1"/>
  <c r="F107" i="4"/>
  <c r="E107" i="4"/>
  <c r="D107" i="4"/>
  <c r="C107" i="4"/>
  <c r="A107" i="4" s="1"/>
  <c r="G107" i="4"/>
  <c r="H107" i="4"/>
  <c r="I107" i="4" s="1"/>
  <c r="BC149" i="3"/>
  <c r="BC148" i="3"/>
  <c r="BC144" i="3"/>
  <c r="BC142" i="3"/>
  <c r="BC141" i="3"/>
  <c r="BC137" i="3"/>
  <c r="BC136" i="3"/>
  <c r="BC132" i="3"/>
  <c r="BC131" i="3"/>
  <c r="BC130" i="3"/>
  <c r="BC129" i="3"/>
  <c r="BC128" i="3"/>
  <c r="BC125" i="3"/>
  <c r="BC124" i="3"/>
  <c r="BC123" i="3"/>
  <c r="BC121" i="3"/>
  <c r="BC120" i="3"/>
  <c r="BC119" i="3"/>
  <c r="BC118" i="3"/>
  <c r="BC117" i="3"/>
  <c r="BC115" i="3"/>
  <c r="BC114" i="3"/>
  <c r="BC112" i="3"/>
  <c r="BC110" i="3"/>
  <c r="BC109" i="3"/>
  <c r="BC107" i="3"/>
  <c r="BC105" i="3"/>
  <c r="BC104" i="3"/>
  <c r="BC102" i="3"/>
  <c r="BC101" i="3"/>
  <c r="BC100" i="3"/>
  <c r="BC97" i="3"/>
  <c r="BC96" i="3"/>
  <c r="BC95" i="3"/>
  <c r="BC89" i="3"/>
  <c r="BC88" i="3"/>
  <c r="BC87" i="3"/>
  <c r="BC85" i="3"/>
  <c r="BC84" i="3"/>
  <c r="BC83" i="3"/>
  <c r="BC82" i="3"/>
  <c r="BC81" i="3"/>
  <c r="BC78" i="3"/>
  <c r="BC77" i="3"/>
  <c r="BC75" i="3"/>
  <c r="BC74" i="3"/>
  <c r="BC73" i="3"/>
  <c r="BC72" i="3"/>
  <c r="BC70" i="3"/>
  <c r="BC69" i="3"/>
  <c r="BC68" i="3"/>
  <c r="BC67" i="3"/>
  <c r="BC66" i="3"/>
  <c r="BC65" i="3"/>
  <c r="BC64" i="3"/>
  <c r="BC63" i="3"/>
  <c r="BC59" i="3"/>
  <c r="BC57" i="3"/>
  <c r="BC56" i="3"/>
  <c r="BC55" i="3"/>
  <c r="BC54" i="3"/>
  <c r="BC53" i="3"/>
  <c r="BC52" i="3"/>
  <c r="BC51" i="3"/>
  <c r="BC50" i="3"/>
  <c r="BC49" i="3"/>
  <c r="BC47" i="3"/>
  <c r="BC46" i="3"/>
  <c r="BC44" i="3"/>
  <c r="BC41" i="3"/>
  <c r="BC40" i="3"/>
  <c r="BC39" i="3"/>
  <c r="BC37" i="3"/>
  <c r="BC35" i="3"/>
  <c r="BC34" i="3"/>
  <c r="BC33" i="3"/>
  <c r="BC32" i="3"/>
  <c r="BC31" i="3"/>
  <c r="BC18" i="3"/>
  <c r="BD24" i="3"/>
  <c r="BD16" i="3"/>
  <c r="AK78" i="3"/>
  <c r="AJ78" i="3"/>
  <c r="AK126" i="3"/>
  <c r="AJ126" i="3"/>
  <c r="AJ64" i="3"/>
  <c r="AJ114" i="3"/>
  <c r="AK114" i="3"/>
  <c r="AG67" i="3"/>
  <c r="AH67" i="3" s="1"/>
  <c r="BD14" i="3"/>
  <c r="AG116" i="3"/>
  <c r="AH116" i="3" s="1"/>
  <c r="AG139" i="3"/>
  <c r="AH139" i="3"/>
  <c r="AG110" i="3"/>
  <c r="AH110" i="3"/>
  <c r="AG99" i="3"/>
  <c r="AH99" i="3" s="1"/>
  <c r="B107" i="4"/>
  <c r="AK38" i="3"/>
  <c r="AJ38" i="3"/>
  <c r="AK86" i="3"/>
  <c r="AJ86" i="3"/>
  <c r="AJ142" i="3"/>
  <c r="AK142" i="3"/>
  <c r="AH85" i="3"/>
  <c r="BD20" i="3"/>
  <c r="BD8" i="3"/>
  <c r="BD19" i="3"/>
  <c r="AG47" i="3"/>
  <c r="AH47" i="3" s="1"/>
  <c r="AG81" i="3"/>
  <c r="AH81" i="3" s="1"/>
  <c r="AG77" i="3"/>
  <c r="AH77" i="3" s="1"/>
  <c r="AJ65" i="3"/>
  <c r="AK89" i="3"/>
  <c r="AJ89" i="3"/>
  <c r="BD11" i="3"/>
  <c r="BD28" i="3"/>
  <c r="AG52" i="3"/>
  <c r="AH52" i="3" s="1"/>
  <c r="BD13" i="3"/>
  <c r="AJ46" i="3"/>
  <c r="AK46" i="3"/>
  <c r="AK118" i="3"/>
  <c r="AJ118" i="3"/>
  <c r="AJ51" i="3"/>
  <c r="AK51" i="3"/>
  <c r="AK83" i="3"/>
  <c r="AJ83" i="3"/>
  <c r="AK107" i="3"/>
  <c r="AJ107" i="3"/>
  <c r="AJ55" i="3"/>
  <c r="AK55" i="3"/>
  <c r="AJ50" i="3"/>
  <c r="AK50" i="3"/>
  <c r="AJ143" i="3"/>
  <c r="AK143" i="3"/>
  <c r="AJ103" i="3"/>
  <c r="AK103" i="3"/>
  <c r="AK138" i="3"/>
  <c r="AJ138" i="3"/>
  <c r="AJ141" i="3"/>
  <c r="AK141" i="3"/>
  <c r="AJ36" i="3"/>
  <c r="AK36" i="3"/>
  <c r="BD22" i="3"/>
  <c r="AK43" i="3"/>
  <c r="AJ43" i="3"/>
  <c r="AG123" i="3"/>
  <c r="AH123" i="3" s="1"/>
  <c r="AG44" i="3"/>
  <c r="AH44" i="3"/>
  <c r="D59" i="4"/>
  <c r="B59" i="4"/>
  <c r="G59" i="4"/>
  <c r="H59" i="4"/>
  <c r="I59" i="4" s="1"/>
  <c r="F59" i="4"/>
  <c r="C59" i="4"/>
  <c r="A59" i="4" s="1"/>
  <c r="BC146" i="3"/>
  <c r="BC99" i="3"/>
  <c r="AH63" i="3"/>
  <c r="AG41" i="3"/>
  <c r="AH41" i="3" s="1"/>
  <c r="AH146" i="3"/>
  <c r="AH104" i="3"/>
  <c r="AH87" i="3"/>
  <c r="G34" i="4"/>
  <c r="H34" i="4"/>
  <c r="I34" i="4" s="1"/>
  <c r="B34" i="4"/>
  <c r="C34" i="4"/>
  <c r="A34" i="4" s="1"/>
  <c r="D34" i="4"/>
  <c r="C32" i="4"/>
  <c r="A32" i="4" s="1"/>
  <c r="B32" i="4"/>
  <c r="F32" i="4"/>
  <c r="B8" i="4"/>
  <c r="F8" i="4"/>
  <c r="BC150" i="3"/>
  <c r="BC147" i="3"/>
  <c r="BC126" i="3"/>
  <c r="BC91" i="3"/>
  <c r="BC45" i="3"/>
  <c r="BC38" i="3"/>
  <c r="AH115" i="3"/>
  <c r="AH106" i="3"/>
  <c r="AH101" i="3"/>
  <c r="B38" i="4"/>
  <c r="C38" i="4"/>
  <c r="A38" i="4" s="1"/>
  <c r="H38" i="4"/>
  <c r="I38" i="4" s="1"/>
  <c r="F38" i="4"/>
  <c r="D38" i="4"/>
  <c r="E38" i="4"/>
  <c r="BC127" i="3"/>
  <c r="BC116" i="3"/>
  <c r="BC93" i="3"/>
  <c r="BC48" i="3"/>
  <c r="AK73" i="3"/>
  <c r="AH54" i="3"/>
  <c r="AH57" i="3"/>
  <c r="AH97" i="3"/>
  <c r="AH135" i="3"/>
  <c r="AH72" i="3"/>
  <c r="G81" i="4"/>
  <c r="D81" i="4"/>
  <c r="C81" i="4"/>
  <c r="A81" i="4" s="1"/>
  <c r="B81" i="4"/>
  <c r="E81" i="4"/>
  <c r="F81" i="4"/>
  <c r="BC98" i="3"/>
  <c r="BA10" i="3"/>
  <c r="AH98" i="3"/>
  <c r="AH60" i="3"/>
  <c r="G138" i="4"/>
  <c r="C138" i="4"/>
  <c r="A138" i="4" s="1"/>
  <c r="E138" i="4"/>
  <c r="H138" i="4"/>
  <c r="I138" i="4" s="1"/>
  <c r="F138" i="4"/>
  <c r="B138" i="4"/>
  <c r="BB26" i="3"/>
  <c r="AH93" i="3"/>
  <c r="AG133" i="3"/>
  <c r="AH133" i="3" s="1"/>
  <c r="AH96" i="3"/>
  <c r="D55" i="4"/>
  <c r="H55" i="4"/>
  <c r="I55" i="4" s="1"/>
  <c r="BC140" i="3"/>
  <c r="BC122" i="3"/>
  <c r="BC79" i="3"/>
  <c r="BB10" i="3"/>
  <c r="BC29" i="3"/>
  <c r="AH147" i="3"/>
  <c r="AH45" i="3"/>
  <c r="C55" i="4"/>
  <c r="A55" i="4" s="1"/>
  <c r="AH49" i="3"/>
  <c r="AH90" i="3"/>
  <c r="D121" i="4"/>
  <c r="E121" i="4"/>
  <c r="G121" i="4"/>
  <c r="H121" i="4"/>
  <c r="I121" i="4" s="1"/>
  <c r="F121" i="4"/>
  <c r="AH79" i="3"/>
  <c r="G150" i="4"/>
  <c r="F150" i="4"/>
  <c r="H150" i="4"/>
  <c r="I150" i="4" s="1"/>
  <c r="C150" i="4"/>
  <c r="A150" i="4" s="1"/>
  <c r="E150" i="4"/>
  <c r="B85" i="4"/>
  <c r="C85" i="4"/>
  <c r="A85" i="4" s="1"/>
  <c r="G85" i="4"/>
  <c r="D85" i="4"/>
  <c r="H85" i="4"/>
  <c r="I85" i="4" s="1"/>
  <c r="AH37" i="3"/>
  <c r="AG128" i="3"/>
  <c r="AH128" i="3" s="1"/>
  <c r="H99" i="4"/>
  <c r="I99" i="4" s="1"/>
  <c r="G99" i="4"/>
  <c r="C99" i="4"/>
  <c r="A99" i="4" s="1"/>
  <c r="F99" i="4"/>
  <c r="B99" i="4"/>
  <c r="F111" i="4"/>
  <c r="E111" i="4"/>
  <c r="C80" i="4"/>
  <c r="A80" i="4" s="1"/>
  <c r="D80" i="4"/>
  <c r="D45" i="4"/>
  <c r="G41" i="4"/>
  <c r="D134" i="4"/>
  <c r="E120" i="4"/>
  <c r="H120" i="4"/>
  <c r="I120" i="4" s="1"/>
  <c r="G125" i="4"/>
  <c r="F98" i="4"/>
  <c r="H73" i="4"/>
  <c r="I73" i="4" s="1"/>
  <c r="E80" i="4"/>
  <c r="D73" i="4"/>
  <c r="D110" i="4"/>
  <c r="E110" i="4"/>
  <c r="H88" i="4"/>
  <c r="I88" i="4" s="1"/>
  <c r="B88" i="4"/>
  <c r="H70" i="4"/>
  <c r="I70" i="4" s="1"/>
  <c r="F70" i="4"/>
  <c r="C45" i="4"/>
  <c r="A45" i="4" s="1"/>
  <c r="B118" i="4"/>
  <c r="C118" i="4"/>
  <c r="A118" i="4" s="1"/>
  <c r="E37" i="4"/>
  <c r="F45" i="4"/>
  <c r="C111" i="4"/>
  <c r="A111" i="4" s="1"/>
  <c r="G117" i="4"/>
  <c r="B56" i="4"/>
  <c r="H56" i="4"/>
  <c r="I56" i="4" s="1"/>
  <c r="BK3" i="3" l="1"/>
  <c r="CH3" i="3"/>
  <c r="AK111" i="3"/>
  <c r="AJ111" i="3"/>
  <c r="AJ117" i="3"/>
  <c r="AK117" i="3"/>
  <c r="AJ149" i="3"/>
  <c r="AK149" i="3"/>
  <c r="AK127" i="3"/>
  <c r="AJ127" i="3"/>
  <c r="AJ34" i="3"/>
  <c r="AK34" i="3"/>
  <c r="AJ18" i="3"/>
  <c r="AK18" i="3"/>
  <c r="AJ88" i="3"/>
  <c r="AK88" i="3"/>
  <c r="AK108" i="3"/>
  <c r="AJ108" i="3"/>
  <c r="AJ84" i="3"/>
  <c r="AK84" i="3"/>
  <c r="AJ148" i="3"/>
  <c r="AK148" i="3"/>
  <c r="AJ125" i="3"/>
  <c r="AK125" i="3"/>
  <c r="AJ75" i="3"/>
  <c r="AK75" i="3"/>
  <c r="AJ48" i="3"/>
  <c r="AK48" i="3"/>
  <c r="AK134" i="3"/>
  <c r="AK150" i="3"/>
  <c r="AJ150" i="3"/>
  <c r="AK95" i="3"/>
  <c r="AJ95" i="3"/>
  <c r="AJ137" i="3"/>
  <c r="AK137" i="3"/>
  <c r="AD2" i="3"/>
  <c r="AJ42" i="3"/>
  <c r="AK42" i="3"/>
  <c r="AJ80" i="3"/>
  <c r="AK80" i="3"/>
  <c r="AJ120" i="3"/>
  <c r="AK120" i="3"/>
  <c r="AJ131" i="3"/>
  <c r="AK131" i="3"/>
  <c r="AJ99" i="3"/>
  <c r="AK99" i="3"/>
  <c r="AJ26" i="3"/>
  <c r="AK26" i="3"/>
  <c r="H28" i="4" s="1"/>
  <c r="I28" i="4" s="1"/>
  <c r="AK23" i="3"/>
  <c r="H25" i="4" s="1"/>
  <c r="I25" i="4" s="1"/>
  <c r="AJ23" i="3"/>
  <c r="AK15" i="3"/>
  <c r="H17" i="4" s="1"/>
  <c r="I17" i="4" s="1"/>
  <c r="AJ15" i="3"/>
  <c r="AJ5" i="3"/>
  <c r="AK5" i="3"/>
  <c r="H7" i="4" s="1"/>
  <c r="I7" i="4" s="1"/>
  <c r="AJ58" i="3"/>
  <c r="AK58" i="3"/>
  <c r="AJ13" i="3"/>
  <c r="AK13" i="3"/>
  <c r="H15" i="4" s="1"/>
  <c r="I15" i="4" s="1"/>
  <c r="AJ17" i="3"/>
  <c r="AK17" i="3"/>
  <c r="H19" i="4" s="1"/>
  <c r="I19" i="4" s="1"/>
  <c r="AK14" i="3"/>
  <c r="H16" i="4" s="1"/>
  <c r="I16" i="4" s="1"/>
  <c r="AJ14" i="3"/>
  <c r="AK41" i="3"/>
  <c r="AJ41" i="3"/>
  <c r="AK30" i="3"/>
  <c r="H32" i="4" s="1"/>
  <c r="I32" i="4" s="1"/>
  <c r="AJ30" i="3"/>
  <c r="AJ123" i="3"/>
  <c r="AK123" i="3"/>
  <c r="AJ67" i="3"/>
  <c r="AK67" i="3"/>
  <c r="AK133" i="3"/>
  <c r="AJ133" i="3"/>
  <c r="AJ128" i="3"/>
  <c r="AK128" i="3"/>
  <c r="AK53" i="3"/>
  <c r="AJ53" i="3"/>
  <c r="AK11" i="3"/>
  <c r="H13" i="4" s="1"/>
  <c r="I13" i="4" s="1"/>
  <c r="AJ11" i="3"/>
  <c r="AJ79" i="3"/>
  <c r="AK79" i="3"/>
  <c r="AJ135" i="3"/>
  <c r="AK135" i="3"/>
  <c r="AJ106" i="3"/>
  <c r="AK106" i="3"/>
  <c r="AJ19" i="3"/>
  <c r="AK19" i="3"/>
  <c r="H21" i="4" s="1"/>
  <c r="I21" i="4" s="1"/>
  <c r="AJ116" i="3"/>
  <c r="AK116" i="3"/>
  <c r="AJ61" i="3"/>
  <c r="AK61" i="3"/>
  <c r="AK8" i="3"/>
  <c r="H10" i="4" s="1"/>
  <c r="I10" i="4" s="1"/>
  <c r="AJ8" i="3"/>
  <c r="AJ4" i="3"/>
  <c r="AK4" i="3"/>
  <c r="H6" i="4" s="1"/>
  <c r="I6" i="4" s="1"/>
  <c r="AJ21" i="3"/>
  <c r="AK21" i="3"/>
  <c r="H23" i="4" s="1"/>
  <c r="I23" i="4" s="1"/>
  <c r="AK49" i="3"/>
  <c r="AJ49" i="3"/>
  <c r="AJ72" i="3"/>
  <c r="AK72" i="3"/>
  <c r="AK101" i="3"/>
  <c r="AJ101" i="3"/>
  <c r="AK63" i="3"/>
  <c r="AJ63" i="3"/>
  <c r="AJ28" i="3"/>
  <c r="AK28" i="3"/>
  <c r="H30" i="4" s="1"/>
  <c r="I30" i="4" s="1"/>
  <c r="AJ45" i="3"/>
  <c r="AK45" i="3"/>
  <c r="AJ97" i="3"/>
  <c r="AK97" i="3"/>
  <c r="AJ115" i="3"/>
  <c r="AK115" i="3"/>
  <c r="AJ147" i="3"/>
  <c r="AK147" i="3"/>
  <c r="AK96" i="3"/>
  <c r="AJ96" i="3"/>
  <c r="AJ57" i="3"/>
  <c r="AK57" i="3"/>
  <c r="AJ87" i="3"/>
  <c r="AK87" i="3"/>
  <c r="AK52" i="3"/>
  <c r="AJ52" i="3"/>
  <c r="AJ85" i="3"/>
  <c r="AK85" i="3"/>
  <c r="AK100" i="3"/>
  <c r="AJ100" i="3"/>
  <c r="AJ25" i="3"/>
  <c r="AK25" i="3"/>
  <c r="H27" i="4" s="1"/>
  <c r="I27" i="4" s="1"/>
  <c r="BA18" i="3"/>
  <c r="AK139" i="3"/>
  <c r="AJ139" i="3"/>
  <c r="AK105" i="3"/>
  <c r="AJ105" i="3"/>
  <c r="AK27" i="3"/>
  <c r="H29" i="4" s="1"/>
  <c r="I29" i="4" s="1"/>
  <c r="AJ27" i="3"/>
  <c r="AK12" i="3"/>
  <c r="AJ12" i="3"/>
  <c r="AK44" i="3"/>
  <c r="AJ44" i="3"/>
  <c r="AK77" i="3"/>
  <c r="AJ77" i="3"/>
  <c r="AJ54" i="3"/>
  <c r="AK54" i="3"/>
  <c r="AJ104" i="3"/>
  <c r="AK104" i="3"/>
  <c r="AK10" i="3"/>
  <c r="H12" i="4" s="1"/>
  <c r="I12" i="4" s="1"/>
  <c r="AJ10" i="3"/>
  <c r="BB23" i="3"/>
  <c r="BB18" i="3"/>
  <c r="AJ146" i="3"/>
  <c r="AK146" i="3"/>
  <c r="AJ81" i="3"/>
  <c r="AK81" i="3"/>
  <c r="BA23" i="3"/>
  <c r="AK93" i="3"/>
  <c r="AJ93" i="3"/>
  <c r="AK60" i="3"/>
  <c r="AJ60" i="3"/>
  <c r="AJ47" i="3"/>
  <c r="AK47" i="3"/>
  <c r="AJ110" i="3"/>
  <c r="AK110" i="3"/>
  <c r="AJ6" i="3"/>
  <c r="AK6" i="3"/>
  <c r="H8" i="4" s="1"/>
  <c r="I8" i="4" s="1"/>
  <c r="AK9" i="3"/>
  <c r="H11" i="4" s="1"/>
  <c r="I11" i="4" s="1"/>
  <c r="AJ9" i="3"/>
  <c r="AK20" i="3"/>
  <c r="H22" i="4" s="1"/>
  <c r="I22" i="4" s="1"/>
  <c r="AJ20" i="3"/>
  <c r="AJ69" i="3"/>
  <c r="AK69" i="3"/>
  <c r="AJ22" i="3"/>
  <c r="AK22" i="3"/>
  <c r="H24" i="4" s="1"/>
  <c r="I24" i="4" s="1"/>
  <c r="AJ37" i="3"/>
  <c r="AK37" i="3"/>
  <c r="AK90" i="3"/>
  <c r="AJ90" i="3"/>
  <c r="AJ98" i="3"/>
  <c r="AK98" i="3"/>
  <c r="BC23" i="3"/>
  <c r="CI3" i="3" l="1"/>
  <c r="BL3" i="3"/>
  <c r="D4" i="4"/>
  <c r="AE2" i="3"/>
  <c r="BM3" i="3" l="1"/>
  <c r="CJ3" i="3"/>
  <c r="AF2" i="3"/>
  <c r="BN3" i="3" l="1"/>
  <c r="CK3" i="3"/>
  <c r="AG2" i="3"/>
  <c r="AH2" i="3"/>
  <c r="BO3" i="3" l="1"/>
  <c r="CL3" i="3"/>
  <c r="AJ2" i="3"/>
  <c r="AK2" i="3"/>
  <c r="E4" i="4"/>
  <c r="BP3" i="3" l="1"/>
  <c r="CM3" i="3"/>
  <c r="H4" i="4"/>
  <c r="I4" i="4" s="1"/>
  <c r="G4" i="4"/>
  <c r="BQ3" i="3" l="1"/>
  <c r="CN3" i="3"/>
  <c r="BR3" i="3" l="1"/>
  <c r="BC3" i="3" s="1"/>
  <c r="B9" i="1" s="1"/>
  <c r="CO3" i="3"/>
  <c r="CP3" i="3" l="1"/>
  <c r="BD3" i="3" s="1"/>
  <c r="B10" i="1" s="1"/>
  <c r="BA3" i="3"/>
  <c r="B7" i="1" s="1"/>
  <c r="BB3" i="3"/>
  <c r="B8" i="1" s="1"/>
  <c r="AD3" i="3" l="1"/>
  <c r="B14" i="1" s="1"/>
  <c r="AE3" i="3" l="1"/>
  <c r="D5" i="4"/>
  <c r="AF3" i="3" l="1"/>
  <c r="B16" i="1"/>
  <c r="AG3" i="3" l="1"/>
  <c r="B17" i="1"/>
  <c r="AH3" i="3" l="1"/>
  <c r="B18" i="1"/>
  <c r="B19" i="1" l="1"/>
  <c r="E5" i="4"/>
  <c r="AJ3" i="3"/>
  <c r="AK3" i="3"/>
  <c r="H5" i="4" l="1"/>
  <c r="I5" i="4" s="1"/>
  <c r="B22" i="1"/>
  <c r="G5" i="4"/>
  <c r="B21" i="1"/>
  <c r="C27" i="6" l="1" a="1"/>
  <c r="C27" i="6" s="1"/>
  <c r="A27" i="6" s="1"/>
  <c r="B98" i="6" a="1"/>
  <c r="B98" i="6" s="1"/>
  <c r="C34" i="6" a="1"/>
  <c r="C34" i="6" s="1"/>
  <c r="A34" i="6" s="1"/>
  <c r="C55" i="6" a="1"/>
  <c r="C55" i="6" s="1"/>
  <c r="A55" i="6" s="1"/>
  <c r="C64" i="6" a="1"/>
  <c r="C64" i="6" s="1"/>
  <c r="A64" i="6" s="1"/>
  <c r="B79" i="6" a="1"/>
  <c r="B79" i="6" s="1"/>
  <c r="B11" i="6" a="1"/>
  <c r="B11" i="6" s="1"/>
  <c r="B10" i="6" a="1"/>
  <c r="B10" i="6" s="1"/>
  <c r="C42" i="6" a="1"/>
  <c r="C42" i="6" s="1"/>
  <c r="A42" i="6" s="1"/>
  <c r="B66" i="6" a="1"/>
  <c r="B66" i="6" s="1"/>
  <c r="C100" i="6" a="1"/>
  <c r="C100" i="6" s="1"/>
  <c r="A100" i="6" s="1"/>
  <c r="C69" i="6" a="1"/>
  <c r="C69" i="6" s="1"/>
  <c r="A69" i="6" s="1"/>
  <c r="B81" i="6" a="1"/>
  <c r="B81" i="6" s="1"/>
  <c r="B37" i="6" a="1"/>
  <c r="B37" i="6" s="1"/>
  <c r="C30" i="6" a="1"/>
  <c r="C30" i="6" s="1"/>
  <c r="A30" i="6" s="1"/>
  <c r="C8" i="6" a="1"/>
  <c r="C8" i="6" s="1"/>
  <c r="A8" i="6" s="1"/>
  <c r="C22" i="6" a="1"/>
  <c r="C22" i="6" s="1"/>
  <c r="A22" i="6" s="1"/>
  <c r="B17" i="6" a="1"/>
  <c r="B17" i="6" s="1"/>
  <c r="C49" i="6" a="1"/>
  <c r="C49" i="6" s="1"/>
  <c r="A49" i="6" s="1"/>
  <c r="C12" i="6" a="1"/>
  <c r="C12" i="6" s="1"/>
  <c r="A12" i="6" s="1"/>
  <c r="B26" i="6" a="1"/>
  <c r="B26" i="6" s="1"/>
  <c r="B83" i="6" a="1"/>
  <c r="B83" i="6" s="1"/>
  <c r="C72" i="6" a="1"/>
  <c r="C72" i="6" s="1"/>
  <c r="A72" i="6" s="1"/>
  <c r="B101" i="6" a="1"/>
  <c r="B101" i="6" s="1"/>
  <c r="C10" i="6" a="1"/>
  <c r="C10" i="6" s="1"/>
  <c r="A10" i="6" s="1"/>
  <c r="B65" i="6" a="1"/>
  <c r="B65" i="6" s="1"/>
  <c r="C17" i="6" a="1"/>
  <c r="C17" i="6" s="1"/>
  <c r="A17" i="6" s="1"/>
  <c r="B73" i="6" a="1"/>
  <c r="B73" i="6" s="1"/>
  <c r="B92" i="6" a="1"/>
  <c r="B92" i="6" s="1"/>
  <c r="C50" i="6" a="1"/>
  <c r="C50" i="6" s="1"/>
  <c r="A50" i="6" s="1"/>
  <c r="C63" i="6" a="1"/>
  <c r="C63" i="6" s="1"/>
  <c r="A63" i="6" s="1"/>
  <c r="B93" i="6" a="1"/>
  <c r="B93" i="6" s="1"/>
  <c r="C38" i="6" a="1"/>
  <c r="C38" i="6" s="1"/>
  <c r="A38" i="6" s="1"/>
  <c r="C83" i="6" a="1"/>
  <c r="C83" i="6" s="1"/>
  <c r="A83" i="6" s="1"/>
  <c r="C56" i="6" a="1"/>
  <c r="C56" i="6" s="1"/>
  <c r="A56" i="6" s="1"/>
  <c r="C66" i="6" a="1"/>
  <c r="C66" i="6" s="1"/>
  <c r="A66" i="6" s="1"/>
  <c r="C36" i="6" a="1"/>
  <c r="C36" i="6" s="1"/>
  <c r="A36" i="6" s="1"/>
  <c r="B54" i="6" a="1"/>
  <c r="B54" i="6" s="1"/>
  <c r="B16" i="6" a="1"/>
  <c r="B16" i="6" s="1"/>
  <c r="B68" i="6" a="1"/>
  <c r="B68" i="6" s="1"/>
  <c r="B12" i="6" a="1"/>
  <c r="B12" i="6" s="1"/>
  <c r="C78" i="6" a="1"/>
  <c r="C78" i="6" s="1"/>
  <c r="A78" i="6" s="1"/>
  <c r="B38" i="6" a="1"/>
  <c r="B38" i="6" s="1"/>
  <c r="B80" i="6" a="1"/>
  <c r="B80" i="6" s="1"/>
  <c r="B31" i="6" a="1"/>
  <c r="B31" i="6" s="1"/>
  <c r="C98" i="6" a="1"/>
  <c r="C98" i="6" s="1"/>
  <c r="A98" i="6" s="1"/>
  <c r="B77" i="6" a="1"/>
  <c r="B77" i="6" s="1"/>
  <c r="B41" i="6" a="1"/>
  <c r="B41" i="6" s="1"/>
  <c r="B7" i="6" a="1"/>
  <c r="B7" i="6" s="1"/>
  <c r="C97" i="6" a="1"/>
  <c r="C97" i="6" s="1"/>
  <c r="A97" i="6" s="1"/>
  <c r="C51" i="6" a="1"/>
  <c r="C51" i="6" s="1"/>
  <c r="A51" i="6" s="1"/>
  <c r="B82" i="6" a="1"/>
  <c r="B82" i="6" s="1"/>
  <c r="C32" i="6" a="1"/>
  <c r="C32" i="6" s="1"/>
  <c r="A32" i="6" s="1"/>
  <c r="C41" i="6" a="1"/>
  <c r="C41" i="6" s="1"/>
  <c r="A41" i="6" s="1"/>
  <c r="B2" i="6" a="1"/>
  <c r="B2" i="6" s="1"/>
  <c r="B71" i="6" a="1"/>
  <c r="B71" i="6" s="1"/>
  <c r="B57" i="6" a="1"/>
  <c r="B57" i="6" s="1"/>
  <c r="C84" i="6" a="1"/>
  <c r="C84" i="6" s="1"/>
  <c r="A84" i="6" s="1"/>
  <c r="C40" i="6" a="1"/>
  <c r="C40" i="6" s="1"/>
  <c r="A40" i="6" s="1"/>
  <c r="C95" i="6" a="1"/>
  <c r="C95" i="6" s="1"/>
  <c r="A95" i="6" s="1"/>
  <c r="C37" i="6" a="1"/>
  <c r="C37" i="6" s="1"/>
  <c r="A37" i="6" s="1"/>
  <c r="C44" i="6" a="1"/>
  <c r="C44" i="6" s="1"/>
  <c r="A44" i="6" s="1"/>
  <c r="C19" i="6" a="1"/>
  <c r="C19" i="6" s="1"/>
  <c r="A19" i="6" s="1"/>
  <c r="C68" i="6" a="1"/>
  <c r="C68" i="6" s="1"/>
  <c r="A68" i="6" s="1"/>
  <c r="C89" i="6" a="1"/>
  <c r="C89" i="6" s="1"/>
  <c r="A89" i="6" s="1"/>
  <c r="B25" i="6" a="1"/>
  <c r="B25" i="6" s="1"/>
  <c r="B74" i="6" a="1"/>
  <c r="B74" i="6" s="1"/>
  <c r="B69" i="6" a="1"/>
  <c r="B69" i="6" s="1"/>
  <c r="B18" i="6" a="1"/>
  <c r="B18" i="6" s="1"/>
  <c r="C70" i="6" a="1"/>
  <c r="C70" i="6" s="1"/>
  <c r="A70" i="6" s="1"/>
  <c r="C47" i="6" a="1"/>
  <c r="C47" i="6" s="1"/>
  <c r="A47" i="6" s="1"/>
  <c r="C94" i="6" a="1"/>
  <c r="C94" i="6" s="1"/>
  <c r="A94" i="6" s="1"/>
  <c r="C16" i="6" a="1"/>
  <c r="C16" i="6" s="1"/>
  <c r="A16" i="6" s="1"/>
  <c r="B22" i="6" a="1"/>
  <c r="B22" i="6" s="1"/>
  <c r="C9" i="6" a="1"/>
  <c r="C9" i="6" s="1"/>
  <c r="A9" i="6" s="1"/>
  <c r="C59" i="6" a="1"/>
  <c r="C59" i="6" s="1"/>
  <c r="A59" i="6" s="1"/>
  <c r="C76" i="6" a="1"/>
  <c r="C76" i="6" s="1"/>
  <c r="A76" i="6" s="1"/>
  <c r="B3" i="6" a="1"/>
  <c r="B3" i="6" s="1"/>
  <c r="C65" i="6" a="1"/>
  <c r="C65" i="6" s="1"/>
  <c r="A65" i="6" s="1"/>
  <c r="B59" i="6" a="1"/>
  <c r="B59" i="6" s="1"/>
  <c r="B49" i="6" a="1"/>
  <c r="B49" i="6" s="1"/>
  <c r="C62" i="6" a="1"/>
  <c r="C62" i="6" s="1"/>
  <c r="A62" i="6" s="1"/>
  <c r="B61" i="6" a="1"/>
  <c r="B61" i="6" s="1"/>
  <c r="C31" i="6" a="1"/>
  <c r="C31" i="6" s="1"/>
  <c r="A31" i="6" s="1"/>
  <c r="B88" i="6" a="1"/>
  <c r="B88" i="6" s="1"/>
  <c r="C75" i="6" a="1"/>
  <c r="C75" i="6" s="1"/>
  <c r="A75" i="6" s="1"/>
  <c r="B39" i="6" a="1"/>
  <c r="B39" i="6" s="1"/>
  <c r="C57" i="6" a="1"/>
  <c r="C57" i="6" s="1"/>
  <c r="A57" i="6" s="1"/>
  <c r="B50" i="6" a="1"/>
  <c r="B50" i="6" s="1"/>
  <c r="B15" i="6" a="1"/>
  <c r="B15" i="6" s="1"/>
  <c r="C96" i="6" a="1"/>
  <c r="C96" i="6" s="1"/>
  <c r="A96" i="6" s="1"/>
  <c r="B100" i="6" a="1"/>
  <c r="B100" i="6" s="1"/>
  <c r="C60" i="6" a="1"/>
  <c r="C60" i="6" s="1"/>
  <c r="A60" i="6" s="1"/>
  <c r="C81" i="6" a="1"/>
  <c r="C81" i="6" s="1"/>
  <c r="A81" i="6" s="1"/>
  <c r="C82" i="6" a="1"/>
  <c r="C82" i="6" s="1"/>
  <c r="A82" i="6" s="1"/>
  <c r="B21" i="6" a="1"/>
  <c r="B21" i="6" s="1"/>
  <c r="C25" i="6" a="1"/>
  <c r="C25" i="6" s="1"/>
  <c r="A25" i="6" s="1"/>
  <c r="C74" i="6" a="1"/>
  <c r="C74" i="6" s="1"/>
  <c r="A74" i="6" s="1"/>
  <c r="C80" i="6" a="1"/>
  <c r="C80" i="6" s="1"/>
  <c r="A80" i="6" s="1"/>
  <c r="C23" i="6" a="1"/>
  <c r="C23" i="6" s="1"/>
  <c r="A23" i="6" s="1"/>
  <c r="C24" i="6" a="1"/>
  <c r="C24" i="6" s="1"/>
  <c r="A24" i="6" s="1"/>
  <c r="C28" i="6" a="1"/>
  <c r="C28" i="6" s="1"/>
  <c r="A28" i="6" s="1"/>
  <c r="B70" i="6" a="1"/>
  <c r="B70" i="6" s="1"/>
  <c r="C43" i="6" a="1"/>
  <c r="C43" i="6" s="1"/>
  <c r="A43" i="6" s="1"/>
  <c r="C45" i="6" a="1"/>
  <c r="C45" i="6" s="1"/>
  <c r="A45" i="6" s="1"/>
  <c r="B19" i="6" a="1"/>
  <c r="B19" i="6" s="1"/>
  <c r="B84" i="6" a="1"/>
  <c r="B84" i="6" s="1"/>
  <c r="C92" i="6" a="1"/>
  <c r="C92" i="6" s="1"/>
  <c r="A92" i="6" s="1"/>
  <c r="B43" i="6" a="1"/>
  <c r="B43" i="6" s="1"/>
  <c r="C2" i="6" a="1"/>
  <c r="C2" i="6" s="1"/>
  <c r="B28" i="6" a="1"/>
  <c r="B28" i="6" s="1"/>
  <c r="C4" i="6" a="1"/>
  <c r="C4" i="6" s="1"/>
  <c r="A4" i="6" s="1"/>
  <c r="C58" i="6" a="1"/>
  <c r="C58" i="6" s="1"/>
  <c r="A58" i="6" s="1"/>
  <c r="C11" i="6" a="1"/>
  <c r="C11" i="6" s="1"/>
  <c r="A11" i="6" s="1"/>
  <c r="B30" i="6" a="1"/>
  <c r="B30" i="6" s="1"/>
  <c r="B64" i="6" a="1"/>
  <c r="B64" i="6" s="1"/>
  <c r="C67" i="6" a="1"/>
  <c r="C67" i="6" s="1"/>
  <c r="A67" i="6" s="1"/>
  <c r="B97" i="6" a="1"/>
  <c r="B97" i="6" s="1"/>
  <c r="C5" i="6" a="1"/>
  <c r="C5" i="6" s="1"/>
  <c r="A5" i="6" s="1"/>
  <c r="B51" i="6" a="1"/>
  <c r="B51" i="6" s="1"/>
  <c r="C21" i="6" a="1"/>
  <c r="C21" i="6" s="1"/>
  <c r="A21" i="6" s="1"/>
  <c r="B4" i="6" a="1"/>
  <c r="B4" i="6" s="1"/>
  <c r="C61" i="6" a="1"/>
  <c r="C61" i="6" s="1"/>
  <c r="A61" i="6" s="1"/>
  <c r="B76" i="6" a="1"/>
  <c r="B76" i="6" s="1"/>
  <c r="B56" i="6" a="1"/>
  <c r="B56" i="6" s="1"/>
  <c r="C85" i="6" a="1"/>
  <c r="C85" i="6" s="1"/>
  <c r="A85" i="6" s="1"/>
  <c r="B32" i="6" a="1"/>
  <c r="B32" i="6" s="1"/>
  <c r="C71" i="6" a="1"/>
  <c r="C71" i="6" s="1"/>
  <c r="A71" i="6" s="1"/>
  <c r="B24" i="6" a="1"/>
  <c r="B24" i="6" s="1"/>
  <c r="C3" i="6" a="1"/>
  <c r="C3" i="6" s="1"/>
  <c r="B91" i="6" a="1"/>
  <c r="B91" i="6" s="1"/>
  <c r="B34" i="6" a="1"/>
  <c r="B34" i="6" s="1"/>
  <c r="B8" i="6" a="1"/>
  <c r="B8" i="6" s="1"/>
  <c r="B55" i="6" a="1"/>
  <c r="B55" i="6" s="1"/>
  <c r="B14" i="6" a="1"/>
  <c r="B14" i="6" s="1"/>
  <c r="B29" i="6" a="1"/>
  <c r="B29" i="6" s="1"/>
  <c r="B36" i="6" a="1"/>
  <c r="B36" i="6" s="1"/>
  <c r="C73" i="6" a="1"/>
  <c r="C73" i="6" s="1"/>
  <c r="A73" i="6" s="1"/>
  <c r="B58" i="6" a="1"/>
  <c r="B58" i="6" s="1"/>
  <c r="B40" i="6" a="1"/>
  <c r="B40" i="6" s="1"/>
  <c r="C90" i="6" a="1"/>
  <c r="C90" i="6" s="1"/>
  <c r="A90" i="6" s="1"/>
  <c r="B87" i="6" a="1"/>
  <c r="B87" i="6" s="1"/>
  <c r="C87" i="6" a="1"/>
  <c r="C87" i="6" s="1"/>
  <c r="A87" i="6" s="1"/>
  <c r="B6" i="6" a="1"/>
  <c r="B6" i="6" s="1"/>
  <c r="C91" i="6" a="1"/>
  <c r="C91" i="6" s="1"/>
  <c r="A91" i="6" s="1"/>
  <c r="C88" i="6" a="1"/>
  <c r="C88" i="6" s="1"/>
  <c r="A88" i="6" s="1"/>
  <c r="B44" i="6" a="1"/>
  <c r="B44" i="6" s="1"/>
  <c r="C54" i="6" a="1"/>
  <c r="C54" i="6" s="1"/>
  <c r="A54" i="6" s="1"/>
  <c r="B67" i="6" a="1"/>
  <c r="B67" i="6" s="1"/>
  <c r="B42" i="6" a="1"/>
  <c r="B42" i="6" s="1"/>
  <c r="B45" i="6" a="1"/>
  <c r="B45" i="6" s="1"/>
  <c r="B46" i="6" a="1"/>
  <c r="B46" i="6" s="1"/>
  <c r="C86" i="6" a="1"/>
  <c r="C86" i="6" s="1"/>
  <c r="A86" i="6" s="1"/>
  <c r="B27" i="6" a="1"/>
  <c r="B27" i="6" s="1"/>
  <c r="C39" i="6" a="1"/>
  <c r="C39" i="6" s="1"/>
  <c r="A39" i="6" s="1"/>
  <c r="B23" i="6" a="1"/>
  <c r="B23" i="6" s="1"/>
  <c r="C101" i="6" a="1"/>
  <c r="C101" i="6" s="1"/>
  <c r="A101" i="6" s="1"/>
  <c r="B47" i="6" a="1"/>
  <c r="B47" i="6" s="1"/>
  <c r="C7" i="6" a="1"/>
  <c r="C7" i="6" s="1"/>
  <c r="A7" i="6" s="1"/>
  <c r="B48" i="6" a="1"/>
  <c r="B48" i="6" s="1"/>
  <c r="C20" i="6" a="1"/>
  <c r="C20" i="6" s="1"/>
  <c r="A20" i="6" s="1"/>
  <c r="C29" i="6" a="1"/>
  <c r="C29" i="6" s="1"/>
  <c r="A29" i="6" s="1"/>
  <c r="C33" i="6" a="1"/>
  <c r="C33" i="6" s="1"/>
  <c r="A33" i="6" s="1"/>
  <c r="B33" i="6" a="1"/>
  <c r="B33" i="6" s="1"/>
  <c r="C26" i="6" a="1"/>
  <c r="C26" i="6" s="1"/>
  <c r="A26" i="6" s="1"/>
  <c r="C53" i="6" a="1"/>
  <c r="C53" i="6" s="1"/>
  <c r="A53" i="6" s="1"/>
  <c r="C93" i="6" a="1"/>
  <c r="C93" i="6" s="1"/>
  <c r="A93" i="6" s="1"/>
  <c r="B86" i="6" a="1"/>
  <c r="B86" i="6" s="1"/>
  <c r="C46" i="6" a="1"/>
  <c r="C46" i="6" s="1"/>
  <c r="A46" i="6" s="1"/>
  <c r="C13" i="6" a="1"/>
  <c r="C13" i="6" s="1"/>
  <c r="A13" i="6" s="1"/>
  <c r="B20" i="6" a="1"/>
  <c r="B20" i="6" s="1"/>
  <c r="C6" i="6" a="1"/>
  <c r="C6" i="6" s="1"/>
  <c r="A6" i="6" s="1"/>
  <c r="B96" i="6" a="1"/>
  <c r="B96" i="6" s="1"/>
  <c r="B35" i="6" a="1"/>
  <c r="B35" i="6" s="1"/>
  <c r="C35" i="6" a="1"/>
  <c r="C35" i="6" s="1"/>
  <c r="A35" i="6" s="1"/>
  <c r="C99" i="6" a="1"/>
  <c r="C99" i="6" s="1"/>
  <c r="A99" i="6" s="1"/>
  <c r="C48" i="6" a="1"/>
  <c r="C48" i="6" s="1"/>
  <c r="A48" i="6" s="1"/>
  <c r="B13" i="6" a="1"/>
  <c r="B13" i="6" s="1"/>
  <c r="B60" i="6" a="1"/>
  <c r="B60" i="6" s="1"/>
  <c r="C18" i="6" a="1"/>
  <c r="C18" i="6" s="1"/>
  <c r="A18" i="6" s="1"/>
  <c r="B89" i="6" a="1"/>
  <c r="B89" i="6" s="1"/>
  <c r="B63" i="6" a="1"/>
  <c r="B63" i="6" s="1"/>
  <c r="B53" i="6" a="1"/>
  <c r="B53" i="6" s="1"/>
  <c r="B9" i="6" a="1"/>
  <c r="B9" i="6" s="1"/>
  <c r="B5" i="6" a="1"/>
  <c r="B5" i="6" s="1"/>
  <c r="B75" i="6" a="1"/>
  <c r="B75" i="6" s="1"/>
  <c r="B94" i="6" a="1"/>
  <c r="B94" i="6" s="1"/>
  <c r="C15" i="6" a="1"/>
  <c r="C15" i="6" s="1"/>
  <c r="A15" i="6" s="1"/>
  <c r="B85" i="6" a="1"/>
  <c r="B85" i="6" s="1"/>
  <c r="B72" i="6" a="1"/>
  <c r="B72" i="6" s="1"/>
  <c r="C77" i="6" a="1"/>
  <c r="C77" i="6" s="1"/>
  <c r="A77" i="6" s="1"/>
  <c r="B95" i="6" a="1"/>
  <c r="B95" i="6" s="1"/>
  <c r="B90" i="6" a="1"/>
  <c r="B90" i="6" s="1"/>
  <c r="C14" i="6" a="1"/>
  <c r="C14" i="6" s="1"/>
  <c r="A14" i="6" s="1"/>
  <c r="B62" i="6" a="1"/>
  <c r="B62" i="6" s="1"/>
  <c r="B78" i="6" a="1"/>
  <c r="B78" i="6" s="1"/>
  <c r="B52" i="6" a="1"/>
  <c r="B52" i="6" s="1"/>
  <c r="C52" i="6" a="1"/>
  <c r="C52" i="6" s="1"/>
  <c r="A52" i="6" s="1"/>
  <c r="C79" i="6" a="1"/>
  <c r="C79" i="6" s="1"/>
  <c r="A79" i="6" s="1"/>
  <c r="B99" i="6" a="1"/>
  <c r="B99" i="6" s="1"/>
  <c r="A2" i="6" l="1"/>
  <c r="A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Narendra Chowdhary</author>
  </authors>
  <commentList>
    <comment ref="F1" authorId="0" shapeId="0" xr:uid="{466E3DA6-8232-47FD-AA50-7D39AC737916}">
      <text>
        <r>
          <rPr>
            <b/>
            <sz val="9"/>
            <color indexed="81"/>
            <rFont val="Tahoma"/>
            <family val="2"/>
          </rPr>
          <t xml:space="preserve">यदि वर्ष के बीच बेसिक बदली है तो नई बेसिक लिखें अन्यथा खाली छोड़ें </t>
        </r>
        <r>
          <rPr>
            <sz val="9"/>
            <color indexed="81"/>
            <rFont val="Tahoma"/>
            <family val="2"/>
          </rPr>
          <t xml:space="preserve">
</t>
        </r>
      </text>
    </comment>
    <comment ref="G1" authorId="0" shapeId="0" xr:uid="{C6C4F1D8-8F58-4FFF-BFA8-C4ED6A975936}">
      <text>
        <r>
          <rPr>
            <sz val="9"/>
            <color indexed="81"/>
            <rFont val="Tahoma"/>
            <family val="2"/>
          </rPr>
          <t xml:space="preserve">
बेसिक बदलने का महिना चुनें। </t>
        </r>
      </text>
    </comment>
    <comment ref="H1" authorId="0" shapeId="0" xr:uid="{A9DCDF65-05CB-439F-9537-9CB874C4C78A}">
      <text>
        <r>
          <rPr>
            <sz val="9"/>
            <color indexed="81"/>
            <rFont val="Tahoma"/>
            <family val="2"/>
          </rPr>
          <t xml:space="preserve">यदि वेतन वृद्धि का महीना  जुलाई है तो खाली छोड़ सकतें हैं। 
जनवरी के लिए जनवरी चुनें। </t>
        </r>
      </text>
    </comment>
    <comment ref="I1" authorId="0" shapeId="0" xr:uid="{B94DC4AB-EB87-45B5-9893-DDBDF9528DA9}">
      <text>
        <r>
          <rPr>
            <sz val="11"/>
            <color theme="1"/>
            <rFont val="Calibri"/>
            <family val="2"/>
            <scheme val="minor"/>
          </rPr>
          <t xml:space="preserve">नया HRA लिखें। </t>
        </r>
      </text>
    </comment>
    <comment ref="J1" authorId="0" shapeId="0" xr:uid="{BB287CB2-BF65-48CB-82BF-7313A9C06196}">
      <text>
        <r>
          <rPr>
            <sz val="9"/>
            <color indexed="81"/>
            <rFont val="Tahoma"/>
            <family val="2"/>
          </rPr>
          <t>HRA बदलने का महिना चुनें।</t>
        </r>
      </text>
    </comment>
    <comment ref="L1" authorId="0" shapeId="0" xr:uid="{49BEEB7F-FA62-4EE0-B8D4-F0DE340CAEB1}">
      <text>
        <r>
          <rPr>
            <sz val="9"/>
            <color indexed="81"/>
            <rFont val="Tahoma"/>
            <family val="2"/>
          </rPr>
          <t xml:space="preserve">नया CCA लिखें। 
</t>
        </r>
      </text>
    </comment>
    <comment ref="M1" authorId="0" shapeId="0" xr:uid="{302AA57E-EC70-429B-9B78-FA14570C5ADE}">
      <text>
        <r>
          <rPr>
            <b/>
            <sz val="9"/>
            <color indexed="81"/>
            <rFont val="Tahoma"/>
            <family val="2"/>
          </rPr>
          <t>CCA बदलने का महिना चुनें।</t>
        </r>
      </text>
    </comment>
    <comment ref="N1" authorId="0" shapeId="0" xr:uid="{E4C2C970-81CB-4E16-AE41-6D14080EE64F}">
      <text>
        <r>
          <rPr>
            <sz val="9"/>
            <color indexed="81"/>
            <rFont val="Tahoma"/>
            <family val="2"/>
          </rPr>
          <t xml:space="preserve">Surrender_Month चुनें। 
</t>
        </r>
      </text>
    </comment>
    <comment ref="O1" authorId="0" shapeId="0" xr:uid="{F47D7F0F-229B-4F66-B195-6146211AD2B0}">
      <text>
        <r>
          <rPr>
            <b/>
            <sz val="9"/>
            <color indexed="81"/>
            <rFont val="Tahoma"/>
            <family val="2"/>
          </rPr>
          <t xml:space="preserve">यदि बोनस मिल है तो yes  चुनें । </t>
        </r>
      </text>
    </comment>
    <comment ref="P1" authorId="0" shapeId="0" xr:uid="{9A99BE43-259C-4F85-A8F2-46FF6A2FDAE9}">
      <text>
        <r>
          <rPr>
            <b/>
            <sz val="9"/>
            <color indexed="81"/>
            <rFont val="Tahoma"/>
            <family val="2"/>
          </rPr>
          <t xml:space="preserve">यदि वर्ष में किसी प्रकार का एरियर मिल है तो सबका जोड़ इस कॉलम में लिखें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<sst xmlns="http://schemas.openxmlformats.org/spreadsheetml/2006/main" count="407" uniqueCount="246">
  <si>
    <t>Office Name</t>
  </si>
  <si>
    <t>Financial Year</t>
  </si>
  <si>
    <t>Common HRA Rate</t>
  </si>
  <si>
    <t>Standard Deduction</t>
  </si>
  <si>
    <t>Prepared By</t>
  </si>
  <si>
    <t>PAN</t>
  </si>
  <si>
    <t>Name</t>
  </si>
  <si>
    <t>Designation</t>
  </si>
  <si>
    <t>Basic_March</t>
  </si>
  <si>
    <t>Basic_Change_Month</t>
  </si>
  <si>
    <t>Increment_Month</t>
  </si>
  <si>
    <t>HRA_Change_Month</t>
  </si>
  <si>
    <t>CCA_Initial</t>
  </si>
  <si>
    <t>CCA_Revised</t>
  </si>
  <si>
    <t>CCA_Change_Month</t>
  </si>
  <si>
    <t>Surrender_Month</t>
  </si>
  <si>
    <t>TDS_Mar</t>
  </si>
  <si>
    <t>TDS_Apr</t>
  </si>
  <si>
    <t>TDS_May</t>
  </si>
  <si>
    <t>TDS_Jun</t>
  </si>
  <si>
    <t>TDS_Jul</t>
  </si>
  <si>
    <t>TDS_Aug</t>
  </si>
  <si>
    <t>TDS_Sep</t>
  </si>
  <si>
    <t>TDS_Oct</t>
  </si>
  <si>
    <t>TDS_Nov</t>
  </si>
  <si>
    <t>TDS_Dec</t>
  </si>
  <si>
    <t>NO</t>
  </si>
  <si>
    <t>March</t>
  </si>
  <si>
    <t>April</t>
  </si>
  <si>
    <t>May</t>
  </si>
  <si>
    <t>June</t>
  </si>
  <si>
    <t>July</t>
  </si>
  <si>
    <t>August</t>
  </si>
  <si>
    <t>September</t>
  </si>
  <si>
    <t>October</t>
  </si>
  <si>
    <t>November</t>
  </si>
  <si>
    <t>December</t>
  </si>
  <si>
    <t>January</t>
  </si>
  <si>
    <t>February</t>
  </si>
  <si>
    <t>Total Income</t>
  </si>
  <si>
    <t>Total Tax</t>
  </si>
  <si>
    <t>Tax Deducted</t>
  </si>
  <si>
    <t>Serial_No</t>
  </si>
  <si>
    <t>TDS_Jan</t>
  </si>
  <si>
    <t>TDS_Feb</t>
  </si>
  <si>
    <t>Basic_Change_If_any</t>
  </si>
  <si>
    <t>HRA_Change_If_Any</t>
  </si>
  <si>
    <t>Total_Annual_Income</t>
  </si>
  <si>
    <t>Net_Taxable_Income</t>
  </si>
  <si>
    <t>Income_Tax</t>
  </si>
  <si>
    <t>CESS</t>
  </si>
  <si>
    <t>Total_Income_Tax</t>
  </si>
  <si>
    <t>TDS_Deducted</t>
  </si>
  <si>
    <t>Balance_Tax</t>
  </si>
  <si>
    <t>Total Annual Earnings &amp; Tax Calculations</t>
  </si>
  <si>
    <t>Basic</t>
  </si>
  <si>
    <t>DA</t>
  </si>
  <si>
    <t>HRA</t>
  </si>
  <si>
    <t>CCA</t>
  </si>
  <si>
    <t>Bonus</t>
  </si>
  <si>
    <t>Surrender</t>
  </si>
  <si>
    <t>Salary Arrear (Total)</t>
  </si>
  <si>
    <t>Total Annual Income</t>
  </si>
  <si>
    <t>TAX NEW REGIME</t>
  </si>
  <si>
    <t>Edu-Cess</t>
  </si>
  <si>
    <t>Tax Already Paid/Deducted</t>
  </si>
  <si>
    <t xml:space="preserve">Balance Tax </t>
  </si>
  <si>
    <t xml:space="preserve">शेष प्रति माह वेतन से आवश्यक आयकर कटौती </t>
  </si>
  <si>
    <t>TDS_Per_Month_For_Remaining_Months</t>
  </si>
  <si>
    <t>Net Taxable Income</t>
  </si>
  <si>
    <t>Increment_Month_Number</t>
  </si>
  <si>
    <t>Total_DA</t>
  </si>
  <si>
    <t>Total_HRA</t>
  </si>
  <si>
    <t>Total_CCA</t>
  </si>
  <si>
    <t>Total_Bonus</t>
  </si>
  <si>
    <t>Total_Surrender</t>
  </si>
  <si>
    <t>Old DA Rate</t>
  </si>
  <si>
    <t>Annual_Basic</t>
  </si>
  <si>
    <t>Basic_Mar</t>
  </si>
  <si>
    <t>Basic_Apr</t>
  </si>
  <si>
    <t>Basic_May</t>
  </si>
  <si>
    <t>Basic_Jun</t>
  </si>
  <si>
    <t>Basic_Jul</t>
  </si>
  <si>
    <t>Basic_Aug</t>
  </si>
  <si>
    <t>Basic_Sep</t>
  </si>
  <si>
    <t>Basic_Oct</t>
  </si>
  <si>
    <t>Basic_Nov</t>
  </si>
  <si>
    <t>Basic_Dec</t>
  </si>
  <si>
    <t>Basic_Jan</t>
  </si>
  <si>
    <t>Basic_Feb</t>
  </si>
  <si>
    <t>Basic_Change_Month_Number</t>
  </si>
  <si>
    <t>CCA_Change_Month_Number</t>
  </si>
  <si>
    <t>Seril No</t>
  </si>
  <si>
    <t>HRA RATE</t>
  </si>
  <si>
    <t>Principal</t>
  </si>
  <si>
    <t>GSSS BHENSER KOTWALI</t>
  </si>
  <si>
    <t>Balance Tax/Monthly TDS</t>
  </si>
  <si>
    <t>Other_Arrears</t>
  </si>
  <si>
    <t>Signature of Employee</t>
  </si>
  <si>
    <t xml:space="preserve">नाम </t>
  </si>
  <si>
    <t xml:space="preserve">पद </t>
  </si>
  <si>
    <t>Total Income Tax</t>
  </si>
  <si>
    <t>Teacher</t>
  </si>
  <si>
    <t>Balance Tax</t>
  </si>
  <si>
    <t>Income Tax &amp; Salary Calculation Workbook</t>
  </si>
  <si>
    <t>🎯 इस फाइल का उद्देश्य</t>
  </si>
  <si>
    <t>यह Excel फाइल कर्मचारियों का:</t>
  </si>
  <si>
    <t>🎨 रंगों का अर्थ (सबसे ज़रूरी)</t>
  </si>
  <si>
    <r>
      <t xml:space="preserve">🟨 </t>
    </r>
    <r>
      <rPr>
        <b/>
        <sz val="11"/>
        <color theme="1"/>
        <rFont val="Calibri"/>
        <family val="2"/>
        <scheme val="minor"/>
      </rPr>
      <t>पीले रंग के Cell (Input Cells)</t>
    </r>
  </si>
  <si>
    <r>
      <t xml:space="preserve">➡️ </t>
    </r>
    <r>
      <rPr>
        <b/>
        <sz val="11"/>
        <color theme="1"/>
        <rFont val="Calibri"/>
        <family val="2"/>
        <scheme val="minor"/>
      </rPr>
      <t>केवल इन्हीं Cell में जानकारी भरनी है</t>
    </r>
  </si>
  <si>
    <t>Basic Pay (मार्च)</t>
  </si>
  <si>
    <t>Basic / HRA / CCA में परिवर्तन (यदि हो)</t>
  </si>
  <si>
    <t>Bonus (Yes / No)</t>
  </si>
  <si>
    <t>Surrender Month</t>
  </si>
  <si>
    <t>Other Arrears</t>
  </si>
  <si>
    <r>
      <t xml:space="preserve">🟦 </t>
    </r>
    <r>
      <rPr>
        <b/>
        <sz val="11"/>
        <color theme="1"/>
        <rFont val="Calibri"/>
        <family val="2"/>
        <scheme val="minor"/>
      </rPr>
      <t>हल्के नीले रंग के Cell (TDS Cells)</t>
    </r>
  </si>
  <si>
    <r>
      <t xml:space="preserve">➡️ </t>
    </r>
    <r>
      <rPr>
        <b/>
        <sz val="11"/>
        <color theme="1"/>
        <rFont val="Calibri"/>
        <family val="2"/>
        <scheme val="minor"/>
      </rPr>
      <t>मासिक TDS भरने के लिए</t>
    </r>
  </si>
  <si>
    <t>जितना TDS काटा गया हो, वही राशि भरें</t>
  </si>
  <si>
    <r>
      <t xml:space="preserve">⚠️ </t>
    </r>
    <r>
      <rPr>
        <b/>
        <sz val="11"/>
        <color theme="1"/>
        <rFont val="Calibri"/>
        <family val="2"/>
        <scheme val="minor"/>
      </rPr>
      <t>अन्य किसी भी रंग के Cell में कुछ न भरें</t>
    </r>
  </si>
  <si>
    <t>🧾 EMPLOYEE_PAYROLL शीट कैसे भरें</t>
  </si>
  <si>
    <t>1️⃣ कर्मचारी की मूल जानकारी</t>
  </si>
  <si>
    <r>
      <t xml:space="preserve">क्रम संख्या → </t>
    </r>
    <r>
      <rPr>
        <b/>
        <sz val="11"/>
        <color theme="1"/>
        <rFont val="Calibri"/>
        <family val="2"/>
        <scheme val="minor"/>
      </rPr>
      <t>अपने-आप बनती है</t>
    </r>
  </si>
  <si>
    <t>नाम</t>
  </si>
  <si>
    <t>पदनाम</t>
  </si>
  <si>
    <t>2️⃣ Basic Pay</t>
  </si>
  <si>
    <r>
      <t>Basic_March</t>
    </r>
    <r>
      <rPr>
        <sz val="11"/>
        <color theme="1"/>
        <rFont val="Calibri"/>
        <family val="2"/>
        <scheme val="minor"/>
      </rPr>
      <t xml:space="preserve"> में मार्च माह की Basic भरें</t>
    </r>
  </si>
  <si>
    <t>यदि वर्ष में Basic बदली हो:</t>
  </si>
  <si>
    <t>नई Basic</t>
  </si>
  <si>
    <t>परिवर्तन का माह (Dropdown से)</t>
  </si>
  <si>
    <t>📌 सेवानिवृत्ति की स्थिति में</t>
  </si>
  <si>
    <r>
      <t xml:space="preserve">➡️ नई Basic = </t>
    </r>
    <r>
      <rPr>
        <b/>
        <sz val="11"/>
        <color theme="1"/>
        <rFont val="Calibri"/>
        <family val="2"/>
        <scheme val="minor"/>
      </rPr>
      <t>0</t>
    </r>
    <r>
      <rPr>
        <sz val="11"/>
        <color theme="1"/>
        <rFont val="Calibri"/>
        <family val="2"/>
        <scheme val="minor"/>
      </rPr>
      <t xml:space="preserve"> भरें</t>
    </r>
  </si>
  <si>
    <t>3️⃣ Increment</t>
  </si>
  <si>
    <t>Increment माह Dropdown से चुनें</t>
  </si>
  <si>
    <t>July या January</t>
  </si>
  <si>
    <t>कुछ न चुनने पर → July माना जाएगा</t>
  </si>
  <si>
    <t>4️⃣ HRA / CCA</t>
  </si>
  <si>
    <t>सामान्य स्थिति में कुछ न भरें</t>
  </si>
  <si>
    <t>यदि बीच वर्ष में परिवर्तन हुआ हो, तभी:</t>
  </si>
  <si>
    <t>5️⃣ Bonus</t>
  </si>
  <si>
    <t>6️⃣ Surrender Leave</t>
  </si>
  <si>
    <t>7️⃣ Other Arrears</t>
  </si>
  <si>
    <t>कोई पुराना बकाया / एरियर हो तो राशि भरें</t>
  </si>
  <si>
    <t>नहीं हो तो खाली छोड़ दें</t>
  </si>
  <si>
    <t>📊 Tax Summary Sheet (DDO हेतु)</t>
  </si>
  <si>
    <t>इसमें सभी कर्मचारियों की:</t>
  </si>
  <si>
    <t>Tax Liability</t>
  </si>
  <si>
    <t>TDS Deducted</t>
  </si>
  <si>
    <t>Payable / Refundable स्थिति</t>
  </si>
  <si>
    <t>Remaining Month TDS</t>
  </si>
  <si>
    <t>दिखाई देती है</t>
  </si>
  <si>
    <t>🧍 Emp_Slip शीट का उपयोग</t>
  </si>
  <si>
    <r>
      <t xml:space="preserve">Emp_Slip में </t>
    </r>
    <r>
      <rPr>
        <b/>
        <sz val="11"/>
        <color theme="1"/>
        <rFont val="Calibri"/>
        <family val="2"/>
        <scheme val="minor"/>
      </rPr>
      <t>कुछ भी टाइप न करें</t>
    </r>
  </si>
  <si>
    <r>
      <t xml:space="preserve">ऊपर दिए गए </t>
    </r>
    <r>
      <rPr>
        <b/>
        <sz val="11"/>
        <color theme="1"/>
        <rFont val="Calibri"/>
        <family val="2"/>
        <scheme val="minor"/>
      </rPr>
      <t>Serial Number</t>
    </r>
    <r>
      <rPr>
        <sz val="11"/>
        <color theme="1"/>
        <rFont val="Calibri"/>
        <family val="2"/>
        <scheme val="minor"/>
      </rPr>
      <t xml:space="preserve"> को बदलें</t>
    </r>
  </si>
  <si>
    <t>उसी कर्मचारी की Salary Slip अपने-आप दिखाई देगी</t>
  </si>
  <si>
    <t>Slip को Print / PDF किया जा सकता है</t>
  </si>
  <si>
    <t>❌ क्या नहीं करना है</t>
  </si>
  <si>
    <t>Formula वाले Cell न बदलें</t>
  </si>
  <si>
    <t>Column / Row delete या insert न करें</t>
  </si>
  <si>
    <t>Sheet का नाम न बदलें</t>
  </si>
  <si>
    <t>Copy-Paste से बचें</t>
  </si>
  <si>
    <t>✅ सही उपयोग का नियम</t>
  </si>
  <si>
    <r>
      <t xml:space="preserve">✔ केवल </t>
    </r>
    <r>
      <rPr>
        <b/>
        <sz val="11"/>
        <color theme="1"/>
        <rFont val="Calibri"/>
        <family val="2"/>
        <scheme val="minor"/>
      </rPr>
      <t>पीले Cell</t>
    </r>
    <r>
      <rPr>
        <sz val="11"/>
        <color theme="1"/>
        <rFont val="Calibri"/>
        <family val="2"/>
        <scheme val="minor"/>
      </rPr>
      <t xml:space="preserve"> में जानकारी भरें</t>
    </r>
  </si>
  <si>
    <r>
      <t xml:space="preserve">✔ केवल </t>
    </r>
    <r>
      <rPr>
        <b/>
        <sz val="11"/>
        <color theme="1"/>
        <rFont val="Calibri"/>
        <family val="2"/>
        <scheme val="minor"/>
      </rPr>
      <t>हल्के नीले Cell</t>
    </r>
    <r>
      <rPr>
        <sz val="11"/>
        <color theme="1"/>
        <rFont val="Calibri"/>
        <family val="2"/>
        <scheme val="minor"/>
      </rPr>
      <t xml:space="preserve"> में TDS भरें</t>
    </r>
  </si>
  <si>
    <t>✔ Dropdown का ही उपयोग करें</t>
  </si>
  <si>
    <t>✔ निष्कर्ष</t>
  </si>
  <si>
    <t>इन निर्देशों का पालन करने पर:</t>
  </si>
  <si>
    <r>
      <t>No / Blank</t>
    </r>
    <r>
      <rPr>
        <sz val="11"/>
        <color theme="4" tint="-0.249977111117893"/>
        <rFont val="Calibri"/>
        <family val="2"/>
        <scheme val="minor"/>
      </rPr>
      <t xml:space="preserve"> → Bonus नहीं मिलेगा</t>
    </r>
  </si>
  <si>
    <r>
      <t xml:space="preserve">केवल </t>
    </r>
    <r>
      <rPr>
        <b/>
        <sz val="11"/>
        <color rgb="FF7030A0"/>
        <rFont val="Calibri"/>
        <family val="2"/>
        <scheme val="minor"/>
      </rPr>
      <t>एक माह चुनें</t>
    </r>
  </si>
  <si>
    <r>
      <t xml:space="preserve">नहीं होने पर Blank या </t>
    </r>
    <r>
      <rPr>
        <b/>
        <sz val="11"/>
        <color rgb="FF7030A0"/>
        <rFont val="Calibri"/>
        <family val="2"/>
        <scheme val="minor"/>
      </rPr>
      <t>NO</t>
    </r>
    <r>
      <rPr>
        <sz val="11"/>
        <color rgb="FF7030A0"/>
        <rFont val="Calibri"/>
        <family val="2"/>
        <scheme val="minor"/>
      </rPr>
      <t xml:space="preserve"> रखें</t>
    </r>
  </si>
  <si>
    <r>
      <t xml:space="preserve">यह शीट </t>
    </r>
    <r>
      <rPr>
        <b/>
        <sz val="11"/>
        <color theme="7" tint="0.79998168889431442"/>
        <rFont val="Calibri"/>
        <family val="2"/>
        <scheme val="minor"/>
      </rPr>
      <t>केवल देखने (View Only)</t>
    </r>
    <r>
      <rPr>
        <sz val="11"/>
        <color theme="7" tint="0.79998168889431442"/>
        <rFont val="Calibri"/>
        <family val="2"/>
        <scheme val="minor"/>
      </rPr>
      <t xml:space="preserve"> के लिए है</t>
    </r>
  </si>
  <si>
    <r>
      <t xml:space="preserve">गणना </t>
    </r>
    <r>
      <rPr>
        <b/>
        <sz val="11"/>
        <color rgb="FF7030A0"/>
        <rFont val="Calibri"/>
        <family val="2"/>
        <scheme val="minor"/>
      </rPr>
      <t>सही</t>
    </r>
    <r>
      <rPr>
        <sz val="11"/>
        <color rgb="FF7030A0"/>
        <rFont val="Calibri"/>
        <family val="2"/>
        <scheme val="minor"/>
      </rPr>
      <t xml:space="preserve"> रहेगी</t>
    </r>
  </si>
  <si>
    <r>
      <t xml:space="preserve">शीट </t>
    </r>
    <r>
      <rPr>
        <b/>
        <sz val="11"/>
        <color rgb="FF7030A0"/>
        <rFont val="Calibri"/>
        <family val="2"/>
        <scheme val="minor"/>
      </rPr>
      <t>सुरक्षित</t>
    </r>
    <r>
      <rPr>
        <sz val="11"/>
        <color rgb="FF7030A0"/>
        <rFont val="Calibri"/>
        <family val="2"/>
        <scheme val="minor"/>
      </rPr>
      <t xml:space="preserve"> रहेगी</t>
    </r>
  </si>
  <si>
    <r>
      <t xml:space="preserve">और कार्य </t>
    </r>
    <r>
      <rPr>
        <b/>
        <sz val="11"/>
        <color rgb="FF7030A0"/>
        <rFont val="Calibri"/>
        <family val="2"/>
        <scheme val="minor"/>
      </rPr>
      <t>तेज़ व भरोसेमंद</t>
    </r>
    <r>
      <rPr>
        <sz val="11"/>
        <color rgb="FF7030A0"/>
        <rFont val="Calibri"/>
        <family val="2"/>
        <scheme val="minor"/>
      </rPr>
      <t xml:space="preserve"> होगा</t>
    </r>
  </si>
  <si>
    <t>वेतन (Basic + Allowances), आयकर (New Regime), मासिक TDS, Tax Payable / Refundable स्थिति स्वतः और सही तरीके से गणना करने के लिए बनाई गई है।</t>
  </si>
  <si>
    <t>N K Chowdhary</t>
  </si>
  <si>
    <t>Contact:</t>
  </si>
  <si>
    <t>chowdhary63@gmail.com</t>
  </si>
  <si>
    <t>यदि भविष्य में कोई संशोधन या नई आवश्यकता हो,तो केवल अधिकृत व्यक्ति से ही करवाएँ।</t>
  </si>
  <si>
    <t xml:space="preserve">✔ कार्मिक का डाटा हटाने के लिए कॉलम B से AC तक का डाटा clear  करें। </t>
  </si>
  <si>
    <t>S. No.</t>
  </si>
  <si>
    <t>Yes</t>
  </si>
  <si>
    <t xml:space="preserve">इसमें केवल उन्ही कार्मिकों का नाम आएगा जिनका टैक्स वेतन से काटना है। </t>
  </si>
  <si>
    <t xml:space="preserve">यदि आप TDS की प्रविष्टि अपडेट रखेंगे  हो तो शेष महीनों के लिए बिल्कुल सही कटौती प्रदर्शित होगी। </t>
  </si>
  <si>
    <t xml:space="preserve">आपको अंतिम महीने तक प्रतीक्षा नहीं करनी होगी। </t>
  </si>
  <si>
    <t>Dropdown:Yes → Bonus मिलेगा (master sheet के अनुसार )</t>
  </si>
  <si>
    <t>HRA_CHANGE_MONTH_NUMBER</t>
  </si>
  <si>
    <t>HRA_Mar</t>
  </si>
  <si>
    <t>HRA_Apr</t>
  </si>
  <si>
    <t>HRA_May</t>
  </si>
  <si>
    <t>HRA_Jun</t>
  </si>
  <si>
    <t>HRA_Jul</t>
  </si>
  <si>
    <t>HRA_Aug</t>
  </si>
  <si>
    <t>HRA_Sep</t>
  </si>
  <si>
    <t>CCA_Mar</t>
  </si>
  <si>
    <t>CCA_Apr</t>
  </si>
  <si>
    <t>CCA_May</t>
  </si>
  <si>
    <t>CCA_Jun</t>
  </si>
  <si>
    <t>CCA_Jul</t>
  </si>
  <si>
    <t>CCA_Aug</t>
  </si>
  <si>
    <t>CCA_Sep</t>
  </si>
  <si>
    <t>CCA_Oct</t>
  </si>
  <si>
    <t>CCA_Nov</t>
  </si>
  <si>
    <t>CCA_Dec</t>
  </si>
  <si>
    <t>CCA_Jan</t>
  </si>
  <si>
    <t>CCA_Feb</t>
  </si>
  <si>
    <t>CCA City</t>
  </si>
  <si>
    <t>Jaipur</t>
  </si>
  <si>
    <t>City</t>
  </si>
  <si>
    <t>&lt;= 23100</t>
  </si>
  <si>
    <t>&gt;23100</t>
  </si>
  <si>
    <t>Others</t>
  </si>
  <si>
    <t>Ajmer</t>
  </si>
  <si>
    <t>Bikaner</t>
  </si>
  <si>
    <t>Jodhpur</t>
  </si>
  <si>
    <t>Kota</t>
  </si>
  <si>
    <t>HRA_Nov</t>
  </si>
  <si>
    <t>HRA_Dec</t>
  </si>
  <si>
    <t>HRA_Jan</t>
  </si>
  <si>
    <t>HRA_Feb</t>
  </si>
  <si>
    <t>DA Rate (Jan-Jun)</t>
  </si>
  <si>
    <t>DA Rate (Jul-Dec)</t>
  </si>
  <si>
    <t>With Effect From</t>
  </si>
  <si>
    <t>Basic Pay</t>
  </si>
  <si>
    <t>CCA Per month in Jaipur</t>
  </si>
  <si>
    <t>CCA Per month in Ajmer/Bikaner/Jodhpur/ Kota</t>
  </si>
  <si>
    <t>up to 23100 in pay matrix</t>
  </si>
  <si>
    <t>above 23100 in pay matrix</t>
  </si>
  <si>
    <t>🧾 TDS PER MONTH</t>
  </si>
  <si>
    <t xml:space="preserve">दोनों DA Arrear जोड़ दिए है। </t>
  </si>
  <si>
    <t xml:space="preserve">कुल वार्षिक आय से आयकर गणना करें। ↓
कृपया कुल आय लिखें </t>
  </si>
  <si>
    <t>Gross Annual Income</t>
  </si>
  <si>
    <t>Cess</t>
  </si>
  <si>
    <t>कुल वार्षिक आय लिखें →</t>
  </si>
  <si>
    <t xml:space="preserve">इसमें से Standard Deduction नहीं घटाएं </t>
  </si>
  <si>
    <t>General Calculation by Gross Total Income →</t>
  </si>
  <si>
    <t>2026-27</t>
  </si>
  <si>
    <t xml:space="preserve">←अभी अनुमानित दर लिखी है। राज्य सरकार की घोषणा के आधार पर DA की सही  दर भरें। ध्यान रखें यह % में लिखें या dropdown  से चुनें। </t>
  </si>
  <si>
    <r>
      <t xml:space="preserve">नई राशि और  परिवर्तन का माह कॉलम </t>
    </r>
    <r>
      <rPr>
        <sz val="16"/>
        <color theme="1"/>
        <rFont val="Calibri"/>
        <family val="2"/>
        <scheme val="minor"/>
      </rPr>
      <t>I</t>
    </r>
    <r>
      <rPr>
        <sz val="14"/>
        <color theme="1"/>
        <rFont val="Calibri"/>
        <family val="2"/>
        <scheme val="minor"/>
      </rPr>
      <t xml:space="preserve"> </t>
    </r>
    <r>
      <rPr>
        <sz val="11"/>
        <color theme="1"/>
        <rFont val="Calibri"/>
        <family val="2"/>
        <scheme val="minor"/>
      </rPr>
      <t>व</t>
    </r>
    <r>
      <rPr>
        <sz val="16"/>
        <color theme="1"/>
        <rFont val="Calibri"/>
        <family val="2"/>
        <scheme val="minor"/>
      </rPr>
      <t xml:space="preserve"> J</t>
    </r>
    <r>
      <rPr>
        <sz val="11"/>
        <color theme="1"/>
        <rFont val="Calibri"/>
        <family val="2"/>
        <scheme val="minor"/>
      </rPr>
      <t xml:space="preserve"> में </t>
    </r>
  </si>
  <si>
    <r>
      <t xml:space="preserve">इसे </t>
    </r>
    <r>
      <rPr>
        <b/>
        <sz val="12"/>
        <color theme="9" tint="-0.249977111117893"/>
        <rFont val="Calibri"/>
        <family val="2"/>
        <scheme val="minor"/>
      </rPr>
      <t xml:space="preserve">सरल और न्यूनतम डाटा प्रविष्टि </t>
    </r>
    <r>
      <rPr>
        <sz val="12"/>
        <color rgb="FF00B0F0"/>
        <rFont val="Calibri"/>
        <family val="2"/>
        <scheme val="minor"/>
      </rPr>
      <t xml:space="preserve">के लिए बनाया गया है। केवल कार्मिक का नाम और उसकी मार्च की बेसिक पे ही डालनी  है। बाकी सूचना केवल उन्हीं कार्मिक के लिए डालनी है जिनका वर्ष के बीच में किसी भी कारण Pay,DA, HRA, CCA , में कोई परिवर्तन हुआ है। कॉमन सूचना master शीट में डाल  दें। </t>
    </r>
  </si>
  <si>
    <t>Master Sheet में सामान्य आयकर कैलकुलेटर दिया गया है। इसमें कुल सकल आय दर्ज करके आयकर की गणना की जा सकती है।</t>
  </si>
  <si>
    <t>ACWPC1234W</t>
  </si>
  <si>
    <t>PQRS ABCD</t>
  </si>
  <si>
    <t>ZXSAW4321J</t>
  </si>
  <si>
    <t>ABCD EFGD</t>
  </si>
  <si>
    <t>यह सूचना भरने के लिए IFMS से Bulk GA-55 डाउनलोड करें है तथा उस पीडीएफ फाइल से कार्मिक का नाम, पैन नंबर और फरवरी की बेसिक जो कि नए वर्ष में मार्च की बेसिक ही होगी को पेस्ट कर सकते हो।</t>
  </si>
  <si>
    <t xml:space="preserve">जिन कार्मिकों का HRA किसी कारण से Common HRA से अलग हो तो उसका क्रमांक लिख कर उसका HRA लिखें। (वेतन व्यवस्था के कारण या अन्य वजह से ) यदि वर्ष के बीच में बदलता है तो यहाँ नहीं लिखें। उसके लिए EMPLOYEE_PAYROLL में  I&amp;J column का प्रयोग करें।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</si>
</sst>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b/>
      <sz val="11"/>
      <color theme="1"/>
      <name val="Calibri"/>
      <family val="2"/>
      <scheme val="minor"/>
    </font>
    <font>
      <sz val="8"/>
      <name val="Calibri"/>
      <family val="2"/>
      <scheme val="minor"/>
    </font>
    <font>
      <b/>
      <sz val="18"/>
      <color theme="1"/>
      <name val="Calibri"/>
      <family val="2"/>
      <scheme val="minor"/>
    </font>
    <font>
      <sz val="14"/>
      <color theme="1"/>
      <name val="Calibri"/>
      <family val="2"/>
      <scheme val="minor"/>
    </font>
    <font>
      <b/>
      <sz val="20"/>
      <color theme="1"/>
      <name val="Calibri"/>
      <family val="2"/>
      <scheme val="minor"/>
    </font>
    <font>
      <b/>
      <sz val="13.5"/>
      <color theme="1"/>
      <name val="Calibri"/>
      <family val="2"/>
      <scheme val="minor"/>
    </font>
    <font>
      <b/>
      <sz val="18"/>
      <color rgb="FF00B0F0"/>
      <name val="Calibri"/>
      <family val="2"/>
      <scheme val="minor"/>
    </font>
    <font>
      <sz val="11"/>
      <color rgb="FF00B0F0"/>
      <name val="Calibri"/>
      <family val="2"/>
      <scheme val="minor"/>
    </font>
    <font>
      <b/>
      <sz val="13.5"/>
      <color theme="4" tint="-0.249977111117893"/>
      <name val="Calibri"/>
      <family val="2"/>
      <scheme val="minor"/>
    </font>
    <font>
      <sz val="11"/>
      <color theme="4" tint="-0.249977111117893"/>
      <name val="Calibri"/>
      <family val="2"/>
      <scheme val="minor"/>
    </font>
    <font>
      <b/>
      <sz val="11"/>
      <color theme="4" tint="-0.249977111117893"/>
      <name val="Calibri"/>
      <family val="2"/>
      <scheme val="minor"/>
    </font>
    <font>
      <b/>
      <sz val="13.5"/>
      <color rgb="FF7030A0"/>
      <name val="Calibri"/>
      <family val="2"/>
      <scheme val="minor"/>
    </font>
    <font>
      <sz val="11"/>
      <color rgb="FF7030A0"/>
      <name val="Calibri"/>
      <family val="2"/>
      <scheme val="minor"/>
    </font>
    <font>
      <b/>
      <sz val="11"/>
      <color rgb="FF7030A0"/>
      <name val="Calibri"/>
      <family val="2"/>
      <scheme val="minor"/>
    </font>
    <font>
      <b/>
      <sz val="13.5"/>
      <color theme="5" tint="-0.499984740745262"/>
      <name val="Calibri"/>
      <family val="2"/>
      <scheme val="minor"/>
    </font>
    <font>
      <sz val="11"/>
      <color theme="5" tint="-0.499984740745262"/>
      <name val="Calibri"/>
      <family val="2"/>
      <scheme val="minor"/>
    </font>
    <font>
      <b/>
      <sz val="18"/>
      <color theme="7" tint="0.79998168889431442"/>
      <name val="Calibri"/>
      <family val="2"/>
      <scheme val="minor"/>
    </font>
    <font>
      <sz val="11"/>
      <color theme="7" tint="0.79998168889431442"/>
      <name val="Calibri"/>
      <family val="2"/>
      <scheme val="minor"/>
    </font>
    <font>
      <b/>
      <sz val="11"/>
      <color theme="7" tint="0.79998168889431442"/>
      <name val="Calibri"/>
      <family val="2"/>
      <scheme val="minor"/>
    </font>
    <font>
      <b/>
      <sz val="18"/>
      <color rgb="FF7030A0"/>
      <name val="Calibri"/>
      <family val="2"/>
      <scheme val="minor"/>
    </font>
    <font>
      <sz val="11"/>
      <color rgb="FF00B050"/>
      <name val="Calibri"/>
      <family val="2"/>
      <scheme val="minor"/>
    </font>
    <font>
      <sz val="12"/>
      <color theme="1"/>
      <name val="Mangal"/>
      <family val="1"/>
    </font>
    <font>
      <b/>
      <sz val="18"/>
      <color rgb="FF00B050"/>
      <name val="Calibri"/>
      <family val="2"/>
      <scheme val="minor"/>
    </font>
    <font>
      <sz val="12"/>
      <color rgb="FF00B0F0"/>
      <name val="Calibri"/>
      <family val="2"/>
      <scheme val="minor"/>
    </font>
    <font>
      <u/>
      <sz val="11"/>
      <color theme="10"/>
      <name val="Calibri"/>
      <family val="2"/>
      <scheme val="minor"/>
    </font>
    <font>
      <sz val="18"/>
      <color theme="5" tint="-0.499984740745262"/>
      <name val="Calibri"/>
      <family val="2"/>
      <scheme val="minor"/>
    </font>
    <font>
      <sz val="14"/>
      <color theme="7" tint="-0.499984740745262"/>
      <name val="Calibri"/>
      <family val="2"/>
      <scheme val="minor"/>
    </font>
    <font>
      <sz val="9"/>
      <color indexed="81"/>
      <name val="Tahoma"/>
      <family val="2"/>
    </font>
    <font>
      <b/>
      <sz val="9"/>
      <color indexed="81"/>
      <name val="Tahoma"/>
      <family val="2"/>
    </font>
    <font>
      <sz val="11"/>
      <color theme="0"/>
      <name val="Calibri"/>
      <family val="2"/>
      <scheme val="minor"/>
    </font>
    <font>
      <sz val="8"/>
      <color rgb="FF222222"/>
      <name val="Arial"/>
      <family val="2"/>
    </font>
    <font>
      <sz val="11"/>
      <color theme="5"/>
      <name val="Calibri"/>
      <family val="2"/>
      <scheme val="minor"/>
    </font>
    <font>
      <b/>
      <sz val="12"/>
      <color theme="1"/>
      <name val="Calibri"/>
      <family val="2"/>
      <scheme val="minor"/>
    </font>
    <font>
      <b/>
      <sz val="12"/>
      <color rgb="FF000099"/>
      <name val="Calibri"/>
      <family val="2"/>
      <scheme val="minor"/>
    </font>
    <font>
      <sz val="12"/>
      <color theme="3"/>
      <name val="Calibri"/>
      <family val="2"/>
      <scheme val="minor"/>
    </font>
    <font>
      <sz val="12"/>
      <color rgb="FFFF0000"/>
      <name val="Calibri"/>
      <family val="2"/>
      <scheme val="minor"/>
    </font>
    <font>
      <sz val="12"/>
      <color theme="1"/>
      <name val="Calibri"/>
      <family val="2"/>
      <scheme val="minor"/>
    </font>
    <font>
      <sz val="12"/>
      <color theme="4" tint="-0.249977111117893"/>
      <name val="Calibri"/>
      <family val="2"/>
      <scheme val="minor"/>
    </font>
    <font>
      <sz val="12"/>
      <color rgb="FFFFFF00"/>
      <name val="Calibri"/>
      <family val="2"/>
      <scheme val="minor"/>
    </font>
    <font>
      <sz val="16"/>
      <color theme="1"/>
      <name val="Calibri"/>
      <family val="2"/>
      <scheme val="minor"/>
    </font>
    <font>
      <b/>
      <sz val="12"/>
      <color theme="9" tint="-0.249977111117893"/>
      <name val="Calibri"/>
      <family val="2"/>
      <scheme val="minor"/>
    </font>
    <font>
      <b/>
      <sz val="20"/>
      <color theme="9" tint="-0.249977111117893"/>
      <name val="Calibri"/>
      <family val="2"/>
      <scheme val="minor"/>
    </font>
  </fonts>
  <fills count="18">
    <fill>
      <patternFill patternType="none"/>
    </fill>
    <fill>
      <patternFill patternType="gray125"/>
    </fill>
    <fill>
      <patternFill patternType="solid">
        <fgColor rgb="FF00CCFF"/>
        <bgColor indexed="64"/>
      </patternFill>
    </fill>
    <fill>
      <patternFill patternType="solid">
        <fgColor rgb="FFFFFF00"/>
        <bgColor indexed="64"/>
      </patternFill>
    </fill>
    <fill>
      <patternFill patternType="solid">
        <fgColor rgb="FFFFC000"/>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5" tint="-0.499984740745262"/>
        <bgColor indexed="64"/>
      </patternFill>
    </fill>
    <fill>
      <patternFill patternType="solid">
        <fgColor theme="4" tint="0.59999389629810485"/>
        <bgColor indexed="64"/>
      </patternFill>
    </fill>
    <fill>
      <patternFill patternType="solid">
        <fgColor rgb="FFFF0000"/>
        <bgColor indexed="64"/>
      </patternFill>
    </fill>
    <fill>
      <patternFill patternType="solid">
        <fgColor theme="9" tint="0.39997558519241921"/>
        <bgColor indexed="64"/>
      </patternFill>
    </fill>
    <fill>
      <patternFill patternType="solid">
        <fgColor rgb="FF00B0F0"/>
        <bgColor indexed="64"/>
      </patternFill>
    </fill>
    <fill>
      <patternFill patternType="solid">
        <fgColor theme="2"/>
        <bgColor indexed="64"/>
      </patternFill>
    </fill>
    <fill>
      <patternFill patternType="solid">
        <fgColor theme="5"/>
        <bgColor theme="9" tint="0.79998168889431442"/>
      </patternFill>
    </fill>
    <fill>
      <patternFill patternType="solid">
        <fgColor theme="9" tint="0.79998168889431442"/>
        <bgColor theme="9" tint="0.79998168889431442"/>
      </patternFill>
    </fill>
    <fill>
      <patternFill patternType="solid">
        <fgColor rgb="FF00B050"/>
        <bgColor indexed="64"/>
      </patternFill>
    </fill>
    <fill>
      <patternFill patternType="solid">
        <fgColor theme="9"/>
        <bgColor indexed="64"/>
      </patternFill>
    </fill>
    <fill>
      <patternFill patternType="solid">
        <fgColor theme="5"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rgb="FFE9E9E9"/>
      </left>
      <right style="medium">
        <color rgb="FFE9E9E9"/>
      </right>
      <top style="medium">
        <color rgb="FFE9E9E9"/>
      </top>
      <bottom style="medium">
        <color rgb="FFE9E9E9"/>
      </bottom>
      <diagonal/>
    </border>
    <border>
      <left style="medium">
        <color rgb="FFE9E9E9"/>
      </left>
      <right style="medium">
        <color rgb="FFE9E9E9"/>
      </right>
      <top style="medium">
        <color rgb="FFE9E9E9"/>
      </top>
      <bottom/>
      <diagonal/>
    </border>
    <border>
      <left style="medium">
        <color rgb="FFE9E9E9"/>
      </left>
      <right style="medium">
        <color rgb="FFE9E9E9"/>
      </right>
      <top/>
      <bottom style="medium">
        <color rgb="FFE9E9E9"/>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theme="9" tint="0.39997558519241921"/>
      </right>
      <top/>
      <bottom style="thin">
        <color theme="9" tint="0.39997558519241921"/>
      </bottom>
      <diagonal/>
    </border>
  </borders>
  <cellStyleXfs count="2">
    <xf numFmtId="0" fontId="0" fillId="0" borderId="0"/>
    <xf numFmtId="0" fontId="25" fillId="0" borderId="0" applyNumberFormat="0" applyFill="0" applyBorder="0" applyAlignment="0" applyProtection="0"/>
  </cellStyleXfs>
  <cellXfs count="112">
    <xf numFmtId="0" fontId="0" fillId="0" borderId="0" xfId="0"/>
    <xf numFmtId="0" fontId="0" fillId="0" borderId="0" xfId="0" applyProtection="1">
      <protection locked="0"/>
    </xf>
    <xf numFmtId="0" fontId="1" fillId="0" borderId="0" xfId="0" applyFont="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xf numFmtId="0" fontId="0" fillId="0" borderId="1" xfId="0" applyBorder="1" applyProtection="1">
      <protection locked="0"/>
    </xf>
    <xf numFmtId="14" fontId="0" fillId="0" borderId="0" xfId="0" applyNumberFormat="1"/>
    <xf numFmtId="0" fontId="4" fillId="0" borderId="0" xfId="0" applyFont="1"/>
    <xf numFmtId="0" fontId="0" fillId="0" borderId="1" xfId="0" applyBorder="1" applyProtection="1">
      <protection hidden="1"/>
    </xf>
    <xf numFmtId="0" fontId="0" fillId="0" borderId="1" xfId="0" applyBorder="1" applyAlignment="1" applyProtection="1">
      <alignment horizontal="center" vertical="center" wrapText="1"/>
      <protection hidden="1"/>
    </xf>
    <xf numFmtId="0" fontId="1" fillId="0" borderId="0" xfId="0" applyFont="1" applyAlignment="1">
      <alignment horizontal="left" vertical="center" indent="2"/>
    </xf>
    <xf numFmtId="0" fontId="7" fillId="0" borderId="0" xfId="0" applyFont="1" applyAlignment="1">
      <alignment vertical="center"/>
    </xf>
    <xf numFmtId="0" fontId="8" fillId="0" borderId="0" xfId="0" applyFont="1"/>
    <xf numFmtId="0" fontId="8" fillId="0" borderId="0" xfId="0" applyFont="1" applyAlignment="1">
      <alignment horizontal="left" vertical="center" indent="1"/>
    </xf>
    <xf numFmtId="0" fontId="0" fillId="2" borderId="0" xfId="0" applyFill="1"/>
    <xf numFmtId="0" fontId="3" fillId="3" borderId="0" xfId="0" applyFont="1" applyFill="1" applyAlignment="1">
      <alignment vertical="center"/>
    </xf>
    <xf numFmtId="0" fontId="0" fillId="3" borderId="0" xfId="0" applyFill="1"/>
    <xf numFmtId="0" fontId="0" fillId="3" borderId="0" xfId="0" applyFill="1" applyAlignment="1">
      <alignment horizontal="left" vertical="center" indent="1"/>
    </xf>
    <xf numFmtId="0" fontId="0" fillId="4" borderId="0" xfId="0" applyFill="1"/>
    <xf numFmtId="0" fontId="0" fillId="4" borderId="0" xfId="0" applyFill="1" applyAlignment="1">
      <alignment horizontal="left" vertical="center" indent="1"/>
    </xf>
    <xf numFmtId="0" fontId="0" fillId="4" borderId="0" xfId="0" applyFill="1" applyAlignment="1">
      <alignment horizontal="left" vertical="center" indent="2"/>
    </xf>
    <xf numFmtId="0" fontId="6" fillId="4" borderId="0" xfId="0" applyFont="1" applyFill="1" applyAlignment="1">
      <alignment vertical="center"/>
    </xf>
    <xf numFmtId="0" fontId="1" fillId="4" borderId="0" xfId="0" applyFont="1" applyFill="1" applyAlignment="1">
      <alignment horizontal="left" vertical="center" indent="1"/>
    </xf>
    <xf numFmtId="0" fontId="6" fillId="5" borderId="0" xfId="0" applyFont="1" applyFill="1" applyAlignment="1">
      <alignment vertical="center"/>
    </xf>
    <xf numFmtId="0" fontId="0" fillId="5" borderId="0" xfId="0" applyFill="1" applyAlignment="1">
      <alignment horizontal="left" vertical="center" indent="1"/>
    </xf>
    <xf numFmtId="0" fontId="0" fillId="5" borderId="0" xfId="0" applyFill="1" applyAlignment="1">
      <alignment horizontal="left" vertical="center" indent="2"/>
    </xf>
    <xf numFmtId="0" fontId="6" fillId="6" borderId="0" xfId="0" applyFont="1" applyFill="1" applyAlignment="1">
      <alignment vertical="center"/>
    </xf>
    <xf numFmtId="0" fontId="0" fillId="6" borderId="0" xfId="0" applyFill="1" applyAlignment="1">
      <alignment horizontal="left" vertical="center" indent="1"/>
    </xf>
    <xf numFmtId="0" fontId="0" fillId="6" borderId="0" xfId="0" applyFill="1" applyAlignment="1">
      <alignment horizontal="left" vertical="center" indent="2"/>
    </xf>
    <xf numFmtId="0" fontId="9" fillId="0" borderId="0" xfId="0" applyFont="1" applyAlignment="1">
      <alignment vertical="center"/>
    </xf>
    <xf numFmtId="0" fontId="10" fillId="0" borderId="0" xfId="0" applyFont="1" applyAlignment="1">
      <alignment horizontal="left" vertical="center" indent="1"/>
    </xf>
    <xf numFmtId="0" fontId="11" fillId="0" borderId="0" xfId="0" applyFont="1" applyAlignment="1">
      <alignment horizontal="left" vertical="center" indent="2"/>
    </xf>
    <xf numFmtId="0" fontId="12" fillId="0" borderId="0" xfId="0" applyFont="1" applyAlignment="1">
      <alignment vertical="center"/>
    </xf>
    <xf numFmtId="0" fontId="13" fillId="0" borderId="0" xfId="0" applyFont="1" applyAlignment="1">
      <alignment horizontal="left" vertical="center" indent="1"/>
    </xf>
    <xf numFmtId="0" fontId="15" fillId="0" borderId="0" xfId="0" applyFont="1" applyAlignment="1">
      <alignment vertical="center"/>
    </xf>
    <xf numFmtId="0" fontId="16" fillId="0" borderId="0" xfId="0" applyFont="1" applyAlignment="1">
      <alignment horizontal="left" vertical="center" indent="1"/>
    </xf>
    <xf numFmtId="0" fontId="17" fillId="7" borderId="0" xfId="0" applyFont="1" applyFill="1" applyAlignment="1">
      <alignment vertical="center"/>
    </xf>
    <xf numFmtId="0" fontId="18" fillId="7" borderId="0" xfId="0" applyFont="1" applyFill="1" applyAlignment="1">
      <alignment horizontal="left" vertical="center" indent="1"/>
    </xf>
    <xf numFmtId="0" fontId="18" fillId="7" borderId="0" xfId="0" applyFont="1" applyFill="1" applyAlignment="1">
      <alignment horizontal="left" vertical="center" indent="2"/>
    </xf>
    <xf numFmtId="0" fontId="3" fillId="8" borderId="0" xfId="0" applyFont="1" applyFill="1" applyAlignment="1">
      <alignment vertical="center"/>
    </xf>
    <xf numFmtId="0" fontId="0" fillId="8" borderId="0" xfId="0" applyFill="1" applyAlignment="1">
      <alignment horizontal="left" vertical="center" indent="1"/>
    </xf>
    <xf numFmtId="0" fontId="3" fillId="9" borderId="0" xfId="0" applyFont="1" applyFill="1" applyAlignment="1">
      <alignment vertical="center"/>
    </xf>
    <xf numFmtId="0" fontId="0" fillId="9" borderId="0" xfId="0" applyFill="1" applyAlignment="1">
      <alignment horizontal="left" vertical="center" indent="1"/>
    </xf>
    <xf numFmtId="0" fontId="3" fillId="10" borderId="0" xfId="0" applyFont="1" applyFill="1" applyAlignment="1">
      <alignment vertical="center"/>
    </xf>
    <xf numFmtId="0" fontId="0" fillId="10" borderId="0" xfId="0" applyFill="1"/>
    <xf numFmtId="0" fontId="20" fillId="0" borderId="0" xfId="0" applyFont="1" applyAlignment="1">
      <alignment vertical="center"/>
    </xf>
    <xf numFmtId="0" fontId="13" fillId="0" borderId="0" xfId="0" applyFont="1"/>
    <xf numFmtId="0" fontId="0" fillId="0" borderId="0" xfId="0" applyProtection="1">
      <protection hidden="1"/>
    </xf>
    <xf numFmtId="0" fontId="0" fillId="0" borderId="4" xfId="0" applyBorder="1" applyAlignment="1" applyProtection="1">
      <alignment horizontal="center" vertical="center" wrapText="1"/>
      <protection hidden="1"/>
    </xf>
    <xf numFmtId="0" fontId="0" fillId="0" borderId="0" xfId="0" applyAlignment="1" applyProtection="1">
      <alignment vertical="center"/>
      <protection hidden="1"/>
    </xf>
    <xf numFmtId="0" fontId="4" fillId="0" borderId="1" xfId="0" applyFont="1" applyBorder="1" applyProtection="1">
      <protection hidden="1"/>
    </xf>
    <xf numFmtId="0" fontId="4" fillId="0" borderId="1" xfId="0" applyFont="1" applyBorder="1" applyAlignment="1" applyProtection="1">
      <alignment horizontal="center" vertical="center"/>
      <protection hidden="1"/>
    </xf>
    <xf numFmtId="0" fontId="22" fillId="0" borderId="1" xfId="0" applyFont="1" applyBorder="1" applyAlignment="1" applyProtection="1">
      <alignment vertical="center"/>
      <protection hidden="1"/>
    </xf>
    <xf numFmtId="0" fontId="4" fillId="0" borderId="1" xfId="0" applyFont="1" applyBorder="1" applyAlignment="1" applyProtection="1">
      <alignment horizontal="center" vertical="center" wrapText="1"/>
      <protection hidden="1"/>
    </xf>
    <xf numFmtId="9" fontId="0" fillId="0" borderId="1" xfId="0" applyNumberFormat="1" applyBorder="1" applyProtection="1">
      <protection locked="0"/>
    </xf>
    <xf numFmtId="0" fontId="26" fillId="0" borderId="0" xfId="0" applyFont="1"/>
    <xf numFmtId="0" fontId="27" fillId="0" borderId="0" xfId="0" applyFont="1"/>
    <xf numFmtId="0" fontId="0" fillId="0" borderId="0" xfId="0" applyAlignment="1" applyProtection="1">
      <alignment wrapText="1"/>
      <protection hidden="1"/>
    </xf>
    <xf numFmtId="0" fontId="31" fillId="0" borderId="5" xfId="0" applyFont="1" applyBorder="1" applyAlignment="1">
      <alignment vertical="center" wrapText="1"/>
    </xf>
    <xf numFmtId="0" fontId="1" fillId="0" borderId="4" xfId="0" applyFont="1" applyBorder="1" applyAlignment="1">
      <alignment horizontal="center" vertical="center" wrapText="1"/>
    </xf>
    <xf numFmtId="0" fontId="1" fillId="0" borderId="4" xfId="0" applyFont="1" applyBorder="1" applyAlignment="1">
      <alignment horizontal="center" vertical="center"/>
    </xf>
    <xf numFmtId="0" fontId="0" fillId="0" borderId="8" xfId="0" applyBorder="1" applyProtection="1">
      <protection hidden="1"/>
    </xf>
    <xf numFmtId="0" fontId="0" fillId="3" borderId="9" xfId="0" applyFill="1" applyBorder="1" applyProtection="1">
      <protection locked="0"/>
    </xf>
    <xf numFmtId="0" fontId="0" fillId="11" borderId="9" xfId="0" applyFill="1" applyBorder="1" applyProtection="1">
      <protection locked="0"/>
    </xf>
    <xf numFmtId="0" fontId="0" fillId="3" borderId="0" xfId="0" applyFill="1" applyProtection="1">
      <protection locked="0"/>
    </xf>
    <xf numFmtId="0" fontId="0" fillId="3" borderId="0" xfId="0" applyFill="1" applyAlignment="1" applyProtection="1">
      <alignment horizontal="center" vertical="center"/>
      <protection locked="0"/>
    </xf>
    <xf numFmtId="9" fontId="0" fillId="3" borderId="0" xfId="0" applyNumberFormat="1" applyFill="1" applyProtection="1">
      <protection locked="0"/>
    </xf>
    <xf numFmtId="0" fontId="0" fillId="11" borderId="0" xfId="0" applyFill="1" applyProtection="1">
      <protection locked="0"/>
    </xf>
    <xf numFmtId="0" fontId="0" fillId="0" borderId="0" xfId="0" applyAlignment="1" applyProtection="1">
      <alignment horizontal="center" vertical="center" wrapText="1"/>
      <protection hidden="1"/>
    </xf>
    <xf numFmtId="0" fontId="0" fillId="11" borderId="0" xfId="0" applyFill="1" applyAlignment="1" applyProtection="1">
      <alignment horizontal="center" vertical="center"/>
      <protection locked="0"/>
    </xf>
    <xf numFmtId="0" fontId="0" fillId="0" borderId="9" xfId="0" applyBorder="1" applyProtection="1">
      <protection hidden="1"/>
    </xf>
    <xf numFmtId="0" fontId="0" fillId="0" borderId="9" xfId="0" applyBorder="1" applyAlignment="1" applyProtection="1">
      <alignment wrapText="1"/>
      <protection hidden="1"/>
    </xf>
    <xf numFmtId="9" fontId="0" fillId="0" borderId="0" xfId="0" applyNumberFormat="1"/>
    <xf numFmtId="0" fontId="30" fillId="0" borderId="0" xfId="0" applyFont="1" applyAlignment="1">
      <alignment vertical="center" wrapText="1"/>
    </xf>
    <xf numFmtId="0" fontId="30" fillId="0" borderId="10" xfId="0" applyFont="1" applyBorder="1" applyAlignment="1">
      <alignment vertical="center" wrapText="1"/>
    </xf>
    <xf numFmtId="0" fontId="33" fillId="11" borderId="1" xfId="0" applyFont="1" applyFill="1" applyBorder="1" applyAlignment="1" applyProtection="1">
      <alignment horizontal="center" vertical="center" wrapText="1"/>
      <protection locked="0"/>
    </xf>
    <xf numFmtId="0" fontId="34" fillId="11" borderId="1" xfId="0" applyFont="1" applyFill="1" applyBorder="1" applyAlignment="1" applyProtection="1">
      <alignment horizontal="center" vertical="center" wrapText="1"/>
      <protection locked="0"/>
    </xf>
    <xf numFmtId="0" fontId="36" fillId="3" borderId="9" xfId="0" applyFont="1" applyFill="1" applyBorder="1" applyAlignment="1" applyProtection="1">
      <alignment vertical="center"/>
      <protection locked="0"/>
    </xf>
    <xf numFmtId="0" fontId="37" fillId="0" borderId="1" xfId="0" applyFont="1" applyBorder="1" applyAlignment="1">
      <alignment wrapText="1"/>
    </xf>
    <xf numFmtId="0" fontId="37" fillId="0" borderId="1" xfId="0" applyFont="1" applyBorder="1" applyAlignment="1">
      <alignment horizontal="center" wrapText="1"/>
    </xf>
    <xf numFmtId="0" fontId="37" fillId="0" borderId="1" xfId="0" applyFont="1" applyBorder="1" applyAlignment="1">
      <alignment horizontal="center" vertical="center" wrapText="1"/>
    </xf>
    <xf numFmtId="1" fontId="38" fillId="13" borderId="11" xfId="0" applyNumberFormat="1" applyFont="1" applyFill="1" applyBorder="1" applyAlignment="1" applyProtection="1">
      <alignment horizontal="center" vertical="center"/>
      <protection hidden="1"/>
    </xf>
    <xf numFmtId="1" fontId="35" fillId="14" borderId="9" xfId="0" applyNumberFormat="1" applyFont="1" applyFill="1" applyBorder="1" applyAlignment="1" applyProtection="1">
      <alignment horizontal="center" vertical="center"/>
      <protection hidden="1"/>
    </xf>
    <xf numFmtId="1" fontId="39" fillId="15" borderId="0" xfId="0" applyNumberFormat="1" applyFont="1" applyFill="1" applyAlignment="1" applyProtection="1">
      <alignment horizontal="center" vertical="center"/>
      <protection hidden="1"/>
    </xf>
    <xf numFmtId="0" fontId="25" fillId="0" borderId="0" xfId="1" applyProtection="1"/>
    <xf numFmtId="9" fontId="0" fillId="0" borderId="1" xfId="0" applyNumberFormat="1" applyBorder="1"/>
    <xf numFmtId="0" fontId="0" fillId="0" borderId="1" xfId="0" applyBorder="1" applyAlignment="1" applyProtection="1">
      <alignment horizontal="left" vertical="center" wrapText="1"/>
      <protection locked="0"/>
    </xf>
    <xf numFmtId="0" fontId="24" fillId="0" borderId="0" xfId="0" applyFont="1" applyAlignment="1">
      <alignment horizontal="center" vertical="center"/>
    </xf>
    <xf numFmtId="0" fontId="24" fillId="0" borderId="0" xfId="0" applyFont="1" applyAlignment="1">
      <alignment horizontal="left" vertical="center" wrapText="1"/>
    </xf>
    <xf numFmtId="0" fontId="21" fillId="0" borderId="3" xfId="0" applyFont="1" applyBorder="1" applyAlignment="1">
      <alignment horizontal="left" vertical="top" wrapText="1"/>
    </xf>
    <xf numFmtId="0" fontId="21" fillId="0" borderId="0" xfId="0" applyFont="1" applyAlignment="1">
      <alignment horizontal="left" vertical="top" wrapText="1"/>
    </xf>
    <xf numFmtId="14" fontId="31" fillId="0" borderId="6" xfId="0" applyNumberFormat="1" applyFont="1" applyBorder="1" applyAlignment="1">
      <alignment vertical="center" wrapText="1"/>
    </xf>
    <xf numFmtId="14" fontId="31" fillId="0" borderId="7" xfId="0" applyNumberFormat="1" applyFont="1" applyBorder="1" applyAlignment="1">
      <alignment vertical="center" wrapText="1"/>
    </xf>
    <xf numFmtId="0" fontId="32" fillId="12" borderId="0" xfId="0" applyFont="1" applyFill="1" applyAlignment="1">
      <alignment horizontal="center" vertical="center"/>
    </xf>
    <xf numFmtId="0" fontId="32" fillId="12" borderId="10" xfId="0" applyFont="1" applyFill="1" applyBorder="1" applyAlignment="1">
      <alignment horizontal="center" vertical="center"/>
    </xf>
    <xf numFmtId="0" fontId="30" fillId="7" borderId="0" xfId="0" applyFont="1" applyFill="1" applyAlignment="1">
      <alignment horizontal="center" vertical="center" wrapText="1"/>
    </xf>
    <xf numFmtId="0" fontId="30" fillId="7" borderId="10" xfId="0" applyFont="1" applyFill="1" applyBorder="1" applyAlignment="1">
      <alignment horizontal="center" vertical="center" wrapText="1"/>
    </xf>
    <xf numFmtId="0" fontId="36" fillId="0" borderId="1" xfId="0" applyFont="1" applyBorder="1" applyAlignment="1">
      <alignment horizontal="center" vertical="center" wrapText="1"/>
    </xf>
    <xf numFmtId="0" fontId="36" fillId="0" borderId="1" xfId="0" applyFont="1" applyBorder="1" applyAlignment="1">
      <alignment horizontal="center" vertical="center"/>
    </xf>
    <xf numFmtId="0" fontId="0" fillId="4" borderId="0" xfId="0" applyFill="1" applyAlignment="1">
      <alignment horizontal="center"/>
    </xf>
    <xf numFmtId="0" fontId="0" fillId="4" borderId="10" xfId="0" applyFill="1" applyBorder="1" applyAlignment="1">
      <alignment horizontal="center"/>
    </xf>
    <xf numFmtId="0" fontId="0" fillId="16" borderId="0" xfId="0" applyFill="1" applyAlignment="1">
      <alignment horizontal="center" vertical="center" wrapText="1"/>
    </xf>
    <xf numFmtId="0" fontId="0" fillId="16" borderId="10" xfId="0" applyFill="1" applyBorder="1" applyAlignment="1">
      <alignment horizontal="center" vertical="center" wrapText="1"/>
    </xf>
    <xf numFmtId="0" fontId="5" fillId="0" borderId="0" xfId="0" applyFont="1" applyAlignment="1" applyProtection="1">
      <alignment horizontal="center"/>
      <protection hidden="1"/>
    </xf>
    <xf numFmtId="0" fontId="4" fillId="0" borderId="0" xfId="0" applyFont="1" applyAlignment="1" applyProtection="1">
      <alignment horizontal="center"/>
      <protection hidden="1"/>
    </xf>
    <xf numFmtId="0" fontId="23" fillId="3" borderId="0" xfId="0" applyFont="1" applyFill="1" applyAlignment="1" applyProtection="1">
      <alignment horizontal="center" vertical="center"/>
      <protection locked="0"/>
    </xf>
    <xf numFmtId="0" fontId="0" fillId="0" borderId="0" xfId="0" applyAlignment="1" applyProtection="1">
      <alignment horizontal="center"/>
      <protection hidden="1"/>
    </xf>
    <xf numFmtId="0" fontId="0" fillId="0" borderId="2" xfId="0" applyBorder="1" applyAlignment="1" applyProtection="1">
      <alignment horizontal="center"/>
      <protection hidden="1"/>
    </xf>
    <xf numFmtId="0" fontId="0" fillId="0" borderId="0" xfId="0" applyBorder="1" applyProtection="1">
      <protection hidden="1"/>
    </xf>
    <xf numFmtId="0" fontId="42" fillId="17" borderId="0" xfId="0" applyFont="1" applyFill="1" applyAlignment="1">
      <alignment horizontal="center" vertical="center" wrapText="1"/>
    </xf>
    <xf numFmtId="0" fontId="4" fillId="17" borderId="0" xfId="0" applyFont="1" applyFill="1" applyAlignment="1">
      <alignment horizontal="center" vertical="center" wrapText="1"/>
    </xf>
  </cellXfs>
  <cellStyles count="2">
    <cellStyle name="Hyperlink" xfId="1" builtinId="8"/>
    <cellStyle name="Normal" xfId="0" builtinId="0"/>
  </cellStyles>
  <dxfs count="17">
    <dxf>
      <font>
        <strike val="0"/>
        <color rgb="FFFF0000"/>
      </font>
      <border>
        <left style="thin">
          <color auto="1"/>
        </left>
        <right style="thin">
          <color auto="1"/>
        </right>
        <top style="thin">
          <color auto="1"/>
        </top>
        <bottom style="thin">
          <color auto="1"/>
        </bottom>
        <vertical/>
        <horizontal/>
      </border>
    </dxf>
    <dxf>
      <font>
        <color rgb="FF00B050"/>
      </font>
    </dxf>
    <dxf>
      <font>
        <color rgb="FFC00000"/>
      </font>
    </dxf>
    <dxf>
      <font>
        <color theme="1"/>
      </font>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rgb="FFC00000"/>
        </patternFill>
      </fill>
    </dxf>
    <dxf>
      <font>
        <b/>
        <i val="0"/>
        <color rgb="FF66FF66"/>
      </font>
      <fill>
        <patternFill>
          <bgColor rgb="FF660066"/>
        </patternFill>
      </fill>
    </dxf>
    <dxf>
      <font>
        <b/>
        <i val="0"/>
        <color rgb="FFFFFF00"/>
      </font>
      <fill>
        <patternFill>
          <bgColor theme="1"/>
        </patternFill>
      </fill>
    </dxf>
    <dxf>
      <fill>
        <patternFill>
          <bgColor rgb="FFC00000"/>
        </patternFill>
      </fill>
    </dxf>
    <dxf>
      <font>
        <b/>
        <i val="0"/>
        <color rgb="FF66FF66"/>
      </font>
      <fill>
        <patternFill>
          <bgColor rgb="FF660066"/>
        </patternFill>
      </fill>
    </dxf>
    <dxf>
      <font>
        <b/>
        <i val="0"/>
        <color rgb="FFFFFF00"/>
      </font>
      <fill>
        <patternFill>
          <bgColor theme="1"/>
        </patternFill>
      </fill>
    </dxf>
    <dxf>
      <fill>
        <patternFill>
          <bgColor rgb="FFC00000"/>
        </patternFill>
      </fill>
    </dxf>
    <dxf>
      <font>
        <b/>
        <i val="0"/>
        <color rgb="FF66FF66"/>
      </font>
      <fill>
        <patternFill>
          <bgColor rgb="FF660066"/>
        </patternFill>
      </fill>
    </dxf>
    <dxf>
      <font>
        <b/>
        <i val="0"/>
        <color rgb="FFFFFF00"/>
      </font>
      <fill>
        <patternFill>
          <bgColor theme="1"/>
        </patternFill>
      </fill>
    </dxf>
    <dxf>
      <fill>
        <patternFill>
          <bgColor rgb="FFFFFF00"/>
        </patternFill>
      </fill>
    </dxf>
  </dxfs>
  <tableStyles count="0" defaultTableStyle="TableStyleMedium2" defaultPivotStyle="PivotStyleLight16"/>
  <colors>
    <mruColors>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5512D124-5CC6-11CF-8D67-00AA00BDCE1D}" ax:persistence="persistStream" r:id="rId1"/>
</file>

<file path=xl/ctrlProps/ctrlProp1.xml><?xml version="1.0" encoding="utf-8"?>
<formControlPr xmlns="http://schemas.microsoft.com/office/spreadsheetml/2009/9/main" objectType="Spin" dx="31" fmlaLink="$E$1" max="200" page="10" val="2"/>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84</xdr:row>
          <xdr:rowOff>0</xdr:rowOff>
        </xdr:from>
        <xdr:to>
          <xdr:col>0</xdr:col>
          <xdr:colOff>2413000</xdr:colOff>
          <xdr:row>89</xdr:row>
          <xdr:rowOff>6350</xdr:rowOff>
        </xdr:to>
        <xdr:sp macro="" textlink="">
          <xdr:nvSpPr>
            <xdr:cNvPr id="5121" name="Control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393700</xdr:colOff>
          <xdr:row>3</xdr:row>
          <xdr:rowOff>25400</xdr:rowOff>
        </xdr:from>
        <xdr:to>
          <xdr:col>6</xdr:col>
          <xdr:colOff>368300</xdr:colOff>
          <xdr:row>7</xdr:row>
          <xdr:rowOff>107950</xdr:rowOff>
        </xdr:to>
        <xdr:sp macro="" textlink="">
          <xdr:nvSpPr>
            <xdr:cNvPr id="1025" name="Spinner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chowdhary63@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BE478-8A72-4377-89A1-66E473A88E9A}">
  <sheetPr codeName="Sheet5">
    <tabColor rgb="FFFFC000"/>
  </sheetPr>
  <dimension ref="A1:J83"/>
  <sheetViews>
    <sheetView tabSelected="1" topLeftCell="A58" workbookViewId="0">
      <selection activeCell="B37" sqref="B37"/>
    </sheetView>
  </sheetViews>
  <sheetFormatPr defaultRowHeight="14.5" x14ac:dyDescent="0.35"/>
  <cols>
    <col min="1" max="1" width="56.453125" customWidth="1"/>
  </cols>
  <sheetData>
    <row r="1" spans="1:10" ht="23.5" x14ac:dyDescent="0.35">
      <c r="A1" s="12" t="s">
        <v>104</v>
      </c>
    </row>
    <row r="2" spans="1:10" ht="23.5" x14ac:dyDescent="0.35">
      <c r="A2" s="12" t="s">
        <v>105</v>
      </c>
    </row>
    <row r="3" spans="1:10" x14ac:dyDescent="0.35">
      <c r="A3" s="13"/>
    </row>
    <row r="4" spans="1:10" x14ac:dyDescent="0.35">
      <c r="A4" s="13" t="s">
        <v>106</v>
      </c>
    </row>
    <row r="5" spans="1:10" ht="15.5" x14ac:dyDescent="0.35">
      <c r="A5" s="88" t="s">
        <v>173</v>
      </c>
      <c r="B5" s="88"/>
      <c r="C5" s="88"/>
      <c r="D5" s="88"/>
      <c r="E5" s="88"/>
      <c r="F5" s="88"/>
      <c r="G5" s="88"/>
      <c r="H5" s="88"/>
      <c r="I5" s="88"/>
      <c r="J5" s="88"/>
    </row>
    <row r="6" spans="1:10" ht="42" customHeight="1" x14ac:dyDescent="0.35">
      <c r="A6" s="89" t="s">
        <v>238</v>
      </c>
      <c r="B6" s="89"/>
      <c r="C6" s="89"/>
      <c r="D6" s="89"/>
      <c r="E6" s="89"/>
      <c r="F6" s="89"/>
      <c r="G6" s="89"/>
      <c r="H6" s="89"/>
      <c r="I6" s="89"/>
      <c r="J6" s="89"/>
    </row>
    <row r="7" spans="1:10" ht="23.5" customHeight="1" x14ac:dyDescent="0.35">
      <c r="A7" s="16" t="s">
        <v>107</v>
      </c>
      <c r="C7" s="110" t="s">
        <v>239</v>
      </c>
      <c r="D7" s="110"/>
      <c r="E7" s="110"/>
      <c r="F7" s="110"/>
      <c r="G7" s="110"/>
      <c r="H7" s="110"/>
      <c r="I7" s="110"/>
    </row>
    <row r="8" spans="1:10" ht="14.5" customHeight="1" x14ac:dyDescent="0.35">
      <c r="A8" s="17"/>
      <c r="C8" s="110"/>
      <c r="D8" s="110"/>
      <c r="E8" s="110"/>
      <c r="F8" s="110"/>
      <c r="G8" s="110"/>
      <c r="H8" s="110"/>
      <c r="I8" s="110"/>
    </row>
    <row r="9" spans="1:10" ht="14.5" customHeight="1" x14ac:dyDescent="0.35">
      <c r="A9" s="17" t="s">
        <v>108</v>
      </c>
      <c r="C9" s="110"/>
      <c r="D9" s="110"/>
      <c r="E9" s="110"/>
      <c r="F9" s="110"/>
      <c r="G9" s="110"/>
      <c r="H9" s="110"/>
      <c r="I9" s="110"/>
    </row>
    <row r="10" spans="1:10" ht="14.5" customHeight="1" x14ac:dyDescent="0.35">
      <c r="A10" s="17" t="s">
        <v>109</v>
      </c>
      <c r="C10" s="110"/>
      <c r="D10" s="110"/>
      <c r="E10" s="110"/>
      <c r="F10" s="110"/>
      <c r="G10" s="110"/>
      <c r="H10" s="110"/>
      <c r="I10" s="110"/>
    </row>
    <row r="11" spans="1:10" ht="14.5" customHeight="1" x14ac:dyDescent="0.35">
      <c r="A11" s="18"/>
      <c r="C11" s="110"/>
      <c r="D11" s="110"/>
      <c r="E11" s="110"/>
      <c r="F11" s="110"/>
      <c r="G11" s="110"/>
      <c r="H11" s="110"/>
      <c r="I11" s="110"/>
    </row>
    <row r="12" spans="1:10" ht="14.5" customHeight="1" x14ac:dyDescent="0.35">
      <c r="A12" s="18" t="s">
        <v>110</v>
      </c>
      <c r="C12" s="110"/>
      <c r="D12" s="110"/>
      <c r="E12" s="110"/>
      <c r="F12" s="110"/>
      <c r="G12" s="110"/>
      <c r="H12" s="110"/>
      <c r="I12" s="110"/>
    </row>
    <row r="13" spans="1:10" ht="14.5" customHeight="1" x14ac:dyDescent="0.35">
      <c r="A13" s="18" t="s">
        <v>111</v>
      </c>
      <c r="C13" s="110"/>
      <c r="D13" s="110"/>
      <c r="E13" s="110"/>
      <c r="F13" s="110"/>
      <c r="G13" s="110"/>
      <c r="H13" s="110"/>
      <c r="I13" s="110"/>
    </row>
    <row r="14" spans="1:10" x14ac:dyDescent="0.35">
      <c r="A14" s="18" t="s">
        <v>112</v>
      </c>
      <c r="C14" s="110"/>
      <c r="D14" s="110"/>
      <c r="E14" s="110"/>
      <c r="F14" s="110"/>
      <c r="G14" s="110"/>
      <c r="H14" s="110"/>
      <c r="I14" s="110"/>
    </row>
    <row r="15" spans="1:10" x14ac:dyDescent="0.35">
      <c r="A15" s="18" t="s">
        <v>113</v>
      </c>
      <c r="C15" s="110"/>
      <c r="D15" s="110"/>
      <c r="E15" s="110"/>
      <c r="F15" s="110"/>
      <c r="G15" s="110"/>
      <c r="H15" s="110"/>
      <c r="I15" s="110"/>
    </row>
    <row r="16" spans="1:10" x14ac:dyDescent="0.35">
      <c r="A16" s="18" t="s">
        <v>114</v>
      </c>
      <c r="C16" s="110"/>
      <c r="D16" s="110"/>
      <c r="E16" s="110"/>
      <c r="F16" s="110"/>
      <c r="G16" s="110"/>
      <c r="H16" s="110"/>
      <c r="I16" s="110"/>
    </row>
    <row r="17" spans="1:9" x14ac:dyDescent="0.35">
      <c r="A17" s="15" t="s">
        <v>115</v>
      </c>
      <c r="C17" s="110"/>
      <c r="D17" s="110"/>
      <c r="E17" s="110"/>
      <c r="F17" s="110"/>
      <c r="G17" s="110"/>
      <c r="H17" s="110"/>
      <c r="I17" s="110"/>
    </row>
    <row r="18" spans="1:9" x14ac:dyDescent="0.35">
      <c r="A18" s="15" t="s">
        <v>116</v>
      </c>
    </row>
    <row r="19" spans="1:9" s="13" customFormat="1" x14ac:dyDescent="0.35">
      <c r="A19" s="14" t="s">
        <v>117</v>
      </c>
    </row>
    <row r="21" spans="1:9" x14ac:dyDescent="0.35">
      <c r="A21" s="19" t="s">
        <v>118</v>
      </c>
      <c r="B21" s="19"/>
      <c r="C21" s="19"/>
      <c r="D21" s="19"/>
      <c r="E21" s="19"/>
      <c r="F21" s="19"/>
    </row>
    <row r="22" spans="1:9" x14ac:dyDescent="0.35">
      <c r="A22" s="20"/>
      <c r="B22" s="19"/>
      <c r="C22" s="19"/>
      <c r="D22" s="19"/>
      <c r="E22" s="19"/>
      <c r="F22" s="19"/>
    </row>
    <row r="23" spans="1:9" ht="23.5" x14ac:dyDescent="0.55000000000000004">
      <c r="A23" s="46" t="s">
        <v>119</v>
      </c>
      <c r="C23" s="56" t="s">
        <v>227</v>
      </c>
    </row>
    <row r="24" spans="1:9" ht="18.5" x14ac:dyDescent="0.45">
      <c r="A24" s="22" t="s">
        <v>120</v>
      </c>
      <c r="C24" s="57" t="s">
        <v>181</v>
      </c>
    </row>
    <row r="25" spans="1:9" ht="18.5" x14ac:dyDescent="0.45">
      <c r="A25" s="20"/>
      <c r="C25" s="57" t="s">
        <v>182</v>
      </c>
    </row>
    <row r="26" spans="1:9" ht="18.5" x14ac:dyDescent="0.45">
      <c r="A26" s="20" t="s">
        <v>121</v>
      </c>
      <c r="C26" s="57" t="s">
        <v>183</v>
      </c>
    </row>
    <row r="27" spans="1:9" x14ac:dyDescent="0.35">
      <c r="A27" s="20" t="s">
        <v>5</v>
      </c>
    </row>
    <row r="28" spans="1:9" x14ac:dyDescent="0.35">
      <c r="A28" s="20" t="s">
        <v>122</v>
      </c>
    </row>
    <row r="29" spans="1:9" x14ac:dyDescent="0.35">
      <c r="A29" s="20" t="s">
        <v>123</v>
      </c>
    </row>
    <row r="30" spans="1:9" ht="17.5" x14ac:dyDescent="0.35">
      <c r="A30" s="22" t="s">
        <v>124</v>
      </c>
      <c r="B30" s="111" t="s">
        <v>244</v>
      </c>
      <c r="C30" s="111"/>
      <c r="D30" s="111"/>
      <c r="E30" s="111"/>
      <c r="F30" s="111"/>
      <c r="G30" s="111"/>
    </row>
    <row r="31" spans="1:9" x14ac:dyDescent="0.35">
      <c r="A31" s="23" t="s">
        <v>125</v>
      </c>
      <c r="B31" s="111"/>
      <c r="C31" s="111"/>
      <c r="D31" s="111"/>
      <c r="E31" s="111"/>
      <c r="F31" s="111"/>
      <c r="G31" s="111"/>
    </row>
    <row r="32" spans="1:9" x14ac:dyDescent="0.35">
      <c r="A32" s="20" t="s">
        <v>126</v>
      </c>
      <c r="B32" s="111"/>
      <c r="C32" s="111"/>
      <c r="D32" s="111"/>
      <c r="E32" s="111"/>
      <c r="F32" s="111"/>
      <c r="G32" s="111"/>
    </row>
    <row r="33" spans="1:7" x14ac:dyDescent="0.35">
      <c r="A33" s="21" t="s">
        <v>127</v>
      </c>
      <c r="B33" s="111"/>
      <c r="C33" s="111"/>
      <c r="D33" s="111"/>
      <c r="E33" s="111"/>
      <c r="F33" s="111"/>
      <c r="G33" s="111"/>
    </row>
    <row r="34" spans="1:7" x14ac:dyDescent="0.35">
      <c r="A34" s="21" t="s">
        <v>128</v>
      </c>
      <c r="B34" s="111"/>
      <c r="C34" s="111"/>
      <c r="D34" s="111"/>
      <c r="E34" s="111"/>
      <c r="F34" s="111"/>
      <c r="G34" s="111"/>
    </row>
    <row r="35" spans="1:7" x14ac:dyDescent="0.35">
      <c r="A35" s="19" t="s">
        <v>129</v>
      </c>
      <c r="B35" s="111"/>
      <c r="C35" s="111"/>
      <c r="D35" s="111"/>
      <c r="E35" s="111"/>
      <c r="F35" s="111"/>
      <c r="G35" s="111"/>
    </row>
    <row r="36" spans="1:7" x14ac:dyDescent="0.35">
      <c r="A36" s="19" t="s">
        <v>130</v>
      </c>
      <c r="B36" s="111"/>
      <c r="C36" s="111"/>
      <c r="D36" s="111"/>
      <c r="E36" s="111"/>
      <c r="F36" s="111"/>
      <c r="G36" s="111"/>
    </row>
    <row r="37" spans="1:7" ht="17.5" x14ac:dyDescent="0.35">
      <c r="A37" s="24" t="s">
        <v>131</v>
      </c>
    </row>
    <row r="38" spans="1:7" x14ac:dyDescent="0.35">
      <c r="A38" s="25" t="s">
        <v>132</v>
      </c>
    </row>
    <row r="39" spans="1:7" x14ac:dyDescent="0.35">
      <c r="A39" s="26" t="s">
        <v>133</v>
      </c>
    </row>
    <row r="40" spans="1:7" x14ac:dyDescent="0.35">
      <c r="A40" s="25" t="s">
        <v>134</v>
      </c>
    </row>
    <row r="41" spans="1:7" ht="17.5" x14ac:dyDescent="0.35">
      <c r="A41" s="27" t="s">
        <v>135</v>
      </c>
    </row>
    <row r="42" spans="1:7" x14ac:dyDescent="0.35">
      <c r="A42" s="28" t="s">
        <v>136</v>
      </c>
    </row>
    <row r="43" spans="1:7" x14ac:dyDescent="0.35">
      <c r="A43" s="28" t="s">
        <v>137</v>
      </c>
    </row>
    <row r="44" spans="1:7" ht="21" x14ac:dyDescent="0.35">
      <c r="A44" s="29" t="s">
        <v>237</v>
      </c>
    </row>
    <row r="45" spans="1:7" x14ac:dyDescent="0.35">
      <c r="A45" s="29"/>
    </row>
    <row r="46" spans="1:7" ht="17.5" x14ac:dyDescent="0.35">
      <c r="A46" s="30" t="s">
        <v>138</v>
      </c>
    </row>
    <row r="47" spans="1:7" x14ac:dyDescent="0.35">
      <c r="A47" s="31" t="s">
        <v>184</v>
      </c>
      <c r="B47" s="11"/>
    </row>
    <row r="48" spans="1:7" x14ac:dyDescent="0.35">
      <c r="A48" s="32" t="s">
        <v>166</v>
      </c>
    </row>
    <row r="49" spans="1:1" ht="17.5" x14ac:dyDescent="0.35">
      <c r="A49" s="33" t="s">
        <v>139</v>
      </c>
    </row>
    <row r="50" spans="1:1" x14ac:dyDescent="0.35">
      <c r="A50" s="34" t="s">
        <v>167</v>
      </c>
    </row>
    <row r="51" spans="1:1" x14ac:dyDescent="0.35">
      <c r="A51" s="34" t="s">
        <v>168</v>
      </c>
    </row>
    <row r="52" spans="1:1" ht="17.5" x14ac:dyDescent="0.35">
      <c r="A52" s="35" t="s">
        <v>140</v>
      </c>
    </row>
    <row r="53" spans="1:1" x14ac:dyDescent="0.35">
      <c r="A53" s="36" t="s">
        <v>141</v>
      </c>
    </row>
    <row r="54" spans="1:1" x14ac:dyDescent="0.35">
      <c r="A54" s="36" t="s">
        <v>142</v>
      </c>
    </row>
    <row r="55" spans="1:1" ht="23.5" x14ac:dyDescent="0.35">
      <c r="A55" s="37" t="s">
        <v>143</v>
      </c>
    </row>
    <row r="56" spans="1:1" x14ac:dyDescent="0.35">
      <c r="A56" s="38" t="s">
        <v>169</v>
      </c>
    </row>
    <row r="57" spans="1:1" x14ac:dyDescent="0.35">
      <c r="A57" s="38" t="s">
        <v>144</v>
      </c>
    </row>
    <row r="58" spans="1:1" x14ac:dyDescent="0.35">
      <c r="A58" s="39" t="s">
        <v>145</v>
      </c>
    </row>
    <row r="59" spans="1:1" x14ac:dyDescent="0.35">
      <c r="A59" s="39" t="s">
        <v>146</v>
      </c>
    </row>
    <row r="60" spans="1:1" x14ac:dyDescent="0.35">
      <c r="A60" s="39" t="s">
        <v>147</v>
      </c>
    </row>
    <row r="61" spans="1:1" x14ac:dyDescent="0.35">
      <c r="A61" s="39" t="s">
        <v>148</v>
      </c>
    </row>
    <row r="62" spans="1:1" x14ac:dyDescent="0.35">
      <c r="A62" s="39" t="s">
        <v>149</v>
      </c>
    </row>
    <row r="63" spans="1:1" ht="23.5" x14ac:dyDescent="0.35">
      <c r="A63" s="40" t="s">
        <v>150</v>
      </c>
    </row>
    <row r="64" spans="1:1" x14ac:dyDescent="0.35">
      <c r="A64" s="41" t="s">
        <v>151</v>
      </c>
    </row>
    <row r="65" spans="1:1" x14ac:dyDescent="0.35">
      <c r="A65" s="41" t="s">
        <v>152</v>
      </c>
    </row>
    <row r="66" spans="1:1" x14ac:dyDescent="0.35">
      <c r="A66" s="41" t="s">
        <v>153</v>
      </c>
    </row>
    <row r="67" spans="1:1" x14ac:dyDescent="0.35">
      <c r="A67" s="41" t="s">
        <v>154</v>
      </c>
    </row>
    <row r="68" spans="1:1" ht="23.5" x14ac:dyDescent="0.35">
      <c r="A68" s="42" t="s">
        <v>155</v>
      </c>
    </row>
    <row r="69" spans="1:1" x14ac:dyDescent="0.35">
      <c r="A69" s="43" t="s">
        <v>156</v>
      </c>
    </row>
    <row r="70" spans="1:1" x14ac:dyDescent="0.35">
      <c r="A70" s="43" t="s">
        <v>157</v>
      </c>
    </row>
    <row r="71" spans="1:1" x14ac:dyDescent="0.35">
      <c r="A71" s="43" t="s">
        <v>158</v>
      </c>
    </row>
    <row r="72" spans="1:1" x14ac:dyDescent="0.35">
      <c r="A72" s="43" t="s">
        <v>159</v>
      </c>
    </row>
    <row r="73" spans="1:1" ht="23.5" x14ac:dyDescent="0.35">
      <c r="A73" s="44" t="s">
        <v>160</v>
      </c>
    </row>
    <row r="74" spans="1:1" x14ac:dyDescent="0.35">
      <c r="A74" s="45" t="s">
        <v>161</v>
      </c>
    </row>
    <row r="75" spans="1:1" x14ac:dyDescent="0.35">
      <c r="A75" s="45" t="s">
        <v>162</v>
      </c>
    </row>
    <row r="76" spans="1:1" x14ac:dyDescent="0.35">
      <c r="A76" s="45" t="s">
        <v>163</v>
      </c>
    </row>
    <row r="77" spans="1:1" x14ac:dyDescent="0.35">
      <c r="A77" s="45" t="s">
        <v>178</v>
      </c>
    </row>
    <row r="78" spans="1:1" ht="23.5" x14ac:dyDescent="0.35">
      <c r="A78" s="46" t="s">
        <v>164</v>
      </c>
    </row>
    <row r="79" spans="1:1" x14ac:dyDescent="0.35">
      <c r="A79" s="47" t="s">
        <v>165</v>
      </c>
    </row>
    <row r="80" spans="1:1" x14ac:dyDescent="0.35">
      <c r="A80" s="34" t="s">
        <v>170</v>
      </c>
    </row>
    <row r="81" spans="1:1" x14ac:dyDescent="0.35">
      <c r="A81" s="34" t="s">
        <v>171</v>
      </c>
    </row>
    <row r="82" spans="1:1" x14ac:dyDescent="0.35">
      <c r="A82" s="34" t="s">
        <v>172</v>
      </c>
    </row>
    <row r="83" spans="1:1" x14ac:dyDescent="0.35">
      <c r="A83" t="s">
        <v>177</v>
      </c>
    </row>
  </sheetData>
  <sheetProtection algorithmName="SHA-512" hashValue="xpOlnevh2L0/5AXfVFuUnARIrqob+HvM9zjZFAYFRzwqO/z7bXwCSfXcRPmK8ETtm23lD1SiNDjI80j45TN2VQ==" saltValue="zSeuyFHlWRM1H+4SJoh7OQ==" spinCount="100000" sheet="1" objects="1" scenarios="1"/>
  <mergeCells count="4">
    <mergeCell ref="A5:J5"/>
    <mergeCell ref="A6:J6"/>
    <mergeCell ref="B30:G36"/>
    <mergeCell ref="C7:I17"/>
  </mergeCells>
  <pageMargins left="0.7" right="0.7" top="0.75" bottom="0.75" header="0.3" footer="0.3"/>
  <pageSetup paperSize="9" orientation="portrait" verticalDpi="0" r:id="rId1"/>
  <drawing r:id="rId2"/>
  <legacyDrawing r:id="rId3"/>
  <controls>
    <mc:AlternateContent xmlns:mc="http://schemas.openxmlformats.org/markup-compatibility/2006">
      <mc:Choice Requires="x14">
        <control shapeId="5121" r:id="rId4" name="Control 1">
          <controlPr defaultSize="0" r:id="rId5">
            <anchor moveWithCells="1">
              <from>
                <xdr:col>0</xdr:col>
                <xdr:colOff>0</xdr:colOff>
                <xdr:row>84</xdr:row>
                <xdr:rowOff>0</xdr:rowOff>
              </from>
              <to>
                <xdr:col>0</xdr:col>
                <xdr:colOff>2413000</xdr:colOff>
                <xdr:row>89</xdr:row>
                <xdr:rowOff>6350</xdr:rowOff>
              </to>
            </anchor>
          </controlPr>
        </control>
      </mc:Choice>
      <mc:Fallback>
        <control shapeId="5121" r:id="rId4" name="Control 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71D2A-19DF-4B00-ABB1-CE2FAD73DF8F}">
  <sheetPr codeName="Sheet2">
    <tabColor rgb="FFFFFF00"/>
  </sheetPr>
  <dimension ref="A1:P79"/>
  <sheetViews>
    <sheetView workbookViewId="0">
      <selection activeCell="B7" sqref="B7"/>
    </sheetView>
  </sheetViews>
  <sheetFormatPr defaultRowHeight="14.5" x14ac:dyDescent="0.35"/>
  <cols>
    <col min="1" max="1" width="20" customWidth="1"/>
    <col min="2" max="2" width="24.90625" customWidth="1"/>
    <col min="3" max="5" width="0" hidden="1" customWidth="1"/>
    <col min="8" max="8" width="15.90625" customWidth="1"/>
    <col min="9" max="9" width="11.54296875" customWidth="1"/>
  </cols>
  <sheetData>
    <row r="1" spans="1:16" ht="29.5" customHeight="1" x14ac:dyDescent="0.35">
      <c r="A1" s="5" t="s">
        <v>0</v>
      </c>
      <c r="B1" s="87" t="s">
        <v>95</v>
      </c>
      <c r="K1" s="5" t="s">
        <v>92</v>
      </c>
      <c r="L1" s="5" t="s">
        <v>93</v>
      </c>
      <c r="M1" s="90" t="s">
        <v>245</v>
      </c>
      <c r="N1" s="91"/>
      <c r="O1" s="91"/>
      <c r="P1" s="91"/>
    </row>
    <row r="2" spans="1:16" ht="28" customHeight="1" x14ac:dyDescent="0.35">
      <c r="A2" s="5" t="s">
        <v>1</v>
      </c>
      <c r="B2" s="6" t="s">
        <v>235</v>
      </c>
      <c r="K2" s="6"/>
      <c r="L2" s="55"/>
      <c r="M2" s="91"/>
      <c r="N2" s="91"/>
      <c r="O2" s="91"/>
      <c r="P2" s="91"/>
    </row>
    <row r="3" spans="1:16" ht="14.5" customHeight="1" x14ac:dyDescent="0.35">
      <c r="A3" s="5" t="s">
        <v>219</v>
      </c>
      <c r="B3" s="55">
        <v>0.6</v>
      </c>
      <c r="F3" s="96" t="s">
        <v>236</v>
      </c>
      <c r="G3" s="96"/>
      <c r="H3" s="96"/>
      <c r="I3" s="96"/>
      <c r="J3" s="97"/>
      <c r="K3" s="6"/>
      <c r="L3" s="55"/>
      <c r="M3" s="91"/>
      <c r="N3" s="91"/>
      <c r="O3" s="91"/>
      <c r="P3" s="91"/>
    </row>
    <row r="4" spans="1:16" ht="16" customHeight="1" x14ac:dyDescent="0.35">
      <c r="A4" s="5" t="s">
        <v>220</v>
      </c>
      <c r="B4" s="55">
        <v>0.62</v>
      </c>
      <c r="F4" s="96"/>
      <c r="G4" s="96"/>
      <c r="H4" s="96"/>
      <c r="I4" s="96"/>
      <c r="J4" s="97"/>
      <c r="K4" s="6"/>
      <c r="L4" s="55"/>
      <c r="M4" s="91"/>
      <c r="N4" s="91"/>
      <c r="O4" s="91"/>
      <c r="P4" s="91"/>
    </row>
    <row r="5" spans="1:16" x14ac:dyDescent="0.35">
      <c r="A5" s="5" t="s">
        <v>2</v>
      </c>
      <c r="B5" s="55">
        <v>0.1</v>
      </c>
      <c r="F5" s="96"/>
      <c r="G5" s="96"/>
      <c r="H5" s="96"/>
      <c r="I5" s="96"/>
      <c r="J5" s="97"/>
      <c r="K5" s="6"/>
      <c r="L5" s="55"/>
      <c r="M5" s="91"/>
      <c r="N5" s="91"/>
      <c r="O5" s="91"/>
      <c r="P5" s="91"/>
    </row>
    <row r="6" spans="1:16" x14ac:dyDescent="0.35">
      <c r="A6" s="5" t="s">
        <v>3</v>
      </c>
      <c r="B6" s="5">
        <v>75000</v>
      </c>
      <c r="F6" s="74"/>
      <c r="G6" s="74"/>
      <c r="H6" s="74"/>
      <c r="I6" s="74"/>
      <c r="J6" s="75"/>
      <c r="K6" s="6"/>
      <c r="L6" s="55"/>
      <c r="M6" s="91"/>
      <c r="N6" s="91"/>
      <c r="O6" s="91"/>
      <c r="P6" s="91"/>
    </row>
    <row r="7" spans="1:16" x14ac:dyDescent="0.35">
      <c r="A7" s="5" t="s">
        <v>59</v>
      </c>
      <c r="B7" s="6">
        <v>6774</v>
      </c>
      <c r="F7" s="74"/>
      <c r="G7" s="74"/>
      <c r="H7" s="74"/>
      <c r="I7" s="74"/>
      <c r="J7" s="75"/>
      <c r="K7" s="6"/>
      <c r="L7" s="55"/>
      <c r="M7" s="91"/>
      <c r="N7" s="91"/>
      <c r="O7" s="91"/>
      <c r="P7" s="91"/>
    </row>
    <row r="8" spans="1:16" x14ac:dyDescent="0.35">
      <c r="A8" s="5" t="s">
        <v>205</v>
      </c>
      <c r="B8" s="6"/>
      <c r="K8" s="6"/>
      <c r="L8" s="55"/>
    </row>
    <row r="9" spans="1:16" x14ac:dyDescent="0.35">
      <c r="A9" s="5"/>
      <c r="B9" s="6"/>
      <c r="F9" s="94" t="s">
        <v>228</v>
      </c>
      <c r="G9" s="94"/>
      <c r="H9" s="94"/>
      <c r="I9" s="94"/>
      <c r="J9" s="95"/>
      <c r="K9" s="6"/>
      <c r="L9" s="55"/>
    </row>
    <row r="10" spans="1:16" x14ac:dyDescent="0.35">
      <c r="A10" s="5"/>
      <c r="B10" s="6"/>
      <c r="F10" s="94"/>
      <c r="G10" s="94"/>
      <c r="H10" s="94"/>
      <c r="I10" s="94"/>
      <c r="J10" s="95"/>
      <c r="K10" s="6"/>
      <c r="L10" s="55"/>
    </row>
    <row r="11" spans="1:16" hidden="1" x14ac:dyDescent="0.35">
      <c r="A11" s="5" t="s">
        <v>76</v>
      </c>
      <c r="B11" s="86">
        <v>0.57999999999999996</v>
      </c>
    </row>
    <row r="13" spans="1:16" ht="15.5" x14ac:dyDescent="0.35">
      <c r="A13" t="s">
        <v>4</v>
      </c>
      <c r="B13" t="s">
        <v>174</v>
      </c>
      <c r="I13" s="98" t="s">
        <v>229</v>
      </c>
      <c r="J13" s="99"/>
      <c r="K13" s="99"/>
      <c r="L13" s="99"/>
    </row>
    <row r="14" spans="1:16" ht="46.5" x14ac:dyDescent="0.35">
      <c r="A14" t="s">
        <v>175</v>
      </c>
      <c r="B14" s="85" t="s">
        <v>176</v>
      </c>
      <c r="F14" s="102" t="s">
        <v>234</v>
      </c>
      <c r="G14" s="102"/>
      <c r="H14" s="103"/>
      <c r="I14" s="79" t="s">
        <v>230</v>
      </c>
      <c r="J14" s="80" t="s">
        <v>63</v>
      </c>
      <c r="K14" s="80" t="s">
        <v>231</v>
      </c>
      <c r="L14" s="81" t="s">
        <v>40</v>
      </c>
    </row>
    <row r="15" spans="1:16" ht="15.5" x14ac:dyDescent="0.35">
      <c r="F15" s="100" t="s">
        <v>232</v>
      </c>
      <c r="G15" s="100"/>
      <c r="H15" s="101"/>
      <c r="I15" s="78">
        <v>1400000</v>
      </c>
      <c r="J15" s="82">
        <f>IF((I15-75000)&lt;=1200000,
    0,
    IF((I15-75000)&lt;=1600000,
        60000+((I15-75000)-1200000)*0.15 - MAX(0,(60000+((I15-75000)-1200000)*0.15 - ((I15-75000)-1200000))),
        IF((I15-75000)&lt;=2000000,
            120000+((I15-75000)-1600000)*0.2 - MAX(0,(120000+((I15-75000)-1600000)*0.2 - ((I15-75000)-1200000))),
            IF((I15-75000)&lt;=2400000,
                200000+((I15-75000)-2000000)*0.25 - MAX(0,(200000+((I15-75000)-2000000)*0.25 - ((I15-75000)-1200000))),
                280000+((I15-75000)-2400000)*0.3 - MAX(0,(280000+((I15-75000)-2400000)*0.3 - ((I15-75000)-1200000)))
            )
        )
    )
)</f>
        <v>78750</v>
      </c>
      <c r="K15" s="83">
        <f>ROUND(J15*4%,0)</f>
        <v>3150</v>
      </c>
      <c r="L15" s="84">
        <f>J15+K15</f>
        <v>81900</v>
      </c>
    </row>
    <row r="16" spans="1:16" x14ac:dyDescent="0.35">
      <c r="F16" s="100" t="s">
        <v>233</v>
      </c>
      <c r="G16" s="100"/>
      <c r="H16" s="100"/>
    </row>
    <row r="22" spans="1:10" ht="15" thickBot="1" x14ac:dyDescent="0.4"/>
    <row r="23" spans="1:10" ht="50.5" thickBot="1" x14ac:dyDescent="0.4">
      <c r="G23" s="59" t="s">
        <v>221</v>
      </c>
      <c r="H23" s="59" t="s">
        <v>222</v>
      </c>
      <c r="I23" s="59" t="s">
        <v>223</v>
      </c>
      <c r="J23" s="59" t="s">
        <v>224</v>
      </c>
    </row>
    <row r="24" spans="1:10" ht="20.5" thickBot="1" x14ac:dyDescent="0.4">
      <c r="G24" s="92">
        <v>43009</v>
      </c>
      <c r="H24" s="59" t="s">
        <v>225</v>
      </c>
      <c r="I24" s="59">
        <v>620</v>
      </c>
      <c r="J24" s="59">
        <v>320</v>
      </c>
    </row>
    <row r="25" spans="1:10" ht="20.5" thickBot="1" x14ac:dyDescent="0.4">
      <c r="G25" s="93"/>
      <c r="H25" s="59" t="s">
        <v>226</v>
      </c>
      <c r="I25" s="59">
        <v>1000</v>
      </c>
      <c r="J25" s="59">
        <v>620</v>
      </c>
    </row>
    <row r="27" spans="1:10" hidden="1" x14ac:dyDescent="0.35">
      <c r="B27" s="73">
        <v>0.61</v>
      </c>
    </row>
    <row r="28" spans="1:10" hidden="1" x14ac:dyDescent="0.35">
      <c r="A28" s="73">
        <v>0.57999999999999996</v>
      </c>
      <c r="B28" s="73">
        <v>0.62</v>
      </c>
    </row>
    <row r="29" spans="1:10" hidden="1" x14ac:dyDescent="0.35">
      <c r="A29" s="73">
        <v>0.59</v>
      </c>
      <c r="B29" s="73">
        <v>0.63</v>
      </c>
    </row>
    <row r="30" spans="1:10" hidden="1" x14ac:dyDescent="0.35">
      <c r="A30" s="73">
        <v>0.6</v>
      </c>
      <c r="B30" s="73">
        <v>0.64</v>
      </c>
    </row>
    <row r="31" spans="1:10" hidden="1" x14ac:dyDescent="0.35">
      <c r="A31" s="73">
        <v>0.61</v>
      </c>
      <c r="B31" s="73">
        <v>0.65</v>
      </c>
    </row>
    <row r="32" spans="1:10" hidden="1" x14ac:dyDescent="0.35">
      <c r="A32" s="73">
        <v>0.62</v>
      </c>
      <c r="B32" s="73">
        <v>0.66</v>
      </c>
    </row>
    <row r="33" spans="1:2" hidden="1" x14ac:dyDescent="0.35">
      <c r="A33" s="73">
        <v>0.63</v>
      </c>
      <c r="B33" s="73">
        <v>0.67</v>
      </c>
    </row>
    <row r="34" spans="1:2" hidden="1" x14ac:dyDescent="0.35">
      <c r="A34" s="73">
        <v>0.64</v>
      </c>
    </row>
    <row r="35" spans="1:2" hidden="1" x14ac:dyDescent="0.35"/>
    <row r="73" spans="13:15" x14ac:dyDescent="0.35">
      <c r="M73" s="5" t="s">
        <v>207</v>
      </c>
      <c r="N73" s="5" t="s">
        <v>208</v>
      </c>
      <c r="O73" s="5" t="s">
        <v>209</v>
      </c>
    </row>
    <row r="74" spans="13:15" x14ac:dyDescent="0.35">
      <c r="M74" s="5" t="s">
        <v>210</v>
      </c>
      <c r="N74" s="5">
        <v>0</v>
      </c>
      <c r="O74" s="5">
        <v>0</v>
      </c>
    </row>
    <row r="75" spans="13:15" x14ac:dyDescent="0.35">
      <c r="M75" s="5" t="s">
        <v>206</v>
      </c>
      <c r="N75" s="5">
        <v>620</v>
      </c>
      <c r="O75" s="5">
        <v>1000</v>
      </c>
    </row>
    <row r="76" spans="13:15" x14ac:dyDescent="0.35">
      <c r="M76" s="5" t="s">
        <v>211</v>
      </c>
      <c r="N76" s="5">
        <v>320</v>
      </c>
      <c r="O76" s="5">
        <v>620</v>
      </c>
    </row>
    <row r="77" spans="13:15" x14ac:dyDescent="0.35">
      <c r="M77" s="5" t="s">
        <v>212</v>
      </c>
      <c r="N77" s="5">
        <v>320</v>
      </c>
      <c r="O77" s="5">
        <v>620</v>
      </c>
    </row>
    <row r="78" spans="13:15" x14ac:dyDescent="0.35">
      <c r="M78" s="5" t="s">
        <v>213</v>
      </c>
      <c r="N78" s="5">
        <v>320</v>
      </c>
      <c r="O78" s="5">
        <v>620</v>
      </c>
    </row>
    <row r="79" spans="13:15" x14ac:dyDescent="0.35">
      <c r="M79" s="5" t="s">
        <v>214</v>
      </c>
      <c r="N79" s="5">
        <v>320</v>
      </c>
      <c r="O79" s="5">
        <v>620</v>
      </c>
    </row>
  </sheetData>
  <sheetProtection algorithmName="SHA-512" hashValue="to4D6WBruKgdDFUFyksvDwdBhpYS/zPZ9bovKNrHQmF4pn5lIGeybVIwSVmnvEo8LDn7EZIVsGl0ozZelwTCsw==" saltValue="z4YVGeXIn/hvL29WgvBsxA==" spinCount="100000" sheet="1" objects="1" scenarios="1"/>
  <mergeCells count="8">
    <mergeCell ref="M1:P7"/>
    <mergeCell ref="G24:G25"/>
    <mergeCell ref="F9:J10"/>
    <mergeCell ref="F3:J5"/>
    <mergeCell ref="I13:L13"/>
    <mergeCell ref="F15:H15"/>
    <mergeCell ref="F16:H16"/>
    <mergeCell ref="F14:H14"/>
  </mergeCells>
  <conditionalFormatting sqref="A1:XFD1048576">
    <cfRule type="expression" dxfId="16" priority="1">
      <formula>CELL("protect",A1)=0</formula>
    </cfRule>
  </conditionalFormatting>
  <dataValidations count="5">
    <dataValidation type="list" allowBlank="1" showInputMessage="1" showErrorMessage="1" sqref="B5 L2:L10" xr:uid="{11B9A861-B520-4D24-9319-CE37F5E79CD5}">
      <formula1>"0,10%,20%"</formula1>
    </dataValidation>
    <dataValidation type="list" allowBlank="1" showInputMessage="1" showErrorMessage="1" sqref="B10" xr:uid="{818D76C8-7AF3-4F70-A5B1-2CBF2F803DD2}">
      <formula1>"No,Jaipur,Ajmer/Bikaner/Jodhpur/Kota"</formula1>
    </dataValidation>
    <dataValidation type="list" allowBlank="1" showInputMessage="1" showErrorMessage="1" sqref="B8" xr:uid="{318AF40E-E4F4-483B-B010-BF757DB66F0B}">
      <formula1>CCA_CITY</formula1>
    </dataValidation>
    <dataValidation type="list" allowBlank="1" showInputMessage="1" sqref="B3" xr:uid="{A2F8402D-A151-4C28-997B-ED218ACDE170}">
      <formula1>DA_NEW_JAN</formula1>
    </dataValidation>
    <dataValidation type="list" allowBlank="1" showInputMessage="1" sqref="B4" xr:uid="{37F277D7-DE0C-4E6B-ADA2-4CFB57490312}">
      <formula1>DA_NEW_JUN</formula1>
    </dataValidation>
  </dataValidations>
  <hyperlinks>
    <hyperlink ref="B14" r:id="rId1" xr:uid="{0B9FE771-5B02-47F3-8216-EFDF98F5BFEA}"/>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52B0C-061B-44E1-A3C8-F2CB8E4ACC7D}">
  <sheetPr codeName="Sheet3">
    <tabColor theme="5" tint="-0.249977111117893"/>
  </sheetPr>
  <dimension ref="A1:CQ500"/>
  <sheetViews>
    <sheetView workbookViewId="0">
      <pane xSplit="3" ySplit="1" topLeftCell="D2" activePane="bottomRight" state="frozen"/>
      <selection pane="topRight" activeCell="D1" sqref="D1"/>
      <selection pane="bottomLeft" activeCell="A2" sqref="A2"/>
      <selection pane="bottomRight" activeCell="E3" sqref="E3"/>
    </sheetView>
  </sheetViews>
  <sheetFormatPr defaultColWidth="8.7265625" defaultRowHeight="14.5" x14ac:dyDescent="0.35"/>
  <cols>
    <col min="1" max="1" width="8.7265625" customWidth="1"/>
    <col min="2" max="2" width="19.26953125" customWidth="1"/>
    <col min="3" max="3" width="25.7265625" customWidth="1"/>
    <col min="4" max="4" width="10.6328125" bestFit="1" customWidth="1"/>
    <col min="5" max="5" width="7.26953125" customWidth="1"/>
    <col min="6" max="6" width="12.36328125" customWidth="1"/>
    <col min="7" max="7" width="14.6328125" customWidth="1"/>
    <col min="8" max="8" width="9.453125" customWidth="1"/>
    <col min="9" max="9" width="11.7265625" customWidth="1"/>
    <col min="10" max="10" width="11" customWidth="1"/>
    <col min="11" max="11" width="7.26953125" hidden="1" customWidth="1"/>
    <col min="12" max="12" width="11.54296875" customWidth="1"/>
    <col min="13" max="13" width="12.81640625" customWidth="1"/>
    <col min="14" max="14" width="9.81640625" customWidth="1"/>
    <col min="15" max="15" width="7.36328125" customWidth="1"/>
    <col min="16" max="16" width="10.08984375" customWidth="1"/>
    <col min="17" max="17" width="8.453125" customWidth="1"/>
    <col min="18" max="18" width="7.90625" customWidth="1"/>
    <col min="19" max="19" width="8.6328125" customWidth="1"/>
    <col min="20" max="20" width="7.81640625" customWidth="1"/>
    <col min="21" max="21" width="7.08984375" customWidth="1"/>
    <col min="22" max="22" width="8.1796875" customWidth="1"/>
    <col min="23" max="23" width="7.90625" customWidth="1"/>
    <col min="24" max="24" width="7.81640625" customWidth="1"/>
    <col min="25" max="25" width="8.1796875" customWidth="1"/>
    <col min="26" max="26" width="8.08984375" customWidth="1"/>
    <col min="27" max="28" width="8.7265625" customWidth="1"/>
    <col min="29" max="29" width="0" hidden="1" customWidth="1"/>
    <col min="30" max="30" width="11.54296875" hidden="1" customWidth="1"/>
    <col min="31" max="35" width="0" hidden="1" customWidth="1"/>
    <col min="36" max="36" width="20.26953125" hidden="1" customWidth="1"/>
    <col min="37" max="37" width="31.1796875" hidden="1" customWidth="1"/>
    <col min="49" max="95" width="8.7265625" hidden="1" customWidth="1"/>
    <col min="96" max="96" width="8.7265625" customWidth="1"/>
  </cols>
  <sheetData>
    <row r="1" spans="1:94" s="2" customFormat="1" ht="51.65" customHeight="1" x14ac:dyDescent="0.35">
      <c r="A1" s="60" t="s">
        <v>42</v>
      </c>
      <c r="B1" s="60" t="s">
        <v>5</v>
      </c>
      <c r="C1" s="60" t="s">
        <v>6</v>
      </c>
      <c r="D1" s="60" t="s">
        <v>7</v>
      </c>
      <c r="E1" s="60" t="s">
        <v>8</v>
      </c>
      <c r="F1" s="60" t="s">
        <v>45</v>
      </c>
      <c r="G1" s="60" t="s">
        <v>9</v>
      </c>
      <c r="H1" s="60" t="s">
        <v>10</v>
      </c>
      <c r="I1" s="60" t="s">
        <v>46</v>
      </c>
      <c r="J1" s="60" t="s">
        <v>11</v>
      </c>
      <c r="K1" s="60" t="s">
        <v>12</v>
      </c>
      <c r="L1" s="60" t="s">
        <v>13</v>
      </c>
      <c r="M1" s="60" t="s">
        <v>14</v>
      </c>
      <c r="N1" s="60" t="s">
        <v>15</v>
      </c>
      <c r="O1" s="60" t="s">
        <v>59</v>
      </c>
      <c r="P1" s="60" t="s">
        <v>97</v>
      </c>
      <c r="Q1" s="60" t="s">
        <v>16</v>
      </c>
      <c r="R1" s="60" t="s">
        <v>17</v>
      </c>
      <c r="S1" s="60" t="s">
        <v>18</v>
      </c>
      <c r="T1" s="60" t="s">
        <v>19</v>
      </c>
      <c r="U1" s="60" t="s">
        <v>20</v>
      </c>
      <c r="V1" s="60" t="s">
        <v>21</v>
      </c>
      <c r="W1" s="60" t="s">
        <v>22</v>
      </c>
      <c r="X1" s="60" t="s">
        <v>23</v>
      </c>
      <c r="Y1" s="60" t="s">
        <v>24</v>
      </c>
      <c r="Z1" s="60" t="s">
        <v>25</v>
      </c>
      <c r="AA1" s="61" t="s">
        <v>43</v>
      </c>
      <c r="AB1" s="61" t="s">
        <v>44</v>
      </c>
      <c r="AC1" s="61" t="s">
        <v>26</v>
      </c>
      <c r="AD1" s="60" t="s">
        <v>47</v>
      </c>
      <c r="AE1" s="60" t="s">
        <v>48</v>
      </c>
      <c r="AF1" s="60" t="s">
        <v>49</v>
      </c>
      <c r="AG1" s="60" t="s">
        <v>50</v>
      </c>
      <c r="AH1" s="60" t="s">
        <v>51</v>
      </c>
      <c r="AI1" s="60" t="s">
        <v>52</v>
      </c>
      <c r="AJ1" s="60" t="s">
        <v>53</v>
      </c>
      <c r="AK1" s="60" t="s">
        <v>68</v>
      </c>
      <c r="AW1" s="3" t="s">
        <v>185</v>
      </c>
      <c r="AX1" s="3" t="s">
        <v>91</v>
      </c>
      <c r="AY1" s="3" t="s">
        <v>90</v>
      </c>
      <c r="AZ1" s="3" t="s">
        <v>70</v>
      </c>
      <c r="BA1" s="3" t="s">
        <v>77</v>
      </c>
      <c r="BB1" s="4" t="s">
        <v>71</v>
      </c>
      <c r="BC1" s="4" t="s">
        <v>72</v>
      </c>
      <c r="BD1" s="3" t="s">
        <v>73</v>
      </c>
      <c r="BE1" s="3" t="s">
        <v>74</v>
      </c>
      <c r="BF1" s="3" t="s">
        <v>75</v>
      </c>
      <c r="BG1" s="4" t="s">
        <v>78</v>
      </c>
      <c r="BH1" s="4" t="s">
        <v>79</v>
      </c>
      <c r="BI1" s="4" t="s">
        <v>80</v>
      </c>
      <c r="BJ1" s="4" t="s">
        <v>81</v>
      </c>
      <c r="BK1" s="4" t="s">
        <v>82</v>
      </c>
      <c r="BL1" s="4" t="s">
        <v>83</v>
      </c>
      <c r="BM1" s="4" t="s">
        <v>84</v>
      </c>
      <c r="BN1" s="4" t="s">
        <v>85</v>
      </c>
      <c r="BO1" s="4" t="s">
        <v>86</v>
      </c>
      <c r="BP1" s="4" t="s">
        <v>87</v>
      </c>
      <c r="BQ1" s="4" t="s">
        <v>88</v>
      </c>
      <c r="BR1" s="4" t="s">
        <v>89</v>
      </c>
      <c r="BS1" s="3" t="s">
        <v>186</v>
      </c>
      <c r="BT1" s="3" t="s">
        <v>187</v>
      </c>
      <c r="BU1" s="3" t="s">
        <v>188</v>
      </c>
      <c r="BV1" s="3" t="s">
        <v>189</v>
      </c>
      <c r="BW1" s="3" t="s">
        <v>190</v>
      </c>
      <c r="BX1" s="3" t="s">
        <v>191</v>
      </c>
      <c r="BY1" s="3" t="s">
        <v>192</v>
      </c>
      <c r="BZ1" s="3" t="s">
        <v>85</v>
      </c>
      <c r="CA1" s="3" t="s">
        <v>215</v>
      </c>
      <c r="CB1" s="3" t="s">
        <v>216</v>
      </c>
      <c r="CC1" s="3" t="s">
        <v>217</v>
      </c>
      <c r="CD1" s="3" t="s">
        <v>218</v>
      </c>
      <c r="CE1" s="4" t="s">
        <v>193</v>
      </c>
      <c r="CF1" s="4" t="s">
        <v>194</v>
      </c>
      <c r="CG1" s="4" t="s">
        <v>195</v>
      </c>
      <c r="CH1" s="4" t="s">
        <v>196</v>
      </c>
      <c r="CI1" s="4" t="s">
        <v>197</v>
      </c>
      <c r="CJ1" s="4" t="s">
        <v>198</v>
      </c>
      <c r="CK1" s="4" t="s">
        <v>199</v>
      </c>
      <c r="CL1" s="4" t="s">
        <v>200</v>
      </c>
      <c r="CM1" s="4" t="s">
        <v>201</v>
      </c>
      <c r="CN1" s="4" t="s">
        <v>202</v>
      </c>
      <c r="CO1" s="4" t="s">
        <v>203</v>
      </c>
      <c r="CP1" s="4" t="s">
        <v>204</v>
      </c>
    </row>
    <row r="2" spans="1:94" ht="21.65" customHeight="1" x14ac:dyDescent="0.35">
      <c r="A2" s="48">
        <f>IF(C2="","",COUNTA($C$2:C2))</f>
        <v>1</v>
      </c>
      <c r="B2" s="65" t="s">
        <v>240</v>
      </c>
      <c r="C2" s="65" t="s">
        <v>241</v>
      </c>
      <c r="D2" s="66" t="s">
        <v>94</v>
      </c>
      <c r="E2" s="65">
        <v>85200</v>
      </c>
      <c r="F2" s="65"/>
      <c r="G2" s="65"/>
      <c r="H2" s="65"/>
      <c r="I2" s="67"/>
      <c r="J2" s="65"/>
      <c r="K2" s="65"/>
      <c r="L2" s="65"/>
      <c r="M2" s="65"/>
      <c r="N2" s="65"/>
      <c r="O2" s="65"/>
      <c r="P2" s="65"/>
      <c r="Q2" s="76"/>
      <c r="R2" s="76"/>
      <c r="S2" s="76"/>
      <c r="T2" s="76"/>
      <c r="U2" s="76"/>
      <c r="V2" s="76"/>
      <c r="W2" s="76"/>
      <c r="X2" s="76"/>
      <c r="Y2" s="76"/>
      <c r="Z2" s="76"/>
      <c r="AA2" s="76"/>
      <c r="AB2" s="68"/>
      <c r="AC2" t="s">
        <v>27</v>
      </c>
      <c r="AD2" s="48">
        <f>IF(C2="","",IFERROR(SUM(BA2:BF2)+P2,""))</f>
        <v>1790896</v>
      </c>
      <c r="AE2" s="48">
        <f>IFERROR(IF(AD2-MASTER!$B$6&lt;0,0,AD2-MASTER!$B$6),"")</f>
        <v>1715896</v>
      </c>
      <c r="AF2" s="48">
        <f>IFERROR(ROUND(
IF(AE2&lt;=1200000,0,
   IF(AE2&lt;=1600000,
      MIN(60000+(AE2-1200000)*0.15, AE2-1200000),
   IF(AE2&lt;=2000000,
      MIN(120000+(AE2-1600000)*0.2, AE2-1200000),
   IF(AE2&lt;=2400000,
      MIN(200000+(AE2-2000000)*0.25, AE2-1200000),
      MIN(280000+(AE2-2400000)*0.3, AE2-1200000)
   )))
),0),"")</f>
        <v>143179</v>
      </c>
      <c r="AG2" s="48">
        <f>IFERROR(ROUND(AF2*4%,0),"")</f>
        <v>5727</v>
      </c>
      <c r="AH2" s="48">
        <f>IFERROR(AF2+AG2,"")</f>
        <v>148906</v>
      </c>
      <c r="AI2" s="48">
        <f>IF(C2="","",SUM(Q2:AB2))</f>
        <v>0</v>
      </c>
      <c r="AJ2" s="48" t="str">
        <f>IFERROR(
   IF(AH2-AI2=0,
      "No Tax Payable ✓",
      IF(AH2-AI2&gt;0,
         "Tax Payable: " &amp; TEXT(AH2-AI2,"#,##0"),
         "Tax Refundable: " &amp; TEXT(ABS(AH2-AI2),"#,##0")
      )
   ),
"")</f>
        <v>Tax Payable: 1,48,906</v>
      </c>
      <c r="AK2" s="69" t="str">
        <f ca="1">IFERROR(
   IF(AH2-AI2&lt;=0,
      "No TDS Required ✓",
      IF(MONTH(TODAY())=2,
         "TDS this month: " &amp; TEXT(AH2-AI2,"#,##0"),
         "TDS per remaining month: " &amp;
         TEXT(
            ROUND(
               (AH2-AI2) /
               IF(MONTH(TODAY())&gt;=3,
                  15-MONTH(TODAY()),
                  3-MONTH(TODAY())
               ),
            0),
         "#,##0")
      )
   ),
"")</f>
        <v>TDS per remaining month: 12,409</v>
      </c>
      <c r="AW2" s="71">
        <f t="shared" ref="AW2:AW65" si="0">IFERROR(VLOOKUP(J2,H293:I304,2,0),0)</f>
        <v>0</v>
      </c>
      <c r="AX2" s="71">
        <f t="shared" ref="AX2:AX65" si="1">IFERROR(VLOOKUP(M2, CCA_MONTHS, 2, FALSE),0)</f>
        <v>0</v>
      </c>
      <c r="AY2" s="9">
        <f>IFERROR(VLOOKUP(G2,$H$302:$I$313,2,0),0)</f>
        <v>0</v>
      </c>
      <c r="AZ2" s="71">
        <f>IF(OR($H2="",$H2="July"),7,1)</f>
        <v>7</v>
      </c>
      <c r="BA2" s="71">
        <f>SUM(BG2:BR2)</f>
        <v>1043200</v>
      </c>
      <c r="BB2" s="71">
        <f xml:space="preserve">
ROUND(BG2*MASTER!$B$3,0)
+ROUND(BH2*MASTER!$B$3,0)
+ROUND(BI2*MASTER!$B$3,0)
+ROUND(BJ2*MASTER!$B$3,0)
+ROUND(BK2*MASTER!$B$4,0)
+ROUND(BL2*MASTER!$B$4,0)
+ROUND(BM2*MASTER!$B$4,0)
+ROUND(BN2*MASTER!$B$4,0)
+ROUND(BO2*MASTER!$B$4,0)
+ROUND(BP2*MASTER!$B$4,0)
+ROUND(BQ2*MASTER!$B$4,0)
+ROUND(BR2*MASTER!$B$4,0)
+ROUND(
   (MASTER!$B$3 - MASTER!$B$11) * E2 * 2,
0)</f>
        <v>643376</v>
      </c>
      <c r="BC2" s="71">
        <f>IFERROR(
 BG2*BS2 +
 BH2*BT2 +
 BI2*BU2 +
 BJ2*BV2 +
 BK2*BW2 +
 BL2*BX2 +
 BM2*BY2 +
 BN2*BZ2 +
 BO2*CA2 +
 BP2*CB2 +
 BQ2*CC2 +
 BR2*CD2,"")</f>
        <v>104320</v>
      </c>
      <c r="BD2" s="71">
        <f>SUM(CE2:CP2)</f>
        <v>0</v>
      </c>
      <c r="BE2" s="71">
        <f>IF(O2="Yes",MASTER!$B$7,0)</f>
        <v>0</v>
      </c>
      <c r="BF2" s="71">
        <f>IF(
   OR($N2="",$N2="NO"),
   0,
   IFERROR(
      ROUND(
         CHOOSE(
            MATCH($N2,$H$302:$H$313,0),
            (BG2 + ROUND(BG2*MASTER!$B$3,0))*0.5,
            (BH2 + ROUND(BH2*MASTER!$B$3,0))*0.5,
            (BI2 + ROUND(BI2*MASTER!$B$3,0))*0.5,
            (BJ2 + ROUND(BJ2*MASTER!$B$3,0))*0.5,
            (BK2 + ROUND(BK2*MASTER!$B$4,0))*0.5,
            (BL2 + ROUND(BL2*MASTER!$B$4,0))*0.5,
            (BM2 + ROUND(BM2*MASTER!$B$4,0))*0.5,
            (BN2 + ROUND(BN2*MASTER!$B$4,0))*0.5,
            (BO2 + ROUND(BO2*MASTER!$B$4,0))*0.5,
            (BP2 + ROUND(BP2*MASTER!$B$4,0))*0.5,
            (BQ2 + ROUND(BQ2*MASTER!$B$4,0))*0.5,
            (BR2 + ROUND(BR2*MASTER!$B$4,0))*0.5
         ),
      0),
   0)
)</f>
        <v>0</v>
      </c>
      <c r="BG2" s="71">
        <f t="shared" ref="BG2" si="2">E2</f>
        <v>85200</v>
      </c>
      <c r="BH2" s="9">
        <f t="shared" ref="BH2" si="3">IF(AND(AY2=4,ISNUMBER(F2)),F2,BG2)</f>
        <v>85200</v>
      </c>
      <c r="BI2" s="9">
        <f t="shared" ref="BI2" si="4">IF(AND(AY2=5,ISNUMBER(F2)),F2,BH2)</f>
        <v>85200</v>
      </c>
      <c r="BJ2" s="9">
        <f t="shared" ref="BJ2" si="5">IF(AND(AY2=6,ISNUMBER(F2)),F2,BI2)</f>
        <v>85200</v>
      </c>
      <c r="BK2" s="9">
        <f t="shared" ref="BK2" si="6">IF(
   AND(AY2=7,ISNUMBER(F2)),
   IF(AZ2=7,ROUND(F2*1.03,-2),F2),
   IF(AZ2=7,ROUND(BJ2*1.03,-2),BJ2)
)</f>
        <v>87800</v>
      </c>
      <c r="BL2" s="71">
        <f>IF(AND(AY2=8,ISNUMBER(F2)),F2,BK2)</f>
        <v>87800</v>
      </c>
      <c r="BM2" s="71">
        <f>IF(AND(AY2=9,ISNUMBER(F2)),F2,BL2)</f>
        <v>87800</v>
      </c>
      <c r="BN2" s="71">
        <f>IF(AND(AY2=10,ISNUMBER(F2)),F2,BM2)</f>
        <v>87800</v>
      </c>
      <c r="BO2" s="71">
        <f>IF(AND(AY2=11,ISNUMBER(F2)),F2,BN2)</f>
        <v>87800</v>
      </c>
      <c r="BP2" s="71">
        <f>IF(AND(AY2=12,ISNUMBER(F2)),F2,BO2)</f>
        <v>87800</v>
      </c>
      <c r="BQ2" s="72">
        <f>IF(
   AY2=1,
   IF(AND(AZ2=1,ISNUMBER(F2)),ROUND(F2*1.03,-2),F2),
   IF(AZ2=1,ROUND(BP2*1.03,-2),BP2)
)</f>
        <v>87800</v>
      </c>
      <c r="BR2" s="71">
        <f>IF(AND(AY2=2,ISNUMBER(F2)),F2,BQ2)</f>
        <v>87800</v>
      </c>
      <c r="BS2" s="58">
        <f>IF(C2="","",IFERROR(VLOOKUP($A2,HRA_EXCEPTION,2,FALSE),MASTER!$B$5))</f>
        <v>0.1</v>
      </c>
      <c r="BT2" s="48">
        <f>IF(C2="","",IF(AND(AW2=4,ISNUMBER(I2)),I2,BS2))</f>
        <v>0.1</v>
      </c>
      <c r="BU2" s="48">
        <f>IF(C2="","",IF(AND(AW2=5,ISNUMBER(I2)),I2,BT2))</f>
        <v>0.1</v>
      </c>
      <c r="BV2" s="48">
        <f>IF(C2="","",IF(AND(AW2=6,ISNUMBER(I2)),I2,BU2))</f>
        <v>0.1</v>
      </c>
      <c r="BW2" s="48">
        <f>IF(C2="","",IF(AND(AW2=7,ISNUMBER(I2)),I2,BV2))</f>
        <v>0.1</v>
      </c>
      <c r="BX2" s="48">
        <f>IF(C2="","",IF(AND(AW2=8,ISNUMBER(I2)),I2,BW2))</f>
        <v>0.1</v>
      </c>
      <c r="BY2" s="48">
        <f>IF(C2="","",IF(AND(AW2=9,ISNUMBER(I2)),I2,BX2))</f>
        <v>0.1</v>
      </c>
      <c r="BZ2" s="48">
        <f>IF(C2="","",IF(AND(AW2=10,ISNUMBER(I2)),I2,BY2))</f>
        <v>0.1</v>
      </c>
      <c r="CA2" s="48">
        <f>IF(C2="","",IF(AND(AW2=11,ISNUMBER(I2)),I2,BZ2))</f>
        <v>0.1</v>
      </c>
      <c r="CB2" s="48">
        <f>IF(C2="","",IF(AND(AW2=12,ISNUMBER(I2)),I2,CA2))</f>
        <v>0.1</v>
      </c>
      <c r="CC2" s="48">
        <f>IF(C2="","",IF(AND(AW2=1,ISNUMBER(I2)),I2,CB2))</f>
        <v>0.1</v>
      </c>
      <c r="CD2" s="48">
        <f>IF(C2="","",IF(AND(AW2=2,ISNUMBER(I2)),I2,CC2))</f>
        <v>0.1</v>
      </c>
      <c r="CE2" s="58" t="str">
        <f>IFERROR(IF(BG2&lt;=23100,
   VLOOKUP(MASTER!$B$8,CCA_RATE,2,FALSE),
   VLOOKUP(MASTER!$B$8,CCA_RATE,3,FALSE)),"")</f>
        <v/>
      </c>
      <c r="CF2" s="48" t="str">
        <f>IFERROR(IF(C2="","",
IF(BH2=0,0,
   IF(AND(AX2=4,ISNUMBER(L2)),L2,
      IF(BH2&lt;=23100,
         VLOOKUP(MASTER!$B$8,CCA_RATE,2,FALSE),
         VLOOKUP(MASTER!$B$8,CCA_RATE,3,FALSE))))),"")</f>
        <v/>
      </c>
      <c r="CG2" s="48" t="str">
        <f>IFERROR(IF(C2="","",
IF(BI2=0,0,
   IF(AND(AX2=5,ISNUMBER(L2)),L2,
      IF(AND(AX2&gt;0,AX2&lt;5,ISNUMBER(L2)),CF2,
         IF(BI2&lt;=23100,
            VLOOKUP(MASTER!$B$8,CCA_RATE,2,FALSE),
            VLOOKUP(MASTER!$B$8,CCA_RATE,3,FALSE)))))),"")</f>
        <v/>
      </c>
      <c r="CH2" s="48" t="str">
        <f>IFERROR(IF(C2="","",
IF(BJ2=0,0,
   IF(AND(AX2=6,ISNUMBER(L2)),L2,
      IF(AND(AX2&gt;0,AX2&lt;6,ISNUMBER(L2)),CG2,
         IF(BJ2&lt;=23100,
            VLOOKUP(MASTER!$B$8,CCA_RATE,2,FALSE),
            VLOOKUP(MASTER!$B$8,CCA_RATE,3,FALSE)))))),"")</f>
        <v/>
      </c>
      <c r="CI2" s="48" t="str">
        <f>IFERROR(IF(C2="","",
IF(BK2=0,0,
   IF(AND(AX2=7,ISNUMBER(L2)),L2,
      IF(AND(AX2&gt;0,AX2&lt;7,ISNUMBER(L2)),CH2,
         IF(BK2&lt;=23100,
            VLOOKUP(MASTER!$B$8,CCA_RATE,2,FALSE),
            VLOOKUP(MASTER!$B$8,CCA_RATE,3,FALSE)))))),"")</f>
        <v/>
      </c>
      <c r="CJ2" s="48" t="str">
        <f>IFERROR(IF(C2="","",
IF(BL2=0,0,
   IF(AND(AX2=8,ISNUMBER(L2)),L2,
      IF(AND(AX2&gt;0,AX2&lt;8,ISNUMBER(L2)),CI2,
         IF(BL2&lt;=23100,
            VLOOKUP(MASTER!$B$8,CCA_RATE,2,FALSE),
            VLOOKUP(MASTER!$B$8,CCA_RATE,3,FALSE)))))),"")</f>
        <v/>
      </c>
      <c r="CK2" s="48" t="str">
        <f>IFERROR(IF(C2="","",
IF(BM2=0,0,
   IF(AND(AX2=9,ISNUMBER(L2)),L2,
      IF(AND(AX2&gt;0,AX2&lt;9,ISNUMBER(L2)),CJ2,
         IF(BM2&lt;=23100,
            VLOOKUP(MASTER!$B$8,CCA_RATE,2,FALSE),
            VLOOKUP(MASTER!$B$8,CCA_RATE,3,FALSE)))))),"")</f>
        <v/>
      </c>
      <c r="CL2" s="48" t="str">
        <f>IFERROR(IF(C2="","",
IF(BN2=0,0,
   IF(AND(AX2=10,ISNUMBER(L2)),L2,
      IF(AND(AX2&gt;0,AX2&lt;10,ISNUMBER(L2)),CK2,
         IF(BN2&lt;=23100,
            VLOOKUP(MASTER!$B$8,CCA_RATE,2,FALSE),
            VLOOKUP(MASTER!$B$8,CCA_RATE,3,FALSE)))))),"")</f>
        <v/>
      </c>
      <c r="CM2" s="48" t="str">
        <f>IFERROR(IF(C2="","",
IF(BO2=0,0,
   IF(AND(AX2=11,ISNUMBER(L2)),L2,
      IF(AND(AX2&gt;0,AX2&lt;11,ISNUMBER(L2)),CL2,
         IF(BO2&lt;=23100,
            VLOOKUP(MASTER!$B$8,CCA_RATE,2,FALSE),
            VLOOKUP(MASTER!$B$8,CCA_RATE,3,FALSE)))))),"")</f>
        <v/>
      </c>
      <c r="CN2" s="48" t="str">
        <f>IFERROR(IF(C2="","",
IF(BP2=0,0,
   IF(AND(AX2=12,ISNUMBER(L2)),L2,
      IF(AND(AX2&gt;0,AX2&lt;12,ISNUMBER(L2)),CM2,
         IF(BP2&lt;=23100,
            VLOOKUP(MASTER!$B$8,CCA_RATE,2,FALSE),
            VLOOKUP(MASTER!$B$8,CCA_RATE,3,FALSE)))))),"")</f>
        <v/>
      </c>
      <c r="CO2" s="48" t="str">
        <f>IFERROR(IF(C2="","",
IF(BQ2=0,0,
   IF(AND(AX2=13,ISNUMBER(L2)),L2,
      IF(AND(AX2&gt;0,AX2&lt;13,ISNUMBER(L2)),CN2,
         IF(BQ2&lt;=23100,
            VLOOKUP(MASTER!$B$8,CCA_RATE,2,FALSE),
            VLOOKUP(MASTER!$B$8,CCA_RATE,3,FALSE)))))),"")</f>
        <v/>
      </c>
      <c r="CP2" s="48" t="str">
        <f>IFERROR(IF(C2="","",
IF(BR2=0,0,
   IF(AND(AX2=14,ISNUMBER(L2)),L2,
      IF(AND(AX2&gt;0,AX2&lt;14,ISNUMBER(L2)),CO2,
         IF(BR2&lt;=23100,
            VLOOKUP(MASTER!$B$8,CCA_RATE,2,FALSE),
            VLOOKUP(MASTER!$B$8,CCA_RATE,3,FALSE)))))),"")</f>
        <v/>
      </c>
    </row>
    <row r="3" spans="1:94" ht="15.5" x14ac:dyDescent="0.35">
      <c r="A3" s="48">
        <f>IF(C3="","",COUNTA($C$2:C3))</f>
        <v>2</v>
      </c>
      <c r="B3" s="65" t="s">
        <v>242</v>
      </c>
      <c r="C3" s="65" t="s">
        <v>243</v>
      </c>
      <c r="D3" s="65" t="s">
        <v>102</v>
      </c>
      <c r="E3" s="65">
        <v>77700</v>
      </c>
      <c r="F3" s="65"/>
      <c r="G3" s="65"/>
      <c r="H3" s="65"/>
      <c r="I3" s="65"/>
      <c r="J3" s="65"/>
      <c r="K3" s="65"/>
      <c r="L3" s="65"/>
      <c r="M3" s="65"/>
      <c r="N3" s="65"/>
      <c r="O3" s="65" t="s">
        <v>180</v>
      </c>
      <c r="P3" s="65"/>
      <c r="Q3" s="76"/>
      <c r="R3" s="76"/>
      <c r="S3" s="76"/>
      <c r="T3" s="76"/>
      <c r="U3" s="76"/>
      <c r="V3" s="76"/>
      <c r="W3" s="76"/>
      <c r="X3" s="68"/>
      <c r="Y3" s="68"/>
      <c r="Z3" s="68"/>
      <c r="AA3" s="70"/>
      <c r="AB3" s="68"/>
      <c r="AC3" t="s">
        <v>28</v>
      </c>
      <c r="AD3" s="48">
        <f t="shared" ref="AD3:AD66" si="7">IF(C3="","",IFERROR(SUM(BA3:BF3)+P3,""))</f>
        <v>1639042</v>
      </c>
      <c r="AE3" s="48">
        <f>IFERROR(IF(AD3-MASTER!$B$6&lt;0,0,AD3-MASTER!$B$6),"")</f>
        <v>1564042</v>
      </c>
      <c r="AF3" s="48">
        <f t="shared" ref="AF3:AF66" si="8">IFERROR(ROUND(
IF(AE3&lt;=1200000,0,
   IF(AE3&lt;=1600000,
      MIN(60000+(AE3-1200000)*0.15, AE3-1200000),
   IF(AE3&lt;=2000000,
      MIN(120000+(AE3-1600000)*0.2, AE3-1200000),
   IF(AE3&lt;=2400000,
      MIN(200000+(AE3-2000000)*0.25, AE3-1200000),
      MIN(280000+(AE3-2400000)*0.3, AE3-1200000)
   )))
),0),"")</f>
        <v>114606</v>
      </c>
      <c r="AG3" s="48">
        <f t="shared" ref="AG3:AG66" si="9">IFERROR(ROUND(AF3*4%,0),"")</f>
        <v>4584</v>
      </c>
      <c r="AH3" s="48">
        <f t="shared" ref="AH3:AH66" si="10">IFERROR(AF3+AG3,"")</f>
        <v>119190</v>
      </c>
      <c r="AI3" s="48">
        <f t="shared" ref="AI3:AI66" si="11">IF(C3="","",SUM(Q3:AB3))</f>
        <v>0</v>
      </c>
      <c r="AJ3" s="48" t="str">
        <f t="shared" ref="AJ3:AJ66" si="12">IFERROR(
   IF(AH3-AI3=0,
      "No Tax Payable ✓",
      IF(AH3-AI3&gt;0,
         "Tax Payable: " &amp; TEXT(AH3-AI3,"#,##0"),
         "Tax Refundable: " &amp; TEXT(ABS(AH3-AI3),"#,##0")
      )
   ),
"")</f>
        <v>Tax Payable: 1,19,190</v>
      </c>
      <c r="AK3" s="69" t="str">
        <f t="shared" ref="AK3:AK66" ca="1" si="13">IFERROR(
   IF(AH3-AI3&lt;=0,
      "No TDS Required ✓",
      IF(MONTH(TODAY())=2,
         "TDS this month: " &amp; TEXT(AH3-AI3,"#,##0"),
         "TDS per remaining month: " &amp;
         TEXT(
            ROUND(
               (AH3-AI3) /
               IF(MONTH(TODAY())&gt;=3,
                  15-MONTH(TODAY()),
                  3-MONTH(TODAY())
               ),
            0),
         "#,##0")
      )
   ),
"")</f>
        <v>TDS per remaining month: 9,933</v>
      </c>
      <c r="AW3" s="71">
        <f t="shared" si="0"/>
        <v>0</v>
      </c>
      <c r="AX3" s="71">
        <f t="shared" si="1"/>
        <v>0</v>
      </c>
      <c r="AY3" s="9">
        <f t="shared" ref="AY3:AY66" si="14">IFERROR(VLOOKUP(G3,$H$302:$I$313,2,0),0)</f>
        <v>0</v>
      </c>
      <c r="AZ3" s="9">
        <f t="shared" ref="AZ3:AZ66" si="15">IF(OR($H3="",$H3="July"),7,1)</f>
        <v>7</v>
      </c>
      <c r="BA3" s="9">
        <f t="shared" ref="BA3:BA66" si="16">SUM(BG3:BR3)</f>
        <v>950800</v>
      </c>
      <c r="BB3" s="9">
        <f xml:space="preserve">
ROUND(BG3*MASTER!$B$3,0)
+ROUND(BH3*MASTER!$B$3,0)
+ROUND(BI3*MASTER!$B$3,0)
+ROUND(BJ3*MASTER!$B$3,0)
+ROUND(BK3*MASTER!$B$4,0)
+ROUND(BL3*MASTER!$B$4,0)
+ROUND(BM3*MASTER!$B$4,0)
+ROUND(BN3*MASTER!$B$4,0)
+ROUND(BO3*MASTER!$B$4,0)
+ROUND(BP3*MASTER!$B$4,0)
+ROUND(BQ3*MASTER!$B$4,0)
+ROUND(BR3*MASTER!$B$4,0)
+ROUND(
   (MASTER!$B$3 - MASTER!$B$11) * E3 * 2,
0)</f>
        <v>586388</v>
      </c>
      <c r="BC3" s="9">
        <f t="shared" ref="BC3:BC66" si="17">IFERROR(
 BG3*BS3 +
 BH3*BT3 +
 BI3*BU3 +
 BJ3*BV3 +
 BK3*BW3 +
 BL3*BX3 +
 BM3*BY3 +
 BN3*BZ3 +
 BO3*CA3 +
 BP3*CB3 +
 BQ3*CC3 +
 BR3*CD3,"")</f>
        <v>95080</v>
      </c>
      <c r="BD3" s="9">
        <f t="shared" ref="BD3:BD66" si="18">SUM(CE3:CP3)</f>
        <v>0</v>
      </c>
      <c r="BE3" s="9">
        <f>IF(O3="Yes",MASTER!$B$7,0)</f>
        <v>6774</v>
      </c>
      <c r="BF3" s="9">
        <f>IF(
   OR($N3="",$N3="NO"),
   0,
   IFERROR(
      ROUND(
         CHOOSE(
            MATCH($N3,$H$302:$H$313,0),
            (BG3 + ROUND(BG3*MASTER!$B$3,0))*0.5,
            (BH3 + ROUND(BH3*MASTER!$B$3,0))*0.5,
            (BI3 + ROUND(BI3*MASTER!$B$3,0))*0.5,
            (BJ3 + ROUND(BJ3*MASTER!$B$3,0))*0.5,
            (BK3 + ROUND(BK3*MASTER!$B$4,0))*0.5,
            (BL3 + ROUND(BL3*MASTER!$B$4,0))*0.5,
            (BM3 + ROUND(BM3*MASTER!$B$4,0))*0.5,
            (BN3 + ROUND(BN3*MASTER!$B$4,0))*0.5,
            (BO3 + ROUND(BO3*MASTER!$B$4,0))*0.5,
            (BP3 + ROUND(BP3*MASTER!$B$4,0))*0.5,
            (BQ3 + ROUND(BQ3*MASTER!$B$4,0))*0.5,
            (BR3 + ROUND(BR3*MASTER!$B$4,0))*0.5
         ),
      0),
   0)
)</f>
        <v>0</v>
      </c>
      <c r="BG3" s="71">
        <f t="shared" ref="BG3:BG66" si="19">E3</f>
        <v>77700</v>
      </c>
      <c r="BH3" s="9">
        <f t="shared" ref="BH3:BH66" si="20">IF(AND(AY3=4,ISNUMBER(F3)),F3,BG3)</f>
        <v>77700</v>
      </c>
      <c r="BI3" s="9">
        <f t="shared" ref="BI3:BI66" si="21">IF(AND(AY3=5,ISNUMBER(F3)),F3,BH3)</f>
        <v>77700</v>
      </c>
      <c r="BJ3" s="9">
        <f t="shared" ref="BJ3:BJ66" si="22">IF(AND(AY3=6,ISNUMBER(F3)),F3,BI3)</f>
        <v>77700</v>
      </c>
      <c r="BK3" s="9">
        <f t="shared" ref="BK3:BK66" si="23">IF(
   AND(AY3=7,ISNUMBER(F3)),
   IF(AZ3=7,ROUND(F3*1.03,-2),F3),
   IF(AZ3=7,ROUND(BJ3*1.03,-2),BJ3)
)</f>
        <v>80000</v>
      </c>
      <c r="BL3" s="71">
        <f t="shared" ref="BL3:BL66" si="24">IF(AND(AY3=8,ISNUMBER(F3)),F3,BK3)</f>
        <v>80000</v>
      </c>
      <c r="BM3" s="71">
        <f t="shared" ref="BM3:BM66" si="25">IF(AND(AY3=9,ISNUMBER(F3)),F3,BL3)</f>
        <v>80000</v>
      </c>
      <c r="BN3" s="71">
        <f t="shared" ref="BN3:BN66" si="26">IF(AND(AY3=10,ISNUMBER(F3)),F3,BM3)</f>
        <v>80000</v>
      </c>
      <c r="BO3" s="71">
        <f t="shared" ref="BO3:BO66" si="27">IF(AND(AY3=11,ISNUMBER(F3)),F3,BN3)</f>
        <v>80000</v>
      </c>
      <c r="BP3" s="71">
        <f t="shared" ref="BP3:BP66" si="28">IF(AND(AY3=12,ISNUMBER(F3)),F3,BO3)</f>
        <v>80000</v>
      </c>
      <c r="BQ3" s="72">
        <f t="shared" ref="BQ3:BQ66" si="29">IF(
   AY3=1,
   IF(AND(AZ3=1,ISNUMBER(F3)),ROUND(F3*1.03,-2),F3),
   IF(AZ3=1,ROUND(BP3*1.03,-2),BP3)
)</f>
        <v>80000</v>
      </c>
      <c r="BR3" s="71">
        <f t="shared" ref="BR3:BR66" si="30">IF(AND(AY3=2,ISNUMBER(F3)),F3,BQ3)</f>
        <v>80000</v>
      </c>
      <c r="BS3" s="58">
        <f>IF(C3="","",IFERROR(VLOOKUP($A3,HRA_EXCEPTION,2,FALSE),MASTER!$B$5))</f>
        <v>0.1</v>
      </c>
      <c r="BT3" s="48">
        <f t="shared" ref="BT3:BT66" si="31">IF(C3="","",IF(AND(AW3=4,ISNUMBER(I3)),I3,BS3))</f>
        <v>0.1</v>
      </c>
      <c r="BU3" s="48">
        <f t="shared" ref="BU3:BU66" si="32">IF(C3="","",IF(AND(AW3=5,ISNUMBER(I3)),I3,BT3))</f>
        <v>0.1</v>
      </c>
      <c r="BV3" s="48">
        <f t="shared" ref="BV3:BV66" si="33">IF(C3="","",IF(AND(AW3=6,ISNUMBER(I3)),I3,BU3))</f>
        <v>0.1</v>
      </c>
      <c r="BW3" s="48">
        <f t="shared" ref="BW3:BW66" si="34">IF(C3="","",IF(AND(AW3=7,ISNUMBER(I3)),I3,BV3))</f>
        <v>0.1</v>
      </c>
      <c r="BX3" s="48">
        <f t="shared" ref="BX3:BX66" si="35">IF(C3="","",IF(AND(AW3=8,ISNUMBER(I3)),I3,BW3))</f>
        <v>0.1</v>
      </c>
      <c r="BY3" s="48">
        <f t="shared" ref="BY3:BY66" si="36">IF(C3="","",IF(AND(AW3=9,ISNUMBER(I3)),I3,BX3))</f>
        <v>0.1</v>
      </c>
      <c r="BZ3" s="48">
        <f t="shared" ref="BZ3:BZ66" si="37">IF(C3="","",IF(AND(AW3=10,ISNUMBER(I3)),I3,BY3))</f>
        <v>0.1</v>
      </c>
      <c r="CA3" s="48">
        <f t="shared" ref="CA3:CA66" si="38">IF(C3="","",IF(AND(AW3=11,ISNUMBER(I3)),I3,BZ3))</f>
        <v>0.1</v>
      </c>
      <c r="CB3" s="48">
        <f t="shared" ref="CB3:CB66" si="39">IF(C3="","",IF(AND(AW3=12,ISNUMBER(I3)),I3,CA3))</f>
        <v>0.1</v>
      </c>
      <c r="CC3" s="48">
        <f t="shared" ref="CC3:CC66" si="40">IF(C3="","",IF(AND(AW3=1,ISNUMBER(I3)),I3,CB3))</f>
        <v>0.1</v>
      </c>
      <c r="CD3" s="48">
        <f t="shared" ref="CD3:CD66" si="41">IF(C3="","",IF(AND(AW3=2,ISNUMBER(I3)),I3,CC3))</f>
        <v>0.1</v>
      </c>
      <c r="CE3" s="58" t="str">
        <f>IFERROR(IF(BG3&lt;=23100,
   VLOOKUP(MASTER!$B$8,CCA_RATE,2,FALSE),
   VLOOKUP(MASTER!$B$8,CCA_RATE,3,FALSE)),"")</f>
        <v/>
      </c>
      <c r="CF3" s="48" t="str">
        <f>IFERROR(IF(C3="","",
IF(BH3=0,0,
   IF(AND(AX3=4,ISNUMBER(L3)),L3,
      IF(BH3&lt;=23100,
         VLOOKUP(MASTER!$B$8,CCA_RATE,2,FALSE),
         VLOOKUP(MASTER!$B$8,CCA_RATE,3,FALSE))))),"")</f>
        <v/>
      </c>
      <c r="CG3" s="48" t="str">
        <f>IFERROR(IF(C3="","",
IF(BI3=0,0,
   IF(AND(AX3=5,ISNUMBER(L3)),L3,
      IF(AND(AX3&gt;0,AX3&lt;5,ISNUMBER(L3)),CF3,
         IF(BI3&lt;=23100,
            VLOOKUP(MASTER!$B$8,CCA_RATE,2,FALSE),
            VLOOKUP(MASTER!$B$8,CCA_RATE,3,FALSE)))))),"")</f>
        <v/>
      </c>
      <c r="CH3" s="48" t="str">
        <f>IFERROR(IF(C3="","",
IF(BJ3=0,0,
   IF(AND(AX3=6,ISNUMBER(L3)),L3,
      IF(AND(AX3&gt;0,AX3&lt;6,ISNUMBER(L3)),CG3,
         IF(BJ3&lt;=23100,
            VLOOKUP(MASTER!$B$8,CCA_RATE,2,FALSE),
            VLOOKUP(MASTER!$B$8,CCA_RATE,3,FALSE)))))),"")</f>
        <v/>
      </c>
      <c r="CI3" s="48" t="str">
        <f>IFERROR(IF(C3="","",
IF(BK3=0,0,
   IF(AND(AX3=7,ISNUMBER(L3)),L3,
      IF(AND(AX3&gt;0,AX3&lt;7,ISNUMBER(L3)),CH3,
         IF(BK3&lt;=23100,
            VLOOKUP(MASTER!$B$8,CCA_RATE,2,FALSE),
            VLOOKUP(MASTER!$B$8,CCA_RATE,3,FALSE)))))),"")</f>
        <v/>
      </c>
      <c r="CJ3" s="48" t="str">
        <f>IFERROR(IF(C3="","",
IF(BL3=0,0,
   IF(AND(AX3=8,ISNUMBER(L3)),L3,
      IF(AND(AX3&gt;0,AX3&lt;8,ISNUMBER(L3)),CI3,
         IF(BL3&lt;=23100,
            VLOOKUP(MASTER!$B$8,CCA_RATE,2,FALSE),
            VLOOKUP(MASTER!$B$8,CCA_RATE,3,FALSE)))))),"")</f>
        <v/>
      </c>
      <c r="CK3" s="48" t="str">
        <f>IFERROR(IF(C3="","",
IF(BM3=0,0,
   IF(AND(AX3=9,ISNUMBER(L3)),L3,
      IF(AND(AX3&gt;0,AX3&lt;9,ISNUMBER(L3)),CJ3,
         IF(BM3&lt;=23100,
            VLOOKUP(MASTER!$B$8,CCA_RATE,2,FALSE),
            VLOOKUP(MASTER!$B$8,CCA_RATE,3,FALSE)))))),"")</f>
        <v/>
      </c>
      <c r="CL3" s="48" t="str">
        <f>IFERROR(IF(C3="","",
IF(BN3=0,0,
   IF(AND(AX3=10,ISNUMBER(L3)),L3,
      IF(AND(AX3&gt;0,AX3&lt;10,ISNUMBER(L3)),CK3,
         IF(BN3&lt;=23100,
            VLOOKUP(MASTER!$B$8,CCA_RATE,2,FALSE),
            VLOOKUP(MASTER!$B$8,CCA_RATE,3,FALSE)))))),"")</f>
        <v/>
      </c>
      <c r="CM3" s="48" t="str">
        <f>IFERROR(IF(C3="","",
IF(BO3=0,0,
   IF(AND(AX3=11,ISNUMBER(L3)),L3,
      IF(AND(AX3&gt;0,AX3&lt;11,ISNUMBER(L3)),CL3,
         IF(BO3&lt;=23100,
            VLOOKUP(MASTER!$B$8,CCA_RATE,2,FALSE),
            VLOOKUP(MASTER!$B$8,CCA_RATE,3,FALSE)))))),"")</f>
        <v/>
      </c>
      <c r="CN3" s="48" t="str">
        <f>IFERROR(IF(C3="","",
IF(BP3=0,0,
   IF(AND(AX3=12,ISNUMBER(L3)),L3,
      IF(AND(AX3&gt;0,AX3&lt;12,ISNUMBER(L3)),CM3,
         IF(BP3&lt;=23100,
            VLOOKUP(MASTER!$B$8,CCA_RATE,2,FALSE),
            VLOOKUP(MASTER!$B$8,CCA_RATE,3,FALSE)))))),"")</f>
        <v/>
      </c>
      <c r="CO3" s="48" t="str">
        <f>IFERROR(IF(C3="","",
IF(BQ3=0,0,
   IF(AND(AX3=13,ISNUMBER(L3)),L3,
      IF(AND(AX3&gt;0,AX3&lt;13,ISNUMBER(L3)),CN3,
         IF(BQ3&lt;=23100,
            VLOOKUP(MASTER!$B$8,CCA_RATE,2,FALSE),
            VLOOKUP(MASTER!$B$8,CCA_RATE,3,FALSE)))))),"")</f>
        <v/>
      </c>
      <c r="CP3" s="48" t="str">
        <f>IFERROR(IF(C3="","",
IF(BR3=0,0,
   IF(AND(AX3=14,ISNUMBER(L3)),L3,
      IF(AND(AX3&gt;0,AX3&lt;14,ISNUMBER(L3)),CO3,
         IF(BR3&lt;=23100,
            VLOOKUP(MASTER!$B$8,CCA_RATE,2,FALSE),
            VLOOKUP(MASTER!$B$8,CCA_RATE,3,FALSE)))))),"")</f>
        <v/>
      </c>
    </row>
    <row r="4" spans="1:94" ht="15.5" x14ac:dyDescent="0.35">
      <c r="A4" s="48" t="str">
        <f>IF(C4="","",COUNTA($C$2:C4))</f>
        <v/>
      </c>
      <c r="B4" s="65"/>
      <c r="C4" s="65"/>
      <c r="D4" s="65"/>
      <c r="E4" s="65"/>
      <c r="F4" s="65"/>
      <c r="G4" s="65"/>
      <c r="H4" s="65"/>
      <c r="I4" s="65"/>
      <c r="J4" s="65"/>
      <c r="K4" s="65"/>
      <c r="L4" s="65"/>
      <c r="M4" s="65"/>
      <c r="N4" s="65"/>
      <c r="O4" s="65"/>
      <c r="P4" s="65"/>
      <c r="Q4" s="76"/>
      <c r="R4" s="76"/>
      <c r="S4" s="76"/>
      <c r="T4" s="76"/>
      <c r="U4" s="76"/>
      <c r="V4" s="76"/>
      <c r="W4" s="76"/>
      <c r="X4" s="68"/>
      <c r="Y4" s="68"/>
      <c r="Z4" s="68"/>
      <c r="AA4" s="68"/>
      <c r="AB4" s="68"/>
      <c r="AC4" t="s">
        <v>29</v>
      </c>
      <c r="AD4" s="48" t="str">
        <f t="shared" si="7"/>
        <v/>
      </c>
      <c r="AE4" s="48" t="str">
        <f>IFERROR(IF(AD4-MASTER!$B$6&lt;0,0,AD4-MASTER!$B$6),"")</f>
        <v/>
      </c>
      <c r="AF4" s="48" t="str">
        <f t="shared" si="8"/>
        <v/>
      </c>
      <c r="AG4" s="48" t="str">
        <f t="shared" si="9"/>
        <v/>
      </c>
      <c r="AH4" s="48" t="str">
        <f t="shared" si="10"/>
        <v/>
      </c>
      <c r="AI4" s="48" t="str">
        <f t="shared" si="11"/>
        <v/>
      </c>
      <c r="AJ4" s="48" t="str">
        <f t="shared" si="12"/>
        <v/>
      </c>
      <c r="AK4" s="69" t="str">
        <f t="shared" ca="1" si="13"/>
        <v/>
      </c>
      <c r="AW4" s="71">
        <f t="shared" si="0"/>
        <v>0</v>
      </c>
      <c r="AX4" s="71">
        <f t="shared" si="1"/>
        <v>0</v>
      </c>
      <c r="AY4" s="9">
        <f t="shared" si="14"/>
        <v>0</v>
      </c>
      <c r="AZ4" s="9">
        <f t="shared" si="15"/>
        <v>7</v>
      </c>
      <c r="BA4" s="9">
        <f t="shared" si="16"/>
        <v>0</v>
      </c>
      <c r="BB4" s="9">
        <f xml:space="preserve">
ROUND(BG4*MASTER!$B$3,0)
+ROUND(BH4*MASTER!$B$3,0)
+ROUND(BI4*MASTER!$B$3,0)
+ROUND(BJ4*MASTER!$B$3,0)
+ROUND(BK4*MASTER!$B$4,0)
+ROUND(BL4*MASTER!$B$4,0)
+ROUND(BM4*MASTER!$B$4,0)
+ROUND(BN4*MASTER!$B$4,0)
+ROUND(BO4*MASTER!$B$4,0)
+ROUND(BP4*MASTER!$B$4,0)
+ROUND(BQ4*MASTER!$B$4,0)
+ROUND(BR4*MASTER!$B$4,0)
+ROUND(
   (MASTER!$B$3 - MASTER!$B$11) * E4 * 2,
0)</f>
        <v>0</v>
      </c>
      <c r="BC4" s="9" t="str">
        <f t="shared" si="17"/>
        <v/>
      </c>
      <c r="BD4" s="9">
        <f t="shared" si="18"/>
        <v>0</v>
      </c>
      <c r="BE4" s="9">
        <f>IF(O4="Yes",MASTER!$B$7,0)</f>
        <v>0</v>
      </c>
      <c r="BF4" s="9">
        <f>IF(
   OR($N4="",$N4="NO"),
   0,
   IFERROR(
      ROUND(
         CHOOSE(
            MATCH($N4,$H$302:$H$313,0),
            (BG4 + ROUND(BG4*MASTER!$B$3,0))*0.5,
            (BH4 + ROUND(BH4*MASTER!$B$3,0))*0.5,
            (BI4 + ROUND(BI4*MASTER!$B$3,0))*0.5,
            (BJ4 + ROUND(BJ4*MASTER!$B$3,0))*0.5,
            (BK4 + ROUND(BK4*MASTER!$B$4,0))*0.5,
            (BL4 + ROUND(BL4*MASTER!$B$4,0))*0.5,
            (BM4 + ROUND(BM4*MASTER!$B$4,0))*0.5,
            (BN4 + ROUND(BN4*MASTER!$B$4,0))*0.5,
            (BO4 + ROUND(BO4*MASTER!$B$4,0))*0.5,
            (BP4 + ROUND(BP4*MASTER!$B$4,0))*0.5,
            (BQ4 + ROUND(BQ4*MASTER!$B$4,0))*0.5,
            (BR4 + ROUND(BR4*MASTER!$B$4,0))*0.5
         ),
      0),
   0)
)</f>
        <v>0</v>
      </c>
      <c r="BG4" s="71">
        <f t="shared" si="19"/>
        <v>0</v>
      </c>
      <c r="BH4" s="9">
        <f t="shared" si="20"/>
        <v>0</v>
      </c>
      <c r="BI4" s="9">
        <f t="shared" si="21"/>
        <v>0</v>
      </c>
      <c r="BJ4" s="9">
        <f t="shared" si="22"/>
        <v>0</v>
      </c>
      <c r="BK4" s="9">
        <f t="shared" si="23"/>
        <v>0</v>
      </c>
      <c r="BL4" s="71">
        <f t="shared" si="24"/>
        <v>0</v>
      </c>
      <c r="BM4" s="71">
        <f t="shared" si="25"/>
        <v>0</v>
      </c>
      <c r="BN4" s="71">
        <f t="shared" si="26"/>
        <v>0</v>
      </c>
      <c r="BO4" s="71">
        <f t="shared" si="27"/>
        <v>0</v>
      </c>
      <c r="BP4" s="71">
        <f t="shared" si="28"/>
        <v>0</v>
      </c>
      <c r="BQ4" s="72">
        <f t="shared" si="29"/>
        <v>0</v>
      </c>
      <c r="BR4" s="71">
        <f t="shared" si="30"/>
        <v>0</v>
      </c>
      <c r="BS4" s="58" t="str">
        <f>IF(C4="","",IFERROR(VLOOKUP($A4,HRA_EXCEPTION,2,FALSE),MASTER!$B$5))</f>
        <v/>
      </c>
      <c r="BT4" s="48" t="str">
        <f t="shared" si="31"/>
        <v/>
      </c>
      <c r="BU4" s="48" t="str">
        <f t="shared" si="32"/>
        <v/>
      </c>
      <c r="BV4" s="48" t="str">
        <f t="shared" si="33"/>
        <v/>
      </c>
      <c r="BW4" s="48" t="str">
        <f t="shared" si="34"/>
        <v/>
      </c>
      <c r="BX4" s="48" t="str">
        <f t="shared" si="35"/>
        <v/>
      </c>
      <c r="BY4" s="48" t="str">
        <f t="shared" si="36"/>
        <v/>
      </c>
      <c r="BZ4" s="48" t="str">
        <f t="shared" si="37"/>
        <v/>
      </c>
      <c r="CA4" s="48" t="str">
        <f t="shared" si="38"/>
        <v/>
      </c>
      <c r="CB4" s="48" t="str">
        <f t="shared" si="39"/>
        <v/>
      </c>
      <c r="CC4" s="48" t="str">
        <f t="shared" si="40"/>
        <v/>
      </c>
      <c r="CD4" s="48" t="str">
        <f t="shared" si="41"/>
        <v/>
      </c>
      <c r="CE4" s="58" t="str">
        <f>IFERROR(IF(BG4&lt;=23100,
   VLOOKUP(MASTER!$B$8,CCA_RATE,2,FALSE),
   VLOOKUP(MASTER!$B$8,CCA_RATE,3,FALSE)),"")</f>
        <v/>
      </c>
      <c r="CF4" s="48" t="str">
        <f>IFERROR(IF(C4="","",
IF(BH4=0,0,
   IF(AND(AX4=4,ISNUMBER(L4)),L4,
      IF(BH4&lt;=23100,
         VLOOKUP(MASTER!$B$8,CCA_RATE,2,FALSE),
         VLOOKUP(MASTER!$B$8,CCA_RATE,3,FALSE))))),"")</f>
        <v/>
      </c>
      <c r="CG4" s="48" t="str">
        <f>IFERROR(IF(C4="","",
IF(BI4=0,0,
   IF(AND(AX4=5,ISNUMBER(L4)),L4,
      IF(AND(AX4&gt;0,AX4&lt;5,ISNUMBER(L4)),CF4,
         IF(BI4&lt;=23100,
            VLOOKUP(MASTER!$B$8,CCA_RATE,2,FALSE),
            VLOOKUP(MASTER!$B$8,CCA_RATE,3,FALSE)))))),"")</f>
        <v/>
      </c>
      <c r="CH4" s="48" t="str">
        <f>IFERROR(IF(C4="","",
IF(BJ4=0,0,
   IF(AND(AX4=6,ISNUMBER(L4)),L4,
      IF(AND(AX4&gt;0,AX4&lt;6,ISNUMBER(L4)),CG4,
         IF(BJ4&lt;=23100,
            VLOOKUP(MASTER!$B$8,CCA_RATE,2,FALSE),
            VLOOKUP(MASTER!$B$8,CCA_RATE,3,FALSE)))))),"")</f>
        <v/>
      </c>
      <c r="CI4" s="48" t="str">
        <f>IFERROR(IF(C4="","",
IF(BK4=0,0,
   IF(AND(AX4=7,ISNUMBER(L4)),L4,
      IF(AND(AX4&gt;0,AX4&lt;7,ISNUMBER(L4)),CH4,
         IF(BK4&lt;=23100,
            VLOOKUP(MASTER!$B$8,CCA_RATE,2,FALSE),
            VLOOKUP(MASTER!$B$8,CCA_RATE,3,FALSE)))))),"")</f>
        <v/>
      </c>
      <c r="CJ4" s="48" t="str">
        <f>IFERROR(IF(C4="","",
IF(BL4=0,0,
   IF(AND(AX4=8,ISNUMBER(L4)),L4,
      IF(AND(AX4&gt;0,AX4&lt;8,ISNUMBER(L4)),CI4,
         IF(BL4&lt;=23100,
            VLOOKUP(MASTER!$B$8,CCA_RATE,2,FALSE),
            VLOOKUP(MASTER!$B$8,CCA_RATE,3,FALSE)))))),"")</f>
        <v/>
      </c>
      <c r="CK4" s="48" t="str">
        <f>IFERROR(IF(C4="","",
IF(BM4=0,0,
   IF(AND(AX4=9,ISNUMBER(L4)),L4,
      IF(AND(AX4&gt;0,AX4&lt;9,ISNUMBER(L4)),CJ4,
         IF(BM4&lt;=23100,
            VLOOKUP(MASTER!$B$8,CCA_RATE,2,FALSE),
            VLOOKUP(MASTER!$B$8,CCA_RATE,3,FALSE)))))),"")</f>
        <v/>
      </c>
      <c r="CL4" s="48" t="str">
        <f>IFERROR(IF(C4="","",
IF(BN4=0,0,
   IF(AND(AX4=10,ISNUMBER(L4)),L4,
      IF(AND(AX4&gt;0,AX4&lt;10,ISNUMBER(L4)),CK4,
         IF(BN4&lt;=23100,
            VLOOKUP(MASTER!$B$8,CCA_RATE,2,FALSE),
            VLOOKUP(MASTER!$B$8,CCA_RATE,3,FALSE)))))),"")</f>
        <v/>
      </c>
      <c r="CM4" s="48" t="str">
        <f>IFERROR(IF(C4="","",
IF(BO4=0,0,
   IF(AND(AX4=11,ISNUMBER(L4)),L4,
      IF(AND(AX4&gt;0,AX4&lt;11,ISNUMBER(L4)),CL4,
         IF(BO4&lt;=23100,
            VLOOKUP(MASTER!$B$8,CCA_RATE,2,FALSE),
            VLOOKUP(MASTER!$B$8,CCA_RATE,3,FALSE)))))),"")</f>
        <v/>
      </c>
      <c r="CN4" s="48" t="str">
        <f>IFERROR(IF(C4="","",
IF(BP4=0,0,
   IF(AND(AX4=12,ISNUMBER(L4)),L4,
      IF(AND(AX4&gt;0,AX4&lt;12,ISNUMBER(L4)),CM4,
         IF(BP4&lt;=23100,
            VLOOKUP(MASTER!$B$8,CCA_RATE,2,FALSE),
            VLOOKUP(MASTER!$B$8,CCA_RATE,3,FALSE)))))),"")</f>
        <v/>
      </c>
      <c r="CO4" s="48" t="str">
        <f>IFERROR(IF(C4="","",
IF(BQ4=0,0,
   IF(AND(AX4=13,ISNUMBER(L4)),L4,
      IF(AND(AX4&gt;0,AX4&lt;13,ISNUMBER(L4)),CN4,
         IF(BQ4&lt;=23100,
            VLOOKUP(MASTER!$B$8,CCA_RATE,2,FALSE),
            VLOOKUP(MASTER!$B$8,CCA_RATE,3,FALSE)))))),"")</f>
        <v/>
      </c>
      <c r="CP4" s="48" t="str">
        <f>IFERROR(IF(C4="","",
IF(BR4=0,0,
   IF(AND(AX4=14,ISNUMBER(L4)),L4,
      IF(AND(AX4&gt;0,AX4&lt;14,ISNUMBER(L4)),CO4,
         IF(BR4&lt;=23100,
            VLOOKUP(MASTER!$B$8,CCA_RATE,2,FALSE),
            VLOOKUP(MASTER!$B$8,CCA_RATE,3,FALSE)))))),"")</f>
        <v/>
      </c>
    </row>
    <row r="5" spans="1:94" ht="15.5" x14ac:dyDescent="0.35">
      <c r="A5" s="48" t="str">
        <f>IF(C5="","",COUNTA($C$2:C5))</f>
        <v/>
      </c>
      <c r="B5" s="65"/>
      <c r="C5" s="65"/>
      <c r="D5" s="65"/>
      <c r="E5" s="65"/>
      <c r="F5" s="65"/>
      <c r="G5" s="65"/>
      <c r="H5" s="65"/>
      <c r="I5" s="65"/>
      <c r="J5" s="65"/>
      <c r="K5" s="65"/>
      <c r="L5" s="65"/>
      <c r="M5" s="65"/>
      <c r="N5" s="65"/>
      <c r="O5" s="65"/>
      <c r="P5" s="65"/>
      <c r="Q5" s="76"/>
      <c r="R5" s="76"/>
      <c r="S5" s="76"/>
      <c r="T5" s="76"/>
      <c r="U5" s="76"/>
      <c r="V5" s="76"/>
      <c r="W5" s="76"/>
      <c r="X5" s="68"/>
      <c r="Y5" s="68"/>
      <c r="Z5" s="68"/>
      <c r="AA5" s="68"/>
      <c r="AB5" s="68"/>
      <c r="AC5" t="s">
        <v>30</v>
      </c>
      <c r="AD5" s="48" t="str">
        <f t="shared" si="7"/>
        <v/>
      </c>
      <c r="AE5" s="48" t="str">
        <f>IFERROR(IF(AD5-MASTER!$B$6&lt;0,0,AD5-MASTER!$B$6),"")</f>
        <v/>
      </c>
      <c r="AF5" s="48" t="str">
        <f t="shared" si="8"/>
        <v/>
      </c>
      <c r="AG5" s="48" t="str">
        <f t="shared" si="9"/>
        <v/>
      </c>
      <c r="AH5" s="48" t="str">
        <f t="shared" si="10"/>
        <v/>
      </c>
      <c r="AI5" s="48" t="str">
        <f t="shared" si="11"/>
        <v/>
      </c>
      <c r="AJ5" s="48" t="str">
        <f t="shared" si="12"/>
        <v/>
      </c>
      <c r="AK5" s="69" t="str">
        <f t="shared" ca="1" si="13"/>
        <v/>
      </c>
      <c r="AW5" s="71">
        <f t="shared" si="0"/>
        <v>0</v>
      </c>
      <c r="AX5" s="71">
        <f t="shared" si="1"/>
        <v>0</v>
      </c>
      <c r="AY5" s="9">
        <f t="shared" si="14"/>
        <v>0</v>
      </c>
      <c r="AZ5" s="9">
        <f t="shared" si="15"/>
        <v>7</v>
      </c>
      <c r="BA5" s="9">
        <f t="shared" si="16"/>
        <v>0</v>
      </c>
      <c r="BB5" s="9">
        <f xml:space="preserve">
ROUND(BG5*MASTER!$B$3,0)
+ROUND(BH5*MASTER!$B$3,0)
+ROUND(BI5*MASTER!$B$3,0)
+ROUND(BJ5*MASTER!$B$3,0)
+ROUND(BK5*MASTER!$B$4,0)
+ROUND(BL5*MASTER!$B$4,0)
+ROUND(BM5*MASTER!$B$4,0)
+ROUND(BN5*MASTER!$B$4,0)
+ROUND(BO5*MASTER!$B$4,0)
+ROUND(BP5*MASTER!$B$4,0)
+ROUND(BQ5*MASTER!$B$4,0)
+ROUND(BR5*MASTER!$B$4,0)
+ROUND(
   (MASTER!$B$3 - MASTER!$B$11) * E5 * 2,
0)</f>
        <v>0</v>
      </c>
      <c r="BC5" s="9" t="str">
        <f t="shared" si="17"/>
        <v/>
      </c>
      <c r="BD5" s="9">
        <f t="shared" si="18"/>
        <v>0</v>
      </c>
      <c r="BE5" s="9">
        <f>IF(O5="Yes",MASTER!$B$7,0)</f>
        <v>0</v>
      </c>
      <c r="BF5" s="9">
        <f>IF(
   OR($N5="",$N5="NO"),
   0,
   IFERROR(
      ROUND(
         CHOOSE(
            MATCH($N5,$H$302:$H$313,0),
            (BG5 + ROUND(BG5*MASTER!$B$3,0))*0.5,
            (BH5 + ROUND(BH5*MASTER!$B$3,0))*0.5,
            (BI5 + ROUND(BI5*MASTER!$B$3,0))*0.5,
            (BJ5 + ROUND(BJ5*MASTER!$B$3,0))*0.5,
            (BK5 + ROUND(BK5*MASTER!$B$4,0))*0.5,
            (BL5 + ROUND(BL5*MASTER!$B$4,0))*0.5,
            (BM5 + ROUND(BM5*MASTER!$B$4,0))*0.5,
            (BN5 + ROUND(BN5*MASTER!$B$4,0))*0.5,
            (BO5 + ROUND(BO5*MASTER!$B$4,0))*0.5,
            (BP5 + ROUND(BP5*MASTER!$B$4,0))*0.5,
            (BQ5 + ROUND(BQ5*MASTER!$B$4,0))*0.5,
            (BR5 + ROUND(BR5*MASTER!$B$4,0))*0.5
         ),
      0),
   0)
)</f>
        <v>0</v>
      </c>
      <c r="BG5" s="71">
        <f t="shared" si="19"/>
        <v>0</v>
      </c>
      <c r="BH5" s="9">
        <f t="shared" si="20"/>
        <v>0</v>
      </c>
      <c r="BI5" s="9">
        <f t="shared" si="21"/>
        <v>0</v>
      </c>
      <c r="BJ5" s="9">
        <f t="shared" si="22"/>
        <v>0</v>
      </c>
      <c r="BK5" s="9">
        <f t="shared" si="23"/>
        <v>0</v>
      </c>
      <c r="BL5" s="71">
        <f t="shared" si="24"/>
        <v>0</v>
      </c>
      <c r="BM5" s="71">
        <f t="shared" si="25"/>
        <v>0</v>
      </c>
      <c r="BN5" s="71">
        <f t="shared" si="26"/>
        <v>0</v>
      </c>
      <c r="BO5" s="71">
        <f t="shared" si="27"/>
        <v>0</v>
      </c>
      <c r="BP5" s="71">
        <f t="shared" si="28"/>
        <v>0</v>
      </c>
      <c r="BQ5" s="72">
        <f t="shared" si="29"/>
        <v>0</v>
      </c>
      <c r="BR5" s="71">
        <f t="shared" si="30"/>
        <v>0</v>
      </c>
      <c r="BS5" s="58" t="str">
        <f>IF(C5="","",IFERROR(VLOOKUP($A5,HRA_EXCEPTION,2,FALSE),MASTER!$B$5))</f>
        <v/>
      </c>
      <c r="BT5" s="48" t="str">
        <f t="shared" si="31"/>
        <v/>
      </c>
      <c r="BU5" s="48" t="str">
        <f t="shared" si="32"/>
        <v/>
      </c>
      <c r="BV5" s="48" t="str">
        <f t="shared" si="33"/>
        <v/>
      </c>
      <c r="BW5" s="48" t="str">
        <f t="shared" si="34"/>
        <v/>
      </c>
      <c r="BX5" s="48" t="str">
        <f t="shared" si="35"/>
        <v/>
      </c>
      <c r="BY5" s="48" t="str">
        <f t="shared" si="36"/>
        <v/>
      </c>
      <c r="BZ5" s="48" t="str">
        <f t="shared" si="37"/>
        <v/>
      </c>
      <c r="CA5" s="48" t="str">
        <f t="shared" si="38"/>
        <v/>
      </c>
      <c r="CB5" s="48" t="str">
        <f t="shared" si="39"/>
        <v/>
      </c>
      <c r="CC5" s="48" t="str">
        <f t="shared" si="40"/>
        <v/>
      </c>
      <c r="CD5" s="48" t="str">
        <f t="shared" si="41"/>
        <v/>
      </c>
      <c r="CE5" s="58" t="str">
        <f>IFERROR(IF(BG5&lt;=23100,
   VLOOKUP(MASTER!$B$8,CCA_RATE,2,FALSE),
   VLOOKUP(MASTER!$B$8,CCA_RATE,3,FALSE)),"")</f>
        <v/>
      </c>
      <c r="CF5" s="48" t="str">
        <f>IFERROR(IF(C5="","",
IF(BH5=0,0,
   IF(AND(AX5=4,ISNUMBER(L5)),L5,
      IF(BH5&lt;=23100,
         VLOOKUP(MASTER!$B$8,CCA_RATE,2,FALSE),
         VLOOKUP(MASTER!$B$8,CCA_RATE,3,FALSE))))),"")</f>
        <v/>
      </c>
      <c r="CG5" s="48" t="str">
        <f>IFERROR(IF(C5="","",
IF(BI5=0,0,
   IF(AND(AX5=5,ISNUMBER(L5)),L5,
      IF(AND(AX5&gt;0,AX5&lt;5,ISNUMBER(L5)),CF5,
         IF(BI5&lt;=23100,
            VLOOKUP(MASTER!$B$8,CCA_RATE,2,FALSE),
            VLOOKUP(MASTER!$B$8,CCA_RATE,3,FALSE)))))),"")</f>
        <v/>
      </c>
      <c r="CH5" s="48" t="str">
        <f>IFERROR(IF(C5="","",
IF(BJ5=0,0,
   IF(AND(AX5=6,ISNUMBER(L5)),L5,
      IF(AND(AX5&gt;0,AX5&lt;6,ISNUMBER(L5)),CG5,
         IF(BJ5&lt;=23100,
            VLOOKUP(MASTER!$B$8,CCA_RATE,2,FALSE),
            VLOOKUP(MASTER!$B$8,CCA_RATE,3,FALSE)))))),"")</f>
        <v/>
      </c>
      <c r="CI5" s="48" t="str">
        <f>IFERROR(IF(C5="","",
IF(BK5=0,0,
   IF(AND(AX5=7,ISNUMBER(L5)),L5,
      IF(AND(AX5&gt;0,AX5&lt;7,ISNUMBER(L5)),CH5,
         IF(BK5&lt;=23100,
            VLOOKUP(MASTER!$B$8,CCA_RATE,2,FALSE),
            VLOOKUP(MASTER!$B$8,CCA_RATE,3,FALSE)))))),"")</f>
        <v/>
      </c>
      <c r="CJ5" s="48" t="str">
        <f>IFERROR(IF(C5="","",
IF(BL5=0,0,
   IF(AND(AX5=8,ISNUMBER(L5)),L5,
      IF(AND(AX5&gt;0,AX5&lt;8,ISNUMBER(L5)),CI5,
         IF(BL5&lt;=23100,
            VLOOKUP(MASTER!$B$8,CCA_RATE,2,FALSE),
            VLOOKUP(MASTER!$B$8,CCA_RATE,3,FALSE)))))),"")</f>
        <v/>
      </c>
      <c r="CK5" s="48" t="str">
        <f>IFERROR(IF(C5="","",
IF(BM5=0,0,
   IF(AND(AX5=9,ISNUMBER(L5)),L5,
      IF(AND(AX5&gt;0,AX5&lt;9,ISNUMBER(L5)),CJ5,
         IF(BM5&lt;=23100,
            VLOOKUP(MASTER!$B$8,CCA_RATE,2,FALSE),
            VLOOKUP(MASTER!$B$8,CCA_RATE,3,FALSE)))))),"")</f>
        <v/>
      </c>
      <c r="CL5" s="48" t="str">
        <f>IFERROR(IF(C5="","",
IF(BN5=0,0,
   IF(AND(AX5=10,ISNUMBER(L5)),L5,
      IF(AND(AX5&gt;0,AX5&lt;10,ISNUMBER(L5)),CK5,
         IF(BN5&lt;=23100,
            VLOOKUP(MASTER!$B$8,CCA_RATE,2,FALSE),
            VLOOKUP(MASTER!$B$8,CCA_RATE,3,FALSE)))))),"")</f>
        <v/>
      </c>
      <c r="CM5" s="48" t="str">
        <f>IFERROR(IF(C5="","",
IF(BO5=0,0,
   IF(AND(AX5=11,ISNUMBER(L5)),L5,
      IF(AND(AX5&gt;0,AX5&lt;11,ISNUMBER(L5)),CL5,
         IF(BO5&lt;=23100,
            VLOOKUP(MASTER!$B$8,CCA_RATE,2,FALSE),
            VLOOKUP(MASTER!$B$8,CCA_RATE,3,FALSE)))))),"")</f>
        <v/>
      </c>
      <c r="CN5" s="48" t="str">
        <f>IFERROR(IF(C5="","",
IF(BP5=0,0,
   IF(AND(AX5=12,ISNUMBER(L5)),L5,
      IF(AND(AX5&gt;0,AX5&lt;12,ISNUMBER(L5)),CM5,
         IF(BP5&lt;=23100,
            VLOOKUP(MASTER!$B$8,CCA_RATE,2,FALSE),
            VLOOKUP(MASTER!$B$8,CCA_RATE,3,FALSE)))))),"")</f>
        <v/>
      </c>
      <c r="CO5" s="48" t="str">
        <f>IFERROR(IF(C5="","",
IF(BQ5=0,0,
   IF(AND(AX5=13,ISNUMBER(L5)),L5,
      IF(AND(AX5&gt;0,AX5&lt;13,ISNUMBER(L5)),CN5,
         IF(BQ5&lt;=23100,
            VLOOKUP(MASTER!$B$8,CCA_RATE,2,FALSE),
            VLOOKUP(MASTER!$B$8,CCA_RATE,3,FALSE)))))),"")</f>
        <v/>
      </c>
      <c r="CP5" s="48" t="str">
        <f>IFERROR(IF(C5="","",
IF(BR5=0,0,
   IF(AND(AX5=14,ISNUMBER(L5)),L5,
      IF(AND(AX5&gt;0,AX5&lt;14,ISNUMBER(L5)),CO5,
         IF(BR5&lt;=23100,
            VLOOKUP(MASTER!$B$8,CCA_RATE,2,FALSE),
            VLOOKUP(MASTER!$B$8,CCA_RATE,3,FALSE)))))),"")</f>
        <v/>
      </c>
    </row>
    <row r="6" spans="1:94" ht="15.5" x14ac:dyDescent="0.35">
      <c r="A6" s="48" t="str">
        <f>IF(C6="","",COUNTA($C$2:C6))</f>
        <v/>
      </c>
      <c r="B6" s="65"/>
      <c r="C6" s="65"/>
      <c r="D6" s="65"/>
      <c r="E6" s="65"/>
      <c r="F6" s="65"/>
      <c r="G6" s="65"/>
      <c r="H6" s="65"/>
      <c r="I6" s="65"/>
      <c r="J6" s="65"/>
      <c r="K6" s="65"/>
      <c r="L6" s="65"/>
      <c r="M6" s="65"/>
      <c r="N6" s="65"/>
      <c r="O6" s="65"/>
      <c r="P6" s="65"/>
      <c r="Q6" s="76"/>
      <c r="R6" s="76"/>
      <c r="S6" s="76"/>
      <c r="T6" s="76"/>
      <c r="U6" s="76"/>
      <c r="V6" s="76"/>
      <c r="W6" s="76"/>
      <c r="X6" s="68"/>
      <c r="Y6" s="68"/>
      <c r="Z6" s="68"/>
      <c r="AA6" s="68"/>
      <c r="AB6" s="68"/>
      <c r="AC6" t="s">
        <v>31</v>
      </c>
      <c r="AD6" s="48" t="str">
        <f t="shared" si="7"/>
        <v/>
      </c>
      <c r="AE6" s="48" t="str">
        <f>IFERROR(IF(AD6-MASTER!$B$6&lt;0,0,AD6-MASTER!$B$6),"")</f>
        <v/>
      </c>
      <c r="AF6" s="48" t="str">
        <f t="shared" si="8"/>
        <v/>
      </c>
      <c r="AG6" s="48" t="str">
        <f t="shared" si="9"/>
        <v/>
      </c>
      <c r="AH6" s="48" t="str">
        <f t="shared" si="10"/>
        <v/>
      </c>
      <c r="AI6" s="48" t="str">
        <f t="shared" si="11"/>
        <v/>
      </c>
      <c r="AJ6" s="48" t="str">
        <f t="shared" si="12"/>
        <v/>
      </c>
      <c r="AK6" s="69" t="str">
        <f t="shared" ca="1" si="13"/>
        <v/>
      </c>
      <c r="AW6" s="71">
        <f t="shared" si="0"/>
        <v>0</v>
      </c>
      <c r="AX6" s="71">
        <f t="shared" si="1"/>
        <v>0</v>
      </c>
      <c r="AY6" s="9">
        <f t="shared" si="14"/>
        <v>0</v>
      </c>
      <c r="AZ6" s="9">
        <f t="shared" si="15"/>
        <v>7</v>
      </c>
      <c r="BA6" s="9">
        <f t="shared" si="16"/>
        <v>0</v>
      </c>
      <c r="BB6" s="9">
        <f xml:space="preserve">
ROUND(BG6*MASTER!$B$3,0)
+ROUND(BH6*MASTER!$B$3,0)
+ROUND(BI6*MASTER!$B$3,0)
+ROUND(BJ6*MASTER!$B$3,0)
+ROUND(BK6*MASTER!$B$4,0)
+ROUND(BL6*MASTER!$B$4,0)
+ROUND(BM6*MASTER!$B$4,0)
+ROUND(BN6*MASTER!$B$4,0)
+ROUND(BO6*MASTER!$B$4,0)
+ROUND(BP6*MASTER!$B$4,0)
+ROUND(BQ6*MASTER!$B$4,0)
+ROUND(BR6*MASTER!$B$4,0)
+ROUND(
   (MASTER!$B$3 - MASTER!$B$11) * E6 * 2,
0)</f>
        <v>0</v>
      </c>
      <c r="BC6" s="9" t="str">
        <f t="shared" si="17"/>
        <v/>
      </c>
      <c r="BD6" s="9">
        <f t="shared" si="18"/>
        <v>0</v>
      </c>
      <c r="BE6" s="9">
        <f>IF(O6="Yes",MASTER!$B$7,0)</f>
        <v>0</v>
      </c>
      <c r="BF6" s="9">
        <f>IF(
   OR($N6="",$N6="NO"),
   0,
   IFERROR(
      ROUND(
         CHOOSE(
            MATCH($N6,$H$302:$H$313,0),
            (BG6 + ROUND(BG6*MASTER!$B$3,0))*0.5,
            (BH6 + ROUND(BH6*MASTER!$B$3,0))*0.5,
            (BI6 + ROUND(BI6*MASTER!$B$3,0))*0.5,
            (BJ6 + ROUND(BJ6*MASTER!$B$3,0))*0.5,
            (BK6 + ROUND(BK6*MASTER!$B$4,0))*0.5,
            (BL6 + ROUND(BL6*MASTER!$B$4,0))*0.5,
            (BM6 + ROUND(BM6*MASTER!$B$4,0))*0.5,
            (BN6 + ROUND(BN6*MASTER!$B$4,0))*0.5,
            (BO6 + ROUND(BO6*MASTER!$B$4,0))*0.5,
            (BP6 + ROUND(BP6*MASTER!$B$4,0))*0.5,
            (BQ6 + ROUND(BQ6*MASTER!$B$4,0))*0.5,
            (BR6 + ROUND(BR6*MASTER!$B$4,0))*0.5
         ),
      0),
   0)
)</f>
        <v>0</v>
      </c>
      <c r="BG6" s="71">
        <f t="shared" si="19"/>
        <v>0</v>
      </c>
      <c r="BH6" s="9">
        <f t="shared" si="20"/>
        <v>0</v>
      </c>
      <c r="BI6" s="9">
        <f t="shared" si="21"/>
        <v>0</v>
      </c>
      <c r="BJ6" s="9">
        <f t="shared" si="22"/>
        <v>0</v>
      </c>
      <c r="BK6" s="9">
        <f t="shared" si="23"/>
        <v>0</v>
      </c>
      <c r="BL6" s="71">
        <f t="shared" si="24"/>
        <v>0</v>
      </c>
      <c r="BM6" s="71">
        <f t="shared" si="25"/>
        <v>0</v>
      </c>
      <c r="BN6" s="71">
        <f t="shared" si="26"/>
        <v>0</v>
      </c>
      <c r="BO6" s="71">
        <f t="shared" si="27"/>
        <v>0</v>
      </c>
      <c r="BP6" s="71">
        <f t="shared" si="28"/>
        <v>0</v>
      </c>
      <c r="BQ6" s="72">
        <f t="shared" si="29"/>
        <v>0</v>
      </c>
      <c r="BR6" s="71">
        <f t="shared" si="30"/>
        <v>0</v>
      </c>
      <c r="BS6" s="58" t="str">
        <f>IF(C6="","",IFERROR(VLOOKUP($A6,HRA_EXCEPTION,2,FALSE),MASTER!$B$5))</f>
        <v/>
      </c>
      <c r="BT6" s="48" t="str">
        <f t="shared" si="31"/>
        <v/>
      </c>
      <c r="BU6" s="48" t="str">
        <f t="shared" si="32"/>
        <v/>
      </c>
      <c r="BV6" s="48" t="str">
        <f t="shared" si="33"/>
        <v/>
      </c>
      <c r="BW6" s="48" t="str">
        <f t="shared" si="34"/>
        <v/>
      </c>
      <c r="BX6" s="48" t="str">
        <f t="shared" si="35"/>
        <v/>
      </c>
      <c r="BY6" s="48" t="str">
        <f t="shared" si="36"/>
        <v/>
      </c>
      <c r="BZ6" s="48" t="str">
        <f t="shared" si="37"/>
        <v/>
      </c>
      <c r="CA6" s="48" t="str">
        <f t="shared" si="38"/>
        <v/>
      </c>
      <c r="CB6" s="48" t="str">
        <f t="shared" si="39"/>
        <v/>
      </c>
      <c r="CC6" s="48" t="str">
        <f t="shared" si="40"/>
        <v/>
      </c>
      <c r="CD6" s="48" t="str">
        <f t="shared" si="41"/>
        <v/>
      </c>
      <c r="CE6" s="58" t="str">
        <f>IFERROR(IF(BG6&lt;=23100,
   VLOOKUP(MASTER!$B$8,CCA_RATE,2,FALSE),
   VLOOKUP(MASTER!$B$8,CCA_RATE,3,FALSE)),"")</f>
        <v/>
      </c>
      <c r="CF6" s="48" t="str">
        <f>IFERROR(IF(C6="","",
IF(BH6=0,0,
   IF(AND(AX6=4,ISNUMBER(L6)),L6,
      IF(BH6&lt;=23100,
         VLOOKUP(MASTER!$B$8,CCA_RATE,2,FALSE),
         VLOOKUP(MASTER!$B$8,CCA_RATE,3,FALSE))))),"")</f>
        <v/>
      </c>
      <c r="CG6" s="48" t="str">
        <f>IFERROR(IF(C6="","",
IF(BI6=0,0,
   IF(AND(AX6=5,ISNUMBER(L6)),L6,
      IF(AND(AX6&gt;0,AX6&lt;5,ISNUMBER(L6)),CF6,
         IF(BI6&lt;=23100,
            VLOOKUP(MASTER!$B$8,CCA_RATE,2,FALSE),
            VLOOKUP(MASTER!$B$8,CCA_RATE,3,FALSE)))))),"")</f>
        <v/>
      </c>
      <c r="CH6" s="48" t="str">
        <f>IFERROR(IF(C6="","",
IF(BJ6=0,0,
   IF(AND(AX6=6,ISNUMBER(L6)),L6,
      IF(AND(AX6&gt;0,AX6&lt;6,ISNUMBER(L6)),CG6,
         IF(BJ6&lt;=23100,
            VLOOKUP(MASTER!$B$8,CCA_RATE,2,FALSE),
            VLOOKUP(MASTER!$B$8,CCA_RATE,3,FALSE)))))),"")</f>
        <v/>
      </c>
      <c r="CI6" s="48" t="str">
        <f>IFERROR(IF(C6="","",
IF(BK6=0,0,
   IF(AND(AX6=7,ISNUMBER(L6)),L6,
      IF(AND(AX6&gt;0,AX6&lt;7,ISNUMBER(L6)),CH6,
         IF(BK6&lt;=23100,
            VLOOKUP(MASTER!$B$8,CCA_RATE,2,FALSE),
            VLOOKUP(MASTER!$B$8,CCA_RATE,3,FALSE)))))),"")</f>
        <v/>
      </c>
      <c r="CJ6" s="48" t="str">
        <f>IFERROR(IF(C6="","",
IF(BL6=0,0,
   IF(AND(AX6=8,ISNUMBER(L6)),L6,
      IF(AND(AX6&gt;0,AX6&lt;8,ISNUMBER(L6)),CI6,
         IF(BL6&lt;=23100,
            VLOOKUP(MASTER!$B$8,CCA_RATE,2,FALSE),
            VLOOKUP(MASTER!$B$8,CCA_RATE,3,FALSE)))))),"")</f>
        <v/>
      </c>
      <c r="CK6" s="48" t="str">
        <f>IFERROR(IF(C6="","",
IF(BM6=0,0,
   IF(AND(AX6=9,ISNUMBER(L6)),L6,
      IF(AND(AX6&gt;0,AX6&lt;9,ISNUMBER(L6)),CJ6,
         IF(BM6&lt;=23100,
            VLOOKUP(MASTER!$B$8,CCA_RATE,2,FALSE),
            VLOOKUP(MASTER!$B$8,CCA_RATE,3,FALSE)))))),"")</f>
        <v/>
      </c>
      <c r="CL6" s="48" t="str">
        <f>IFERROR(IF(C6="","",
IF(BN6=0,0,
   IF(AND(AX6=10,ISNUMBER(L6)),L6,
      IF(AND(AX6&gt;0,AX6&lt;10,ISNUMBER(L6)),CK6,
         IF(BN6&lt;=23100,
            VLOOKUP(MASTER!$B$8,CCA_RATE,2,FALSE),
            VLOOKUP(MASTER!$B$8,CCA_RATE,3,FALSE)))))),"")</f>
        <v/>
      </c>
      <c r="CM6" s="48" t="str">
        <f>IFERROR(IF(C6="","",
IF(BO6=0,0,
   IF(AND(AX6=11,ISNUMBER(L6)),L6,
      IF(AND(AX6&gt;0,AX6&lt;11,ISNUMBER(L6)),CL6,
         IF(BO6&lt;=23100,
            VLOOKUP(MASTER!$B$8,CCA_RATE,2,FALSE),
            VLOOKUP(MASTER!$B$8,CCA_RATE,3,FALSE)))))),"")</f>
        <v/>
      </c>
      <c r="CN6" s="48" t="str">
        <f>IFERROR(IF(C6="","",
IF(BP6=0,0,
   IF(AND(AX6=12,ISNUMBER(L6)),L6,
      IF(AND(AX6&gt;0,AX6&lt;12,ISNUMBER(L6)),CM6,
         IF(BP6&lt;=23100,
            VLOOKUP(MASTER!$B$8,CCA_RATE,2,FALSE),
            VLOOKUP(MASTER!$B$8,CCA_RATE,3,FALSE)))))),"")</f>
        <v/>
      </c>
      <c r="CO6" s="48" t="str">
        <f>IFERROR(IF(C6="","",
IF(BQ6=0,0,
   IF(AND(AX6=13,ISNUMBER(L6)),L6,
      IF(AND(AX6&gt;0,AX6&lt;13,ISNUMBER(L6)),CN6,
         IF(BQ6&lt;=23100,
            VLOOKUP(MASTER!$B$8,CCA_RATE,2,FALSE),
            VLOOKUP(MASTER!$B$8,CCA_RATE,3,FALSE)))))),"")</f>
        <v/>
      </c>
      <c r="CP6" s="48" t="str">
        <f>IFERROR(IF(C6="","",
IF(BR6=0,0,
   IF(AND(AX6=14,ISNUMBER(L6)),L6,
      IF(AND(AX6&gt;0,AX6&lt;14,ISNUMBER(L6)),CO6,
         IF(BR6&lt;=23100,
            VLOOKUP(MASTER!$B$8,CCA_RATE,2,FALSE),
            VLOOKUP(MASTER!$B$8,CCA_RATE,3,FALSE)))))),"")</f>
        <v/>
      </c>
    </row>
    <row r="7" spans="1:94" ht="15.5" x14ac:dyDescent="0.35">
      <c r="A7" s="48" t="str">
        <f>IF(C7="","",COUNTA($C$2:C7))</f>
        <v/>
      </c>
      <c r="B7" s="65"/>
      <c r="C7" s="65"/>
      <c r="D7" s="65"/>
      <c r="E7" s="65"/>
      <c r="F7" s="65"/>
      <c r="G7" s="65"/>
      <c r="H7" s="65"/>
      <c r="I7" s="65"/>
      <c r="J7" s="65"/>
      <c r="K7" s="65"/>
      <c r="L7" s="65"/>
      <c r="M7" s="65"/>
      <c r="N7" s="65"/>
      <c r="O7" s="65"/>
      <c r="P7" s="65"/>
      <c r="Q7" s="76"/>
      <c r="R7" s="76"/>
      <c r="S7" s="76"/>
      <c r="T7" s="76"/>
      <c r="U7" s="76"/>
      <c r="V7" s="76"/>
      <c r="W7" s="76"/>
      <c r="X7" s="68"/>
      <c r="Y7" s="68"/>
      <c r="Z7" s="68"/>
      <c r="AA7" s="68"/>
      <c r="AB7" s="68"/>
      <c r="AC7" t="s">
        <v>32</v>
      </c>
      <c r="AD7" s="48" t="str">
        <f t="shared" si="7"/>
        <v/>
      </c>
      <c r="AE7" s="48" t="str">
        <f>IFERROR(IF(AD7-MASTER!$B$6&lt;0,0,AD7-MASTER!$B$6),"")</f>
        <v/>
      </c>
      <c r="AF7" s="48" t="str">
        <f t="shared" si="8"/>
        <v/>
      </c>
      <c r="AG7" s="48" t="str">
        <f t="shared" si="9"/>
        <v/>
      </c>
      <c r="AH7" s="48" t="str">
        <f t="shared" si="10"/>
        <v/>
      </c>
      <c r="AI7" s="48" t="str">
        <f t="shared" si="11"/>
        <v/>
      </c>
      <c r="AJ7" s="48" t="str">
        <f t="shared" si="12"/>
        <v/>
      </c>
      <c r="AK7" s="69" t="str">
        <f t="shared" ca="1" si="13"/>
        <v/>
      </c>
      <c r="AW7" s="71">
        <f t="shared" si="0"/>
        <v>0</v>
      </c>
      <c r="AX7" s="71">
        <f t="shared" si="1"/>
        <v>0</v>
      </c>
      <c r="AY7" s="9">
        <f t="shared" si="14"/>
        <v>0</v>
      </c>
      <c r="AZ7" s="9">
        <f t="shared" si="15"/>
        <v>7</v>
      </c>
      <c r="BA7" s="9">
        <f t="shared" si="16"/>
        <v>0</v>
      </c>
      <c r="BB7" s="9">
        <f xml:space="preserve">
ROUND(BG7*MASTER!$B$3,0)
+ROUND(BH7*MASTER!$B$3,0)
+ROUND(BI7*MASTER!$B$3,0)
+ROUND(BJ7*MASTER!$B$3,0)
+ROUND(BK7*MASTER!$B$4,0)
+ROUND(BL7*MASTER!$B$4,0)
+ROUND(BM7*MASTER!$B$4,0)
+ROUND(BN7*MASTER!$B$4,0)
+ROUND(BO7*MASTER!$B$4,0)
+ROUND(BP7*MASTER!$B$4,0)
+ROUND(BQ7*MASTER!$B$4,0)
+ROUND(BR7*MASTER!$B$4,0)
+ROUND(
   (MASTER!$B$3 - MASTER!$B$11) * E7 * 2,
0)</f>
        <v>0</v>
      </c>
      <c r="BC7" s="9" t="str">
        <f t="shared" si="17"/>
        <v/>
      </c>
      <c r="BD7" s="9">
        <f t="shared" si="18"/>
        <v>0</v>
      </c>
      <c r="BE7" s="9">
        <f>IF(O7="Yes",MASTER!$B$7,0)</f>
        <v>0</v>
      </c>
      <c r="BF7" s="9">
        <f>IF(
   OR($N7="",$N7="NO"),
   0,
   IFERROR(
      ROUND(
         CHOOSE(
            MATCH($N7,$H$302:$H$313,0),
            (BG7 + ROUND(BG7*MASTER!$B$3,0))*0.5,
            (BH7 + ROUND(BH7*MASTER!$B$3,0))*0.5,
            (BI7 + ROUND(BI7*MASTER!$B$3,0))*0.5,
            (BJ7 + ROUND(BJ7*MASTER!$B$3,0))*0.5,
            (BK7 + ROUND(BK7*MASTER!$B$4,0))*0.5,
            (BL7 + ROUND(BL7*MASTER!$B$4,0))*0.5,
            (BM7 + ROUND(BM7*MASTER!$B$4,0))*0.5,
            (BN7 + ROUND(BN7*MASTER!$B$4,0))*0.5,
            (BO7 + ROUND(BO7*MASTER!$B$4,0))*0.5,
            (BP7 + ROUND(BP7*MASTER!$B$4,0))*0.5,
            (BQ7 + ROUND(BQ7*MASTER!$B$4,0))*0.5,
            (BR7 + ROUND(BR7*MASTER!$B$4,0))*0.5
         ),
      0),
   0)
)</f>
        <v>0</v>
      </c>
      <c r="BG7" s="71">
        <f t="shared" si="19"/>
        <v>0</v>
      </c>
      <c r="BH7" s="9">
        <f t="shared" si="20"/>
        <v>0</v>
      </c>
      <c r="BI7" s="9">
        <f t="shared" si="21"/>
        <v>0</v>
      </c>
      <c r="BJ7" s="9">
        <f t="shared" si="22"/>
        <v>0</v>
      </c>
      <c r="BK7" s="9">
        <f t="shared" si="23"/>
        <v>0</v>
      </c>
      <c r="BL7" s="71">
        <f t="shared" si="24"/>
        <v>0</v>
      </c>
      <c r="BM7" s="71">
        <f t="shared" si="25"/>
        <v>0</v>
      </c>
      <c r="BN7" s="71">
        <f t="shared" si="26"/>
        <v>0</v>
      </c>
      <c r="BO7" s="71">
        <f t="shared" si="27"/>
        <v>0</v>
      </c>
      <c r="BP7" s="71">
        <f t="shared" si="28"/>
        <v>0</v>
      </c>
      <c r="BQ7" s="72">
        <f t="shared" si="29"/>
        <v>0</v>
      </c>
      <c r="BR7" s="71">
        <f t="shared" si="30"/>
        <v>0</v>
      </c>
      <c r="BS7" s="58" t="str">
        <f>IF(C7="","",IFERROR(VLOOKUP($A7,HRA_EXCEPTION,2,FALSE),MASTER!$B$5))</f>
        <v/>
      </c>
      <c r="BT7" s="48" t="str">
        <f t="shared" si="31"/>
        <v/>
      </c>
      <c r="BU7" s="48" t="str">
        <f t="shared" si="32"/>
        <v/>
      </c>
      <c r="BV7" s="48" t="str">
        <f t="shared" si="33"/>
        <v/>
      </c>
      <c r="BW7" s="48" t="str">
        <f t="shared" si="34"/>
        <v/>
      </c>
      <c r="BX7" s="48" t="str">
        <f t="shared" si="35"/>
        <v/>
      </c>
      <c r="BY7" s="48" t="str">
        <f t="shared" si="36"/>
        <v/>
      </c>
      <c r="BZ7" s="48" t="str">
        <f t="shared" si="37"/>
        <v/>
      </c>
      <c r="CA7" s="48" t="str">
        <f t="shared" si="38"/>
        <v/>
      </c>
      <c r="CB7" s="48" t="str">
        <f t="shared" si="39"/>
        <v/>
      </c>
      <c r="CC7" s="48" t="str">
        <f t="shared" si="40"/>
        <v/>
      </c>
      <c r="CD7" s="48" t="str">
        <f t="shared" si="41"/>
        <v/>
      </c>
      <c r="CE7" s="58" t="str">
        <f>IFERROR(IF(BG7&lt;=23100,
   VLOOKUP(MASTER!$B$8,CCA_RATE,2,FALSE),
   VLOOKUP(MASTER!$B$8,CCA_RATE,3,FALSE)),"")</f>
        <v/>
      </c>
      <c r="CF7" s="48" t="str">
        <f>IFERROR(IF(C7="","",
IF(BH7=0,0,
   IF(AND(AX7=4,ISNUMBER(L7)),L7,
      IF(BH7&lt;=23100,
         VLOOKUP(MASTER!$B$8,CCA_RATE,2,FALSE),
         VLOOKUP(MASTER!$B$8,CCA_RATE,3,FALSE))))),"")</f>
        <v/>
      </c>
      <c r="CG7" s="48" t="str">
        <f>IFERROR(IF(C7="","",
IF(BI7=0,0,
   IF(AND(AX7=5,ISNUMBER(L7)),L7,
      IF(AND(AX7&gt;0,AX7&lt;5,ISNUMBER(L7)),CF7,
         IF(BI7&lt;=23100,
            VLOOKUP(MASTER!$B$8,CCA_RATE,2,FALSE),
            VLOOKUP(MASTER!$B$8,CCA_RATE,3,FALSE)))))),"")</f>
        <v/>
      </c>
      <c r="CH7" s="48" t="str">
        <f>IFERROR(IF(C7="","",
IF(BJ7=0,0,
   IF(AND(AX7=6,ISNUMBER(L7)),L7,
      IF(AND(AX7&gt;0,AX7&lt;6,ISNUMBER(L7)),CG7,
         IF(BJ7&lt;=23100,
            VLOOKUP(MASTER!$B$8,CCA_RATE,2,FALSE),
            VLOOKUP(MASTER!$B$8,CCA_RATE,3,FALSE)))))),"")</f>
        <v/>
      </c>
      <c r="CI7" s="48" t="str">
        <f>IFERROR(IF(C7="","",
IF(BK7=0,0,
   IF(AND(AX7=7,ISNUMBER(L7)),L7,
      IF(AND(AX7&gt;0,AX7&lt;7,ISNUMBER(L7)),CH7,
         IF(BK7&lt;=23100,
            VLOOKUP(MASTER!$B$8,CCA_RATE,2,FALSE),
            VLOOKUP(MASTER!$B$8,CCA_RATE,3,FALSE)))))),"")</f>
        <v/>
      </c>
      <c r="CJ7" s="48" t="str">
        <f>IFERROR(IF(C7="","",
IF(BL7=0,0,
   IF(AND(AX7=8,ISNUMBER(L7)),L7,
      IF(AND(AX7&gt;0,AX7&lt;8,ISNUMBER(L7)),CI7,
         IF(BL7&lt;=23100,
            VLOOKUP(MASTER!$B$8,CCA_RATE,2,FALSE),
            VLOOKUP(MASTER!$B$8,CCA_RATE,3,FALSE)))))),"")</f>
        <v/>
      </c>
      <c r="CK7" s="48" t="str">
        <f>IFERROR(IF(C7="","",
IF(BM7=0,0,
   IF(AND(AX7=9,ISNUMBER(L7)),L7,
      IF(AND(AX7&gt;0,AX7&lt;9,ISNUMBER(L7)),CJ7,
         IF(BM7&lt;=23100,
            VLOOKUP(MASTER!$B$8,CCA_RATE,2,FALSE),
            VLOOKUP(MASTER!$B$8,CCA_RATE,3,FALSE)))))),"")</f>
        <v/>
      </c>
      <c r="CL7" s="48" t="str">
        <f>IFERROR(IF(C7="","",
IF(BN7=0,0,
   IF(AND(AX7=10,ISNUMBER(L7)),L7,
      IF(AND(AX7&gt;0,AX7&lt;10,ISNUMBER(L7)),CK7,
         IF(BN7&lt;=23100,
            VLOOKUP(MASTER!$B$8,CCA_RATE,2,FALSE),
            VLOOKUP(MASTER!$B$8,CCA_RATE,3,FALSE)))))),"")</f>
        <v/>
      </c>
      <c r="CM7" s="48" t="str">
        <f>IFERROR(IF(C7="","",
IF(BO7=0,0,
   IF(AND(AX7=11,ISNUMBER(L7)),L7,
      IF(AND(AX7&gt;0,AX7&lt;11,ISNUMBER(L7)),CL7,
         IF(BO7&lt;=23100,
            VLOOKUP(MASTER!$B$8,CCA_RATE,2,FALSE),
            VLOOKUP(MASTER!$B$8,CCA_RATE,3,FALSE)))))),"")</f>
        <v/>
      </c>
      <c r="CN7" s="48" t="str">
        <f>IFERROR(IF(C7="","",
IF(BP7=0,0,
   IF(AND(AX7=12,ISNUMBER(L7)),L7,
      IF(AND(AX7&gt;0,AX7&lt;12,ISNUMBER(L7)),CM7,
         IF(BP7&lt;=23100,
            VLOOKUP(MASTER!$B$8,CCA_RATE,2,FALSE),
            VLOOKUP(MASTER!$B$8,CCA_RATE,3,FALSE)))))),"")</f>
        <v/>
      </c>
      <c r="CO7" s="48" t="str">
        <f>IFERROR(IF(C7="","",
IF(BQ7=0,0,
   IF(AND(AX7=13,ISNUMBER(L7)),L7,
      IF(AND(AX7&gt;0,AX7&lt;13,ISNUMBER(L7)),CN7,
         IF(BQ7&lt;=23100,
            VLOOKUP(MASTER!$B$8,CCA_RATE,2,FALSE),
            VLOOKUP(MASTER!$B$8,CCA_RATE,3,FALSE)))))),"")</f>
        <v/>
      </c>
      <c r="CP7" s="48" t="str">
        <f>IFERROR(IF(C7="","",
IF(BR7=0,0,
   IF(AND(AX7=14,ISNUMBER(L7)),L7,
      IF(AND(AX7&gt;0,AX7&lt;14,ISNUMBER(L7)),CO7,
         IF(BR7&lt;=23100,
            VLOOKUP(MASTER!$B$8,CCA_RATE,2,FALSE),
            VLOOKUP(MASTER!$B$8,CCA_RATE,3,FALSE)))))),"")</f>
        <v/>
      </c>
    </row>
    <row r="8" spans="1:94" ht="15.5" x14ac:dyDescent="0.35">
      <c r="A8" s="48" t="str">
        <f>IF(C8="","",COUNTA($C$2:C8))</f>
        <v/>
      </c>
      <c r="B8" s="65"/>
      <c r="C8" s="65"/>
      <c r="D8" s="65"/>
      <c r="E8" s="65"/>
      <c r="F8" s="65"/>
      <c r="G8" s="65"/>
      <c r="H8" s="65"/>
      <c r="I8" s="65"/>
      <c r="J8" s="65"/>
      <c r="K8" s="65"/>
      <c r="L8" s="65"/>
      <c r="M8" s="65"/>
      <c r="N8" s="65"/>
      <c r="O8" s="65"/>
      <c r="P8" s="65"/>
      <c r="Q8" s="76"/>
      <c r="R8" s="76"/>
      <c r="S8" s="76"/>
      <c r="T8" s="76"/>
      <c r="U8" s="76"/>
      <c r="V8" s="76"/>
      <c r="W8" s="76"/>
      <c r="X8" s="68"/>
      <c r="Y8" s="68"/>
      <c r="Z8" s="68"/>
      <c r="AA8" s="68"/>
      <c r="AB8" s="68"/>
      <c r="AC8" t="s">
        <v>33</v>
      </c>
      <c r="AD8" s="48" t="str">
        <f t="shared" si="7"/>
        <v/>
      </c>
      <c r="AE8" s="48" t="str">
        <f>IFERROR(IF(AD8-MASTER!$B$6&lt;0,0,AD8-MASTER!$B$6),"")</f>
        <v/>
      </c>
      <c r="AF8" s="48" t="str">
        <f t="shared" si="8"/>
        <v/>
      </c>
      <c r="AG8" s="48" t="str">
        <f t="shared" si="9"/>
        <v/>
      </c>
      <c r="AH8" s="48" t="str">
        <f t="shared" si="10"/>
        <v/>
      </c>
      <c r="AI8" s="48" t="str">
        <f t="shared" si="11"/>
        <v/>
      </c>
      <c r="AJ8" s="48" t="str">
        <f t="shared" si="12"/>
        <v/>
      </c>
      <c r="AK8" s="69" t="str">
        <f t="shared" ca="1" si="13"/>
        <v/>
      </c>
      <c r="AW8" s="71">
        <f t="shared" si="0"/>
        <v>0</v>
      </c>
      <c r="AX8" s="71">
        <f t="shared" si="1"/>
        <v>0</v>
      </c>
      <c r="AY8" s="9">
        <f t="shared" si="14"/>
        <v>0</v>
      </c>
      <c r="AZ8" s="9">
        <f t="shared" si="15"/>
        <v>7</v>
      </c>
      <c r="BA8" s="9">
        <f t="shared" si="16"/>
        <v>0</v>
      </c>
      <c r="BB8" s="9">
        <f xml:space="preserve">
ROUND(BG8*MASTER!$B$3,0)
+ROUND(BH8*MASTER!$B$3,0)
+ROUND(BI8*MASTER!$B$3,0)
+ROUND(BJ8*MASTER!$B$3,0)
+ROUND(BK8*MASTER!$B$4,0)
+ROUND(BL8*MASTER!$B$4,0)
+ROUND(BM8*MASTER!$B$4,0)
+ROUND(BN8*MASTER!$B$4,0)
+ROUND(BO8*MASTER!$B$4,0)
+ROUND(BP8*MASTER!$B$4,0)
+ROUND(BQ8*MASTER!$B$4,0)
+ROUND(BR8*MASTER!$B$4,0)
+ROUND(
   (MASTER!$B$3 - MASTER!$B$11) * E8 * 2,
0)</f>
        <v>0</v>
      </c>
      <c r="BC8" s="9" t="str">
        <f t="shared" si="17"/>
        <v/>
      </c>
      <c r="BD8" s="9">
        <f t="shared" si="18"/>
        <v>0</v>
      </c>
      <c r="BE8" s="9">
        <f>IF(O8="Yes",MASTER!$B$7,0)</f>
        <v>0</v>
      </c>
      <c r="BF8" s="9">
        <f>IF(
   OR($N8="",$N8="NO"),
   0,
   IFERROR(
      ROUND(
         CHOOSE(
            MATCH($N8,$H$302:$H$313,0),
            (BG8 + ROUND(BG8*MASTER!$B$3,0))*0.5,
            (BH8 + ROUND(BH8*MASTER!$B$3,0))*0.5,
            (BI8 + ROUND(BI8*MASTER!$B$3,0))*0.5,
            (BJ8 + ROUND(BJ8*MASTER!$B$3,0))*0.5,
            (BK8 + ROUND(BK8*MASTER!$B$4,0))*0.5,
            (BL8 + ROUND(BL8*MASTER!$B$4,0))*0.5,
            (BM8 + ROUND(BM8*MASTER!$B$4,0))*0.5,
            (BN8 + ROUND(BN8*MASTER!$B$4,0))*0.5,
            (BO8 + ROUND(BO8*MASTER!$B$4,0))*0.5,
            (BP8 + ROUND(BP8*MASTER!$B$4,0))*0.5,
            (BQ8 + ROUND(BQ8*MASTER!$B$4,0))*0.5,
            (BR8 + ROUND(BR8*MASTER!$B$4,0))*0.5
         ),
      0),
   0)
)</f>
        <v>0</v>
      </c>
      <c r="BG8" s="71">
        <f t="shared" si="19"/>
        <v>0</v>
      </c>
      <c r="BH8" s="9">
        <f t="shared" si="20"/>
        <v>0</v>
      </c>
      <c r="BI8" s="9">
        <f t="shared" si="21"/>
        <v>0</v>
      </c>
      <c r="BJ8" s="9">
        <f t="shared" si="22"/>
        <v>0</v>
      </c>
      <c r="BK8" s="9">
        <f t="shared" si="23"/>
        <v>0</v>
      </c>
      <c r="BL8" s="71">
        <f t="shared" si="24"/>
        <v>0</v>
      </c>
      <c r="BM8" s="71">
        <f t="shared" si="25"/>
        <v>0</v>
      </c>
      <c r="BN8" s="71">
        <f t="shared" si="26"/>
        <v>0</v>
      </c>
      <c r="BO8" s="71">
        <f t="shared" si="27"/>
        <v>0</v>
      </c>
      <c r="BP8" s="71">
        <f t="shared" si="28"/>
        <v>0</v>
      </c>
      <c r="BQ8" s="72">
        <f t="shared" si="29"/>
        <v>0</v>
      </c>
      <c r="BR8" s="71">
        <f t="shared" si="30"/>
        <v>0</v>
      </c>
      <c r="BS8" s="58" t="str">
        <f>IF(C8="","",IFERROR(VLOOKUP($A8,HRA_EXCEPTION,2,FALSE),MASTER!$B$5))</f>
        <v/>
      </c>
      <c r="BT8" s="48" t="str">
        <f t="shared" si="31"/>
        <v/>
      </c>
      <c r="BU8" s="48" t="str">
        <f t="shared" si="32"/>
        <v/>
      </c>
      <c r="BV8" s="48" t="str">
        <f t="shared" si="33"/>
        <v/>
      </c>
      <c r="BW8" s="48" t="str">
        <f t="shared" si="34"/>
        <v/>
      </c>
      <c r="BX8" s="48" t="str">
        <f t="shared" si="35"/>
        <v/>
      </c>
      <c r="BY8" s="48" t="str">
        <f t="shared" si="36"/>
        <v/>
      </c>
      <c r="BZ8" s="48" t="str">
        <f t="shared" si="37"/>
        <v/>
      </c>
      <c r="CA8" s="48" t="str">
        <f t="shared" si="38"/>
        <v/>
      </c>
      <c r="CB8" s="48" t="str">
        <f t="shared" si="39"/>
        <v/>
      </c>
      <c r="CC8" s="48" t="str">
        <f t="shared" si="40"/>
        <v/>
      </c>
      <c r="CD8" s="48" t="str">
        <f t="shared" si="41"/>
        <v/>
      </c>
      <c r="CE8" s="58" t="str">
        <f>IFERROR(IF(BG8&lt;=23100,
   VLOOKUP(MASTER!$B$8,CCA_RATE,2,FALSE),
   VLOOKUP(MASTER!$B$8,CCA_RATE,3,FALSE)),"")</f>
        <v/>
      </c>
      <c r="CF8" s="48" t="str">
        <f>IFERROR(IF(C8="","",
IF(BH8=0,0,
   IF(AND(AX8=4,ISNUMBER(L8)),L8,
      IF(BH8&lt;=23100,
         VLOOKUP(MASTER!$B$8,CCA_RATE,2,FALSE),
         VLOOKUP(MASTER!$B$8,CCA_RATE,3,FALSE))))),"")</f>
        <v/>
      </c>
      <c r="CG8" s="48" t="str">
        <f>IFERROR(IF(C8="","",
IF(BI8=0,0,
   IF(AND(AX8=5,ISNUMBER(L8)),L8,
      IF(AND(AX8&gt;0,AX8&lt;5,ISNUMBER(L8)),CF8,
         IF(BI8&lt;=23100,
            VLOOKUP(MASTER!$B$8,CCA_RATE,2,FALSE),
            VLOOKUP(MASTER!$B$8,CCA_RATE,3,FALSE)))))),"")</f>
        <v/>
      </c>
      <c r="CH8" s="48" t="str">
        <f>IFERROR(IF(C8="","",
IF(BJ8=0,0,
   IF(AND(AX8=6,ISNUMBER(L8)),L8,
      IF(AND(AX8&gt;0,AX8&lt;6,ISNUMBER(L8)),CG8,
         IF(BJ8&lt;=23100,
            VLOOKUP(MASTER!$B$8,CCA_RATE,2,FALSE),
            VLOOKUP(MASTER!$B$8,CCA_RATE,3,FALSE)))))),"")</f>
        <v/>
      </c>
      <c r="CI8" s="48" t="str">
        <f>IFERROR(IF(C8="","",
IF(BK8=0,0,
   IF(AND(AX8=7,ISNUMBER(L8)),L8,
      IF(AND(AX8&gt;0,AX8&lt;7,ISNUMBER(L8)),CH8,
         IF(BK8&lt;=23100,
            VLOOKUP(MASTER!$B$8,CCA_RATE,2,FALSE),
            VLOOKUP(MASTER!$B$8,CCA_RATE,3,FALSE)))))),"")</f>
        <v/>
      </c>
      <c r="CJ8" s="48" t="str">
        <f>IFERROR(IF(C8="","",
IF(BL8=0,0,
   IF(AND(AX8=8,ISNUMBER(L8)),L8,
      IF(AND(AX8&gt;0,AX8&lt;8,ISNUMBER(L8)),CI8,
         IF(BL8&lt;=23100,
            VLOOKUP(MASTER!$B$8,CCA_RATE,2,FALSE),
            VLOOKUP(MASTER!$B$8,CCA_RATE,3,FALSE)))))),"")</f>
        <v/>
      </c>
      <c r="CK8" s="48" t="str">
        <f>IFERROR(IF(C8="","",
IF(BM8=0,0,
   IF(AND(AX8=9,ISNUMBER(L8)),L8,
      IF(AND(AX8&gt;0,AX8&lt;9,ISNUMBER(L8)),CJ8,
         IF(BM8&lt;=23100,
            VLOOKUP(MASTER!$B$8,CCA_RATE,2,FALSE),
            VLOOKUP(MASTER!$B$8,CCA_RATE,3,FALSE)))))),"")</f>
        <v/>
      </c>
      <c r="CL8" s="48" t="str">
        <f>IFERROR(IF(C8="","",
IF(BN8=0,0,
   IF(AND(AX8=10,ISNUMBER(L8)),L8,
      IF(AND(AX8&gt;0,AX8&lt;10,ISNUMBER(L8)),CK8,
         IF(BN8&lt;=23100,
            VLOOKUP(MASTER!$B$8,CCA_RATE,2,FALSE),
            VLOOKUP(MASTER!$B$8,CCA_RATE,3,FALSE)))))),"")</f>
        <v/>
      </c>
      <c r="CM8" s="48" t="str">
        <f>IFERROR(IF(C8="","",
IF(BO8=0,0,
   IF(AND(AX8=11,ISNUMBER(L8)),L8,
      IF(AND(AX8&gt;0,AX8&lt;11,ISNUMBER(L8)),CL8,
         IF(BO8&lt;=23100,
            VLOOKUP(MASTER!$B$8,CCA_RATE,2,FALSE),
            VLOOKUP(MASTER!$B$8,CCA_RATE,3,FALSE)))))),"")</f>
        <v/>
      </c>
      <c r="CN8" s="48" t="str">
        <f>IFERROR(IF(C8="","",
IF(BP8=0,0,
   IF(AND(AX8=12,ISNUMBER(L8)),L8,
      IF(AND(AX8&gt;0,AX8&lt;12,ISNUMBER(L8)),CM8,
         IF(BP8&lt;=23100,
            VLOOKUP(MASTER!$B$8,CCA_RATE,2,FALSE),
            VLOOKUP(MASTER!$B$8,CCA_RATE,3,FALSE)))))),"")</f>
        <v/>
      </c>
      <c r="CO8" s="48" t="str">
        <f>IFERROR(IF(C8="","",
IF(BQ8=0,0,
   IF(AND(AX8=13,ISNUMBER(L8)),L8,
      IF(AND(AX8&gt;0,AX8&lt;13,ISNUMBER(L8)),CN8,
         IF(BQ8&lt;=23100,
            VLOOKUP(MASTER!$B$8,CCA_RATE,2,FALSE),
            VLOOKUP(MASTER!$B$8,CCA_RATE,3,FALSE)))))),"")</f>
        <v/>
      </c>
      <c r="CP8" s="48" t="str">
        <f>IFERROR(IF(C8="","",
IF(BR8=0,0,
   IF(AND(AX8=14,ISNUMBER(L8)),L8,
      IF(AND(AX8&gt;0,AX8&lt;14,ISNUMBER(L8)),CO8,
         IF(BR8&lt;=23100,
            VLOOKUP(MASTER!$B$8,CCA_RATE,2,FALSE),
            VLOOKUP(MASTER!$B$8,CCA_RATE,3,FALSE)))))),"")</f>
        <v/>
      </c>
    </row>
    <row r="9" spans="1:94" ht="15.5" x14ac:dyDescent="0.35">
      <c r="A9" s="48" t="str">
        <f>IF(C9="","",COUNTA($C$2:C9))</f>
        <v/>
      </c>
      <c r="B9" s="65"/>
      <c r="C9" s="65"/>
      <c r="D9" s="65"/>
      <c r="E9" s="65"/>
      <c r="F9" s="65"/>
      <c r="G9" s="65"/>
      <c r="H9" s="65"/>
      <c r="I9" s="65"/>
      <c r="J9" s="65"/>
      <c r="K9" s="65"/>
      <c r="L9" s="65"/>
      <c r="M9" s="65"/>
      <c r="N9" s="65"/>
      <c r="O9" s="65"/>
      <c r="P9" s="65"/>
      <c r="Q9" s="76"/>
      <c r="R9" s="76"/>
      <c r="S9" s="76"/>
      <c r="T9" s="76"/>
      <c r="U9" s="76"/>
      <c r="V9" s="76"/>
      <c r="W9" s="76"/>
      <c r="X9" s="68"/>
      <c r="Y9" s="68"/>
      <c r="Z9" s="68"/>
      <c r="AA9" s="68"/>
      <c r="AB9" s="68"/>
      <c r="AC9" t="s">
        <v>34</v>
      </c>
      <c r="AD9" s="48" t="str">
        <f t="shared" si="7"/>
        <v/>
      </c>
      <c r="AE9" s="48" t="str">
        <f>IFERROR(IF(AD9-MASTER!$B$6&lt;0,0,AD9-MASTER!$B$6),"")</f>
        <v/>
      </c>
      <c r="AF9" s="48" t="str">
        <f t="shared" si="8"/>
        <v/>
      </c>
      <c r="AG9" s="48" t="str">
        <f t="shared" si="9"/>
        <v/>
      </c>
      <c r="AH9" s="48" t="str">
        <f t="shared" si="10"/>
        <v/>
      </c>
      <c r="AI9" s="48" t="str">
        <f t="shared" si="11"/>
        <v/>
      </c>
      <c r="AJ9" s="48" t="str">
        <f t="shared" si="12"/>
        <v/>
      </c>
      <c r="AK9" s="69" t="str">
        <f t="shared" ca="1" si="13"/>
        <v/>
      </c>
      <c r="AW9" s="71">
        <f t="shared" si="0"/>
        <v>0</v>
      </c>
      <c r="AX9" s="71">
        <f t="shared" si="1"/>
        <v>0</v>
      </c>
      <c r="AY9" s="9">
        <f t="shared" si="14"/>
        <v>0</v>
      </c>
      <c r="AZ9" s="9">
        <f t="shared" si="15"/>
        <v>7</v>
      </c>
      <c r="BA9" s="9">
        <f t="shared" si="16"/>
        <v>0</v>
      </c>
      <c r="BB9" s="9">
        <f xml:space="preserve">
ROUND(BG9*MASTER!$B$3,0)
+ROUND(BH9*MASTER!$B$3,0)
+ROUND(BI9*MASTER!$B$3,0)
+ROUND(BJ9*MASTER!$B$3,0)
+ROUND(BK9*MASTER!$B$4,0)
+ROUND(BL9*MASTER!$B$4,0)
+ROUND(BM9*MASTER!$B$4,0)
+ROUND(BN9*MASTER!$B$4,0)
+ROUND(BO9*MASTER!$B$4,0)
+ROUND(BP9*MASTER!$B$4,0)
+ROUND(BQ9*MASTER!$B$4,0)
+ROUND(BR9*MASTER!$B$4,0)
+ROUND(
   (MASTER!$B$3 - MASTER!$B$11) * E9 * 2,
0)</f>
        <v>0</v>
      </c>
      <c r="BC9" s="9" t="str">
        <f t="shared" si="17"/>
        <v/>
      </c>
      <c r="BD9" s="9">
        <f t="shared" si="18"/>
        <v>0</v>
      </c>
      <c r="BE9" s="9">
        <f>IF(O9="Yes",MASTER!$B$7,0)</f>
        <v>0</v>
      </c>
      <c r="BF9" s="9">
        <f>IF(
   OR($N9="",$N9="NO"),
   0,
   IFERROR(
      ROUND(
         CHOOSE(
            MATCH($N9,$H$302:$H$313,0),
            (BG9 + ROUND(BG9*MASTER!$B$3,0))*0.5,
            (BH9 + ROUND(BH9*MASTER!$B$3,0))*0.5,
            (BI9 + ROUND(BI9*MASTER!$B$3,0))*0.5,
            (BJ9 + ROUND(BJ9*MASTER!$B$3,0))*0.5,
            (BK9 + ROUND(BK9*MASTER!$B$4,0))*0.5,
            (BL9 + ROUND(BL9*MASTER!$B$4,0))*0.5,
            (BM9 + ROUND(BM9*MASTER!$B$4,0))*0.5,
            (BN9 + ROUND(BN9*MASTER!$B$4,0))*0.5,
            (BO9 + ROUND(BO9*MASTER!$B$4,0))*0.5,
            (BP9 + ROUND(BP9*MASTER!$B$4,0))*0.5,
            (BQ9 + ROUND(BQ9*MASTER!$B$4,0))*0.5,
            (BR9 + ROUND(BR9*MASTER!$B$4,0))*0.5
         ),
      0),
   0)
)</f>
        <v>0</v>
      </c>
      <c r="BG9" s="71">
        <f t="shared" si="19"/>
        <v>0</v>
      </c>
      <c r="BH9" s="9">
        <f t="shared" si="20"/>
        <v>0</v>
      </c>
      <c r="BI9" s="9">
        <f t="shared" si="21"/>
        <v>0</v>
      </c>
      <c r="BJ9" s="9">
        <f t="shared" si="22"/>
        <v>0</v>
      </c>
      <c r="BK9" s="9">
        <f t="shared" si="23"/>
        <v>0</v>
      </c>
      <c r="BL9" s="71">
        <f t="shared" si="24"/>
        <v>0</v>
      </c>
      <c r="BM9" s="71">
        <f t="shared" si="25"/>
        <v>0</v>
      </c>
      <c r="BN9" s="71">
        <f t="shared" si="26"/>
        <v>0</v>
      </c>
      <c r="BO9" s="71">
        <f t="shared" si="27"/>
        <v>0</v>
      </c>
      <c r="BP9" s="71">
        <f t="shared" si="28"/>
        <v>0</v>
      </c>
      <c r="BQ9" s="72">
        <f t="shared" si="29"/>
        <v>0</v>
      </c>
      <c r="BR9" s="71">
        <f t="shared" si="30"/>
        <v>0</v>
      </c>
      <c r="BS9" s="58" t="str">
        <f>IF(C9="","",IFERROR(VLOOKUP($A9,HRA_EXCEPTION,2,FALSE),MASTER!$B$5))</f>
        <v/>
      </c>
      <c r="BT9" s="48" t="str">
        <f t="shared" si="31"/>
        <v/>
      </c>
      <c r="BU9" s="48" t="str">
        <f t="shared" si="32"/>
        <v/>
      </c>
      <c r="BV9" s="48" t="str">
        <f t="shared" si="33"/>
        <v/>
      </c>
      <c r="BW9" s="48" t="str">
        <f t="shared" si="34"/>
        <v/>
      </c>
      <c r="BX9" s="48" t="str">
        <f t="shared" si="35"/>
        <v/>
      </c>
      <c r="BY9" s="48" t="str">
        <f t="shared" si="36"/>
        <v/>
      </c>
      <c r="BZ9" s="48" t="str">
        <f t="shared" si="37"/>
        <v/>
      </c>
      <c r="CA9" s="48" t="str">
        <f t="shared" si="38"/>
        <v/>
      </c>
      <c r="CB9" s="48" t="str">
        <f t="shared" si="39"/>
        <v/>
      </c>
      <c r="CC9" s="48" t="str">
        <f t="shared" si="40"/>
        <v/>
      </c>
      <c r="CD9" s="48" t="str">
        <f t="shared" si="41"/>
        <v/>
      </c>
      <c r="CE9" s="58" t="str">
        <f>IFERROR(IF(BG9&lt;=23100,
   VLOOKUP(MASTER!$B$8,CCA_RATE,2,FALSE),
   VLOOKUP(MASTER!$B$8,CCA_RATE,3,FALSE)),"")</f>
        <v/>
      </c>
      <c r="CF9" s="48" t="str">
        <f>IFERROR(IF(C9="","",
IF(BH9=0,0,
   IF(AND(AX9=4,ISNUMBER(L9)),L9,
      IF(BH9&lt;=23100,
         VLOOKUP(MASTER!$B$8,CCA_RATE,2,FALSE),
         VLOOKUP(MASTER!$B$8,CCA_RATE,3,FALSE))))),"")</f>
        <v/>
      </c>
      <c r="CG9" s="48" t="str">
        <f>IFERROR(IF(C9="","",
IF(BI9=0,0,
   IF(AND(AX9=5,ISNUMBER(L9)),L9,
      IF(AND(AX9&gt;0,AX9&lt;5,ISNUMBER(L9)),CF9,
         IF(BI9&lt;=23100,
            VLOOKUP(MASTER!$B$8,CCA_RATE,2,FALSE),
            VLOOKUP(MASTER!$B$8,CCA_RATE,3,FALSE)))))),"")</f>
        <v/>
      </c>
      <c r="CH9" s="48" t="str">
        <f>IFERROR(IF(C9="","",
IF(BJ9=0,0,
   IF(AND(AX9=6,ISNUMBER(L9)),L9,
      IF(AND(AX9&gt;0,AX9&lt;6,ISNUMBER(L9)),CG9,
         IF(BJ9&lt;=23100,
            VLOOKUP(MASTER!$B$8,CCA_RATE,2,FALSE),
            VLOOKUP(MASTER!$B$8,CCA_RATE,3,FALSE)))))),"")</f>
        <v/>
      </c>
      <c r="CI9" s="48" t="str">
        <f>IFERROR(IF(C9="","",
IF(BK9=0,0,
   IF(AND(AX9=7,ISNUMBER(L9)),L9,
      IF(AND(AX9&gt;0,AX9&lt;7,ISNUMBER(L9)),CH9,
         IF(BK9&lt;=23100,
            VLOOKUP(MASTER!$B$8,CCA_RATE,2,FALSE),
            VLOOKUP(MASTER!$B$8,CCA_RATE,3,FALSE)))))),"")</f>
        <v/>
      </c>
      <c r="CJ9" s="48" t="str">
        <f>IFERROR(IF(C9="","",
IF(BL9=0,0,
   IF(AND(AX9=8,ISNUMBER(L9)),L9,
      IF(AND(AX9&gt;0,AX9&lt;8,ISNUMBER(L9)),CI9,
         IF(BL9&lt;=23100,
            VLOOKUP(MASTER!$B$8,CCA_RATE,2,FALSE),
            VLOOKUP(MASTER!$B$8,CCA_RATE,3,FALSE)))))),"")</f>
        <v/>
      </c>
      <c r="CK9" s="48" t="str">
        <f>IFERROR(IF(C9="","",
IF(BM9=0,0,
   IF(AND(AX9=9,ISNUMBER(L9)),L9,
      IF(AND(AX9&gt;0,AX9&lt;9,ISNUMBER(L9)),CJ9,
         IF(BM9&lt;=23100,
            VLOOKUP(MASTER!$B$8,CCA_RATE,2,FALSE),
            VLOOKUP(MASTER!$B$8,CCA_RATE,3,FALSE)))))),"")</f>
        <v/>
      </c>
      <c r="CL9" s="48" t="str">
        <f>IFERROR(IF(C9="","",
IF(BN9=0,0,
   IF(AND(AX9=10,ISNUMBER(L9)),L9,
      IF(AND(AX9&gt;0,AX9&lt;10,ISNUMBER(L9)),CK9,
         IF(BN9&lt;=23100,
            VLOOKUP(MASTER!$B$8,CCA_RATE,2,FALSE),
            VLOOKUP(MASTER!$B$8,CCA_RATE,3,FALSE)))))),"")</f>
        <v/>
      </c>
      <c r="CM9" s="48" t="str">
        <f>IFERROR(IF(C9="","",
IF(BO9=0,0,
   IF(AND(AX9=11,ISNUMBER(L9)),L9,
      IF(AND(AX9&gt;0,AX9&lt;11,ISNUMBER(L9)),CL9,
         IF(BO9&lt;=23100,
            VLOOKUP(MASTER!$B$8,CCA_RATE,2,FALSE),
            VLOOKUP(MASTER!$B$8,CCA_RATE,3,FALSE)))))),"")</f>
        <v/>
      </c>
      <c r="CN9" s="48" t="str">
        <f>IFERROR(IF(C9="","",
IF(BP9=0,0,
   IF(AND(AX9=12,ISNUMBER(L9)),L9,
      IF(AND(AX9&gt;0,AX9&lt;12,ISNUMBER(L9)),CM9,
         IF(BP9&lt;=23100,
            VLOOKUP(MASTER!$B$8,CCA_RATE,2,FALSE),
            VLOOKUP(MASTER!$B$8,CCA_RATE,3,FALSE)))))),"")</f>
        <v/>
      </c>
      <c r="CO9" s="48" t="str">
        <f>IFERROR(IF(C9="","",
IF(BQ9=0,0,
   IF(AND(AX9=13,ISNUMBER(L9)),L9,
      IF(AND(AX9&gt;0,AX9&lt;13,ISNUMBER(L9)),CN9,
         IF(BQ9&lt;=23100,
            VLOOKUP(MASTER!$B$8,CCA_RATE,2,FALSE),
            VLOOKUP(MASTER!$B$8,CCA_RATE,3,FALSE)))))),"")</f>
        <v/>
      </c>
      <c r="CP9" s="48" t="str">
        <f>IFERROR(IF(C9="","",
IF(BR9=0,0,
   IF(AND(AX9=14,ISNUMBER(L9)),L9,
      IF(AND(AX9&gt;0,AX9&lt;14,ISNUMBER(L9)),CO9,
         IF(BR9&lt;=23100,
            VLOOKUP(MASTER!$B$8,CCA_RATE,2,FALSE),
            VLOOKUP(MASTER!$B$8,CCA_RATE,3,FALSE)))))),"")</f>
        <v/>
      </c>
    </row>
    <row r="10" spans="1:94" ht="15.5" x14ac:dyDescent="0.35">
      <c r="A10" s="48" t="str">
        <f>IF(C10="","",COUNTA($C$2:C10))</f>
        <v/>
      </c>
      <c r="B10" s="65"/>
      <c r="C10" s="65"/>
      <c r="D10" s="65"/>
      <c r="E10" s="65"/>
      <c r="F10" s="65"/>
      <c r="G10" s="65"/>
      <c r="H10" s="65"/>
      <c r="I10" s="65"/>
      <c r="J10" s="65"/>
      <c r="K10" s="65"/>
      <c r="L10" s="65"/>
      <c r="M10" s="65"/>
      <c r="N10" s="65"/>
      <c r="O10" s="65"/>
      <c r="P10" s="65"/>
      <c r="Q10" s="76"/>
      <c r="R10" s="76"/>
      <c r="S10" s="76"/>
      <c r="T10" s="76"/>
      <c r="U10" s="76"/>
      <c r="V10" s="76"/>
      <c r="W10" s="76"/>
      <c r="X10" s="68"/>
      <c r="Y10" s="68"/>
      <c r="Z10" s="68"/>
      <c r="AA10" s="68"/>
      <c r="AB10" s="68"/>
      <c r="AC10" t="s">
        <v>35</v>
      </c>
      <c r="AD10" s="48" t="str">
        <f t="shared" si="7"/>
        <v/>
      </c>
      <c r="AE10" s="48" t="str">
        <f>IFERROR(IF(AD10-MASTER!$B$6&lt;0,0,AD10-MASTER!$B$6),"")</f>
        <v/>
      </c>
      <c r="AF10" s="48" t="str">
        <f t="shared" si="8"/>
        <v/>
      </c>
      <c r="AG10" s="48" t="str">
        <f t="shared" si="9"/>
        <v/>
      </c>
      <c r="AH10" s="48" t="str">
        <f t="shared" si="10"/>
        <v/>
      </c>
      <c r="AI10" s="48" t="str">
        <f t="shared" si="11"/>
        <v/>
      </c>
      <c r="AJ10" s="48" t="str">
        <f t="shared" si="12"/>
        <v/>
      </c>
      <c r="AK10" s="69" t="str">
        <f t="shared" ca="1" si="13"/>
        <v/>
      </c>
      <c r="AW10" s="71">
        <f t="shared" si="0"/>
        <v>0</v>
      </c>
      <c r="AX10" s="71">
        <f t="shared" si="1"/>
        <v>0</v>
      </c>
      <c r="AY10" s="9">
        <f t="shared" si="14"/>
        <v>0</v>
      </c>
      <c r="AZ10" s="9">
        <f t="shared" si="15"/>
        <v>7</v>
      </c>
      <c r="BA10" s="9">
        <f t="shared" si="16"/>
        <v>0</v>
      </c>
      <c r="BB10" s="9">
        <f xml:space="preserve">
ROUND(BG10*MASTER!$B$3,0)
+ROUND(BH10*MASTER!$B$3,0)
+ROUND(BI10*MASTER!$B$3,0)
+ROUND(BJ10*MASTER!$B$3,0)
+ROUND(BK10*MASTER!$B$4,0)
+ROUND(BL10*MASTER!$B$4,0)
+ROUND(BM10*MASTER!$B$4,0)
+ROUND(BN10*MASTER!$B$4,0)
+ROUND(BO10*MASTER!$B$4,0)
+ROUND(BP10*MASTER!$B$4,0)
+ROUND(BQ10*MASTER!$B$4,0)
+ROUND(BR10*MASTER!$B$4,0)
+ROUND(
   (MASTER!$B$3 - MASTER!$B$11) * E10 * 2,
0)</f>
        <v>0</v>
      </c>
      <c r="BC10" s="9" t="str">
        <f t="shared" si="17"/>
        <v/>
      </c>
      <c r="BD10" s="9">
        <f t="shared" si="18"/>
        <v>0</v>
      </c>
      <c r="BE10" s="9">
        <f>IF(O10="Yes",MASTER!$B$7,0)</f>
        <v>0</v>
      </c>
      <c r="BF10" s="9">
        <f>IF(
   OR($N10="",$N10="NO"),
   0,
   IFERROR(
      ROUND(
         CHOOSE(
            MATCH($N10,$H$302:$H$313,0),
            (BG10 + ROUND(BG10*MASTER!$B$3,0))*0.5,
            (BH10 + ROUND(BH10*MASTER!$B$3,0))*0.5,
            (BI10 + ROUND(BI10*MASTER!$B$3,0))*0.5,
            (BJ10 + ROUND(BJ10*MASTER!$B$3,0))*0.5,
            (BK10 + ROUND(BK10*MASTER!$B$4,0))*0.5,
            (BL10 + ROUND(BL10*MASTER!$B$4,0))*0.5,
            (BM10 + ROUND(BM10*MASTER!$B$4,0))*0.5,
            (BN10 + ROUND(BN10*MASTER!$B$4,0))*0.5,
            (BO10 + ROUND(BO10*MASTER!$B$4,0))*0.5,
            (BP10 + ROUND(BP10*MASTER!$B$4,0))*0.5,
            (BQ10 + ROUND(BQ10*MASTER!$B$4,0))*0.5,
            (BR10 + ROUND(BR10*MASTER!$B$4,0))*0.5
         ),
      0),
   0)
)</f>
        <v>0</v>
      </c>
      <c r="BG10" s="71">
        <f t="shared" si="19"/>
        <v>0</v>
      </c>
      <c r="BH10" s="9">
        <f t="shared" si="20"/>
        <v>0</v>
      </c>
      <c r="BI10" s="9">
        <f t="shared" si="21"/>
        <v>0</v>
      </c>
      <c r="BJ10" s="9">
        <f t="shared" si="22"/>
        <v>0</v>
      </c>
      <c r="BK10" s="9">
        <f t="shared" si="23"/>
        <v>0</v>
      </c>
      <c r="BL10" s="71">
        <f t="shared" si="24"/>
        <v>0</v>
      </c>
      <c r="BM10" s="71">
        <f t="shared" si="25"/>
        <v>0</v>
      </c>
      <c r="BN10" s="71">
        <f t="shared" si="26"/>
        <v>0</v>
      </c>
      <c r="BO10" s="71">
        <f t="shared" si="27"/>
        <v>0</v>
      </c>
      <c r="BP10" s="71">
        <f t="shared" si="28"/>
        <v>0</v>
      </c>
      <c r="BQ10" s="72">
        <f t="shared" si="29"/>
        <v>0</v>
      </c>
      <c r="BR10" s="71">
        <f t="shared" si="30"/>
        <v>0</v>
      </c>
      <c r="BS10" s="58" t="str">
        <f>IF(C10="","",IFERROR(VLOOKUP($A10,HRA_EXCEPTION,2,FALSE),MASTER!$B$5))</f>
        <v/>
      </c>
      <c r="BT10" s="48" t="str">
        <f t="shared" si="31"/>
        <v/>
      </c>
      <c r="BU10" s="48" t="str">
        <f t="shared" si="32"/>
        <v/>
      </c>
      <c r="BV10" s="48" t="str">
        <f t="shared" si="33"/>
        <v/>
      </c>
      <c r="BW10" s="48" t="str">
        <f t="shared" si="34"/>
        <v/>
      </c>
      <c r="BX10" s="48" t="str">
        <f t="shared" si="35"/>
        <v/>
      </c>
      <c r="BY10" s="48" t="str">
        <f t="shared" si="36"/>
        <v/>
      </c>
      <c r="BZ10" s="48" t="str">
        <f t="shared" si="37"/>
        <v/>
      </c>
      <c r="CA10" s="48" t="str">
        <f t="shared" si="38"/>
        <v/>
      </c>
      <c r="CB10" s="48" t="str">
        <f t="shared" si="39"/>
        <v/>
      </c>
      <c r="CC10" s="48" t="str">
        <f t="shared" si="40"/>
        <v/>
      </c>
      <c r="CD10" s="48" t="str">
        <f t="shared" si="41"/>
        <v/>
      </c>
      <c r="CE10" s="58" t="str">
        <f>IFERROR(IF(BG10&lt;=23100,
   VLOOKUP(MASTER!$B$8,CCA_RATE,2,FALSE),
   VLOOKUP(MASTER!$B$8,CCA_RATE,3,FALSE)),"")</f>
        <v/>
      </c>
      <c r="CF10" s="48" t="str">
        <f>IFERROR(IF(C10="","",
IF(BH10=0,0,
   IF(AND(AX10=4,ISNUMBER(L10)),L10,
      IF(BH10&lt;=23100,
         VLOOKUP(MASTER!$B$8,CCA_RATE,2,FALSE),
         VLOOKUP(MASTER!$B$8,CCA_RATE,3,FALSE))))),"")</f>
        <v/>
      </c>
      <c r="CG10" s="48" t="str">
        <f>IFERROR(IF(C10="","",
IF(BI10=0,0,
   IF(AND(AX10=5,ISNUMBER(L10)),L10,
      IF(AND(AX10&gt;0,AX10&lt;5,ISNUMBER(L10)),CF10,
         IF(BI10&lt;=23100,
            VLOOKUP(MASTER!$B$8,CCA_RATE,2,FALSE),
            VLOOKUP(MASTER!$B$8,CCA_RATE,3,FALSE)))))),"")</f>
        <v/>
      </c>
      <c r="CH10" s="48" t="str">
        <f>IFERROR(IF(C10="","",
IF(BJ10=0,0,
   IF(AND(AX10=6,ISNUMBER(L10)),L10,
      IF(AND(AX10&gt;0,AX10&lt;6,ISNUMBER(L10)),CG10,
         IF(BJ10&lt;=23100,
            VLOOKUP(MASTER!$B$8,CCA_RATE,2,FALSE),
            VLOOKUP(MASTER!$B$8,CCA_RATE,3,FALSE)))))),"")</f>
        <v/>
      </c>
      <c r="CI10" s="48" t="str">
        <f>IFERROR(IF(C10="","",
IF(BK10=0,0,
   IF(AND(AX10=7,ISNUMBER(L10)),L10,
      IF(AND(AX10&gt;0,AX10&lt;7,ISNUMBER(L10)),CH10,
         IF(BK10&lt;=23100,
            VLOOKUP(MASTER!$B$8,CCA_RATE,2,FALSE),
            VLOOKUP(MASTER!$B$8,CCA_RATE,3,FALSE)))))),"")</f>
        <v/>
      </c>
      <c r="CJ10" s="48" t="str">
        <f>IFERROR(IF(C10="","",
IF(BL10=0,0,
   IF(AND(AX10=8,ISNUMBER(L10)),L10,
      IF(AND(AX10&gt;0,AX10&lt;8,ISNUMBER(L10)),CI10,
         IF(BL10&lt;=23100,
            VLOOKUP(MASTER!$B$8,CCA_RATE,2,FALSE),
            VLOOKUP(MASTER!$B$8,CCA_RATE,3,FALSE)))))),"")</f>
        <v/>
      </c>
      <c r="CK10" s="48" t="str">
        <f>IFERROR(IF(C10="","",
IF(BM10=0,0,
   IF(AND(AX10=9,ISNUMBER(L10)),L10,
      IF(AND(AX10&gt;0,AX10&lt;9,ISNUMBER(L10)),CJ10,
         IF(BM10&lt;=23100,
            VLOOKUP(MASTER!$B$8,CCA_RATE,2,FALSE),
            VLOOKUP(MASTER!$B$8,CCA_RATE,3,FALSE)))))),"")</f>
        <v/>
      </c>
      <c r="CL10" s="48" t="str">
        <f>IFERROR(IF(C10="","",
IF(BN10=0,0,
   IF(AND(AX10=10,ISNUMBER(L10)),L10,
      IF(AND(AX10&gt;0,AX10&lt;10,ISNUMBER(L10)),CK10,
         IF(BN10&lt;=23100,
            VLOOKUP(MASTER!$B$8,CCA_RATE,2,FALSE),
            VLOOKUP(MASTER!$B$8,CCA_RATE,3,FALSE)))))),"")</f>
        <v/>
      </c>
      <c r="CM10" s="48" t="str">
        <f>IFERROR(IF(C10="","",
IF(BO10=0,0,
   IF(AND(AX10=11,ISNUMBER(L10)),L10,
      IF(AND(AX10&gt;0,AX10&lt;11,ISNUMBER(L10)),CL10,
         IF(BO10&lt;=23100,
            VLOOKUP(MASTER!$B$8,CCA_RATE,2,FALSE),
            VLOOKUP(MASTER!$B$8,CCA_RATE,3,FALSE)))))),"")</f>
        <v/>
      </c>
      <c r="CN10" s="48" t="str">
        <f>IFERROR(IF(C10="","",
IF(BP10=0,0,
   IF(AND(AX10=12,ISNUMBER(L10)),L10,
      IF(AND(AX10&gt;0,AX10&lt;12,ISNUMBER(L10)),CM10,
         IF(BP10&lt;=23100,
            VLOOKUP(MASTER!$B$8,CCA_RATE,2,FALSE),
            VLOOKUP(MASTER!$B$8,CCA_RATE,3,FALSE)))))),"")</f>
        <v/>
      </c>
      <c r="CO10" s="48" t="str">
        <f>IFERROR(IF(C10="","",
IF(BQ10=0,0,
   IF(AND(AX10=13,ISNUMBER(L10)),L10,
      IF(AND(AX10&gt;0,AX10&lt;13,ISNUMBER(L10)),CN10,
         IF(BQ10&lt;=23100,
            VLOOKUP(MASTER!$B$8,CCA_RATE,2,FALSE),
            VLOOKUP(MASTER!$B$8,CCA_RATE,3,FALSE)))))),"")</f>
        <v/>
      </c>
      <c r="CP10" s="48" t="str">
        <f>IFERROR(IF(C10="","",
IF(BR10=0,0,
   IF(AND(AX10=14,ISNUMBER(L10)),L10,
      IF(AND(AX10&gt;0,AX10&lt;14,ISNUMBER(L10)),CO10,
         IF(BR10&lt;=23100,
            VLOOKUP(MASTER!$B$8,CCA_RATE,2,FALSE),
            VLOOKUP(MASTER!$B$8,CCA_RATE,3,FALSE)))))),"")</f>
        <v/>
      </c>
    </row>
    <row r="11" spans="1:94" ht="15.5" x14ac:dyDescent="0.35">
      <c r="A11" s="48" t="str">
        <f>IF(C11="","",COUNTA($C$2:C11))</f>
        <v/>
      </c>
      <c r="B11" s="65"/>
      <c r="C11" s="65"/>
      <c r="D11" s="65"/>
      <c r="E11" s="65"/>
      <c r="F11" s="65"/>
      <c r="G11" s="65"/>
      <c r="H11" s="65"/>
      <c r="I11" s="67"/>
      <c r="J11" s="65"/>
      <c r="K11" s="65"/>
      <c r="L11" s="65"/>
      <c r="M11" s="65"/>
      <c r="N11" s="65"/>
      <c r="O11" s="65"/>
      <c r="P11" s="65"/>
      <c r="Q11" s="76"/>
      <c r="R11" s="76"/>
      <c r="S11" s="76"/>
      <c r="T11" s="76"/>
      <c r="U11" s="76"/>
      <c r="V11" s="76"/>
      <c r="W11" s="76"/>
      <c r="X11" s="68"/>
      <c r="Y11" s="68"/>
      <c r="Z11" s="68"/>
      <c r="AA11" s="68"/>
      <c r="AB11" s="68"/>
      <c r="AC11" t="s">
        <v>36</v>
      </c>
      <c r="AD11" s="48" t="str">
        <f t="shared" si="7"/>
        <v/>
      </c>
      <c r="AE11" s="48" t="str">
        <f>IFERROR(IF(AD11-MASTER!$B$6&lt;0,0,AD11-MASTER!$B$6),"")</f>
        <v/>
      </c>
      <c r="AF11" s="48" t="str">
        <f t="shared" si="8"/>
        <v/>
      </c>
      <c r="AG11" s="48" t="str">
        <f t="shared" si="9"/>
        <v/>
      </c>
      <c r="AH11" s="48" t="str">
        <f t="shared" si="10"/>
        <v/>
      </c>
      <c r="AI11" s="48" t="str">
        <f t="shared" si="11"/>
        <v/>
      </c>
      <c r="AJ11" s="48" t="str">
        <f t="shared" si="12"/>
        <v/>
      </c>
      <c r="AK11" s="69" t="str">
        <f t="shared" ca="1" si="13"/>
        <v/>
      </c>
      <c r="AW11" s="71">
        <f t="shared" si="0"/>
        <v>0</v>
      </c>
      <c r="AX11" s="71">
        <f t="shared" si="1"/>
        <v>0</v>
      </c>
      <c r="AY11" s="9">
        <f t="shared" si="14"/>
        <v>0</v>
      </c>
      <c r="AZ11" s="9">
        <f t="shared" si="15"/>
        <v>7</v>
      </c>
      <c r="BA11" s="9">
        <f t="shared" si="16"/>
        <v>0</v>
      </c>
      <c r="BB11" s="9">
        <f xml:space="preserve">
ROUND(BG11*MASTER!$B$3,0)
+ROUND(BH11*MASTER!$B$3,0)
+ROUND(BI11*MASTER!$B$3,0)
+ROUND(BJ11*MASTER!$B$3,0)
+ROUND(BK11*MASTER!$B$4,0)
+ROUND(BL11*MASTER!$B$4,0)
+ROUND(BM11*MASTER!$B$4,0)
+ROUND(BN11*MASTER!$B$4,0)
+ROUND(BO11*MASTER!$B$4,0)
+ROUND(BP11*MASTER!$B$4,0)
+ROUND(BQ11*MASTER!$B$4,0)
+ROUND(BR11*MASTER!$B$4,0)
+ROUND(
   (MASTER!$B$3 - MASTER!$B$11) * E11 * 2,
0)</f>
        <v>0</v>
      </c>
      <c r="BC11" s="9" t="str">
        <f t="shared" si="17"/>
        <v/>
      </c>
      <c r="BD11" s="9">
        <f t="shared" si="18"/>
        <v>0</v>
      </c>
      <c r="BE11" s="9">
        <f>IF(O11="Yes",MASTER!$B$7,0)</f>
        <v>0</v>
      </c>
      <c r="BF11" s="9">
        <f>IF(
   OR($N11="",$N11="NO"),
   0,
   IFERROR(
      ROUND(
         CHOOSE(
            MATCH($N11,$H$302:$H$313,0),
            (BG11 + ROUND(BG11*MASTER!$B$3,0))*0.5,
            (BH11 + ROUND(BH11*MASTER!$B$3,0))*0.5,
            (BI11 + ROUND(BI11*MASTER!$B$3,0))*0.5,
            (BJ11 + ROUND(BJ11*MASTER!$B$3,0))*0.5,
            (BK11 + ROUND(BK11*MASTER!$B$4,0))*0.5,
            (BL11 + ROUND(BL11*MASTER!$B$4,0))*0.5,
            (BM11 + ROUND(BM11*MASTER!$B$4,0))*0.5,
            (BN11 + ROUND(BN11*MASTER!$B$4,0))*0.5,
            (BO11 + ROUND(BO11*MASTER!$B$4,0))*0.5,
            (BP11 + ROUND(BP11*MASTER!$B$4,0))*0.5,
            (BQ11 + ROUND(BQ11*MASTER!$B$4,0))*0.5,
            (BR11 + ROUND(BR11*MASTER!$B$4,0))*0.5
         ),
      0),
   0)
)</f>
        <v>0</v>
      </c>
      <c r="BG11" s="71">
        <f t="shared" si="19"/>
        <v>0</v>
      </c>
      <c r="BH11" s="9">
        <f t="shared" si="20"/>
        <v>0</v>
      </c>
      <c r="BI11" s="9">
        <f t="shared" si="21"/>
        <v>0</v>
      </c>
      <c r="BJ11" s="9">
        <f t="shared" si="22"/>
        <v>0</v>
      </c>
      <c r="BK11" s="9">
        <f t="shared" si="23"/>
        <v>0</v>
      </c>
      <c r="BL11" s="71">
        <f t="shared" si="24"/>
        <v>0</v>
      </c>
      <c r="BM11" s="71">
        <f t="shared" si="25"/>
        <v>0</v>
      </c>
      <c r="BN11" s="71">
        <f t="shared" si="26"/>
        <v>0</v>
      </c>
      <c r="BO11" s="71">
        <f t="shared" si="27"/>
        <v>0</v>
      </c>
      <c r="BP11" s="71">
        <f t="shared" si="28"/>
        <v>0</v>
      </c>
      <c r="BQ11" s="72">
        <f t="shared" si="29"/>
        <v>0</v>
      </c>
      <c r="BR11" s="71">
        <f t="shared" si="30"/>
        <v>0</v>
      </c>
      <c r="BS11" s="58" t="str">
        <f>IF(C11="","",IFERROR(VLOOKUP($A11,HRA_EXCEPTION,2,FALSE),MASTER!$B$5))</f>
        <v/>
      </c>
      <c r="BT11" s="48" t="str">
        <f t="shared" si="31"/>
        <v/>
      </c>
      <c r="BU11" s="48" t="str">
        <f t="shared" si="32"/>
        <v/>
      </c>
      <c r="BV11" s="48" t="str">
        <f t="shared" si="33"/>
        <v/>
      </c>
      <c r="BW11" s="48" t="str">
        <f t="shared" si="34"/>
        <v/>
      </c>
      <c r="BX11" s="48" t="str">
        <f t="shared" si="35"/>
        <v/>
      </c>
      <c r="BY11" s="48" t="str">
        <f t="shared" si="36"/>
        <v/>
      </c>
      <c r="BZ11" s="48" t="str">
        <f t="shared" si="37"/>
        <v/>
      </c>
      <c r="CA11" s="48" t="str">
        <f t="shared" si="38"/>
        <v/>
      </c>
      <c r="CB11" s="48" t="str">
        <f t="shared" si="39"/>
        <v/>
      </c>
      <c r="CC11" s="48" t="str">
        <f t="shared" si="40"/>
        <v/>
      </c>
      <c r="CD11" s="48" t="str">
        <f t="shared" si="41"/>
        <v/>
      </c>
      <c r="CE11" s="58" t="str">
        <f>IFERROR(IF(BG11&lt;=23100,
   VLOOKUP(MASTER!$B$8,CCA_RATE,2,FALSE),
   VLOOKUP(MASTER!$B$8,CCA_RATE,3,FALSE)),"")</f>
        <v/>
      </c>
      <c r="CF11" s="48" t="str">
        <f>IFERROR(IF(C11="","",
IF(BH11=0,0,
   IF(AND(AX11=4,ISNUMBER(L11)),L11,
      IF(BH11&lt;=23100,
         VLOOKUP(MASTER!$B$8,CCA_RATE,2,FALSE),
         VLOOKUP(MASTER!$B$8,CCA_RATE,3,FALSE))))),"")</f>
        <v/>
      </c>
      <c r="CG11" s="48" t="str">
        <f>IFERROR(IF(C11="","",
IF(BI11=0,0,
   IF(AND(AX11=5,ISNUMBER(L11)),L11,
      IF(AND(AX11&gt;0,AX11&lt;5,ISNUMBER(L11)),CF11,
         IF(BI11&lt;=23100,
            VLOOKUP(MASTER!$B$8,CCA_RATE,2,FALSE),
            VLOOKUP(MASTER!$B$8,CCA_RATE,3,FALSE)))))),"")</f>
        <v/>
      </c>
      <c r="CH11" s="48" t="str">
        <f>IFERROR(IF(C11="","",
IF(BJ11=0,0,
   IF(AND(AX11=6,ISNUMBER(L11)),L11,
      IF(AND(AX11&gt;0,AX11&lt;6,ISNUMBER(L11)),CG11,
         IF(BJ11&lt;=23100,
            VLOOKUP(MASTER!$B$8,CCA_RATE,2,FALSE),
            VLOOKUP(MASTER!$B$8,CCA_RATE,3,FALSE)))))),"")</f>
        <v/>
      </c>
      <c r="CI11" s="48" t="str">
        <f>IFERROR(IF(C11="","",
IF(BK11=0,0,
   IF(AND(AX11=7,ISNUMBER(L11)),L11,
      IF(AND(AX11&gt;0,AX11&lt;7,ISNUMBER(L11)),CH11,
         IF(BK11&lt;=23100,
            VLOOKUP(MASTER!$B$8,CCA_RATE,2,FALSE),
            VLOOKUP(MASTER!$B$8,CCA_RATE,3,FALSE)))))),"")</f>
        <v/>
      </c>
      <c r="CJ11" s="48" t="str">
        <f>IFERROR(IF(C11="","",
IF(BL11=0,0,
   IF(AND(AX11=8,ISNUMBER(L11)),L11,
      IF(AND(AX11&gt;0,AX11&lt;8,ISNUMBER(L11)),CI11,
         IF(BL11&lt;=23100,
            VLOOKUP(MASTER!$B$8,CCA_RATE,2,FALSE),
            VLOOKUP(MASTER!$B$8,CCA_RATE,3,FALSE)))))),"")</f>
        <v/>
      </c>
      <c r="CK11" s="48" t="str">
        <f>IFERROR(IF(C11="","",
IF(BM11=0,0,
   IF(AND(AX11=9,ISNUMBER(L11)),L11,
      IF(AND(AX11&gt;0,AX11&lt;9,ISNUMBER(L11)),CJ11,
         IF(BM11&lt;=23100,
            VLOOKUP(MASTER!$B$8,CCA_RATE,2,FALSE),
            VLOOKUP(MASTER!$B$8,CCA_RATE,3,FALSE)))))),"")</f>
        <v/>
      </c>
      <c r="CL11" s="48" t="str">
        <f>IFERROR(IF(C11="","",
IF(BN11=0,0,
   IF(AND(AX11=10,ISNUMBER(L11)),L11,
      IF(AND(AX11&gt;0,AX11&lt;10,ISNUMBER(L11)),CK11,
         IF(BN11&lt;=23100,
            VLOOKUP(MASTER!$B$8,CCA_RATE,2,FALSE),
            VLOOKUP(MASTER!$B$8,CCA_RATE,3,FALSE)))))),"")</f>
        <v/>
      </c>
      <c r="CM11" s="48" t="str">
        <f>IFERROR(IF(C11="","",
IF(BO11=0,0,
   IF(AND(AX11=11,ISNUMBER(L11)),L11,
      IF(AND(AX11&gt;0,AX11&lt;11,ISNUMBER(L11)),CL11,
         IF(BO11&lt;=23100,
            VLOOKUP(MASTER!$B$8,CCA_RATE,2,FALSE),
            VLOOKUP(MASTER!$B$8,CCA_RATE,3,FALSE)))))),"")</f>
        <v/>
      </c>
      <c r="CN11" s="48" t="str">
        <f>IFERROR(IF(C11="","",
IF(BP11=0,0,
   IF(AND(AX11=12,ISNUMBER(L11)),L11,
      IF(AND(AX11&gt;0,AX11&lt;12,ISNUMBER(L11)),CM11,
         IF(BP11&lt;=23100,
            VLOOKUP(MASTER!$B$8,CCA_RATE,2,FALSE),
            VLOOKUP(MASTER!$B$8,CCA_RATE,3,FALSE)))))),"")</f>
        <v/>
      </c>
      <c r="CO11" s="48" t="str">
        <f>IFERROR(IF(C11="","",
IF(BQ11=0,0,
   IF(AND(AX11=13,ISNUMBER(L11)),L11,
      IF(AND(AX11&gt;0,AX11&lt;13,ISNUMBER(L11)),CN11,
         IF(BQ11&lt;=23100,
            VLOOKUP(MASTER!$B$8,CCA_RATE,2,FALSE),
            VLOOKUP(MASTER!$B$8,CCA_RATE,3,FALSE)))))),"")</f>
        <v/>
      </c>
      <c r="CP11" s="48" t="str">
        <f>IFERROR(IF(C11="","",
IF(BR11=0,0,
   IF(AND(AX11=14,ISNUMBER(L11)),L11,
      IF(AND(AX11&gt;0,AX11&lt;14,ISNUMBER(L11)),CO11,
         IF(BR11&lt;=23100,
            VLOOKUP(MASTER!$B$8,CCA_RATE,2,FALSE),
            VLOOKUP(MASTER!$B$8,CCA_RATE,3,FALSE)))))),"")</f>
        <v/>
      </c>
    </row>
    <row r="12" spans="1:94" ht="15.5" x14ac:dyDescent="0.35">
      <c r="A12" s="48" t="str">
        <f>IF(C12="","",COUNTA($C$2:C12))</f>
        <v/>
      </c>
      <c r="B12" s="65"/>
      <c r="C12" s="65"/>
      <c r="D12" s="65"/>
      <c r="E12" s="65"/>
      <c r="F12" s="65"/>
      <c r="G12" s="65"/>
      <c r="H12" s="65"/>
      <c r="I12" s="65"/>
      <c r="J12" s="65"/>
      <c r="K12" s="65"/>
      <c r="L12" s="65"/>
      <c r="M12" s="65"/>
      <c r="N12" s="65"/>
      <c r="O12" s="65"/>
      <c r="P12" s="65"/>
      <c r="Q12" s="76"/>
      <c r="R12" s="76"/>
      <c r="S12" s="76"/>
      <c r="T12" s="76"/>
      <c r="U12" s="76"/>
      <c r="V12" s="76"/>
      <c r="W12" s="76"/>
      <c r="X12" s="68"/>
      <c r="Y12" s="68"/>
      <c r="Z12" s="68"/>
      <c r="AA12" s="68"/>
      <c r="AB12" s="68"/>
      <c r="AC12" t="s">
        <v>37</v>
      </c>
      <c r="AD12" s="48" t="str">
        <f t="shared" si="7"/>
        <v/>
      </c>
      <c r="AE12" s="48" t="str">
        <f>IFERROR(IF(AD12-MASTER!$B$6&lt;0,0,AD12-MASTER!$B$6),"")</f>
        <v/>
      </c>
      <c r="AF12" s="48" t="str">
        <f t="shared" si="8"/>
        <v/>
      </c>
      <c r="AG12" s="48" t="str">
        <f t="shared" si="9"/>
        <v/>
      </c>
      <c r="AH12" s="48" t="str">
        <f t="shared" si="10"/>
        <v/>
      </c>
      <c r="AI12" s="48" t="str">
        <f t="shared" si="11"/>
        <v/>
      </c>
      <c r="AJ12" s="48" t="str">
        <f t="shared" si="12"/>
        <v/>
      </c>
      <c r="AK12" s="69" t="str">
        <f t="shared" ca="1" si="13"/>
        <v/>
      </c>
      <c r="AW12" s="71">
        <f t="shared" si="0"/>
        <v>0</v>
      </c>
      <c r="AX12" s="71">
        <f t="shared" si="1"/>
        <v>0</v>
      </c>
      <c r="AY12" s="9">
        <f t="shared" si="14"/>
        <v>0</v>
      </c>
      <c r="AZ12" s="9">
        <f t="shared" si="15"/>
        <v>7</v>
      </c>
      <c r="BA12" s="9">
        <f t="shared" si="16"/>
        <v>0</v>
      </c>
      <c r="BB12" s="9">
        <f xml:space="preserve">
ROUND(BG12*MASTER!$B$3,0)
+ROUND(BH12*MASTER!$B$3,0)
+ROUND(BI12*MASTER!$B$3,0)
+ROUND(BJ12*MASTER!$B$3,0)
+ROUND(BK12*MASTER!$B$4,0)
+ROUND(BL12*MASTER!$B$4,0)
+ROUND(BM12*MASTER!$B$4,0)
+ROUND(BN12*MASTER!$B$4,0)
+ROUND(BO12*MASTER!$B$4,0)
+ROUND(BP12*MASTER!$B$4,0)
+ROUND(BQ12*MASTER!$B$4,0)
+ROUND(BR12*MASTER!$B$4,0)
+ROUND(
   (MASTER!$B$3 - MASTER!$B$11) * E12 * 2,
0)</f>
        <v>0</v>
      </c>
      <c r="BC12" s="9" t="str">
        <f t="shared" si="17"/>
        <v/>
      </c>
      <c r="BD12" s="9">
        <f t="shared" si="18"/>
        <v>0</v>
      </c>
      <c r="BE12" s="9">
        <f>IF(O12="Yes",MASTER!$B$7,0)</f>
        <v>0</v>
      </c>
      <c r="BF12" s="9">
        <f>IF(
   OR($N12="",$N12="NO"),
   0,
   IFERROR(
      ROUND(
         CHOOSE(
            MATCH($N12,$H$302:$H$313,0),
            (BG12 + ROUND(BG12*MASTER!$B$3,0))*0.5,
            (BH12 + ROUND(BH12*MASTER!$B$3,0))*0.5,
            (BI12 + ROUND(BI12*MASTER!$B$3,0))*0.5,
            (BJ12 + ROUND(BJ12*MASTER!$B$3,0))*0.5,
            (BK12 + ROUND(BK12*MASTER!$B$4,0))*0.5,
            (BL12 + ROUND(BL12*MASTER!$B$4,0))*0.5,
            (BM12 + ROUND(BM12*MASTER!$B$4,0))*0.5,
            (BN12 + ROUND(BN12*MASTER!$B$4,0))*0.5,
            (BO12 + ROUND(BO12*MASTER!$B$4,0))*0.5,
            (BP12 + ROUND(BP12*MASTER!$B$4,0))*0.5,
            (BQ12 + ROUND(BQ12*MASTER!$B$4,0))*0.5,
            (BR12 + ROUND(BR12*MASTER!$B$4,0))*0.5
         ),
      0),
   0)
)</f>
        <v>0</v>
      </c>
      <c r="BG12" s="71">
        <f t="shared" si="19"/>
        <v>0</v>
      </c>
      <c r="BH12" s="9">
        <f t="shared" si="20"/>
        <v>0</v>
      </c>
      <c r="BI12" s="9">
        <f t="shared" si="21"/>
        <v>0</v>
      </c>
      <c r="BJ12" s="9">
        <f t="shared" si="22"/>
        <v>0</v>
      </c>
      <c r="BK12" s="9">
        <f t="shared" si="23"/>
        <v>0</v>
      </c>
      <c r="BL12" s="71">
        <f t="shared" si="24"/>
        <v>0</v>
      </c>
      <c r="BM12" s="71">
        <f t="shared" si="25"/>
        <v>0</v>
      </c>
      <c r="BN12" s="71">
        <f t="shared" si="26"/>
        <v>0</v>
      </c>
      <c r="BO12" s="71">
        <f t="shared" si="27"/>
        <v>0</v>
      </c>
      <c r="BP12" s="71">
        <f t="shared" si="28"/>
        <v>0</v>
      </c>
      <c r="BQ12" s="72">
        <f t="shared" si="29"/>
        <v>0</v>
      </c>
      <c r="BR12" s="71">
        <f t="shared" si="30"/>
        <v>0</v>
      </c>
      <c r="BS12" s="58" t="str">
        <f>IF(C12="","",IFERROR(VLOOKUP($A12,HRA_EXCEPTION,2,FALSE),MASTER!$B$5))</f>
        <v/>
      </c>
      <c r="BT12" s="48" t="str">
        <f t="shared" si="31"/>
        <v/>
      </c>
      <c r="BU12" s="48" t="str">
        <f t="shared" si="32"/>
        <v/>
      </c>
      <c r="BV12" s="48" t="str">
        <f t="shared" si="33"/>
        <v/>
      </c>
      <c r="BW12" s="48" t="str">
        <f t="shared" si="34"/>
        <v/>
      </c>
      <c r="BX12" s="48" t="str">
        <f t="shared" si="35"/>
        <v/>
      </c>
      <c r="BY12" s="48" t="str">
        <f t="shared" si="36"/>
        <v/>
      </c>
      <c r="BZ12" s="48" t="str">
        <f t="shared" si="37"/>
        <v/>
      </c>
      <c r="CA12" s="48" t="str">
        <f t="shared" si="38"/>
        <v/>
      </c>
      <c r="CB12" s="48" t="str">
        <f t="shared" si="39"/>
        <v/>
      </c>
      <c r="CC12" s="48" t="str">
        <f t="shared" si="40"/>
        <v/>
      </c>
      <c r="CD12" s="48" t="str">
        <f t="shared" si="41"/>
        <v/>
      </c>
      <c r="CE12" s="58" t="str">
        <f>IFERROR(IF(BG12&lt;=23100,
   VLOOKUP(MASTER!$B$8,CCA_RATE,2,FALSE),
   VLOOKUP(MASTER!$B$8,CCA_RATE,3,FALSE)),"")</f>
        <v/>
      </c>
      <c r="CF12" s="48" t="str">
        <f>IFERROR(IF(C12="","",
IF(BH12=0,0,
   IF(AND(AX12=4,ISNUMBER(L12)),L12,
      IF(BH12&lt;=23100,
         VLOOKUP(MASTER!$B$8,CCA_RATE,2,FALSE),
         VLOOKUP(MASTER!$B$8,CCA_RATE,3,FALSE))))),"")</f>
        <v/>
      </c>
      <c r="CG12" s="48" t="str">
        <f>IFERROR(IF(C12="","",
IF(BI12=0,0,
   IF(AND(AX12=5,ISNUMBER(L12)),L12,
      IF(AND(AX12&gt;0,AX12&lt;5,ISNUMBER(L12)),CF12,
         IF(BI12&lt;=23100,
            VLOOKUP(MASTER!$B$8,CCA_RATE,2,FALSE),
            VLOOKUP(MASTER!$B$8,CCA_RATE,3,FALSE)))))),"")</f>
        <v/>
      </c>
      <c r="CH12" s="48" t="str">
        <f>IFERROR(IF(C12="","",
IF(BJ12=0,0,
   IF(AND(AX12=6,ISNUMBER(L12)),L12,
      IF(AND(AX12&gt;0,AX12&lt;6,ISNUMBER(L12)),CG12,
         IF(BJ12&lt;=23100,
            VLOOKUP(MASTER!$B$8,CCA_RATE,2,FALSE),
            VLOOKUP(MASTER!$B$8,CCA_RATE,3,FALSE)))))),"")</f>
        <v/>
      </c>
      <c r="CI12" s="48" t="str">
        <f>IFERROR(IF(C12="","",
IF(BK12=0,0,
   IF(AND(AX12=7,ISNUMBER(L12)),L12,
      IF(AND(AX12&gt;0,AX12&lt;7,ISNUMBER(L12)),CH12,
         IF(BK12&lt;=23100,
            VLOOKUP(MASTER!$B$8,CCA_RATE,2,FALSE),
            VLOOKUP(MASTER!$B$8,CCA_RATE,3,FALSE)))))),"")</f>
        <v/>
      </c>
      <c r="CJ12" s="48" t="str">
        <f>IFERROR(IF(C12="","",
IF(BL12=0,0,
   IF(AND(AX12=8,ISNUMBER(L12)),L12,
      IF(AND(AX12&gt;0,AX12&lt;8,ISNUMBER(L12)),CI12,
         IF(BL12&lt;=23100,
            VLOOKUP(MASTER!$B$8,CCA_RATE,2,FALSE),
            VLOOKUP(MASTER!$B$8,CCA_RATE,3,FALSE)))))),"")</f>
        <v/>
      </c>
      <c r="CK12" s="48" t="str">
        <f>IFERROR(IF(C12="","",
IF(BM12=0,0,
   IF(AND(AX12=9,ISNUMBER(L12)),L12,
      IF(AND(AX12&gt;0,AX12&lt;9,ISNUMBER(L12)),CJ12,
         IF(BM12&lt;=23100,
            VLOOKUP(MASTER!$B$8,CCA_RATE,2,FALSE),
            VLOOKUP(MASTER!$B$8,CCA_RATE,3,FALSE)))))),"")</f>
        <v/>
      </c>
      <c r="CL12" s="48" t="str">
        <f>IFERROR(IF(C12="","",
IF(BN12=0,0,
   IF(AND(AX12=10,ISNUMBER(L12)),L12,
      IF(AND(AX12&gt;0,AX12&lt;10,ISNUMBER(L12)),CK12,
         IF(BN12&lt;=23100,
            VLOOKUP(MASTER!$B$8,CCA_RATE,2,FALSE),
            VLOOKUP(MASTER!$B$8,CCA_RATE,3,FALSE)))))),"")</f>
        <v/>
      </c>
      <c r="CM12" s="48" t="str">
        <f>IFERROR(IF(C12="","",
IF(BO12=0,0,
   IF(AND(AX12=11,ISNUMBER(L12)),L12,
      IF(AND(AX12&gt;0,AX12&lt;11,ISNUMBER(L12)),CL12,
         IF(BO12&lt;=23100,
            VLOOKUP(MASTER!$B$8,CCA_RATE,2,FALSE),
            VLOOKUP(MASTER!$B$8,CCA_RATE,3,FALSE)))))),"")</f>
        <v/>
      </c>
      <c r="CN12" s="48" t="str">
        <f>IFERROR(IF(C12="","",
IF(BP12=0,0,
   IF(AND(AX12=12,ISNUMBER(L12)),L12,
      IF(AND(AX12&gt;0,AX12&lt;12,ISNUMBER(L12)),CM12,
         IF(BP12&lt;=23100,
            VLOOKUP(MASTER!$B$8,CCA_RATE,2,FALSE),
            VLOOKUP(MASTER!$B$8,CCA_RATE,3,FALSE)))))),"")</f>
        <v/>
      </c>
      <c r="CO12" s="48" t="str">
        <f>IFERROR(IF(C12="","",
IF(BQ12=0,0,
   IF(AND(AX12=13,ISNUMBER(L12)),L12,
      IF(AND(AX12&gt;0,AX12&lt;13,ISNUMBER(L12)),CN12,
         IF(BQ12&lt;=23100,
            VLOOKUP(MASTER!$B$8,CCA_RATE,2,FALSE),
            VLOOKUP(MASTER!$B$8,CCA_RATE,3,FALSE)))))),"")</f>
        <v/>
      </c>
      <c r="CP12" s="48" t="str">
        <f>IFERROR(IF(C12="","",
IF(BR12=0,0,
   IF(AND(AX12=14,ISNUMBER(L12)),L12,
      IF(AND(AX12&gt;0,AX12&lt;14,ISNUMBER(L12)),CO12,
         IF(BR12&lt;=23100,
            VLOOKUP(MASTER!$B$8,CCA_RATE,2,FALSE),
            VLOOKUP(MASTER!$B$8,CCA_RATE,3,FALSE)))))),"")</f>
        <v/>
      </c>
    </row>
    <row r="13" spans="1:94" ht="15.5" x14ac:dyDescent="0.35">
      <c r="A13" s="48" t="str">
        <f>IF(C13="","",COUNTA($C$2:C13))</f>
        <v/>
      </c>
      <c r="B13" s="65"/>
      <c r="C13" s="65"/>
      <c r="D13" s="65"/>
      <c r="E13" s="65"/>
      <c r="F13" s="65"/>
      <c r="G13" s="65"/>
      <c r="H13" s="65"/>
      <c r="I13" s="65"/>
      <c r="J13" s="65"/>
      <c r="K13" s="65"/>
      <c r="L13" s="65"/>
      <c r="M13" s="65"/>
      <c r="N13" s="65"/>
      <c r="O13" s="65"/>
      <c r="P13" s="65"/>
      <c r="Q13" s="76"/>
      <c r="R13" s="76"/>
      <c r="S13" s="76"/>
      <c r="T13" s="76"/>
      <c r="U13" s="76"/>
      <c r="V13" s="76"/>
      <c r="W13" s="76"/>
      <c r="X13" s="68"/>
      <c r="Y13" s="68"/>
      <c r="Z13" s="68"/>
      <c r="AA13" s="68"/>
      <c r="AB13" s="68"/>
      <c r="AC13" t="s">
        <v>38</v>
      </c>
      <c r="AD13" s="48" t="str">
        <f t="shared" si="7"/>
        <v/>
      </c>
      <c r="AE13" s="48" t="str">
        <f>IFERROR(IF(AD13-MASTER!$B$6&lt;0,0,AD13-MASTER!$B$6),"")</f>
        <v/>
      </c>
      <c r="AF13" s="48" t="str">
        <f t="shared" si="8"/>
        <v/>
      </c>
      <c r="AG13" s="48" t="str">
        <f t="shared" si="9"/>
        <v/>
      </c>
      <c r="AH13" s="48" t="str">
        <f t="shared" si="10"/>
        <v/>
      </c>
      <c r="AI13" s="48" t="str">
        <f t="shared" si="11"/>
        <v/>
      </c>
      <c r="AJ13" s="48" t="str">
        <f t="shared" si="12"/>
        <v/>
      </c>
      <c r="AK13" s="69" t="str">
        <f t="shared" ca="1" si="13"/>
        <v/>
      </c>
      <c r="AW13" s="71">
        <f t="shared" si="0"/>
        <v>0</v>
      </c>
      <c r="AX13" s="71">
        <f t="shared" si="1"/>
        <v>0</v>
      </c>
      <c r="AY13" s="9">
        <f t="shared" si="14"/>
        <v>0</v>
      </c>
      <c r="AZ13" s="9">
        <f t="shared" si="15"/>
        <v>7</v>
      </c>
      <c r="BA13" s="9">
        <f t="shared" si="16"/>
        <v>0</v>
      </c>
      <c r="BB13" s="9">
        <f xml:space="preserve">
ROUND(BG13*MASTER!$B$3,0)
+ROUND(BH13*MASTER!$B$3,0)
+ROUND(BI13*MASTER!$B$3,0)
+ROUND(BJ13*MASTER!$B$3,0)
+ROUND(BK13*MASTER!$B$4,0)
+ROUND(BL13*MASTER!$B$4,0)
+ROUND(BM13*MASTER!$B$4,0)
+ROUND(BN13*MASTER!$B$4,0)
+ROUND(BO13*MASTER!$B$4,0)
+ROUND(BP13*MASTER!$B$4,0)
+ROUND(BQ13*MASTER!$B$4,0)
+ROUND(BR13*MASTER!$B$4,0)
+ROUND(
   (MASTER!$B$3 - MASTER!$B$11) * E13 * 2,
0)</f>
        <v>0</v>
      </c>
      <c r="BC13" s="9" t="str">
        <f t="shared" si="17"/>
        <v/>
      </c>
      <c r="BD13" s="9">
        <f t="shared" si="18"/>
        <v>0</v>
      </c>
      <c r="BE13" s="9">
        <f>IF(O13="Yes",MASTER!$B$7,0)</f>
        <v>0</v>
      </c>
      <c r="BF13" s="9">
        <f>IF(
   OR($N13="",$N13="NO"),
   0,
   IFERROR(
      ROUND(
         CHOOSE(
            MATCH($N13,$H$302:$H$313,0),
            (BG13 + ROUND(BG13*MASTER!$B$3,0))*0.5,
            (BH13 + ROUND(BH13*MASTER!$B$3,0))*0.5,
            (BI13 + ROUND(BI13*MASTER!$B$3,0))*0.5,
            (BJ13 + ROUND(BJ13*MASTER!$B$3,0))*0.5,
            (BK13 + ROUND(BK13*MASTER!$B$4,0))*0.5,
            (BL13 + ROUND(BL13*MASTER!$B$4,0))*0.5,
            (BM13 + ROUND(BM13*MASTER!$B$4,0))*0.5,
            (BN13 + ROUND(BN13*MASTER!$B$4,0))*0.5,
            (BO13 + ROUND(BO13*MASTER!$B$4,0))*0.5,
            (BP13 + ROUND(BP13*MASTER!$B$4,0))*0.5,
            (BQ13 + ROUND(BQ13*MASTER!$B$4,0))*0.5,
            (BR13 + ROUND(BR13*MASTER!$B$4,0))*0.5
         ),
      0),
   0)
)</f>
        <v>0</v>
      </c>
      <c r="BG13" s="71">
        <f t="shared" si="19"/>
        <v>0</v>
      </c>
      <c r="BH13" s="9">
        <f t="shared" si="20"/>
        <v>0</v>
      </c>
      <c r="BI13" s="9">
        <f t="shared" si="21"/>
        <v>0</v>
      </c>
      <c r="BJ13" s="9">
        <f t="shared" si="22"/>
        <v>0</v>
      </c>
      <c r="BK13" s="9">
        <f t="shared" si="23"/>
        <v>0</v>
      </c>
      <c r="BL13" s="71">
        <f t="shared" si="24"/>
        <v>0</v>
      </c>
      <c r="BM13" s="71">
        <f t="shared" si="25"/>
        <v>0</v>
      </c>
      <c r="BN13" s="71">
        <f t="shared" si="26"/>
        <v>0</v>
      </c>
      <c r="BO13" s="71">
        <f t="shared" si="27"/>
        <v>0</v>
      </c>
      <c r="BP13" s="71">
        <f t="shared" si="28"/>
        <v>0</v>
      </c>
      <c r="BQ13" s="72">
        <f t="shared" si="29"/>
        <v>0</v>
      </c>
      <c r="BR13" s="71">
        <f t="shared" si="30"/>
        <v>0</v>
      </c>
      <c r="BS13" s="58" t="str">
        <f>IF(C13="","",IFERROR(VLOOKUP($A13,HRA_EXCEPTION,2,FALSE),MASTER!$B$5))</f>
        <v/>
      </c>
      <c r="BT13" s="48" t="str">
        <f t="shared" si="31"/>
        <v/>
      </c>
      <c r="BU13" s="48" t="str">
        <f t="shared" si="32"/>
        <v/>
      </c>
      <c r="BV13" s="48" t="str">
        <f t="shared" si="33"/>
        <v/>
      </c>
      <c r="BW13" s="48" t="str">
        <f t="shared" si="34"/>
        <v/>
      </c>
      <c r="BX13" s="48" t="str">
        <f t="shared" si="35"/>
        <v/>
      </c>
      <c r="BY13" s="48" t="str">
        <f t="shared" si="36"/>
        <v/>
      </c>
      <c r="BZ13" s="48" t="str">
        <f t="shared" si="37"/>
        <v/>
      </c>
      <c r="CA13" s="48" t="str">
        <f t="shared" si="38"/>
        <v/>
      </c>
      <c r="CB13" s="48" t="str">
        <f t="shared" si="39"/>
        <v/>
      </c>
      <c r="CC13" s="48" t="str">
        <f t="shared" si="40"/>
        <v/>
      </c>
      <c r="CD13" s="48" t="str">
        <f t="shared" si="41"/>
        <v/>
      </c>
      <c r="CE13" s="58" t="str">
        <f>IFERROR(IF(BG13&lt;=23100,
   VLOOKUP(MASTER!$B$8,CCA_RATE,2,FALSE),
   VLOOKUP(MASTER!$B$8,CCA_RATE,3,FALSE)),"")</f>
        <v/>
      </c>
      <c r="CF13" s="48" t="str">
        <f>IFERROR(IF(C13="","",
IF(BH13=0,0,
   IF(AND(AX13=4,ISNUMBER(L13)),L13,
      IF(BH13&lt;=23100,
         VLOOKUP(MASTER!$B$8,CCA_RATE,2,FALSE),
         VLOOKUP(MASTER!$B$8,CCA_RATE,3,FALSE))))),"")</f>
        <v/>
      </c>
      <c r="CG13" s="48" t="str">
        <f>IFERROR(IF(C13="","",
IF(BI13=0,0,
   IF(AND(AX13=5,ISNUMBER(L13)),L13,
      IF(AND(AX13&gt;0,AX13&lt;5,ISNUMBER(L13)),CF13,
         IF(BI13&lt;=23100,
            VLOOKUP(MASTER!$B$8,CCA_RATE,2,FALSE),
            VLOOKUP(MASTER!$B$8,CCA_RATE,3,FALSE)))))),"")</f>
        <v/>
      </c>
      <c r="CH13" s="48" t="str">
        <f>IFERROR(IF(C13="","",
IF(BJ13=0,0,
   IF(AND(AX13=6,ISNUMBER(L13)),L13,
      IF(AND(AX13&gt;0,AX13&lt;6,ISNUMBER(L13)),CG13,
         IF(BJ13&lt;=23100,
            VLOOKUP(MASTER!$B$8,CCA_RATE,2,FALSE),
            VLOOKUP(MASTER!$B$8,CCA_RATE,3,FALSE)))))),"")</f>
        <v/>
      </c>
      <c r="CI13" s="48" t="str">
        <f>IFERROR(IF(C13="","",
IF(BK13=0,0,
   IF(AND(AX13=7,ISNUMBER(L13)),L13,
      IF(AND(AX13&gt;0,AX13&lt;7,ISNUMBER(L13)),CH13,
         IF(BK13&lt;=23100,
            VLOOKUP(MASTER!$B$8,CCA_RATE,2,FALSE),
            VLOOKUP(MASTER!$B$8,CCA_RATE,3,FALSE)))))),"")</f>
        <v/>
      </c>
      <c r="CJ13" s="48" t="str">
        <f>IFERROR(IF(C13="","",
IF(BL13=0,0,
   IF(AND(AX13=8,ISNUMBER(L13)),L13,
      IF(AND(AX13&gt;0,AX13&lt;8,ISNUMBER(L13)),CI13,
         IF(BL13&lt;=23100,
            VLOOKUP(MASTER!$B$8,CCA_RATE,2,FALSE),
            VLOOKUP(MASTER!$B$8,CCA_RATE,3,FALSE)))))),"")</f>
        <v/>
      </c>
      <c r="CK13" s="48" t="str">
        <f>IFERROR(IF(C13="","",
IF(BM13=0,0,
   IF(AND(AX13=9,ISNUMBER(L13)),L13,
      IF(AND(AX13&gt;0,AX13&lt;9,ISNUMBER(L13)),CJ13,
         IF(BM13&lt;=23100,
            VLOOKUP(MASTER!$B$8,CCA_RATE,2,FALSE),
            VLOOKUP(MASTER!$B$8,CCA_RATE,3,FALSE)))))),"")</f>
        <v/>
      </c>
      <c r="CL13" s="48" t="str">
        <f>IFERROR(IF(C13="","",
IF(BN13=0,0,
   IF(AND(AX13=10,ISNUMBER(L13)),L13,
      IF(AND(AX13&gt;0,AX13&lt;10,ISNUMBER(L13)),CK13,
         IF(BN13&lt;=23100,
            VLOOKUP(MASTER!$B$8,CCA_RATE,2,FALSE),
            VLOOKUP(MASTER!$B$8,CCA_RATE,3,FALSE)))))),"")</f>
        <v/>
      </c>
      <c r="CM13" s="48" t="str">
        <f>IFERROR(IF(C13="","",
IF(BO13=0,0,
   IF(AND(AX13=11,ISNUMBER(L13)),L13,
      IF(AND(AX13&gt;0,AX13&lt;11,ISNUMBER(L13)),CL13,
         IF(BO13&lt;=23100,
            VLOOKUP(MASTER!$B$8,CCA_RATE,2,FALSE),
            VLOOKUP(MASTER!$B$8,CCA_RATE,3,FALSE)))))),"")</f>
        <v/>
      </c>
      <c r="CN13" s="48" t="str">
        <f>IFERROR(IF(C13="","",
IF(BP13=0,0,
   IF(AND(AX13=12,ISNUMBER(L13)),L13,
      IF(AND(AX13&gt;0,AX13&lt;12,ISNUMBER(L13)),CM13,
         IF(BP13&lt;=23100,
            VLOOKUP(MASTER!$B$8,CCA_RATE,2,FALSE),
            VLOOKUP(MASTER!$B$8,CCA_RATE,3,FALSE)))))),"")</f>
        <v/>
      </c>
      <c r="CO13" s="48" t="str">
        <f>IFERROR(IF(C13="","",
IF(BQ13=0,0,
   IF(AND(AX13=13,ISNUMBER(L13)),L13,
      IF(AND(AX13&gt;0,AX13&lt;13,ISNUMBER(L13)),CN13,
         IF(BQ13&lt;=23100,
            VLOOKUP(MASTER!$B$8,CCA_RATE,2,FALSE),
            VLOOKUP(MASTER!$B$8,CCA_RATE,3,FALSE)))))),"")</f>
        <v/>
      </c>
      <c r="CP13" s="48" t="str">
        <f>IFERROR(IF(C13="","",
IF(BR13=0,0,
   IF(AND(AX13=14,ISNUMBER(L13)),L13,
      IF(AND(AX13&gt;0,AX13&lt;14,ISNUMBER(L13)),CO13,
         IF(BR13&lt;=23100,
            VLOOKUP(MASTER!$B$8,CCA_RATE,2,FALSE),
            VLOOKUP(MASTER!$B$8,CCA_RATE,3,FALSE)))))),"")</f>
        <v/>
      </c>
    </row>
    <row r="14" spans="1:94" ht="15.5" x14ac:dyDescent="0.35">
      <c r="A14" s="48" t="str">
        <f>IF(C14="","",COUNTA($C$2:C14))</f>
        <v/>
      </c>
      <c r="B14" s="65"/>
      <c r="C14" s="65"/>
      <c r="D14" s="65"/>
      <c r="E14" s="65"/>
      <c r="F14" s="65"/>
      <c r="G14" s="65"/>
      <c r="H14" s="65"/>
      <c r="I14" s="65"/>
      <c r="J14" s="65"/>
      <c r="K14" s="65"/>
      <c r="L14" s="65"/>
      <c r="M14" s="65"/>
      <c r="N14" s="65"/>
      <c r="O14" s="65"/>
      <c r="P14" s="65"/>
      <c r="Q14" s="76"/>
      <c r="R14" s="76"/>
      <c r="S14" s="76"/>
      <c r="T14" s="76"/>
      <c r="U14" s="76"/>
      <c r="V14" s="76"/>
      <c r="W14" s="76"/>
      <c r="X14" s="68"/>
      <c r="Y14" s="68"/>
      <c r="Z14" s="68"/>
      <c r="AA14" s="68"/>
      <c r="AB14" s="68"/>
      <c r="AC14" t="s">
        <v>27</v>
      </c>
      <c r="AD14" s="48" t="str">
        <f t="shared" si="7"/>
        <v/>
      </c>
      <c r="AE14" s="48" t="str">
        <f>IFERROR(IF(AD14-MASTER!$B$6&lt;0,0,AD14-MASTER!$B$6),"")</f>
        <v/>
      </c>
      <c r="AF14" s="48" t="str">
        <f t="shared" si="8"/>
        <v/>
      </c>
      <c r="AG14" s="48" t="str">
        <f t="shared" si="9"/>
        <v/>
      </c>
      <c r="AH14" s="48" t="str">
        <f t="shared" si="10"/>
        <v/>
      </c>
      <c r="AI14" s="48" t="str">
        <f t="shared" si="11"/>
        <v/>
      </c>
      <c r="AJ14" s="48" t="str">
        <f t="shared" si="12"/>
        <v/>
      </c>
      <c r="AK14" s="69" t="str">
        <f t="shared" ca="1" si="13"/>
        <v/>
      </c>
      <c r="AW14" s="71">
        <f t="shared" si="0"/>
        <v>0</v>
      </c>
      <c r="AX14" s="71">
        <f t="shared" si="1"/>
        <v>0</v>
      </c>
      <c r="AY14" s="9">
        <f t="shared" si="14"/>
        <v>0</v>
      </c>
      <c r="AZ14" s="9">
        <f t="shared" si="15"/>
        <v>7</v>
      </c>
      <c r="BA14" s="9">
        <f t="shared" si="16"/>
        <v>0</v>
      </c>
      <c r="BB14" s="9">
        <f xml:space="preserve">
ROUND(BG14*MASTER!$B$3,0)
+ROUND(BH14*MASTER!$B$3,0)
+ROUND(BI14*MASTER!$B$3,0)
+ROUND(BJ14*MASTER!$B$3,0)
+ROUND(BK14*MASTER!$B$4,0)
+ROUND(BL14*MASTER!$B$4,0)
+ROUND(BM14*MASTER!$B$4,0)
+ROUND(BN14*MASTER!$B$4,0)
+ROUND(BO14*MASTER!$B$4,0)
+ROUND(BP14*MASTER!$B$4,0)
+ROUND(BQ14*MASTER!$B$4,0)
+ROUND(BR14*MASTER!$B$4,0)
+ROUND(
   (MASTER!$B$3 - MASTER!$B$11) * E14 * 2,
0)</f>
        <v>0</v>
      </c>
      <c r="BC14" s="9" t="str">
        <f t="shared" si="17"/>
        <v/>
      </c>
      <c r="BD14" s="9">
        <f t="shared" si="18"/>
        <v>0</v>
      </c>
      <c r="BE14" s="9">
        <f>IF(O14="Yes",MASTER!$B$7,0)</f>
        <v>0</v>
      </c>
      <c r="BF14" s="9">
        <f>IF(
   OR($N14="",$N14="NO"),
   0,
   IFERROR(
      ROUND(
         CHOOSE(
            MATCH($N14,$H$302:$H$313,0),
            (BG14 + ROUND(BG14*MASTER!$B$3,0))*0.5,
            (BH14 + ROUND(BH14*MASTER!$B$3,0))*0.5,
            (BI14 + ROUND(BI14*MASTER!$B$3,0))*0.5,
            (BJ14 + ROUND(BJ14*MASTER!$B$3,0))*0.5,
            (BK14 + ROUND(BK14*MASTER!$B$4,0))*0.5,
            (BL14 + ROUND(BL14*MASTER!$B$4,0))*0.5,
            (BM14 + ROUND(BM14*MASTER!$B$4,0))*0.5,
            (BN14 + ROUND(BN14*MASTER!$B$4,0))*0.5,
            (BO14 + ROUND(BO14*MASTER!$B$4,0))*0.5,
            (BP14 + ROUND(BP14*MASTER!$B$4,0))*0.5,
            (BQ14 + ROUND(BQ14*MASTER!$B$4,0))*0.5,
            (BR14 + ROUND(BR14*MASTER!$B$4,0))*0.5
         ),
      0),
   0)
)</f>
        <v>0</v>
      </c>
      <c r="BG14" s="71">
        <f t="shared" si="19"/>
        <v>0</v>
      </c>
      <c r="BH14" s="9">
        <f t="shared" si="20"/>
        <v>0</v>
      </c>
      <c r="BI14" s="9">
        <f t="shared" si="21"/>
        <v>0</v>
      </c>
      <c r="BJ14" s="9">
        <f t="shared" si="22"/>
        <v>0</v>
      </c>
      <c r="BK14" s="9">
        <f t="shared" si="23"/>
        <v>0</v>
      </c>
      <c r="BL14" s="71">
        <f t="shared" si="24"/>
        <v>0</v>
      </c>
      <c r="BM14" s="71">
        <f t="shared" si="25"/>
        <v>0</v>
      </c>
      <c r="BN14" s="71">
        <f t="shared" si="26"/>
        <v>0</v>
      </c>
      <c r="BO14" s="71">
        <f t="shared" si="27"/>
        <v>0</v>
      </c>
      <c r="BP14" s="71">
        <f t="shared" si="28"/>
        <v>0</v>
      </c>
      <c r="BQ14" s="72">
        <f t="shared" si="29"/>
        <v>0</v>
      </c>
      <c r="BR14" s="71">
        <f t="shared" si="30"/>
        <v>0</v>
      </c>
      <c r="BS14" s="58" t="str">
        <f>IF(C14="","",IFERROR(VLOOKUP($A14,HRA_EXCEPTION,2,FALSE),MASTER!$B$5))</f>
        <v/>
      </c>
      <c r="BT14" s="48" t="str">
        <f t="shared" si="31"/>
        <v/>
      </c>
      <c r="BU14" s="48" t="str">
        <f t="shared" si="32"/>
        <v/>
      </c>
      <c r="BV14" s="48" t="str">
        <f t="shared" si="33"/>
        <v/>
      </c>
      <c r="BW14" s="48" t="str">
        <f t="shared" si="34"/>
        <v/>
      </c>
      <c r="BX14" s="48" t="str">
        <f t="shared" si="35"/>
        <v/>
      </c>
      <c r="BY14" s="48" t="str">
        <f t="shared" si="36"/>
        <v/>
      </c>
      <c r="BZ14" s="48" t="str">
        <f t="shared" si="37"/>
        <v/>
      </c>
      <c r="CA14" s="48" t="str">
        <f t="shared" si="38"/>
        <v/>
      </c>
      <c r="CB14" s="48" t="str">
        <f t="shared" si="39"/>
        <v/>
      </c>
      <c r="CC14" s="48" t="str">
        <f t="shared" si="40"/>
        <v/>
      </c>
      <c r="CD14" s="48" t="str">
        <f t="shared" si="41"/>
        <v/>
      </c>
      <c r="CE14" s="58" t="str">
        <f>IFERROR(IF(BG14&lt;=23100,
   VLOOKUP(MASTER!$B$8,CCA_RATE,2,FALSE),
   VLOOKUP(MASTER!$B$8,CCA_RATE,3,FALSE)),"")</f>
        <v/>
      </c>
      <c r="CF14" s="48" t="str">
        <f>IFERROR(IF(C14="","",
IF(BH14=0,0,
   IF(AND(AX14=4,ISNUMBER(L14)),L14,
      IF(BH14&lt;=23100,
         VLOOKUP(MASTER!$B$8,CCA_RATE,2,FALSE),
         VLOOKUP(MASTER!$B$8,CCA_RATE,3,FALSE))))),"")</f>
        <v/>
      </c>
      <c r="CG14" s="48" t="str">
        <f>IFERROR(IF(C14="","",
IF(BI14=0,0,
   IF(AND(AX14=5,ISNUMBER(L14)),L14,
      IF(AND(AX14&gt;0,AX14&lt;5,ISNUMBER(L14)),CF14,
         IF(BI14&lt;=23100,
            VLOOKUP(MASTER!$B$8,CCA_RATE,2,FALSE),
            VLOOKUP(MASTER!$B$8,CCA_RATE,3,FALSE)))))),"")</f>
        <v/>
      </c>
      <c r="CH14" s="48" t="str">
        <f>IFERROR(IF(C14="","",
IF(BJ14=0,0,
   IF(AND(AX14=6,ISNUMBER(L14)),L14,
      IF(AND(AX14&gt;0,AX14&lt;6,ISNUMBER(L14)),CG14,
         IF(BJ14&lt;=23100,
            VLOOKUP(MASTER!$B$8,CCA_RATE,2,FALSE),
            VLOOKUP(MASTER!$B$8,CCA_RATE,3,FALSE)))))),"")</f>
        <v/>
      </c>
      <c r="CI14" s="48" t="str">
        <f>IFERROR(IF(C14="","",
IF(BK14=0,0,
   IF(AND(AX14=7,ISNUMBER(L14)),L14,
      IF(AND(AX14&gt;0,AX14&lt;7,ISNUMBER(L14)),CH14,
         IF(BK14&lt;=23100,
            VLOOKUP(MASTER!$B$8,CCA_RATE,2,FALSE),
            VLOOKUP(MASTER!$B$8,CCA_RATE,3,FALSE)))))),"")</f>
        <v/>
      </c>
      <c r="CJ14" s="48" t="str">
        <f>IFERROR(IF(C14="","",
IF(BL14=0,0,
   IF(AND(AX14=8,ISNUMBER(L14)),L14,
      IF(AND(AX14&gt;0,AX14&lt;8,ISNUMBER(L14)),CI14,
         IF(BL14&lt;=23100,
            VLOOKUP(MASTER!$B$8,CCA_RATE,2,FALSE),
            VLOOKUP(MASTER!$B$8,CCA_RATE,3,FALSE)))))),"")</f>
        <v/>
      </c>
      <c r="CK14" s="48" t="str">
        <f>IFERROR(IF(C14="","",
IF(BM14=0,0,
   IF(AND(AX14=9,ISNUMBER(L14)),L14,
      IF(AND(AX14&gt;0,AX14&lt;9,ISNUMBER(L14)),CJ14,
         IF(BM14&lt;=23100,
            VLOOKUP(MASTER!$B$8,CCA_RATE,2,FALSE),
            VLOOKUP(MASTER!$B$8,CCA_RATE,3,FALSE)))))),"")</f>
        <v/>
      </c>
      <c r="CL14" s="48" t="str">
        <f>IFERROR(IF(C14="","",
IF(BN14=0,0,
   IF(AND(AX14=10,ISNUMBER(L14)),L14,
      IF(AND(AX14&gt;0,AX14&lt;10,ISNUMBER(L14)),CK14,
         IF(BN14&lt;=23100,
            VLOOKUP(MASTER!$B$8,CCA_RATE,2,FALSE),
            VLOOKUP(MASTER!$B$8,CCA_RATE,3,FALSE)))))),"")</f>
        <v/>
      </c>
      <c r="CM14" s="48" t="str">
        <f>IFERROR(IF(C14="","",
IF(BO14=0,0,
   IF(AND(AX14=11,ISNUMBER(L14)),L14,
      IF(AND(AX14&gt;0,AX14&lt;11,ISNUMBER(L14)),CL14,
         IF(BO14&lt;=23100,
            VLOOKUP(MASTER!$B$8,CCA_RATE,2,FALSE),
            VLOOKUP(MASTER!$B$8,CCA_RATE,3,FALSE)))))),"")</f>
        <v/>
      </c>
      <c r="CN14" s="48" t="str">
        <f>IFERROR(IF(C14="","",
IF(BP14=0,0,
   IF(AND(AX14=12,ISNUMBER(L14)),L14,
      IF(AND(AX14&gt;0,AX14&lt;12,ISNUMBER(L14)),CM14,
         IF(BP14&lt;=23100,
            VLOOKUP(MASTER!$B$8,CCA_RATE,2,FALSE),
            VLOOKUP(MASTER!$B$8,CCA_RATE,3,FALSE)))))),"")</f>
        <v/>
      </c>
      <c r="CO14" s="48" t="str">
        <f>IFERROR(IF(C14="","",
IF(BQ14=0,0,
   IF(AND(AX14=13,ISNUMBER(L14)),L14,
      IF(AND(AX14&gt;0,AX14&lt;13,ISNUMBER(L14)),CN14,
         IF(BQ14&lt;=23100,
            VLOOKUP(MASTER!$B$8,CCA_RATE,2,FALSE),
            VLOOKUP(MASTER!$B$8,CCA_RATE,3,FALSE)))))),"")</f>
        <v/>
      </c>
      <c r="CP14" s="48" t="str">
        <f>IFERROR(IF(C14="","",
IF(BR14=0,0,
   IF(AND(AX14=14,ISNUMBER(L14)),L14,
      IF(AND(AX14&gt;0,AX14&lt;14,ISNUMBER(L14)),CO14,
         IF(BR14&lt;=23100,
            VLOOKUP(MASTER!$B$8,CCA_RATE,2,FALSE),
            VLOOKUP(MASTER!$B$8,CCA_RATE,3,FALSE)))))),"")</f>
        <v/>
      </c>
    </row>
    <row r="15" spans="1:94" ht="15.5" x14ac:dyDescent="0.35">
      <c r="A15" s="48" t="str">
        <f>IF(C15="","",COUNTA($C$2:C15))</f>
        <v/>
      </c>
      <c r="B15" s="65"/>
      <c r="C15" s="65"/>
      <c r="D15" s="65"/>
      <c r="E15" s="65"/>
      <c r="F15" s="65"/>
      <c r="G15" s="65"/>
      <c r="H15" s="65"/>
      <c r="I15" s="65"/>
      <c r="J15" s="65"/>
      <c r="K15" s="65"/>
      <c r="L15" s="65"/>
      <c r="M15" s="65"/>
      <c r="N15" s="65"/>
      <c r="O15" s="65"/>
      <c r="P15" s="65"/>
      <c r="Q15" s="76"/>
      <c r="R15" s="76"/>
      <c r="S15" s="76"/>
      <c r="T15" s="76"/>
      <c r="U15" s="76"/>
      <c r="V15" s="76"/>
      <c r="W15" s="76"/>
      <c r="X15" s="68"/>
      <c r="Y15" s="68"/>
      <c r="Z15" s="68"/>
      <c r="AA15" s="68"/>
      <c r="AB15" s="68"/>
      <c r="AC15" t="s">
        <v>28</v>
      </c>
      <c r="AD15" s="48" t="str">
        <f t="shared" si="7"/>
        <v/>
      </c>
      <c r="AE15" s="48" t="str">
        <f>IFERROR(IF(AD15-MASTER!$B$6&lt;0,0,AD15-MASTER!$B$6),"")</f>
        <v/>
      </c>
      <c r="AF15" s="48" t="str">
        <f t="shared" si="8"/>
        <v/>
      </c>
      <c r="AG15" s="48" t="str">
        <f t="shared" si="9"/>
        <v/>
      </c>
      <c r="AH15" s="48" t="str">
        <f t="shared" si="10"/>
        <v/>
      </c>
      <c r="AI15" s="48" t="str">
        <f t="shared" si="11"/>
        <v/>
      </c>
      <c r="AJ15" s="48" t="str">
        <f t="shared" si="12"/>
        <v/>
      </c>
      <c r="AK15" s="69" t="str">
        <f t="shared" ca="1" si="13"/>
        <v/>
      </c>
      <c r="AW15" s="71">
        <f t="shared" si="0"/>
        <v>0</v>
      </c>
      <c r="AX15" s="71">
        <f t="shared" si="1"/>
        <v>0</v>
      </c>
      <c r="AY15" s="9">
        <f t="shared" si="14"/>
        <v>0</v>
      </c>
      <c r="AZ15" s="9">
        <f t="shared" si="15"/>
        <v>7</v>
      </c>
      <c r="BA15" s="9">
        <f t="shared" si="16"/>
        <v>0</v>
      </c>
      <c r="BB15" s="9">
        <f xml:space="preserve">
ROUND(BG15*MASTER!$B$3,0)
+ROUND(BH15*MASTER!$B$3,0)
+ROUND(BI15*MASTER!$B$3,0)
+ROUND(BJ15*MASTER!$B$3,0)
+ROUND(BK15*MASTER!$B$4,0)
+ROUND(BL15*MASTER!$B$4,0)
+ROUND(BM15*MASTER!$B$4,0)
+ROUND(BN15*MASTER!$B$4,0)
+ROUND(BO15*MASTER!$B$4,0)
+ROUND(BP15*MASTER!$B$4,0)
+ROUND(BQ15*MASTER!$B$4,0)
+ROUND(BR15*MASTER!$B$4,0)
+ROUND(
   (MASTER!$B$3 - MASTER!$B$11) * E15 * 2,
0)</f>
        <v>0</v>
      </c>
      <c r="BC15" s="9" t="str">
        <f t="shared" si="17"/>
        <v/>
      </c>
      <c r="BD15" s="9">
        <f t="shared" si="18"/>
        <v>0</v>
      </c>
      <c r="BE15" s="9">
        <f>IF(O15="Yes",MASTER!$B$7,0)</f>
        <v>0</v>
      </c>
      <c r="BF15" s="9">
        <f>IF(
   OR($N15="",$N15="NO"),
   0,
   IFERROR(
      ROUND(
         CHOOSE(
            MATCH($N15,$H$302:$H$313,0),
            (BG15 + ROUND(BG15*MASTER!$B$3,0))*0.5,
            (BH15 + ROUND(BH15*MASTER!$B$3,0))*0.5,
            (BI15 + ROUND(BI15*MASTER!$B$3,0))*0.5,
            (BJ15 + ROUND(BJ15*MASTER!$B$3,0))*0.5,
            (BK15 + ROUND(BK15*MASTER!$B$4,0))*0.5,
            (BL15 + ROUND(BL15*MASTER!$B$4,0))*0.5,
            (BM15 + ROUND(BM15*MASTER!$B$4,0))*0.5,
            (BN15 + ROUND(BN15*MASTER!$B$4,0))*0.5,
            (BO15 + ROUND(BO15*MASTER!$B$4,0))*0.5,
            (BP15 + ROUND(BP15*MASTER!$B$4,0))*0.5,
            (BQ15 + ROUND(BQ15*MASTER!$B$4,0))*0.5,
            (BR15 + ROUND(BR15*MASTER!$B$4,0))*0.5
         ),
      0),
   0)
)</f>
        <v>0</v>
      </c>
      <c r="BG15" s="71">
        <f t="shared" si="19"/>
        <v>0</v>
      </c>
      <c r="BH15" s="9">
        <f t="shared" si="20"/>
        <v>0</v>
      </c>
      <c r="BI15" s="9">
        <f t="shared" si="21"/>
        <v>0</v>
      </c>
      <c r="BJ15" s="9">
        <f t="shared" si="22"/>
        <v>0</v>
      </c>
      <c r="BK15" s="9">
        <f t="shared" si="23"/>
        <v>0</v>
      </c>
      <c r="BL15" s="71">
        <f t="shared" si="24"/>
        <v>0</v>
      </c>
      <c r="BM15" s="71">
        <f t="shared" si="25"/>
        <v>0</v>
      </c>
      <c r="BN15" s="71">
        <f t="shared" si="26"/>
        <v>0</v>
      </c>
      <c r="BO15" s="71">
        <f t="shared" si="27"/>
        <v>0</v>
      </c>
      <c r="BP15" s="71">
        <f t="shared" si="28"/>
        <v>0</v>
      </c>
      <c r="BQ15" s="72">
        <f t="shared" si="29"/>
        <v>0</v>
      </c>
      <c r="BR15" s="71">
        <f t="shared" si="30"/>
        <v>0</v>
      </c>
      <c r="BS15" s="58" t="str">
        <f>IF(C15="","",IFERROR(VLOOKUP($A15,HRA_EXCEPTION,2,FALSE),MASTER!$B$5))</f>
        <v/>
      </c>
      <c r="BT15" s="48" t="str">
        <f t="shared" si="31"/>
        <v/>
      </c>
      <c r="BU15" s="48" t="str">
        <f t="shared" si="32"/>
        <v/>
      </c>
      <c r="BV15" s="48" t="str">
        <f t="shared" si="33"/>
        <v/>
      </c>
      <c r="BW15" s="48" t="str">
        <f t="shared" si="34"/>
        <v/>
      </c>
      <c r="BX15" s="48" t="str">
        <f t="shared" si="35"/>
        <v/>
      </c>
      <c r="BY15" s="48" t="str">
        <f t="shared" si="36"/>
        <v/>
      </c>
      <c r="BZ15" s="48" t="str">
        <f t="shared" si="37"/>
        <v/>
      </c>
      <c r="CA15" s="48" t="str">
        <f t="shared" si="38"/>
        <v/>
      </c>
      <c r="CB15" s="48" t="str">
        <f t="shared" si="39"/>
        <v/>
      </c>
      <c r="CC15" s="48" t="str">
        <f t="shared" si="40"/>
        <v/>
      </c>
      <c r="CD15" s="48" t="str">
        <f t="shared" si="41"/>
        <v/>
      </c>
      <c r="CE15" s="58" t="str">
        <f>IFERROR(IF(BG15&lt;=23100,
   VLOOKUP(MASTER!$B$8,CCA_RATE,2,FALSE),
   VLOOKUP(MASTER!$B$8,CCA_RATE,3,FALSE)),"")</f>
        <v/>
      </c>
      <c r="CF15" s="48" t="str">
        <f>IFERROR(IF(C15="","",
IF(BH15=0,0,
   IF(AND(AX15=4,ISNUMBER(L15)),L15,
      IF(BH15&lt;=23100,
         VLOOKUP(MASTER!$B$8,CCA_RATE,2,FALSE),
         VLOOKUP(MASTER!$B$8,CCA_RATE,3,FALSE))))),"")</f>
        <v/>
      </c>
      <c r="CG15" s="48" t="str">
        <f>IFERROR(IF(C15="","",
IF(BI15=0,0,
   IF(AND(AX15=5,ISNUMBER(L15)),L15,
      IF(AND(AX15&gt;0,AX15&lt;5,ISNUMBER(L15)),CF15,
         IF(BI15&lt;=23100,
            VLOOKUP(MASTER!$B$8,CCA_RATE,2,FALSE),
            VLOOKUP(MASTER!$B$8,CCA_RATE,3,FALSE)))))),"")</f>
        <v/>
      </c>
      <c r="CH15" s="48" t="str">
        <f>IFERROR(IF(C15="","",
IF(BJ15=0,0,
   IF(AND(AX15=6,ISNUMBER(L15)),L15,
      IF(AND(AX15&gt;0,AX15&lt;6,ISNUMBER(L15)),CG15,
         IF(BJ15&lt;=23100,
            VLOOKUP(MASTER!$B$8,CCA_RATE,2,FALSE),
            VLOOKUP(MASTER!$B$8,CCA_RATE,3,FALSE)))))),"")</f>
        <v/>
      </c>
      <c r="CI15" s="48" t="str">
        <f>IFERROR(IF(C15="","",
IF(BK15=0,0,
   IF(AND(AX15=7,ISNUMBER(L15)),L15,
      IF(AND(AX15&gt;0,AX15&lt;7,ISNUMBER(L15)),CH15,
         IF(BK15&lt;=23100,
            VLOOKUP(MASTER!$B$8,CCA_RATE,2,FALSE),
            VLOOKUP(MASTER!$B$8,CCA_RATE,3,FALSE)))))),"")</f>
        <v/>
      </c>
      <c r="CJ15" s="48" t="str">
        <f>IFERROR(IF(C15="","",
IF(BL15=0,0,
   IF(AND(AX15=8,ISNUMBER(L15)),L15,
      IF(AND(AX15&gt;0,AX15&lt;8,ISNUMBER(L15)),CI15,
         IF(BL15&lt;=23100,
            VLOOKUP(MASTER!$B$8,CCA_RATE,2,FALSE),
            VLOOKUP(MASTER!$B$8,CCA_RATE,3,FALSE)))))),"")</f>
        <v/>
      </c>
      <c r="CK15" s="48" t="str">
        <f>IFERROR(IF(C15="","",
IF(BM15=0,0,
   IF(AND(AX15=9,ISNUMBER(L15)),L15,
      IF(AND(AX15&gt;0,AX15&lt;9,ISNUMBER(L15)),CJ15,
         IF(BM15&lt;=23100,
            VLOOKUP(MASTER!$B$8,CCA_RATE,2,FALSE),
            VLOOKUP(MASTER!$B$8,CCA_RATE,3,FALSE)))))),"")</f>
        <v/>
      </c>
      <c r="CL15" s="48" t="str">
        <f>IFERROR(IF(C15="","",
IF(BN15=0,0,
   IF(AND(AX15=10,ISNUMBER(L15)),L15,
      IF(AND(AX15&gt;0,AX15&lt;10,ISNUMBER(L15)),CK15,
         IF(BN15&lt;=23100,
            VLOOKUP(MASTER!$B$8,CCA_RATE,2,FALSE),
            VLOOKUP(MASTER!$B$8,CCA_RATE,3,FALSE)))))),"")</f>
        <v/>
      </c>
      <c r="CM15" s="48" t="str">
        <f>IFERROR(IF(C15="","",
IF(BO15=0,0,
   IF(AND(AX15=11,ISNUMBER(L15)),L15,
      IF(AND(AX15&gt;0,AX15&lt;11,ISNUMBER(L15)),CL15,
         IF(BO15&lt;=23100,
            VLOOKUP(MASTER!$B$8,CCA_RATE,2,FALSE),
            VLOOKUP(MASTER!$B$8,CCA_RATE,3,FALSE)))))),"")</f>
        <v/>
      </c>
      <c r="CN15" s="48" t="str">
        <f>IFERROR(IF(C15="","",
IF(BP15=0,0,
   IF(AND(AX15=12,ISNUMBER(L15)),L15,
      IF(AND(AX15&gt;0,AX15&lt;12,ISNUMBER(L15)),CM15,
         IF(BP15&lt;=23100,
            VLOOKUP(MASTER!$B$8,CCA_RATE,2,FALSE),
            VLOOKUP(MASTER!$B$8,CCA_RATE,3,FALSE)))))),"")</f>
        <v/>
      </c>
      <c r="CO15" s="48" t="str">
        <f>IFERROR(IF(C15="","",
IF(BQ15=0,0,
   IF(AND(AX15=13,ISNUMBER(L15)),L15,
      IF(AND(AX15&gt;0,AX15&lt;13,ISNUMBER(L15)),CN15,
         IF(BQ15&lt;=23100,
            VLOOKUP(MASTER!$B$8,CCA_RATE,2,FALSE),
            VLOOKUP(MASTER!$B$8,CCA_RATE,3,FALSE)))))),"")</f>
        <v/>
      </c>
      <c r="CP15" s="48" t="str">
        <f>IFERROR(IF(C15="","",
IF(BR15=0,0,
   IF(AND(AX15=14,ISNUMBER(L15)),L15,
      IF(AND(AX15&gt;0,AX15&lt;14,ISNUMBER(L15)),CO15,
         IF(BR15&lt;=23100,
            VLOOKUP(MASTER!$B$8,CCA_RATE,2,FALSE),
            VLOOKUP(MASTER!$B$8,CCA_RATE,3,FALSE)))))),"")</f>
        <v/>
      </c>
    </row>
    <row r="16" spans="1:94" ht="15.5" x14ac:dyDescent="0.35">
      <c r="A16" s="48" t="str">
        <f>IF(C16="","",COUNTA($C$2:C16))</f>
        <v/>
      </c>
      <c r="B16" s="65"/>
      <c r="C16" s="65"/>
      <c r="D16" s="65"/>
      <c r="E16" s="65"/>
      <c r="F16" s="65"/>
      <c r="G16" s="65"/>
      <c r="H16" s="65"/>
      <c r="I16" s="65"/>
      <c r="J16" s="65"/>
      <c r="K16" s="65"/>
      <c r="L16" s="65"/>
      <c r="M16" s="65"/>
      <c r="N16" s="65"/>
      <c r="O16" s="65"/>
      <c r="P16" s="65"/>
      <c r="Q16" s="76"/>
      <c r="R16" s="76"/>
      <c r="S16" s="76"/>
      <c r="T16" s="76"/>
      <c r="U16" s="76"/>
      <c r="V16" s="76"/>
      <c r="W16" s="76"/>
      <c r="X16" s="68"/>
      <c r="Y16" s="68"/>
      <c r="Z16" s="68"/>
      <c r="AA16" s="68"/>
      <c r="AB16" s="68"/>
      <c r="AC16" t="s">
        <v>29</v>
      </c>
      <c r="AD16" s="48" t="str">
        <f t="shared" si="7"/>
        <v/>
      </c>
      <c r="AE16" s="48" t="str">
        <f>IFERROR(IF(AD16-MASTER!$B$6&lt;0,0,AD16-MASTER!$B$6),"")</f>
        <v/>
      </c>
      <c r="AF16" s="48" t="str">
        <f t="shared" si="8"/>
        <v/>
      </c>
      <c r="AG16" s="48" t="str">
        <f t="shared" si="9"/>
        <v/>
      </c>
      <c r="AH16" s="48" t="str">
        <f t="shared" si="10"/>
        <v/>
      </c>
      <c r="AI16" s="48" t="str">
        <f t="shared" si="11"/>
        <v/>
      </c>
      <c r="AJ16" s="48" t="str">
        <f t="shared" si="12"/>
        <v/>
      </c>
      <c r="AK16" s="69" t="str">
        <f t="shared" ca="1" si="13"/>
        <v/>
      </c>
      <c r="AW16" s="71">
        <f t="shared" si="0"/>
        <v>0</v>
      </c>
      <c r="AX16" s="71">
        <f t="shared" si="1"/>
        <v>0</v>
      </c>
      <c r="AY16" s="9">
        <f t="shared" si="14"/>
        <v>0</v>
      </c>
      <c r="AZ16" s="9">
        <f t="shared" si="15"/>
        <v>7</v>
      </c>
      <c r="BA16" s="9">
        <f t="shared" si="16"/>
        <v>0</v>
      </c>
      <c r="BB16" s="9">
        <f xml:space="preserve">
ROUND(BG16*MASTER!$B$3,0)
+ROUND(BH16*MASTER!$B$3,0)
+ROUND(BI16*MASTER!$B$3,0)
+ROUND(BJ16*MASTER!$B$3,0)
+ROUND(BK16*MASTER!$B$4,0)
+ROUND(BL16*MASTER!$B$4,0)
+ROUND(BM16*MASTER!$B$4,0)
+ROUND(BN16*MASTER!$B$4,0)
+ROUND(BO16*MASTER!$B$4,0)
+ROUND(BP16*MASTER!$B$4,0)
+ROUND(BQ16*MASTER!$B$4,0)
+ROUND(BR16*MASTER!$B$4,0)
+ROUND(
   (MASTER!$B$3 - MASTER!$B$11) * E16 * 2,
0)</f>
        <v>0</v>
      </c>
      <c r="BC16" s="9" t="str">
        <f t="shared" si="17"/>
        <v/>
      </c>
      <c r="BD16" s="9">
        <f t="shared" si="18"/>
        <v>0</v>
      </c>
      <c r="BE16" s="9">
        <f>IF(O16="Yes",MASTER!$B$7,0)</f>
        <v>0</v>
      </c>
      <c r="BF16" s="9">
        <f>IF(
   OR($N16="",$N16="NO"),
   0,
   IFERROR(
      ROUND(
         CHOOSE(
            MATCH($N16,$H$302:$H$313,0),
            (BG16 + ROUND(BG16*MASTER!$B$3,0))*0.5,
            (BH16 + ROUND(BH16*MASTER!$B$3,0))*0.5,
            (BI16 + ROUND(BI16*MASTER!$B$3,0))*0.5,
            (BJ16 + ROUND(BJ16*MASTER!$B$3,0))*0.5,
            (BK16 + ROUND(BK16*MASTER!$B$4,0))*0.5,
            (BL16 + ROUND(BL16*MASTER!$B$4,0))*0.5,
            (BM16 + ROUND(BM16*MASTER!$B$4,0))*0.5,
            (BN16 + ROUND(BN16*MASTER!$B$4,0))*0.5,
            (BO16 + ROUND(BO16*MASTER!$B$4,0))*0.5,
            (BP16 + ROUND(BP16*MASTER!$B$4,0))*0.5,
            (BQ16 + ROUND(BQ16*MASTER!$B$4,0))*0.5,
            (BR16 + ROUND(BR16*MASTER!$B$4,0))*0.5
         ),
      0),
   0)
)</f>
        <v>0</v>
      </c>
      <c r="BG16" s="71">
        <f t="shared" si="19"/>
        <v>0</v>
      </c>
      <c r="BH16" s="9">
        <f t="shared" si="20"/>
        <v>0</v>
      </c>
      <c r="BI16" s="9">
        <f t="shared" si="21"/>
        <v>0</v>
      </c>
      <c r="BJ16" s="9">
        <f t="shared" si="22"/>
        <v>0</v>
      </c>
      <c r="BK16" s="9">
        <f t="shared" si="23"/>
        <v>0</v>
      </c>
      <c r="BL16" s="71">
        <f t="shared" si="24"/>
        <v>0</v>
      </c>
      <c r="BM16" s="71">
        <f t="shared" si="25"/>
        <v>0</v>
      </c>
      <c r="BN16" s="71">
        <f t="shared" si="26"/>
        <v>0</v>
      </c>
      <c r="BO16" s="71">
        <f t="shared" si="27"/>
        <v>0</v>
      </c>
      <c r="BP16" s="71">
        <f t="shared" si="28"/>
        <v>0</v>
      </c>
      <c r="BQ16" s="72">
        <f t="shared" si="29"/>
        <v>0</v>
      </c>
      <c r="BR16" s="71">
        <f t="shared" si="30"/>
        <v>0</v>
      </c>
      <c r="BS16" s="58" t="str">
        <f>IF(C16="","",IFERROR(VLOOKUP($A16,HRA_EXCEPTION,2,FALSE),MASTER!$B$5))</f>
        <v/>
      </c>
      <c r="BT16" s="48" t="str">
        <f t="shared" si="31"/>
        <v/>
      </c>
      <c r="BU16" s="48" t="str">
        <f t="shared" si="32"/>
        <v/>
      </c>
      <c r="BV16" s="48" t="str">
        <f t="shared" si="33"/>
        <v/>
      </c>
      <c r="BW16" s="48" t="str">
        <f t="shared" si="34"/>
        <v/>
      </c>
      <c r="BX16" s="48" t="str">
        <f t="shared" si="35"/>
        <v/>
      </c>
      <c r="BY16" s="48" t="str">
        <f t="shared" si="36"/>
        <v/>
      </c>
      <c r="BZ16" s="48" t="str">
        <f t="shared" si="37"/>
        <v/>
      </c>
      <c r="CA16" s="48" t="str">
        <f t="shared" si="38"/>
        <v/>
      </c>
      <c r="CB16" s="48" t="str">
        <f t="shared" si="39"/>
        <v/>
      </c>
      <c r="CC16" s="48" t="str">
        <f t="shared" si="40"/>
        <v/>
      </c>
      <c r="CD16" s="48" t="str">
        <f t="shared" si="41"/>
        <v/>
      </c>
      <c r="CE16" s="58" t="str">
        <f>IFERROR(IF(BG16&lt;=23100,
   VLOOKUP(MASTER!$B$8,CCA_RATE,2,FALSE),
   VLOOKUP(MASTER!$B$8,CCA_RATE,3,FALSE)),"")</f>
        <v/>
      </c>
      <c r="CF16" s="48" t="str">
        <f>IFERROR(IF(C16="","",
IF(BH16=0,0,
   IF(AND(AX16=4,ISNUMBER(L16)),L16,
      IF(BH16&lt;=23100,
         VLOOKUP(MASTER!$B$8,CCA_RATE,2,FALSE),
         VLOOKUP(MASTER!$B$8,CCA_RATE,3,FALSE))))),"")</f>
        <v/>
      </c>
      <c r="CG16" s="48" t="str">
        <f>IFERROR(IF(C16="","",
IF(BI16=0,0,
   IF(AND(AX16=5,ISNUMBER(L16)),L16,
      IF(AND(AX16&gt;0,AX16&lt;5,ISNUMBER(L16)),CF16,
         IF(BI16&lt;=23100,
            VLOOKUP(MASTER!$B$8,CCA_RATE,2,FALSE),
            VLOOKUP(MASTER!$B$8,CCA_RATE,3,FALSE)))))),"")</f>
        <v/>
      </c>
      <c r="CH16" s="48" t="str">
        <f>IFERROR(IF(C16="","",
IF(BJ16=0,0,
   IF(AND(AX16=6,ISNUMBER(L16)),L16,
      IF(AND(AX16&gt;0,AX16&lt;6,ISNUMBER(L16)),CG16,
         IF(BJ16&lt;=23100,
            VLOOKUP(MASTER!$B$8,CCA_RATE,2,FALSE),
            VLOOKUP(MASTER!$B$8,CCA_RATE,3,FALSE)))))),"")</f>
        <v/>
      </c>
      <c r="CI16" s="48" t="str">
        <f>IFERROR(IF(C16="","",
IF(BK16=0,0,
   IF(AND(AX16=7,ISNUMBER(L16)),L16,
      IF(AND(AX16&gt;0,AX16&lt;7,ISNUMBER(L16)),CH16,
         IF(BK16&lt;=23100,
            VLOOKUP(MASTER!$B$8,CCA_RATE,2,FALSE),
            VLOOKUP(MASTER!$B$8,CCA_RATE,3,FALSE)))))),"")</f>
        <v/>
      </c>
      <c r="CJ16" s="48" t="str">
        <f>IFERROR(IF(C16="","",
IF(BL16=0,0,
   IF(AND(AX16=8,ISNUMBER(L16)),L16,
      IF(AND(AX16&gt;0,AX16&lt;8,ISNUMBER(L16)),CI16,
         IF(BL16&lt;=23100,
            VLOOKUP(MASTER!$B$8,CCA_RATE,2,FALSE),
            VLOOKUP(MASTER!$B$8,CCA_RATE,3,FALSE)))))),"")</f>
        <v/>
      </c>
      <c r="CK16" s="48" t="str">
        <f>IFERROR(IF(C16="","",
IF(BM16=0,0,
   IF(AND(AX16=9,ISNUMBER(L16)),L16,
      IF(AND(AX16&gt;0,AX16&lt;9,ISNUMBER(L16)),CJ16,
         IF(BM16&lt;=23100,
            VLOOKUP(MASTER!$B$8,CCA_RATE,2,FALSE),
            VLOOKUP(MASTER!$B$8,CCA_RATE,3,FALSE)))))),"")</f>
        <v/>
      </c>
      <c r="CL16" s="48" t="str">
        <f>IFERROR(IF(C16="","",
IF(BN16=0,0,
   IF(AND(AX16=10,ISNUMBER(L16)),L16,
      IF(AND(AX16&gt;0,AX16&lt;10,ISNUMBER(L16)),CK16,
         IF(BN16&lt;=23100,
            VLOOKUP(MASTER!$B$8,CCA_RATE,2,FALSE),
            VLOOKUP(MASTER!$B$8,CCA_RATE,3,FALSE)))))),"")</f>
        <v/>
      </c>
      <c r="CM16" s="48" t="str">
        <f>IFERROR(IF(C16="","",
IF(BO16=0,0,
   IF(AND(AX16=11,ISNUMBER(L16)),L16,
      IF(AND(AX16&gt;0,AX16&lt;11,ISNUMBER(L16)),CL16,
         IF(BO16&lt;=23100,
            VLOOKUP(MASTER!$B$8,CCA_RATE,2,FALSE),
            VLOOKUP(MASTER!$B$8,CCA_RATE,3,FALSE)))))),"")</f>
        <v/>
      </c>
      <c r="CN16" s="48" t="str">
        <f>IFERROR(IF(C16="","",
IF(BP16=0,0,
   IF(AND(AX16=12,ISNUMBER(L16)),L16,
      IF(AND(AX16&gt;0,AX16&lt;12,ISNUMBER(L16)),CM16,
         IF(BP16&lt;=23100,
            VLOOKUP(MASTER!$B$8,CCA_RATE,2,FALSE),
            VLOOKUP(MASTER!$B$8,CCA_RATE,3,FALSE)))))),"")</f>
        <v/>
      </c>
      <c r="CO16" s="48" t="str">
        <f>IFERROR(IF(C16="","",
IF(BQ16=0,0,
   IF(AND(AX16=13,ISNUMBER(L16)),L16,
      IF(AND(AX16&gt;0,AX16&lt;13,ISNUMBER(L16)),CN16,
         IF(BQ16&lt;=23100,
            VLOOKUP(MASTER!$B$8,CCA_RATE,2,FALSE),
            VLOOKUP(MASTER!$B$8,CCA_RATE,3,FALSE)))))),"")</f>
        <v/>
      </c>
      <c r="CP16" s="48" t="str">
        <f>IFERROR(IF(C16="","",
IF(BR16=0,0,
   IF(AND(AX16=14,ISNUMBER(L16)),L16,
      IF(AND(AX16&gt;0,AX16&lt;14,ISNUMBER(L16)),CO16,
         IF(BR16&lt;=23100,
            VLOOKUP(MASTER!$B$8,CCA_RATE,2,FALSE),
            VLOOKUP(MASTER!$B$8,CCA_RATE,3,FALSE)))))),"")</f>
        <v/>
      </c>
    </row>
    <row r="17" spans="1:94" ht="15.5" x14ac:dyDescent="0.35">
      <c r="A17" s="48" t="str">
        <f>IF(C17="","",COUNTA($C$2:C17))</f>
        <v/>
      </c>
      <c r="B17" s="65"/>
      <c r="C17" s="65"/>
      <c r="D17" s="65"/>
      <c r="E17" s="65"/>
      <c r="F17" s="65"/>
      <c r="G17" s="65"/>
      <c r="H17" s="65"/>
      <c r="I17" s="65"/>
      <c r="J17" s="65"/>
      <c r="K17" s="65"/>
      <c r="L17" s="65"/>
      <c r="M17" s="65"/>
      <c r="N17" s="65"/>
      <c r="O17" s="65"/>
      <c r="P17" s="65"/>
      <c r="Q17" s="76"/>
      <c r="R17" s="76"/>
      <c r="S17" s="76"/>
      <c r="T17" s="76"/>
      <c r="U17" s="76"/>
      <c r="V17" s="76"/>
      <c r="W17" s="76"/>
      <c r="X17" s="68"/>
      <c r="Y17" s="68"/>
      <c r="Z17" s="68"/>
      <c r="AA17" s="68"/>
      <c r="AB17" s="68"/>
      <c r="AC17" t="s">
        <v>30</v>
      </c>
      <c r="AD17" s="48" t="str">
        <f t="shared" si="7"/>
        <v/>
      </c>
      <c r="AE17" s="48" t="str">
        <f>IFERROR(IF(AD17-MASTER!$B$6&lt;0,0,AD17-MASTER!$B$6),"")</f>
        <v/>
      </c>
      <c r="AF17" s="48" t="str">
        <f t="shared" si="8"/>
        <v/>
      </c>
      <c r="AG17" s="48" t="str">
        <f t="shared" si="9"/>
        <v/>
      </c>
      <c r="AH17" s="48" t="str">
        <f t="shared" si="10"/>
        <v/>
      </c>
      <c r="AI17" s="48" t="str">
        <f t="shared" si="11"/>
        <v/>
      </c>
      <c r="AJ17" s="48" t="str">
        <f t="shared" si="12"/>
        <v/>
      </c>
      <c r="AK17" s="69" t="str">
        <f t="shared" ca="1" si="13"/>
        <v/>
      </c>
      <c r="AW17" s="71">
        <f t="shared" si="0"/>
        <v>0</v>
      </c>
      <c r="AX17" s="71">
        <f t="shared" si="1"/>
        <v>0</v>
      </c>
      <c r="AY17" s="9">
        <f t="shared" si="14"/>
        <v>0</v>
      </c>
      <c r="AZ17" s="9">
        <f t="shared" si="15"/>
        <v>7</v>
      </c>
      <c r="BA17" s="9">
        <f t="shared" si="16"/>
        <v>0</v>
      </c>
      <c r="BB17" s="9">
        <f xml:space="preserve">
ROUND(BG17*MASTER!$B$3,0)
+ROUND(BH17*MASTER!$B$3,0)
+ROUND(BI17*MASTER!$B$3,0)
+ROUND(BJ17*MASTER!$B$3,0)
+ROUND(BK17*MASTER!$B$4,0)
+ROUND(BL17*MASTER!$B$4,0)
+ROUND(BM17*MASTER!$B$4,0)
+ROUND(BN17*MASTER!$B$4,0)
+ROUND(BO17*MASTER!$B$4,0)
+ROUND(BP17*MASTER!$B$4,0)
+ROUND(BQ17*MASTER!$B$4,0)
+ROUND(BR17*MASTER!$B$4,0)
+ROUND(
   (MASTER!$B$3 - MASTER!$B$11) * E17 * 2,
0)</f>
        <v>0</v>
      </c>
      <c r="BC17" s="9" t="str">
        <f t="shared" si="17"/>
        <v/>
      </c>
      <c r="BD17" s="9">
        <f t="shared" si="18"/>
        <v>0</v>
      </c>
      <c r="BE17" s="9">
        <f>IF(O17="Yes",MASTER!$B$7,0)</f>
        <v>0</v>
      </c>
      <c r="BF17" s="9">
        <f>IF(
   OR($N17="",$N17="NO"),
   0,
   IFERROR(
      ROUND(
         CHOOSE(
            MATCH($N17,$H$302:$H$313,0),
            (BG17 + ROUND(BG17*MASTER!$B$3,0))*0.5,
            (BH17 + ROUND(BH17*MASTER!$B$3,0))*0.5,
            (BI17 + ROUND(BI17*MASTER!$B$3,0))*0.5,
            (BJ17 + ROUND(BJ17*MASTER!$B$3,0))*0.5,
            (BK17 + ROUND(BK17*MASTER!$B$4,0))*0.5,
            (BL17 + ROUND(BL17*MASTER!$B$4,0))*0.5,
            (BM17 + ROUND(BM17*MASTER!$B$4,0))*0.5,
            (BN17 + ROUND(BN17*MASTER!$B$4,0))*0.5,
            (BO17 + ROUND(BO17*MASTER!$B$4,0))*0.5,
            (BP17 + ROUND(BP17*MASTER!$B$4,0))*0.5,
            (BQ17 + ROUND(BQ17*MASTER!$B$4,0))*0.5,
            (BR17 + ROUND(BR17*MASTER!$B$4,0))*0.5
         ),
      0),
   0)
)</f>
        <v>0</v>
      </c>
      <c r="BG17" s="71">
        <f t="shared" si="19"/>
        <v>0</v>
      </c>
      <c r="BH17" s="9">
        <f t="shared" si="20"/>
        <v>0</v>
      </c>
      <c r="BI17" s="9">
        <f t="shared" si="21"/>
        <v>0</v>
      </c>
      <c r="BJ17" s="9">
        <f t="shared" si="22"/>
        <v>0</v>
      </c>
      <c r="BK17" s="9">
        <f t="shared" si="23"/>
        <v>0</v>
      </c>
      <c r="BL17" s="71">
        <f t="shared" si="24"/>
        <v>0</v>
      </c>
      <c r="BM17" s="71">
        <f t="shared" si="25"/>
        <v>0</v>
      </c>
      <c r="BN17" s="71">
        <f t="shared" si="26"/>
        <v>0</v>
      </c>
      <c r="BO17" s="71">
        <f t="shared" si="27"/>
        <v>0</v>
      </c>
      <c r="BP17" s="71">
        <f t="shared" si="28"/>
        <v>0</v>
      </c>
      <c r="BQ17" s="72">
        <f t="shared" si="29"/>
        <v>0</v>
      </c>
      <c r="BR17" s="71">
        <f t="shared" si="30"/>
        <v>0</v>
      </c>
      <c r="BS17" s="58" t="str">
        <f>IF(C17="","",IFERROR(VLOOKUP($A17,HRA_EXCEPTION,2,FALSE),MASTER!$B$5))</f>
        <v/>
      </c>
      <c r="BT17" s="48" t="str">
        <f t="shared" si="31"/>
        <v/>
      </c>
      <c r="BU17" s="48" t="str">
        <f t="shared" si="32"/>
        <v/>
      </c>
      <c r="BV17" s="48" t="str">
        <f t="shared" si="33"/>
        <v/>
      </c>
      <c r="BW17" s="48" t="str">
        <f t="shared" si="34"/>
        <v/>
      </c>
      <c r="BX17" s="48" t="str">
        <f t="shared" si="35"/>
        <v/>
      </c>
      <c r="BY17" s="48" t="str">
        <f t="shared" si="36"/>
        <v/>
      </c>
      <c r="BZ17" s="48" t="str">
        <f t="shared" si="37"/>
        <v/>
      </c>
      <c r="CA17" s="48" t="str">
        <f t="shared" si="38"/>
        <v/>
      </c>
      <c r="CB17" s="48" t="str">
        <f t="shared" si="39"/>
        <v/>
      </c>
      <c r="CC17" s="48" t="str">
        <f t="shared" si="40"/>
        <v/>
      </c>
      <c r="CD17" s="48" t="str">
        <f t="shared" si="41"/>
        <v/>
      </c>
      <c r="CE17" s="58" t="str">
        <f>IFERROR(IF(BG17&lt;=23100,
   VLOOKUP(MASTER!$B$8,CCA_RATE,2,FALSE),
   VLOOKUP(MASTER!$B$8,CCA_RATE,3,FALSE)),"")</f>
        <v/>
      </c>
      <c r="CF17" s="48" t="str">
        <f>IFERROR(IF(C17="","",
IF(BH17=0,0,
   IF(AND(AX17=4,ISNUMBER(L17)),L17,
      IF(BH17&lt;=23100,
         VLOOKUP(MASTER!$B$8,CCA_RATE,2,FALSE),
         VLOOKUP(MASTER!$B$8,CCA_RATE,3,FALSE))))),"")</f>
        <v/>
      </c>
      <c r="CG17" s="48" t="str">
        <f>IFERROR(IF(C17="","",
IF(BI17=0,0,
   IF(AND(AX17=5,ISNUMBER(L17)),L17,
      IF(AND(AX17&gt;0,AX17&lt;5,ISNUMBER(L17)),CF17,
         IF(BI17&lt;=23100,
            VLOOKUP(MASTER!$B$8,CCA_RATE,2,FALSE),
            VLOOKUP(MASTER!$B$8,CCA_RATE,3,FALSE)))))),"")</f>
        <v/>
      </c>
      <c r="CH17" s="48" t="str">
        <f>IFERROR(IF(C17="","",
IF(BJ17=0,0,
   IF(AND(AX17=6,ISNUMBER(L17)),L17,
      IF(AND(AX17&gt;0,AX17&lt;6,ISNUMBER(L17)),CG17,
         IF(BJ17&lt;=23100,
            VLOOKUP(MASTER!$B$8,CCA_RATE,2,FALSE),
            VLOOKUP(MASTER!$B$8,CCA_RATE,3,FALSE)))))),"")</f>
        <v/>
      </c>
      <c r="CI17" s="48" t="str">
        <f>IFERROR(IF(C17="","",
IF(BK17=0,0,
   IF(AND(AX17=7,ISNUMBER(L17)),L17,
      IF(AND(AX17&gt;0,AX17&lt;7,ISNUMBER(L17)),CH17,
         IF(BK17&lt;=23100,
            VLOOKUP(MASTER!$B$8,CCA_RATE,2,FALSE),
            VLOOKUP(MASTER!$B$8,CCA_RATE,3,FALSE)))))),"")</f>
        <v/>
      </c>
      <c r="CJ17" s="48" t="str">
        <f>IFERROR(IF(C17="","",
IF(BL17=0,0,
   IF(AND(AX17=8,ISNUMBER(L17)),L17,
      IF(AND(AX17&gt;0,AX17&lt;8,ISNUMBER(L17)),CI17,
         IF(BL17&lt;=23100,
            VLOOKUP(MASTER!$B$8,CCA_RATE,2,FALSE),
            VLOOKUP(MASTER!$B$8,CCA_RATE,3,FALSE)))))),"")</f>
        <v/>
      </c>
      <c r="CK17" s="48" t="str">
        <f>IFERROR(IF(C17="","",
IF(BM17=0,0,
   IF(AND(AX17=9,ISNUMBER(L17)),L17,
      IF(AND(AX17&gt;0,AX17&lt;9,ISNUMBER(L17)),CJ17,
         IF(BM17&lt;=23100,
            VLOOKUP(MASTER!$B$8,CCA_RATE,2,FALSE),
            VLOOKUP(MASTER!$B$8,CCA_RATE,3,FALSE)))))),"")</f>
        <v/>
      </c>
      <c r="CL17" s="48" t="str">
        <f>IFERROR(IF(C17="","",
IF(BN17=0,0,
   IF(AND(AX17=10,ISNUMBER(L17)),L17,
      IF(AND(AX17&gt;0,AX17&lt;10,ISNUMBER(L17)),CK17,
         IF(BN17&lt;=23100,
            VLOOKUP(MASTER!$B$8,CCA_RATE,2,FALSE),
            VLOOKUP(MASTER!$B$8,CCA_RATE,3,FALSE)))))),"")</f>
        <v/>
      </c>
      <c r="CM17" s="48" t="str">
        <f>IFERROR(IF(C17="","",
IF(BO17=0,0,
   IF(AND(AX17=11,ISNUMBER(L17)),L17,
      IF(AND(AX17&gt;0,AX17&lt;11,ISNUMBER(L17)),CL17,
         IF(BO17&lt;=23100,
            VLOOKUP(MASTER!$B$8,CCA_RATE,2,FALSE),
            VLOOKUP(MASTER!$B$8,CCA_RATE,3,FALSE)))))),"")</f>
        <v/>
      </c>
      <c r="CN17" s="48" t="str">
        <f>IFERROR(IF(C17="","",
IF(BP17=0,0,
   IF(AND(AX17=12,ISNUMBER(L17)),L17,
      IF(AND(AX17&gt;0,AX17&lt;12,ISNUMBER(L17)),CM17,
         IF(BP17&lt;=23100,
            VLOOKUP(MASTER!$B$8,CCA_RATE,2,FALSE),
            VLOOKUP(MASTER!$B$8,CCA_RATE,3,FALSE)))))),"")</f>
        <v/>
      </c>
      <c r="CO17" s="48" t="str">
        <f>IFERROR(IF(C17="","",
IF(BQ17=0,0,
   IF(AND(AX17=13,ISNUMBER(L17)),L17,
      IF(AND(AX17&gt;0,AX17&lt;13,ISNUMBER(L17)),CN17,
         IF(BQ17&lt;=23100,
            VLOOKUP(MASTER!$B$8,CCA_RATE,2,FALSE),
            VLOOKUP(MASTER!$B$8,CCA_RATE,3,FALSE)))))),"")</f>
        <v/>
      </c>
      <c r="CP17" s="48" t="str">
        <f>IFERROR(IF(C17="","",
IF(BR17=0,0,
   IF(AND(AX17=14,ISNUMBER(L17)),L17,
      IF(AND(AX17&gt;0,AX17&lt;14,ISNUMBER(L17)),CO17,
         IF(BR17&lt;=23100,
            VLOOKUP(MASTER!$B$8,CCA_RATE,2,FALSE),
            VLOOKUP(MASTER!$B$8,CCA_RATE,3,FALSE)))))),"")</f>
        <v/>
      </c>
    </row>
    <row r="18" spans="1:94" ht="15.5" x14ac:dyDescent="0.35">
      <c r="A18" s="48" t="str">
        <f>IF(C18="","",COUNTA($C$2:C18))</f>
        <v/>
      </c>
      <c r="B18" s="65"/>
      <c r="C18" s="65"/>
      <c r="D18" s="65"/>
      <c r="E18" s="65"/>
      <c r="F18" s="65"/>
      <c r="G18" s="65"/>
      <c r="H18" s="65"/>
      <c r="I18" s="65"/>
      <c r="J18" s="65"/>
      <c r="K18" s="65"/>
      <c r="L18" s="65"/>
      <c r="M18" s="65"/>
      <c r="N18" s="65"/>
      <c r="O18" s="65"/>
      <c r="P18" s="65"/>
      <c r="Q18" s="76"/>
      <c r="R18" s="76"/>
      <c r="S18" s="76"/>
      <c r="T18" s="76"/>
      <c r="U18" s="76"/>
      <c r="V18" s="76"/>
      <c r="W18" s="76"/>
      <c r="X18" s="68"/>
      <c r="Y18" s="68"/>
      <c r="Z18" s="68"/>
      <c r="AA18" s="68"/>
      <c r="AB18" s="68"/>
      <c r="AC18" t="s">
        <v>31</v>
      </c>
      <c r="AD18" s="48" t="str">
        <f t="shared" si="7"/>
        <v/>
      </c>
      <c r="AE18" s="48" t="str">
        <f>IFERROR(IF(AD18-MASTER!$B$6&lt;0,0,AD18-MASTER!$B$6),"")</f>
        <v/>
      </c>
      <c r="AF18" s="48" t="str">
        <f t="shared" si="8"/>
        <v/>
      </c>
      <c r="AG18" s="48" t="str">
        <f t="shared" si="9"/>
        <v/>
      </c>
      <c r="AH18" s="48" t="str">
        <f t="shared" si="10"/>
        <v/>
      </c>
      <c r="AI18" s="48" t="str">
        <f t="shared" si="11"/>
        <v/>
      </c>
      <c r="AJ18" s="48" t="str">
        <f t="shared" si="12"/>
        <v/>
      </c>
      <c r="AK18" s="69" t="str">
        <f t="shared" ca="1" si="13"/>
        <v/>
      </c>
      <c r="AW18" s="71">
        <f t="shared" si="0"/>
        <v>0</v>
      </c>
      <c r="AX18" s="71">
        <f t="shared" si="1"/>
        <v>0</v>
      </c>
      <c r="AY18" s="9">
        <f t="shared" si="14"/>
        <v>0</v>
      </c>
      <c r="AZ18" s="9">
        <f t="shared" si="15"/>
        <v>7</v>
      </c>
      <c r="BA18" s="9">
        <f t="shared" si="16"/>
        <v>0</v>
      </c>
      <c r="BB18" s="9">
        <f xml:space="preserve">
ROUND(BG18*MASTER!$B$3,0)
+ROUND(BH18*MASTER!$B$3,0)
+ROUND(BI18*MASTER!$B$3,0)
+ROUND(BJ18*MASTER!$B$3,0)
+ROUND(BK18*MASTER!$B$4,0)
+ROUND(BL18*MASTER!$B$4,0)
+ROUND(BM18*MASTER!$B$4,0)
+ROUND(BN18*MASTER!$B$4,0)
+ROUND(BO18*MASTER!$B$4,0)
+ROUND(BP18*MASTER!$B$4,0)
+ROUND(BQ18*MASTER!$B$4,0)
+ROUND(BR18*MASTER!$B$4,0)
+ROUND(
   (MASTER!$B$3 - MASTER!$B$11) * E18 * 2,
0)</f>
        <v>0</v>
      </c>
      <c r="BC18" s="9" t="str">
        <f t="shared" si="17"/>
        <v/>
      </c>
      <c r="BD18" s="9">
        <f t="shared" si="18"/>
        <v>0</v>
      </c>
      <c r="BE18" s="9">
        <f>IF(O18="Yes",MASTER!$B$7,0)</f>
        <v>0</v>
      </c>
      <c r="BF18" s="9">
        <f>IF(
   OR($N18="",$N18="NO"),
   0,
   IFERROR(
      ROUND(
         CHOOSE(
            MATCH($N18,$H$302:$H$313,0),
            (BG18 + ROUND(BG18*MASTER!$B$3,0))*0.5,
            (BH18 + ROUND(BH18*MASTER!$B$3,0))*0.5,
            (BI18 + ROUND(BI18*MASTER!$B$3,0))*0.5,
            (BJ18 + ROUND(BJ18*MASTER!$B$3,0))*0.5,
            (BK18 + ROUND(BK18*MASTER!$B$4,0))*0.5,
            (BL18 + ROUND(BL18*MASTER!$B$4,0))*0.5,
            (BM18 + ROUND(BM18*MASTER!$B$4,0))*0.5,
            (BN18 + ROUND(BN18*MASTER!$B$4,0))*0.5,
            (BO18 + ROUND(BO18*MASTER!$B$4,0))*0.5,
            (BP18 + ROUND(BP18*MASTER!$B$4,0))*0.5,
            (BQ18 + ROUND(BQ18*MASTER!$B$4,0))*0.5,
            (BR18 + ROUND(BR18*MASTER!$B$4,0))*0.5
         ),
      0),
   0)
)</f>
        <v>0</v>
      </c>
      <c r="BG18" s="71">
        <f t="shared" si="19"/>
        <v>0</v>
      </c>
      <c r="BH18" s="9">
        <f t="shared" si="20"/>
        <v>0</v>
      </c>
      <c r="BI18" s="9">
        <f t="shared" si="21"/>
        <v>0</v>
      </c>
      <c r="BJ18" s="9">
        <f t="shared" si="22"/>
        <v>0</v>
      </c>
      <c r="BK18" s="9">
        <f t="shared" si="23"/>
        <v>0</v>
      </c>
      <c r="BL18" s="71">
        <f t="shared" si="24"/>
        <v>0</v>
      </c>
      <c r="BM18" s="71">
        <f t="shared" si="25"/>
        <v>0</v>
      </c>
      <c r="BN18" s="71">
        <f t="shared" si="26"/>
        <v>0</v>
      </c>
      <c r="BO18" s="71">
        <f t="shared" si="27"/>
        <v>0</v>
      </c>
      <c r="BP18" s="71">
        <f t="shared" si="28"/>
        <v>0</v>
      </c>
      <c r="BQ18" s="72">
        <f t="shared" si="29"/>
        <v>0</v>
      </c>
      <c r="BR18" s="71">
        <f t="shared" si="30"/>
        <v>0</v>
      </c>
      <c r="BS18" s="58" t="str">
        <f>IF(C18="","",IFERROR(VLOOKUP($A18,HRA_EXCEPTION,2,FALSE),MASTER!$B$5))</f>
        <v/>
      </c>
      <c r="BT18" s="48" t="str">
        <f t="shared" si="31"/>
        <v/>
      </c>
      <c r="BU18" s="48" t="str">
        <f t="shared" si="32"/>
        <v/>
      </c>
      <c r="BV18" s="48" t="str">
        <f t="shared" si="33"/>
        <v/>
      </c>
      <c r="BW18" s="48" t="str">
        <f t="shared" si="34"/>
        <v/>
      </c>
      <c r="BX18" s="48" t="str">
        <f t="shared" si="35"/>
        <v/>
      </c>
      <c r="BY18" s="48" t="str">
        <f t="shared" si="36"/>
        <v/>
      </c>
      <c r="BZ18" s="48" t="str">
        <f t="shared" si="37"/>
        <v/>
      </c>
      <c r="CA18" s="48" t="str">
        <f t="shared" si="38"/>
        <v/>
      </c>
      <c r="CB18" s="48" t="str">
        <f t="shared" si="39"/>
        <v/>
      </c>
      <c r="CC18" s="48" t="str">
        <f t="shared" si="40"/>
        <v/>
      </c>
      <c r="CD18" s="48" t="str">
        <f t="shared" si="41"/>
        <v/>
      </c>
      <c r="CE18" s="58" t="str">
        <f>IFERROR(IF(BG18&lt;=23100,
   VLOOKUP(MASTER!$B$8,CCA_RATE,2,FALSE),
   VLOOKUP(MASTER!$B$8,CCA_RATE,3,FALSE)),"")</f>
        <v/>
      </c>
      <c r="CF18" s="48" t="str">
        <f>IFERROR(IF(C18="","",
IF(BH18=0,0,
   IF(AND(AX18=4,ISNUMBER(L18)),L18,
      IF(BH18&lt;=23100,
         VLOOKUP(MASTER!$B$8,CCA_RATE,2,FALSE),
         VLOOKUP(MASTER!$B$8,CCA_RATE,3,FALSE))))),"")</f>
        <v/>
      </c>
      <c r="CG18" s="48" t="str">
        <f>IFERROR(IF(C18="","",
IF(BI18=0,0,
   IF(AND(AX18=5,ISNUMBER(L18)),L18,
      IF(AND(AX18&gt;0,AX18&lt;5,ISNUMBER(L18)),CF18,
         IF(BI18&lt;=23100,
            VLOOKUP(MASTER!$B$8,CCA_RATE,2,FALSE),
            VLOOKUP(MASTER!$B$8,CCA_RATE,3,FALSE)))))),"")</f>
        <v/>
      </c>
      <c r="CH18" s="48" t="str">
        <f>IFERROR(IF(C18="","",
IF(BJ18=0,0,
   IF(AND(AX18=6,ISNUMBER(L18)),L18,
      IF(AND(AX18&gt;0,AX18&lt;6,ISNUMBER(L18)),CG18,
         IF(BJ18&lt;=23100,
            VLOOKUP(MASTER!$B$8,CCA_RATE,2,FALSE),
            VLOOKUP(MASTER!$B$8,CCA_RATE,3,FALSE)))))),"")</f>
        <v/>
      </c>
      <c r="CI18" s="48" t="str">
        <f>IFERROR(IF(C18="","",
IF(BK18=0,0,
   IF(AND(AX18=7,ISNUMBER(L18)),L18,
      IF(AND(AX18&gt;0,AX18&lt;7,ISNUMBER(L18)),CH18,
         IF(BK18&lt;=23100,
            VLOOKUP(MASTER!$B$8,CCA_RATE,2,FALSE),
            VLOOKUP(MASTER!$B$8,CCA_RATE,3,FALSE)))))),"")</f>
        <v/>
      </c>
      <c r="CJ18" s="48" t="str">
        <f>IFERROR(IF(C18="","",
IF(BL18=0,0,
   IF(AND(AX18=8,ISNUMBER(L18)),L18,
      IF(AND(AX18&gt;0,AX18&lt;8,ISNUMBER(L18)),CI18,
         IF(BL18&lt;=23100,
            VLOOKUP(MASTER!$B$8,CCA_RATE,2,FALSE),
            VLOOKUP(MASTER!$B$8,CCA_RATE,3,FALSE)))))),"")</f>
        <v/>
      </c>
      <c r="CK18" s="48" t="str">
        <f>IFERROR(IF(C18="","",
IF(BM18=0,0,
   IF(AND(AX18=9,ISNUMBER(L18)),L18,
      IF(AND(AX18&gt;0,AX18&lt;9,ISNUMBER(L18)),CJ18,
         IF(BM18&lt;=23100,
            VLOOKUP(MASTER!$B$8,CCA_RATE,2,FALSE),
            VLOOKUP(MASTER!$B$8,CCA_RATE,3,FALSE)))))),"")</f>
        <v/>
      </c>
      <c r="CL18" s="48" t="str">
        <f>IFERROR(IF(C18="","",
IF(BN18=0,0,
   IF(AND(AX18=10,ISNUMBER(L18)),L18,
      IF(AND(AX18&gt;0,AX18&lt;10,ISNUMBER(L18)),CK18,
         IF(BN18&lt;=23100,
            VLOOKUP(MASTER!$B$8,CCA_RATE,2,FALSE),
            VLOOKUP(MASTER!$B$8,CCA_RATE,3,FALSE)))))),"")</f>
        <v/>
      </c>
      <c r="CM18" s="48" t="str">
        <f>IFERROR(IF(C18="","",
IF(BO18=0,0,
   IF(AND(AX18=11,ISNUMBER(L18)),L18,
      IF(AND(AX18&gt;0,AX18&lt;11,ISNUMBER(L18)),CL18,
         IF(BO18&lt;=23100,
            VLOOKUP(MASTER!$B$8,CCA_RATE,2,FALSE),
            VLOOKUP(MASTER!$B$8,CCA_RATE,3,FALSE)))))),"")</f>
        <v/>
      </c>
      <c r="CN18" s="48" t="str">
        <f>IFERROR(IF(C18="","",
IF(BP18=0,0,
   IF(AND(AX18=12,ISNUMBER(L18)),L18,
      IF(AND(AX18&gt;0,AX18&lt;12,ISNUMBER(L18)),CM18,
         IF(BP18&lt;=23100,
            VLOOKUP(MASTER!$B$8,CCA_RATE,2,FALSE),
            VLOOKUP(MASTER!$B$8,CCA_RATE,3,FALSE)))))),"")</f>
        <v/>
      </c>
      <c r="CO18" s="48" t="str">
        <f>IFERROR(IF(C18="","",
IF(BQ18=0,0,
   IF(AND(AX18=13,ISNUMBER(L18)),L18,
      IF(AND(AX18&gt;0,AX18&lt;13,ISNUMBER(L18)),CN18,
         IF(BQ18&lt;=23100,
            VLOOKUP(MASTER!$B$8,CCA_RATE,2,FALSE),
            VLOOKUP(MASTER!$B$8,CCA_RATE,3,FALSE)))))),"")</f>
        <v/>
      </c>
      <c r="CP18" s="48" t="str">
        <f>IFERROR(IF(C18="","",
IF(BR18=0,0,
   IF(AND(AX18=14,ISNUMBER(L18)),L18,
      IF(AND(AX18&gt;0,AX18&lt;14,ISNUMBER(L18)),CO18,
         IF(BR18&lt;=23100,
            VLOOKUP(MASTER!$B$8,CCA_RATE,2,FALSE),
            VLOOKUP(MASTER!$B$8,CCA_RATE,3,FALSE)))))),"")</f>
        <v/>
      </c>
    </row>
    <row r="19" spans="1:94" ht="15.5" x14ac:dyDescent="0.35">
      <c r="A19" s="48" t="str">
        <f>IF(C19="","",COUNTA($C$2:C19))</f>
        <v/>
      </c>
      <c r="B19" s="65"/>
      <c r="C19" s="65"/>
      <c r="D19" s="65"/>
      <c r="E19" s="65"/>
      <c r="F19" s="65"/>
      <c r="G19" s="65"/>
      <c r="H19" s="65"/>
      <c r="I19" s="65"/>
      <c r="J19" s="65"/>
      <c r="K19" s="65"/>
      <c r="L19" s="65"/>
      <c r="M19" s="65"/>
      <c r="N19" s="65"/>
      <c r="O19" s="65"/>
      <c r="P19" s="65"/>
      <c r="Q19" s="76"/>
      <c r="R19" s="76"/>
      <c r="S19" s="76"/>
      <c r="T19" s="76"/>
      <c r="U19" s="76"/>
      <c r="V19" s="76"/>
      <c r="W19" s="76"/>
      <c r="X19" s="68"/>
      <c r="Y19" s="68"/>
      <c r="Z19" s="68"/>
      <c r="AA19" s="68"/>
      <c r="AB19" s="68"/>
      <c r="AC19" t="s">
        <v>32</v>
      </c>
      <c r="AD19" s="48" t="str">
        <f t="shared" si="7"/>
        <v/>
      </c>
      <c r="AE19" s="48" t="str">
        <f>IFERROR(IF(AD19-MASTER!$B$6&lt;0,0,AD19-MASTER!$B$6),"")</f>
        <v/>
      </c>
      <c r="AF19" s="48" t="str">
        <f t="shared" si="8"/>
        <v/>
      </c>
      <c r="AG19" s="48" t="str">
        <f t="shared" si="9"/>
        <v/>
      </c>
      <c r="AH19" s="48" t="str">
        <f t="shared" si="10"/>
        <v/>
      </c>
      <c r="AI19" s="48" t="str">
        <f t="shared" si="11"/>
        <v/>
      </c>
      <c r="AJ19" s="48" t="str">
        <f t="shared" si="12"/>
        <v/>
      </c>
      <c r="AK19" s="69" t="str">
        <f t="shared" ca="1" si="13"/>
        <v/>
      </c>
      <c r="AW19" s="71">
        <f t="shared" si="0"/>
        <v>0</v>
      </c>
      <c r="AX19" s="71">
        <f t="shared" si="1"/>
        <v>0</v>
      </c>
      <c r="AY19" s="9">
        <f t="shared" si="14"/>
        <v>0</v>
      </c>
      <c r="AZ19" s="9">
        <f t="shared" si="15"/>
        <v>7</v>
      </c>
      <c r="BA19" s="9">
        <f t="shared" si="16"/>
        <v>0</v>
      </c>
      <c r="BB19" s="9">
        <f xml:space="preserve">
ROUND(BG19*MASTER!$B$3,0)
+ROUND(BH19*MASTER!$B$3,0)
+ROUND(BI19*MASTER!$B$3,0)
+ROUND(BJ19*MASTER!$B$3,0)
+ROUND(BK19*MASTER!$B$4,0)
+ROUND(BL19*MASTER!$B$4,0)
+ROUND(BM19*MASTER!$B$4,0)
+ROUND(BN19*MASTER!$B$4,0)
+ROUND(BO19*MASTER!$B$4,0)
+ROUND(BP19*MASTER!$B$4,0)
+ROUND(BQ19*MASTER!$B$4,0)
+ROUND(BR19*MASTER!$B$4,0)
+ROUND(
   (MASTER!$B$3 - MASTER!$B$11) * E19 * 2,
0)</f>
        <v>0</v>
      </c>
      <c r="BC19" s="9" t="str">
        <f t="shared" si="17"/>
        <v/>
      </c>
      <c r="BD19" s="9">
        <f t="shared" si="18"/>
        <v>0</v>
      </c>
      <c r="BE19" s="9">
        <f>IF(O19="Yes",MASTER!$B$7,0)</f>
        <v>0</v>
      </c>
      <c r="BF19" s="9">
        <f>IF(
   OR($N19="",$N19="NO"),
   0,
   IFERROR(
      ROUND(
         CHOOSE(
            MATCH($N19,$H$302:$H$313,0),
            (BG19 + ROUND(BG19*MASTER!$B$3,0))*0.5,
            (BH19 + ROUND(BH19*MASTER!$B$3,0))*0.5,
            (BI19 + ROUND(BI19*MASTER!$B$3,0))*0.5,
            (BJ19 + ROUND(BJ19*MASTER!$B$3,0))*0.5,
            (BK19 + ROUND(BK19*MASTER!$B$4,0))*0.5,
            (BL19 + ROUND(BL19*MASTER!$B$4,0))*0.5,
            (BM19 + ROUND(BM19*MASTER!$B$4,0))*0.5,
            (BN19 + ROUND(BN19*MASTER!$B$4,0))*0.5,
            (BO19 + ROUND(BO19*MASTER!$B$4,0))*0.5,
            (BP19 + ROUND(BP19*MASTER!$B$4,0))*0.5,
            (BQ19 + ROUND(BQ19*MASTER!$B$4,0))*0.5,
            (BR19 + ROUND(BR19*MASTER!$B$4,0))*0.5
         ),
      0),
   0)
)</f>
        <v>0</v>
      </c>
      <c r="BG19" s="71">
        <f t="shared" si="19"/>
        <v>0</v>
      </c>
      <c r="BH19" s="9">
        <f t="shared" si="20"/>
        <v>0</v>
      </c>
      <c r="BI19" s="9">
        <f t="shared" si="21"/>
        <v>0</v>
      </c>
      <c r="BJ19" s="9">
        <f t="shared" si="22"/>
        <v>0</v>
      </c>
      <c r="BK19" s="9">
        <f t="shared" si="23"/>
        <v>0</v>
      </c>
      <c r="BL19" s="71">
        <f t="shared" si="24"/>
        <v>0</v>
      </c>
      <c r="BM19" s="71">
        <f t="shared" si="25"/>
        <v>0</v>
      </c>
      <c r="BN19" s="71">
        <f t="shared" si="26"/>
        <v>0</v>
      </c>
      <c r="BO19" s="71">
        <f t="shared" si="27"/>
        <v>0</v>
      </c>
      <c r="BP19" s="71">
        <f t="shared" si="28"/>
        <v>0</v>
      </c>
      <c r="BQ19" s="72">
        <f t="shared" si="29"/>
        <v>0</v>
      </c>
      <c r="BR19" s="71">
        <f t="shared" si="30"/>
        <v>0</v>
      </c>
      <c r="BS19" s="58" t="str">
        <f>IF(C19="","",IFERROR(VLOOKUP($A19,HRA_EXCEPTION,2,FALSE),MASTER!$B$5))</f>
        <v/>
      </c>
      <c r="BT19" s="48" t="str">
        <f t="shared" si="31"/>
        <v/>
      </c>
      <c r="BU19" s="48" t="str">
        <f t="shared" si="32"/>
        <v/>
      </c>
      <c r="BV19" s="48" t="str">
        <f t="shared" si="33"/>
        <v/>
      </c>
      <c r="BW19" s="48" t="str">
        <f t="shared" si="34"/>
        <v/>
      </c>
      <c r="BX19" s="48" t="str">
        <f t="shared" si="35"/>
        <v/>
      </c>
      <c r="BY19" s="48" t="str">
        <f t="shared" si="36"/>
        <v/>
      </c>
      <c r="BZ19" s="48" t="str">
        <f t="shared" si="37"/>
        <v/>
      </c>
      <c r="CA19" s="48" t="str">
        <f t="shared" si="38"/>
        <v/>
      </c>
      <c r="CB19" s="48" t="str">
        <f t="shared" si="39"/>
        <v/>
      </c>
      <c r="CC19" s="48" t="str">
        <f t="shared" si="40"/>
        <v/>
      </c>
      <c r="CD19" s="48" t="str">
        <f t="shared" si="41"/>
        <v/>
      </c>
      <c r="CE19" s="58" t="str">
        <f>IFERROR(IF(BG19&lt;=23100,
   VLOOKUP(MASTER!$B$8,CCA_RATE,2,FALSE),
   VLOOKUP(MASTER!$B$8,CCA_RATE,3,FALSE)),"")</f>
        <v/>
      </c>
      <c r="CF19" s="48" t="str">
        <f>IFERROR(IF(C19="","",
IF(BH19=0,0,
   IF(AND(AX19=4,ISNUMBER(L19)),L19,
      IF(BH19&lt;=23100,
         VLOOKUP(MASTER!$B$8,CCA_RATE,2,FALSE),
         VLOOKUP(MASTER!$B$8,CCA_RATE,3,FALSE))))),"")</f>
        <v/>
      </c>
      <c r="CG19" s="48" t="str">
        <f>IFERROR(IF(C19="","",
IF(BI19=0,0,
   IF(AND(AX19=5,ISNUMBER(L19)),L19,
      IF(AND(AX19&gt;0,AX19&lt;5,ISNUMBER(L19)),CF19,
         IF(BI19&lt;=23100,
            VLOOKUP(MASTER!$B$8,CCA_RATE,2,FALSE),
            VLOOKUP(MASTER!$B$8,CCA_RATE,3,FALSE)))))),"")</f>
        <v/>
      </c>
      <c r="CH19" s="48" t="str">
        <f>IFERROR(IF(C19="","",
IF(BJ19=0,0,
   IF(AND(AX19=6,ISNUMBER(L19)),L19,
      IF(AND(AX19&gt;0,AX19&lt;6,ISNUMBER(L19)),CG19,
         IF(BJ19&lt;=23100,
            VLOOKUP(MASTER!$B$8,CCA_RATE,2,FALSE),
            VLOOKUP(MASTER!$B$8,CCA_RATE,3,FALSE)))))),"")</f>
        <v/>
      </c>
      <c r="CI19" s="48" t="str">
        <f>IFERROR(IF(C19="","",
IF(BK19=0,0,
   IF(AND(AX19=7,ISNUMBER(L19)),L19,
      IF(AND(AX19&gt;0,AX19&lt;7,ISNUMBER(L19)),CH19,
         IF(BK19&lt;=23100,
            VLOOKUP(MASTER!$B$8,CCA_RATE,2,FALSE),
            VLOOKUP(MASTER!$B$8,CCA_RATE,3,FALSE)))))),"")</f>
        <v/>
      </c>
      <c r="CJ19" s="48" t="str">
        <f>IFERROR(IF(C19="","",
IF(BL19=0,0,
   IF(AND(AX19=8,ISNUMBER(L19)),L19,
      IF(AND(AX19&gt;0,AX19&lt;8,ISNUMBER(L19)),CI19,
         IF(BL19&lt;=23100,
            VLOOKUP(MASTER!$B$8,CCA_RATE,2,FALSE),
            VLOOKUP(MASTER!$B$8,CCA_RATE,3,FALSE)))))),"")</f>
        <v/>
      </c>
      <c r="CK19" s="48" t="str">
        <f>IFERROR(IF(C19="","",
IF(BM19=0,0,
   IF(AND(AX19=9,ISNUMBER(L19)),L19,
      IF(AND(AX19&gt;0,AX19&lt;9,ISNUMBER(L19)),CJ19,
         IF(BM19&lt;=23100,
            VLOOKUP(MASTER!$B$8,CCA_RATE,2,FALSE),
            VLOOKUP(MASTER!$B$8,CCA_RATE,3,FALSE)))))),"")</f>
        <v/>
      </c>
      <c r="CL19" s="48" t="str">
        <f>IFERROR(IF(C19="","",
IF(BN19=0,0,
   IF(AND(AX19=10,ISNUMBER(L19)),L19,
      IF(AND(AX19&gt;0,AX19&lt;10,ISNUMBER(L19)),CK19,
         IF(BN19&lt;=23100,
            VLOOKUP(MASTER!$B$8,CCA_RATE,2,FALSE),
            VLOOKUP(MASTER!$B$8,CCA_RATE,3,FALSE)))))),"")</f>
        <v/>
      </c>
      <c r="CM19" s="48" t="str">
        <f>IFERROR(IF(C19="","",
IF(BO19=0,0,
   IF(AND(AX19=11,ISNUMBER(L19)),L19,
      IF(AND(AX19&gt;0,AX19&lt;11,ISNUMBER(L19)),CL19,
         IF(BO19&lt;=23100,
            VLOOKUP(MASTER!$B$8,CCA_RATE,2,FALSE),
            VLOOKUP(MASTER!$B$8,CCA_RATE,3,FALSE)))))),"")</f>
        <v/>
      </c>
      <c r="CN19" s="48" t="str">
        <f>IFERROR(IF(C19="","",
IF(BP19=0,0,
   IF(AND(AX19=12,ISNUMBER(L19)),L19,
      IF(AND(AX19&gt;0,AX19&lt;12,ISNUMBER(L19)),CM19,
         IF(BP19&lt;=23100,
            VLOOKUP(MASTER!$B$8,CCA_RATE,2,FALSE),
            VLOOKUP(MASTER!$B$8,CCA_RATE,3,FALSE)))))),"")</f>
        <v/>
      </c>
      <c r="CO19" s="48" t="str">
        <f>IFERROR(IF(C19="","",
IF(BQ19=0,0,
   IF(AND(AX19=13,ISNUMBER(L19)),L19,
      IF(AND(AX19&gt;0,AX19&lt;13,ISNUMBER(L19)),CN19,
         IF(BQ19&lt;=23100,
            VLOOKUP(MASTER!$B$8,CCA_RATE,2,FALSE),
            VLOOKUP(MASTER!$B$8,CCA_RATE,3,FALSE)))))),"")</f>
        <v/>
      </c>
      <c r="CP19" s="48" t="str">
        <f>IFERROR(IF(C19="","",
IF(BR19=0,0,
   IF(AND(AX19=14,ISNUMBER(L19)),L19,
      IF(AND(AX19&gt;0,AX19&lt;14,ISNUMBER(L19)),CO19,
         IF(BR19&lt;=23100,
            VLOOKUP(MASTER!$B$8,CCA_RATE,2,FALSE),
            VLOOKUP(MASTER!$B$8,CCA_RATE,3,FALSE)))))),"")</f>
        <v/>
      </c>
    </row>
    <row r="20" spans="1:94" ht="15.5" x14ac:dyDescent="0.35">
      <c r="A20" s="48" t="str">
        <f>IF(C20="","",COUNTA($C$2:C20))</f>
        <v/>
      </c>
      <c r="B20" s="65"/>
      <c r="C20" s="65"/>
      <c r="D20" s="65"/>
      <c r="E20" s="65"/>
      <c r="F20" s="65"/>
      <c r="G20" s="65"/>
      <c r="H20" s="65"/>
      <c r="I20" s="65"/>
      <c r="J20" s="65"/>
      <c r="K20" s="65"/>
      <c r="L20" s="65"/>
      <c r="M20" s="65"/>
      <c r="N20" s="65"/>
      <c r="O20" s="65"/>
      <c r="P20" s="65"/>
      <c r="Q20" s="76"/>
      <c r="R20" s="76"/>
      <c r="S20" s="76"/>
      <c r="T20" s="76"/>
      <c r="U20" s="76"/>
      <c r="V20" s="76"/>
      <c r="W20" s="76"/>
      <c r="X20" s="68"/>
      <c r="Y20" s="68"/>
      <c r="Z20" s="68"/>
      <c r="AA20" s="68"/>
      <c r="AB20" s="68"/>
      <c r="AC20" t="s">
        <v>33</v>
      </c>
      <c r="AD20" s="48" t="str">
        <f t="shared" si="7"/>
        <v/>
      </c>
      <c r="AE20" s="48" t="str">
        <f>IFERROR(IF(AD20-MASTER!$B$6&lt;0,0,AD20-MASTER!$B$6),"")</f>
        <v/>
      </c>
      <c r="AF20" s="48" t="str">
        <f t="shared" si="8"/>
        <v/>
      </c>
      <c r="AG20" s="48" t="str">
        <f t="shared" si="9"/>
        <v/>
      </c>
      <c r="AH20" s="48" t="str">
        <f t="shared" si="10"/>
        <v/>
      </c>
      <c r="AI20" s="48" t="str">
        <f t="shared" si="11"/>
        <v/>
      </c>
      <c r="AJ20" s="48" t="str">
        <f t="shared" si="12"/>
        <v/>
      </c>
      <c r="AK20" s="69" t="str">
        <f t="shared" ca="1" si="13"/>
        <v/>
      </c>
      <c r="AW20" s="71">
        <f t="shared" si="0"/>
        <v>0</v>
      </c>
      <c r="AX20" s="71">
        <f t="shared" si="1"/>
        <v>0</v>
      </c>
      <c r="AY20" s="9">
        <f t="shared" si="14"/>
        <v>0</v>
      </c>
      <c r="AZ20" s="9">
        <f t="shared" si="15"/>
        <v>7</v>
      </c>
      <c r="BA20" s="9">
        <f t="shared" si="16"/>
        <v>0</v>
      </c>
      <c r="BB20" s="9">
        <f xml:space="preserve">
ROUND(BG20*MASTER!$B$3,0)
+ROUND(BH20*MASTER!$B$3,0)
+ROUND(BI20*MASTER!$B$3,0)
+ROUND(BJ20*MASTER!$B$3,0)
+ROUND(BK20*MASTER!$B$4,0)
+ROUND(BL20*MASTER!$B$4,0)
+ROUND(BM20*MASTER!$B$4,0)
+ROUND(BN20*MASTER!$B$4,0)
+ROUND(BO20*MASTER!$B$4,0)
+ROUND(BP20*MASTER!$B$4,0)
+ROUND(BQ20*MASTER!$B$4,0)
+ROUND(BR20*MASTER!$B$4,0)
+ROUND(
   (MASTER!$B$3 - MASTER!$B$11) * E20 * 2,
0)</f>
        <v>0</v>
      </c>
      <c r="BC20" s="9" t="str">
        <f t="shared" si="17"/>
        <v/>
      </c>
      <c r="BD20" s="9">
        <f t="shared" si="18"/>
        <v>0</v>
      </c>
      <c r="BE20" s="9">
        <f>IF(O20="Yes",MASTER!$B$7,0)</f>
        <v>0</v>
      </c>
      <c r="BF20" s="9">
        <f>IF(
   OR($N20="",$N20="NO"),
   0,
   IFERROR(
      ROUND(
         CHOOSE(
            MATCH($N20,$H$302:$H$313,0),
            (BG20 + ROUND(BG20*MASTER!$B$3,0))*0.5,
            (BH20 + ROUND(BH20*MASTER!$B$3,0))*0.5,
            (BI20 + ROUND(BI20*MASTER!$B$3,0))*0.5,
            (BJ20 + ROUND(BJ20*MASTER!$B$3,0))*0.5,
            (BK20 + ROUND(BK20*MASTER!$B$4,0))*0.5,
            (BL20 + ROUND(BL20*MASTER!$B$4,0))*0.5,
            (BM20 + ROUND(BM20*MASTER!$B$4,0))*0.5,
            (BN20 + ROUND(BN20*MASTER!$B$4,0))*0.5,
            (BO20 + ROUND(BO20*MASTER!$B$4,0))*0.5,
            (BP20 + ROUND(BP20*MASTER!$B$4,0))*0.5,
            (BQ20 + ROUND(BQ20*MASTER!$B$4,0))*0.5,
            (BR20 + ROUND(BR20*MASTER!$B$4,0))*0.5
         ),
      0),
   0)
)</f>
        <v>0</v>
      </c>
      <c r="BG20" s="71">
        <f t="shared" si="19"/>
        <v>0</v>
      </c>
      <c r="BH20" s="9">
        <f t="shared" si="20"/>
        <v>0</v>
      </c>
      <c r="BI20" s="9">
        <f t="shared" si="21"/>
        <v>0</v>
      </c>
      <c r="BJ20" s="9">
        <f t="shared" si="22"/>
        <v>0</v>
      </c>
      <c r="BK20" s="9">
        <f t="shared" si="23"/>
        <v>0</v>
      </c>
      <c r="BL20" s="71">
        <f t="shared" si="24"/>
        <v>0</v>
      </c>
      <c r="BM20" s="71">
        <f t="shared" si="25"/>
        <v>0</v>
      </c>
      <c r="BN20" s="71">
        <f t="shared" si="26"/>
        <v>0</v>
      </c>
      <c r="BO20" s="71">
        <f t="shared" si="27"/>
        <v>0</v>
      </c>
      <c r="BP20" s="71">
        <f t="shared" si="28"/>
        <v>0</v>
      </c>
      <c r="BQ20" s="72">
        <f t="shared" si="29"/>
        <v>0</v>
      </c>
      <c r="BR20" s="71">
        <f t="shared" si="30"/>
        <v>0</v>
      </c>
      <c r="BS20" s="58" t="str">
        <f>IF(C20="","",IFERROR(VLOOKUP($A20,HRA_EXCEPTION,2,FALSE),MASTER!$B$5))</f>
        <v/>
      </c>
      <c r="BT20" s="48" t="str">
        <f t="shared" si="31"/>
        <v/>
      </c>
      <c r="BU20" s="48" t="str">
        <f t="shared" si="32"/>
        <v/>
      </c>
      <c r="BV20" s="48" t="str">
        <f t="shared" si="33"/>
        <v/>
      </c>
      <c r="BW20" s="48" t="str">
        <f t="shared" si="34"/>
        <v/>
      </c>
      <c r="BX20" s="48" t="str">
        <f t="shared" si="35"/>
        <v/>
      </c>
      <c r="BY20" s="48" t="str">
        <f t="shared" si="36"/>
        <v/>
      </c>
      <c r="BZ20" s="48" t="str">
        <f t="shared" si="37"/>
        <v/>
      </c>
      <c r="CA20" s="48" t="str">
        <f t="shared" si="38"/>
        <v/>
      </c>
      <c r="CB20" s="48" t="str">
        <f t="shared" si="39"/>
        <v/>
      </c>
      <c r="CC20" s="48" t="str">
        <f t="shared" si="40"/>
        <v/>
      </c>
      <c r="CD20" s="48" t="str">
        <f t="shared" si="41"/>
        <v/>
      </c>
      <c r="CE20" s="58" t="str">
        <f>IFERROR(IF(BG20&lt;=23100,
   VLOOKUP(MASTER!$B$8,CCA_RATE,2,FALSE),
   VLOOKUP(MASTER!$B$8,CCA_RATE,3,FALSE)),"")</f>
        <v/>
      </c>
      <c r="CF20" s="48" t="str">
        <f>IFERROR(IF(C20="","",
IF(BH20=0,0,
   IF(AND(AX20=4,ISNUMBER(L20)),L20,
      IF(BH20&lt;=23100,
         VLOOKUP(MASTER!$B$8,CCA_RATE,2,FALSE),
         VLOOKUP(MASTER!$B$8,CCA_RATE,3,FALSE))))),"")</f>
        <v/>
      </c>
      <c r="CG20" s="48" t="str">
        <f>IFERROR(IF(C20="","",
IF(BI20=0,0,
   IF(AND(AX20=5,ISNUMBER(L20)),L20,
      IF(AND(AX20&gt;0,AX20&lt;5,ISNUMBER(L20)),CF20,
         IF(BI20&lt;=23100,
            VLOOKUP(MASTER!$B$8,CCA_RATE,2,FALSE),
            VLOOKUP(MASTER!$B$8,CCA_RATE,3,FALSE)))))),"")</f>
        <v/>
      </c>
      <c r="CH20" s="48" t="str">
        <f>IFERROR(IF(C20="","",
IF(BJ20=0,0,
   IF(AND(AX20=6,ISNUMBER(L20)),L20,
      IF(AND(AX20&gt;0,AX20&lt;6,ISNUMBER(L20)),CG20,
         IF(BJ20&lt;=23100,
            VLOOKUP(MASTER!$B$8,CCA_RATE,2,FALSE),
            VLOOKUP(MASTER!$B$8,CCA_RATE,3,FALSE)))))),"")</f>
        <v/>
      </c>
      <c r="CI20" s="48" t="str">
        <f>IFERROR(IF(C20="","",
IF(BK20=0,0,
   IF(AND(AX20=7,ISNUMBER(L20)),L20,
      IF(AND(AX20&gt;0,AX20&lt;7,ISNUMBER(L20)),CH20,
         IF(BK20&lt;=23100,
            VLOOKUP(MASTER!$B$8,CCA_RATE,2,FALSE),
            VLOOKUP(MASTER!$B$8,CCA_RATE,3,FALSE)))))),"")</f>
        <v/>
      </c>
      <c r="CJ20" s="48" t="str">
        <f>IFERROR(IF(C20="","",
IF(BL20=0,0,
   IF(AND(AX20=8,ISNUMBER(L20)),L20,
      IF(AND(AX20&gt;0,AX20&lt;8,ISNUMBER(L20)),CI20,
         IF(BL20&lt;=23100,
            VLOOKUP(MASTER!$B$8,CCA_RATE,2,FALSE),
            VLOOKUP(MASTER!$B$8,CCA_RATE,3,FALSE)))))),"")</f>
        <v/>
      </c>
      <c r="CK20" s="48" t="str">
        <f>IFERROR(IF(C20="","",
IF(BM20=0,0,
   IF(AND(AX20=9,ISNUMBER(L20)),L20,
      IF(AND(AX20&gt;0,AX20&lt;9,ISNUMBER(L20)),CJ20,
         IF(BM20&lt;=23100,
            VLOOKUP(MASTER!$B$8,CCA_RATE,2,FALSE),
            VLOOKUP(MASTER!$B$8,CCA_RATE,3,FALSE)))))),"")</f>
        <v/>
      </c>
      <c r="CL20" s="48" t="str">
        <f>IFERROR(IF(C20="","",
IF(BN20=0,0,
   IF(AND(AX20=10,ISNUMBER(L20)),L20,
      IF(AND(AX20&gt;0,AX20&lt;10,ISNUMBER(L20)),CK20,
         IF(BN20&lt;=23100,
            VLOOKUP(MASTER!$B$8,CCA_RATE,2,FALSE),
            VLOOKUP(MASTER!$B$8,CCA_RATE,3,FALSE)))))),"")</f>
        <v/>
      </c>
      <c r="CM20" s="48" t="str">
        <f>IFERROR(IF(C20="","",
IF(BO20=0,0,
   IF(AND(AX20=11,ISNUMBER(L20)),L20,
      IF(AND(AX20&gt;0,AX20&lt;11,ISNUMBER(L20)),CL20,
         IF(BO20&lt;=23100,
            VLOOKUP(MASTER!$B$8,CCA_RATE,2,FALSE),
            VLOOKUP(MASTER!$B$8,CCA_RATE,3,FALSE)))))),"")</f>
        <v/>
      </c>
      <c r="CN20" s="48" t="str">
        <f>IFERROR(IF(C20="","",
IF(BP20=0,0,
   IF(AND(AX20=12,ISNUMBER(L20)),L20,
      IF(AND(AX20&gt;0,AX20&lt;12,ISNUMBER(L20)),CM20,
         IF(BP20&lt;=23100,
            VLOOKUP(MASTER!$B$8,CCA_RATE,2,FALSE),
            VLOOKUP(MASTER!$B$8,CCA_RATE,3,FALSE)))))),"")</f>
        <v/>
      </c>
      <c r="CO20" s="48" t="str">
        <f>IFERROR(IF(C20="","",
IF(BQ20=0,0,
   IF(AND(AX20=13,ISNUMBER(L20)),L20,
      IF(AND(AX20&gt;0,AX20&lt;13,ISNUMBER(L20)),CN20,
         IF(BQ20&lt;=23100,
            VLOOKUP(MASTER!$B$8,CCA_RATE,2,FALSE),
            VLOOKUP(MASTER!$B$8,CCA_RATE,3,FALSE)))))),"")</f>
        <v/>
      </c>
      <c r="CP20" s="48" t="str">
        <f>IFERROR(IF(C20="","",
IF(BR20=0,0,
   IF(AND(AX20=14,ISNUMBER(L20)),L20,
      IF(AND(AX20&gt;0,AX20&lt;14,ISNUMBER(L20)),CO20,
         IF(BR20&lt;=23100,
            VLOOKUP(MASTER!$B$8,CCA_RATE,2,FALSE),
            VLOOKUP(MASTER!$B$8,CCA_RATE,3,FALSE)))))),"")</f>
        <v/>
      </c>
    </row>
    <row r="21" spans="1:94" ht="15.5" x14ac:dyDescent="0.35">
      <c r="A21" s="48" t="str">
        <f>IF(C21="","",COUNTA($C$2:C21))</f>
        <v/>
      </c>
      <c r="B21" s="65"/>
      <c r="C21" s="65"/>
      <c r="D21" s="65"/>
      <c r="E21" s="65"/>
      <c r="F21" s="65"/>
      <c r="G21" s="65"/>
      <c r="H21" s="65"/>
      <c r="I21" s="65"/>
      <c r="J21" s="65"/>
      <c r="K21" s="65"/>
      <c r="L21" s="65"/>
      <c r="M21" s="65"/>
      <c r="N21" s="65"/>
      <c r="O21" s="65"/>
      <c r="P21" s="65"/>
      <c r="Q21" s="76"/>
      <c r="R21" s="76"/>
      <c r="S21" s="76"/>
      <c r="T21" s="76"/>
      <c r="U21" s="76"/>
      <c r="V21" s="76"/>
      <c r="W21" s="76"/>
      <c r="X21" s="68"/>
      <c r="Y21" s="68"/>
      <c r="Z21" s="68"/>
      <c r="AA21" s="68"/>
      <c r="AB21" s="68"/>
      <c r="AC21" t="s">
        <v>34</v>
      </c>
      <c r="AD21" s="48" t="str">
        <f t="shared" si="7"/>
        <v/>
      </c>
      <c r="AE21" s="48" t="str">
        <f>IFERROR(IF(AD21-MASTER!$B$6&lt;0,0,AD21-MASTER!$B$6),"")</f>
        <v/>
      </c>
      <c r="AF21" s="48" t="str">
        <f t="shared" si="8"/>
        <v/>
      </c>
      <c r="AG21" s="48" t="str">
        <f t="shared" si="9"/>
        <v/>
      </c>
      <c r="AH21" s="48" t="str">
        <f t="shared" si="10"/>
        <v/>
      </c>
      <c r="AI21" s="48" t="str">
        <f t="shared" si="11"/>
        <v/>
      </c>
      <c r="AJ21" s="48" t="str">
        <f t="shared" si="12"/>
        <v/>
      </c>
      <c r="AK21" s="69" t="str">
        <f t="shared" ca="1" si="13"/>
        <v/>
      </c>
      <c r="AW21" s="71">
        <f t="shared" si="0"/>
        <v>0</v>
      </c>
      <c r="AX21" s="71">
        <f t="shared" si="1"/>
        <v>0</v>
      </c>
      <c r="AY21" s="9">
        <f t="shared" si="14"/>
        <v>0</v>
      </c>
      <c r="AZ21" s="9">
        <f t="shared" si="15"/>
        <v>7</v>
      </c>
      <c r="BA21" s="9">
        <f t="shared" si="16"/>
        <v>0</v>
      </c>
      <c r="BB21" s="9">
        <f xml:space="preserve">
ROUND(BG21*MASTER!$B$3,0)
+ROUND(BH21*MASTER!$B$3,0)
+ROUND(BI21*MASTER!$B$3,0)
+ROUND(BJ21*MASTER!$B$3,0)
+ROUND(BK21*MASTER!$B$4,0)
+ROUND(BL21*MASTER!$B$4,0)
+ROUND(BM21*MASTER!$B$4,0)
+ROUND(BN21*MASTER!$B$4,0)
+ROUND(BO21*MASTER!$B$4,0)
+ROUND(BP21*MASTER!$B$4,0)
+ROUND(BQ21*MASTER!$B$4,0)
+ROUND(BR21*MASTER!$B$4,0)
+ROUND(
   (MASTER!$B$3 - MASTER!$B$11) * E21 * 2,
0)</f>
        <v>0</v>
      </c>
      <c r="BC21" s="9" t="str">
        <f t="shared" si="17"/>
        <v/>
      </c>
      <c r="BD21" s="9">
        <f t="shared" si="18"/>
        <v>0</v>
      </c>
      <c r="BE21" s="9">
        <f>IF(O21="Yes",MASTER!$B$7,0)</f>
        <v>0</v>
      </c>
      <c r="BF21" s="9">
        <f>IF(
   OR($N21="",$N21="NO"),
   0,
   IFERROR(
      ROUND(
         CHOOSE(
            MATCH($N21,$H$302:$H$313,0),
            (BG21 + ROUND(BG21*MASTER!$B$3,0))*0.5,
            (BH21 + ROUND(BH21*MASTER!$B$3,0))*0.5,
            (BI21 + ROUND(BI21*MASTER!$B$3,0))*0.5,
            (BJ21 + ROUND(BJ21*MASTER!$B$3,0))*0.5,
            (BK21 + ROUND(BK21*MASTER!$B$4,0))*0.5,
            (BL21 + ROUND(BL21*MASTER!$B$4,0))*0.5,
            (BM21 + ROUND(BM21*MASTER!$B$4,0))*0.5,
            (BN21 + ROUND(BN21*MASTER!$B$4,0))*0.5,
            (BO21 + ROUND(BO21*MASTER!$B$4,0))*0.5,
            (BP21 + ROUND(BP21*MASTER!$B$4,0))*0.5,
            (BQ21 + ROUND(BQ21*MASTER!$B$4,0))*0.5,
            (BR21 + ROUND(BR21*MASTER!$B$4,0))*0.5
         ),
      0),
   0)
)</f>
        <v>0</v>
      </c>
      <c r="BG21" s="71">
        <f t="shared" si="19"/>
        <v>0</v>
      </c>
      <c r="BH21" s="9">
        <f t="shared" si="20"/>
        <v>0</v>
      </c>
      <c r="BI21" s="9">
        <f t="shared" si="21"/>
        <v>0</v>
      </c>
      <c r="BJ21" s="9">
        <f t="shared" si="22"/>
        <v>0</v>
      </c>
      <c r="BK21" s="9">
        <f t="shared" si="23"/>
        <v>0</v>
      </c>
      <c r="BL21" s="71">
        <f t="shared" si="24"/>
        <v>0</v>
      </c>
      <c r="BM21" s="71">
        <f t="shared" si="25"/>
        <v>0</v>
      </c>
      <c r="BN21" s="71">
        <f t="shared" si="26"/>
        <v>0</v>
      </c>
      <c r="BO21" s="71">
        <f t="shared" si="27"/>
        <v>0</v>
      </c>
      <c r="BP21" s="71">
        <f t="shared" si="28"/>
        <v>0</v>
      </c>
      <c r="BQ21" s="72">
        <f t="shared" si="29"/>
        <v>0</v>
      </c>
      <c r="BR21" s="71">
        <f t="shared" si="30"/>
        <v>0</v>
      </c>
      <c r="BS21" s="58" t="str">
        <f>IF(C21="","",IFERROR(VLOOKUP($A21,HRA_EXCEPTION,2,FALSE),MASTER!$B$5))</f>
        <v/>
      </c>
      <c r="BT21" s="48" t="str">
        <f t="shared" si="31"/>
        <v/>
      </c>
      <c r="BU21" s="48" t="str">
        <f t="shared" si="32"/>
        <v/>
      </c>
      <c r="BV21" s="48" t="str">
        <f t="shared" si="33"/>
        <v/>
      </c>
      <c r="BW21" s="48" t="str">
        <f t="shared" si="34"/>
        <v/>
      </c>
      <c r="BX21" s="48" t="str">
        <f t="shared" si="35"/>
        <v/>
      </c>
      <c r="BY21" s="48" t="str">
        <f t="shared" si="36"/>
        <v/>
      </c>
      <c r="BZ21" s="48" t="str">
        <f t="shared" si="37"/>
        <v/>
      </c>
      <c r="CA21" s="48" t="str">
        <f t="shared" si="38"/>
        <v/>
      </c>
      <c r="CB21" s="48" t="str">
        <f t="shared" si="39"/>
        <v/>
      </c>
      <c r="CC21" s="48" t="str">
        <f t="shared" si="40"/>
        <v/>
      </c>
      <c r="CD21" s="48" t="str">
        <f t="shared" si="41"/>
        <v/>
      </c>
      <c r="CE21" s="58" t="str">
        <f>IFERROR(IF(BG21&lt;=23100,
   VLOOKUP(MASTER!$B$8,CCA_RATE,2,FALSE),
   VLOOKUP(MASTER!$B$8,CCA_RATE,3,FALSE)),"")</f>
        <v/>
      </c>
      <c r="CF21" s="48" t="str">
        <f>IFERROR(IF(C21="","",
IF(BH21=0,0,
   IF(AND(AX21=4,ISNUMBER(L21)),L21,
      IF(BH21&lt;=23100,
         VLOOKUP(MASTER!$B$8,CCA_RATE,2,FALSE),
         VLOOKUP(MASTER!$B$8,CCA_RATE,3,FALSE))))),"")</f>
        <v/>
      </c>
      <c r="CG21" s="48" t="str">
        <f>IFERROR(IF(C21="","",
IF(BI21=0,0,
   IF(AND(AX21=5,ISNUMBER(L21)),L21,
      IF(AND(AX21&gt;0,AX21&lt;5,ISNUMBER(L21)),CF21,
         IF(BI21&lt;=23100,
            VLOOKUP(MASTER!$B$8,CCA_RATE,2,FALSE),
            VLOOKUP(MASTER!$B$8,CCA_RATE,3,FALSE)))))),"")</f>
        <v/>
      </c>
      <c r="CH21" s="48" t="str">
        <f>IFERROR(IF(C21="","",
IF(BJ21=0,0,
   IF(AND(AX21=6,ISNUMBER(L21)),L21,
      IF(AND(AX21&gt;0,AX21&lt;6,ISNUMBER(L21)),CG21,
         IF(BJ21&lt;=23100,
            VLOOKUP(MASTER!$B$8,CCA_RATE,2,FALSE),
            VLOOKUP(MASTER!$B$8,CCA_RATE,3,FALSE)))))),"")</f>
        <v/>
      </c>
      <c r="CI21" s="48" t="str">
        <f>IFERROR(IF(C21="","",
IF(BK21=0,0,
   IF(AND(AX21=7,ISNUMBER(L21)),L21,
      IF(AND(AX21&gt;0,AX21&lt;7,ISNUMBER(L21)),CH21,
         IF(BK21&lt;=23100,
            VLOOKUP(MASTER!$B$8,CCA_RATE,2,FALSE),
            VLOOKUP(MASTER!$B$8,CCA_RATE,3,FALSE)))))),"")</f>
        <v/>
      </c>
      <c r="CJ21" s="48" t="str">
        <f>IFERROR(IF(C21="","",
IF(BL21=0,0,
   IF(AND(AX21=8,ISNUMBER(L21)),L21,
      IF(AND(AX21&gt;0,AX21&lt;8,ISNUMBER(L21)),CI21,
         IF(BL21&lt;=23100,
            VLOOKUP(MASTER!$B$8,CCA_RATE,2,FALSE),
            VLOOKUP(MASTER!$B$8,CCA_RATE,3,FALSE)))))),"")</f>
        <v/>
      </c>
      <c r="CK21" s="48" t="str">
        <f>IFERROR(IF(C21="","",
IF(BM21=0,0,
   IF(AND(AX21=9,ISNUMBER(L21)),L21,
      IF(AND(AX21&gt;0,AX21&lt;9,ISNUMBER(L21)),CJ21,
         IF(BM21&lt;=23100,
            VLOOKUP(MASTER!$B$8,CCA_RATE,2,FALSE),
            VLOOKUP(MASTER!$B$8,CCA_RATE,3,FALSE)))))),"")</f>
        <v/>
      </c>
      <c r="CL21" s="48" t="str">
        <f>IFERROR(IF(C21="","",
IF(BN21=0,0,
   IF(AND(AX21=10,ISNUMBER(L21)),L21,
      IF(AND(AX21&gt;0,AX21&lt;10,ISNUMBER(L21)),CK21,
         IF(BN21&lt;=23100,
            VLOOKUP(MASTER!$B$8,CCA_RATE,2,FALSE),
            VLOOKUP(MASTER!$B$8,CCA_RATE,3,FALSE)))))),"")</f>
        <v/>
      </c>
      <c r="CM21" s="48" t="str">
        <f>IFERROR(IF(C21="","",
IF(BO21=0,0,
   IF(AND(AX21=11,ISNUMBER(L21)),L21,
      IF(AND(AX21&gt;0,AX21&lt;11,ISNUMBER(L21)),CL21,
         IF(BO21&lt;=23100,
            VLOOKUP(MASTER!$B$8,CCA_RATE,2,FALSE),
            VLOOKUP(MASTER!$B$8,CCA_RATE,3,FALSE)))))),"")</f>
        <v/>
      </c>
      <c r="CN21" s="48" t="str">
        <f>IFERROR(IF(C21="","",
IF(BP21=0,0,
   IF(AND(AX21=12,ISNUMBER(L21)),L21,
      IF(AND(AX21&gt;0,AX21&lt;12,ISNUMBER(L21)),CM21,
         IF(BP21&lt;=23100,
            VLOOKUP(MASTER!$B$8,CCA_RATE,2,FALSE),
            VLOOKUP(MASTER!$B$8,CCA_RATE,3,FALSE)))))),"")</f>
        <v/>
      </c>
      <c r="CO21" s="48" t="str">
        <f>IFERROR(IF(C21="","",
IF(BQ21=0,0,
   IF(AND(AX21=13,ISNUMBER(L21)),L21,
      IF(AND(AX21&gt;0,AX21&lt;13,ISNUMBER(L21)),CN21,
         IF(BQ21&lt;=23100,
            VLOOKUP(MASTER!$B$8,CCA_RATE,2,FALSE),
            VLOOKUP(MASTER!$B$8,CCA_RATE,3,FALSE)))))),"")</f>
        <v/>
      </c>
      <c r="CP21" s="48" t="str">
        <f>IFERROR(IF(C21="","",
IF(BR21=0,0,
   IF(AND(AX21=14,ISNUMBER(L21)),L21,
      IF(AND(AX21&gt;0,AX21&lt;14,ISNUMBER(L21)),CO21,
         IF(BR21&lt;=23100,
            VLOOKUP(MASTER!$B$8,CCA_RATE,2,FALSE),
            VLOOKUP(MASTER!$B$8,CCA_RATE,3,FALSE)))))),"")</f>
        <v/>
      </c>
    </row>
    <row r="22" spans="1:94" ht="15.5" x14ac:dyDescent="0.35">
      <c r="A22" s="48" t="str">
        <f>IF(C22="","",COUNTA($C$2:C22))</f>
        <v/>
      </c>
      <c r="B22" s="65"/>
      <c r="C22" s="65"/>
      <c r="D22" s="65"/>
      <c r="E22" s="65"/>
      <c r="F22" s="65"/>
      <c r="G22" s="65"/>
      <c r="H22" s="65"/>
      <c r="I22" s="65"/>
      <c r="J22" s="65"/>
      <c r="K22" s="65"/>
      <c r="L22" s="65"/>
      <c r="M22" s="65"/>
      <c r="N22" s="65"/>
      <c r="O22" s="65"/>
      <c r="P22" s="65"/>
      <c r="Q22" s="77"/>
      <c r="R22" s="77"/>
      <c r="S22" s="77"/>
      <c r="T22" s="77"/>
      <c r="U22" s="77"/>
      <c r="V22" s="77"/>
      <c r="W22" s="77"/>
      <c r="X22" s="77"/>
      <c r="Y22" s="77"/>
      <c r="Z22" s="77"/>
      <c r="AA22" s="77"/>
      <c r="AB22" s="68"/>
      <c r="AC22" t="s">
        <v>35</v>
      </c>
      <c r="AD22" s="48" t="str">
        <f t="shared" si="7"/>
        <v/>
      </c>
      <c r="AE22" s="48" t="str">
        <f>IFERROR(IF(AD22-MASTER!$B$6&lt;0,0,AD22-MASTER!$B$6),"")</f>
        <v/>
      </c>
      <c r="AF22" s="48" t="str">
        <f t="shared" si="8"/>
        <v/>
      </c>
      <c r="AG22" s="48" t="str">
        <f t="shared" si="9"/>
        <v/>
      </c>
      <c r="AH22" s="48" t="str">
        <f t="shared" si="10"/>
        <v/>
      </c>
      <c r="AI22" s="48" t="str">
        <f t="shared" si="11"/>
        <v/>
      </c>
      <c r="AJ22" s="48" t="str">
        <f t="shared" si="12"/>
        <v/>
      </c>
      <c r="AK22" s="69" t="str">
        <f t="shared" ca="1" si="13"/>
        <v/>
      </c>
      <c r="AW22" s="71">
        <f t="shared" si="0"/>
        <v>0</v>
      </c>
      <c r="AX22" s="71">
        <f t="shared" si="1"/>
        <v>0</v>
      </c>
      <c r="AY22" s="9">
        <f t="shared" si="14"/>
        <v>0</v>
      </c>
      <c r="AZ22" s="9">
        <f t="shared" si="15"/>
        <v>7</v>
      </c>
      <c r="BA22" s="9">
        <f t="shared" si="16"/>
        <v>0</v>
      </c>
      <c r="BB22" s="9">
        <f xml:space="preserve">
ROUND(BG22*MASTER!$B$3,0)
+ROUND(BH22*MASTER!$B$3,0)
+ROUND(BI22*MASTER!$B$3,0)
+ROUND(BJ22*MASTER!$B$3,0)
+ROUND(BK22*MASTER!$B$4,0)
+ROUND(BL22*MASTER!$B$4,0)
+ROUND(BM22*MASTER!$B$4,0)
+ROUND(BN22*MASTER!$B$4,0)
+ROUND(BO22*MASTER!$B$4,0)
+ROUND(BP22*MASTER!$B$4,0)
+ROUND(BQ22*MASTER!$B$4,0)
+ROUND(BR22*MASTER!$B$4,0)
+ROUND(
   (MASTER!$B$3 - MASTER!$B$11) * E22 * 2,
0)</f>
        <v>0</v>
      </c>
      <c r="BC22" s="9" t="str">
        <f t="shared" si="17"/>
        <v/>
      </c>
      <c r="BD22" s="9">
        <f t="shared" si="18"/>
        <v>0</v>
      </c>
      <c r="BE22" s="9">
        <f>IF(O22="Yes",MASTER!$B$7,0)</f>
        <v>0</v>
      </c>
      <c r="BF22" s="9">
        <f>IF(
   OR($N22="",$N22="NO"),
   0,
   IFERROR(
      ROUND(
         CHOOSE(
            MATCH($N22,$H$302:$H$313,0),
            (BG22 + ROUND(BG22*MASTER!$B$3,0))*0.5,
            (BH22 + ROUND(BH22*MASTER!$B$3,0))*0.5,
            (BI22 + ROUND(BI22*MASTER!$B$3,0))*0.5,
            (BJ22 + ROUND(BJ22*MASTER!$B$3,0))*0.5,
            (BK22 + ROUND(BK22*MASTER!$B$4,0))*0.5,
            (BL22 + ROUND(BL22*MASTER!$B$4,0))*0.5,
            (BM22 + ROUND(BM22*MASTER!$B$4,0))*0.5,
            (BN22 + ROUND(BN22*MASTER!$B$4,0))*0.5,
            (BO22 + ROUND(BO22*MASTER!$B$4,0))*0.5,
            (BP22 + ROUND(BP22*MASTER!$B$4,0))*0.5,
            (BQ22 + ROUND(BQ22*MASTER!$B$4,0))*0.5,
            (BR22 + ROUND(BR22*MASTER!$B$4,0))*0.5
         ),
      0),
   0)
)</f>
        <v>0</v>
      </c>
      <c r="BG22" s="71">
        <f t="shared" si="19"/>
        <v>0</v>
      </c>
      <c r="BH22" s="9">
        <f t="shared" si="20"/>
        <v>0</v>
      </c>
      <c r="BI22" s="9">
        <f t="shared" si="21"/>
        <v>0</v>
      </c>
      <c r="BJ22" s="9">
        <f t="shared" si="22"/>
        <v>0</v>
      </c>
      <c r="BK22" s="9">
        <f t="shared" si="23"/>
        <v>0</v>
      </c>
      <c r="BL22" s="71">
        <f t="shared" si="24"/>
        <v>0</v>
      </c>
      <c r="BM22" s="71">
        <f t="shared" si="25"/>
        <v>0</v>
      </c>
      <c r="BN22" s="71">
        <f t="shared" si="26"/>
        <v>0</v>
      </c>
      <c r="BO22" s="71">
        <f t="shared" si="27"/>
        <v>0</v>
      </c>
      <c r="BP22" s="71">
        <f t="shared" si="28"/>
        <v>0</v>
      </c>
      <c r="BQ22" s="72">
        <f t="shared" si="29"/>
        <v>0</v>
      </c>
      <c r="BR22" s="71">
        <f t="shared" si="30"/>
        <v>0</v>
      </c>
      <c r="BS22" s="58" t="str">
        <f>IF(C22="","",IFERROR(VLOOKUP($A22,HRA_EXCEPTION,2,FALSE),MASTER!$B$5))</f>
        <v/>
      </c>
      <c r="BT22" s="48" t="str">
        <f t="shared" si="31"/>
        <v/>
      </c>
      <c r="BU22" s="48" t="str">
        <f t="shared" si="32"/>
        <v/>
      </c>
      <c r="BV22" s="48" t="str">
        <f t="shared" si="33"/>
        <v/>
      </c>
      <c r="BW22" s="48" t="str">
        <f t="shared" si="34"/>
        <v/>
      </c>
      <c r="BX22" s="48" t="str">
        <f t="shared" si="35"/>
        <v/>
      </c>
      <c r="BY22" s="48" t="str">
        <f t="shared" si="36"/>
        <v/>
      </c>
      <c r="BZ22" s="48" t="str">
        <f t="shared" si="37"/>
        <v/>
      </c>
      <c r="CA22" s="48" t="str">
        <f t="shared" si="38"/>
        <v/>
      </c>
      <c r="CB22" s="48" t="str">
        <f t="shared" si="39"/>
        <v/>
      </c>
      <c r="CC22" s="48" t="str">
        <f t="shared" si="40"/>
        <v/>
      </c>
      <c r="CD22" s="48" t="str">
        <f t="shared" si="41"/>
        <v/>
      </c>
      <c r="CE22" s="58" t="str">
        <f>IFERROR(IF(BG22&lt;=23100,
   VLOOKUP(MASTER!$B$8,CCA_RATE,2,FALSE),
   VLOOKUP(MASTER!$B$8,CCA_RATE,3,FALSE)),"")</f>
        <v/>
      </c>
      <c r="CF22" s="48" t="str">
        <f>IFERROR(IF(C22="","",
IF(BH22=0,0,
   IF(AND(AX22=4,ISNUMBER(L22)),L22,
      IF(BH22&lt;=23100,
         VLOOKUP(MASTER!$B$8,CCA_RATE,2,FALSE),
         VLOOKUP(MASTER!$B$8,CCA_RATE,3,FALSE))))),"")</f>
        <v/>
      </c>
      <c r="CG22" s="48" t="str">
        <f>IFERROR(IF(C22="","",
IF(BI22=0,0,
   IF(AND(AX22=5,ISNUMBER(L22)),L22,
      IF(AND(AX22&gt;0,AX22&lt;5,ISNUMBER(L22)),CF22,
         IF(BI22&lt;=23100,
            VLOOKUP(MASTER!$B$8,CCA_RATE,2,FALSE),
            VLOOKUP(MASTER!$B$8,CCA_RATE,3,FALSE)))))),"")</f>
        <v/>
      </c>
      <c r="CH22" s="48" t="str">
        <f>IFERROR(IF(C22="","",
IF(BJ22=0,0,
   IF(AND(AX22=6,ISNUMBER(L22)),L22,
      IF(AND(AX22&gt;0,AX22&lt;6,ISNUMBER(L22)),CG22,
         IF(BJ22&lt;=23100,
            VLOOKUP(MASTER!$B$8,CCA_RATE,2,FALSE),
            VLOOKUP(MASTER!$B$8,CCA_RATE,3,FALSE)))))),"")</f>
        <v/>
      </c>
      <c r="CI22" s="48" t="str">
        <f>IFERROR(IF(C22="","",
IF(BK22=0,0,
   IF(AND(AX22=7,ISNUMBER(L22)),L22,
      IF(AND(AX22&gt;0,AX22&lt;7,ISNUMBER(L22)),CH22,
         IF(BK22&lt;=23100,
            VLOOKUP(MASTER!$B$8,CCA_RATE,2,FALSE),
            VLOOKUP(MASTER!$B$8,CCA_RATE,3,FALSE)))))),"")</f>
        <v/>
      </c>
      <c r="CJ22" s="48" t="str">
        <f>IFERROR(IF(C22="","",
IF(BL22=0,0,
   IF(AND(AX22=8,ISNUMBER(L22)),L22,
      IF(AND(AX22&gt;0,AX22&lt;8,ISNUMBER(L22)),CI22,
         IF(BL22&lt;=23100,
            VLOOKUP(MASTER!$B$8,CCA_RATE,2,FALSE),
            VLOOKUP(MASTER!$B$8,CCA_RATE,3,FALSE)))))),"")</f>
        <v/>
      </c>
      <c r="CK22" s="48" t="str">
        <f>IFERROR(IF(C22="","",
IF(BM22=0,0,
   IF(AND(AX22=9,ISNUMBER(L22)),L22,
      IF(AND(AX22&gt;0,AX22&lt;9,ISNUMBER(L22)),CJ22,
         IF(BM22&lt;=23100,
            VLOOKUP(MASTER!$B$8,CCA_RATE,2,FALSE),
            VLOOKUP(MASTER!$B$8,CCA_RATE,3,FALSE)))))),"")</f>
        <v/>
      </c>
      <c r="CL22" s="48" t="str">
        <f>IFERROR(IF(C22="","",
IF(BN22=0,0,
   IF(AND(AX22=10,ISNUMBER(L22)),L22,
      IF(AND(AX22&gt;0,AX22&lt;10,ISNUMBER(L22)),CK22,
         IF(BN22&lt;=23100,
            VLOOKUP(MASTER!$B$8,CCA_RATE,2,FALSE),
            VLOOKUP(MASTER!$B$8,CCA_RATE,3,FALSE)))))),"")</f>
        <v/>
      </c>
      <c r="CM22" s="48" t="str">
        <f>IFERROR(IF(C22="","",
IF(BO22=0,0,
   IF(AND(AX22=11,ISNUMBER(L22)),L22,
      IF(AND(AX22&gt;0,AX22&lt;11,ISNUMBER(L22)),CL22,
         IF(BO22&lt;=23100,
            VLOOKUP(MASTER!$B$8,CCA_RATE,2,FALSE),
            VLOOKUP(MASTER!$B$8,CCA_RATE,3,FALSE)))))),"")</f>
        <v/>
      </c>
      <c r="CN22" s="48" t="str">
        <f>IFERROR(IF(C22="","",
IF(BP22=0,0,
   IF(AND(AX22=12,ISNUMBER(L22)),L22,
      IF(AND(AX22&gt;0,AX22&lt;12,ISNUMBER(L22)),CM22,
         IF(BP22&lt;=23100,
            VLOOKUP(MASTER!$B$8,CCA_RATE,2,FALSE),
            VLOOKUP(MASTER!$B$8,CCA_RATE,3,FALSE)))))),"")</f>
        <v/>
      </c>
      <c r="CO22" s="48" t="str">
        <f>IFERROR(IF(C22="","",
IF(BQ22=0,0,
   IF(AND(AX22=13,ISNUMBER(L22)),L22,
      IF(AND(AX22&gt;0,AX22&lt;13,ISNUMBER(L22)),CN22,
         IF(BQ22&lt;=23100,
            VLOOKUP(MASTER!$B$8,CCA_RATE,2,FALSE),
            VLOOKUP(MASTER!$B$8,CCA_RATE,3,FALSE)))))),"")</f>
        <v/>
      </c>
      <c r="CP22" s="48" t="str">
        <f>IFERROR(IF(C22="","",
IF(BR22=0,0,
   IF(AND(AX22=14,ISNUMBER(L22)),L22,
      IF(AND(AX22&gt;0,AX22&lt;14,ISNUMBER(L22)),CO22,
         IF(BR22&lt;=23100,
            VLOOKUP(MASTER!$B$8,CCA_RATE,2,FALSE),
            VLOOKUP(MASTER!$B$8,CCA_RATE,3,FALSE)))))),"")</f>
        <v/>
      </c>
    </row>
    <row r="23" spans="1:94" ht="15.5" x14ac:dyDescent="0.35">
      <c r="A23" s="48" t="str">
        <f>IF(C23="","",COUNTA($C$2:C23))</f>
        <v/>
      </c>
      <c r="B23" s="65"/>
      <c r="C23" s="65"/>
      <c r="D23" s="65"/>
      <c r="E23" s="65"/>
      <c r="F23" s="65"/>
      <c r="G23" s="65"/>
      <c r="H23" s="65"/>
      <c r="I23" s="65"/>
      <c r="J23" s="65"/>
      <c r="K23" s="65"/>
      <c r="L23" s="65"/>
      <c r="M23" s="65"/>
      <c r="N23" s="65"/>
      <c r="O23" s="65"/>
      <c r="P23" s="65"/>
      <c r="Q23" s="77"/>
      <c r="R23" s="77"/>
      <c r="S23" s="77"/>
      <c r="T23" s="77"/>
      <c r="U23" s="77"/>
      <c r="V23" s="77"/>
      <c r="W23" s="77"/>
      <c r="X23" s="68"/>
      <c r="Y23" s="68"/>
      <c r="Z23" s="68"/>
      <c r="AA23" s="68"/>
      <c r="AB23" s="68"/>
      <c r="AC23" t="s">
        <v>36</v>
      </c>
      <c r="AD23" s="48" t="str">
        <f t="shared" si="7"/>
        <v/>
      </c>
      <c r="AE23" s="48" t="str">
        <f>IFERROR(IF(AD23-MASTER!$B$6&lt;0,0,AD23-MASTER!$B$6),"")</f>
        <v/>
      </c>
      <c r="AF23" s="48" t="str">
        <f t="shared" si="8"/>
        <v/>
      </c>
      <c r="AG23" s="48" t="str">
        <f t="shared" si="9"/>
        <v/>
      </c>
      <c r="AH23" s="48" t="str">
        <f t="shared" si="10"/>
        <v/>
      </c>
      <c r="AI23" s="48" t="str">
        <f t="shared" si="11"/>
        <v/>
      </c>
      <c r="AJ23" s="48" t="str">
        <f t="shared" si="12"/>
        <v/>
      </c>
      <c r="AK23" s="69" t="str">
        <f t="shared" ca="1" si="13"/>
        <v/>
      </c>
      <c r="AW23" s="71">
        <f t="shared" si="0"/>
        <v>0</v>
      </c>
      <c r="AX23" s="71">
        <f t="shared" si="1"/>
        <v>0</v>
      </c>
      <c r="AY23" s="9">
        <f t="shared" si="14"/>
        <v>0</v>
      </c>
      <c r="AZ23" s="9">
        <f t="shared" si="15"/>
        <v>7</v>
      </c>
      <c r="BA23" s="9">
        <f t="shared" si="16"/>
        <v>0</v>
      </c>
      <c r="BB23" s="9">
        <f xml:space="preserve">
ROUND(BG23*MASTER!$B$3,0)
+ROUND(BH23*MASTER!$B$3,0)
+ROUND(BI23*MASTER!$B$3,0)
+ROUND(BJ23*MASTER!$B$3,0)
+ROUND(BK23*MASTER!$B$4,0)
+ROUND(BL23*MASTER!$B$4,0)
+ROUND(BM23*MASTER!$B$4,0)
+ROUND(BN23*MASTER!$B$4,0)
+ROUND(BO23*MASTER!$B$4,0)
+ROUND(BP23*MASTER!$B$4,0)
+ROUND(BQ23*MASTER!$B$4,0)
+ROUND(BR23*MASTER!$B$4,0)
+ROUND(
   (MASTER!$B$3 - MASTER!$B$11) * E23 * 2,
0)</f>
        <v>0</v>
      </c>
      <c r="BC23" s="9" t="str">
        <f t="shared" si="17"/>
        <v/>
      </c>
      <c r="BD23" s="9">
        <f t="shared" si="18"/>
        <v>0</v>
      </c>
      <c r="BE23" s="9">
        <f>IF(O23="Yes",MASTER!$B$7,0)</f>
        <v>0</v>
      </c>
      <c r="BF23" s="9">
        <f>IF(
   OR($N23="",$N23="NO"),
   0,
   IFERROR(
      ROUND(
         CHOOSE(
            MATCH($N23,$H$302:$H$313,0),
            (BG23 + ROUND(BG23*MASTER!$B$3,0))*0.5,
            (BH23 + ROUND(BH23*MASTER!$B$3,0))*0.5,
            (BI23 + ROUND(BI23*MASTER!$B$3,0))*0.5,
            (BJ23 + ROUND(BJ23*MASTER!$B$3,0))*0.5,
            (BK23 + ROUND(BK23*MASTER!$B$4,0))*0.5,
            (BL23 + ROUND(BL23*MASTER!$B$4,0))*0.5,
            (BM23 + ROUND(BM23*MASTER!$B$4,0))*0.5,
            (BN23 + ROUND(BN23*MASTER!$B$4,0))*0.5,
            (BO23 + ROUND(BO23*MASTER!$B$4,0))*0.5,
            (BP23 + ROUND(BP23*MASTER!$B$4,0))*0.5,
            (BQ23 + ROUND(BQ23*MASTER!$B$4,0))*0.5,
            (BR23 + ROUND(BR23*MASTER!$B$4,0))*0.5
         ),
      0),
   0)
)</f>
        <v>0</v>
      </c>
      <c r="BG23" s="71">
        <f t="shared" si="19"/>
        <v>0</v>
      </c>
      <c r="BH23" s="9">
        <f t="shared" si="20"/>
        <v>0</v>
      </c>
      <c r="BI23" s="9">
        <f t="shared" si="21"/>
        <v>0</v>
      </c>
      <c r="BJ23" s="9">
        <f t="shared" si="22"/>
        <v>0</v>
      </c>
      <c r="BK23" s="9">
        <f t="shared" si="23"/>
        <v>0</v>
      </c>
      <c r="BL23" s="71">
        <f t="shared" si="24"/>
        <v>0</v>
      </c>
      <c r="BM23" s="71">
        <f t="shared" si="25"/>
        <v>0</v>
      </c>
      <c r="BN23" s="71">
        <f t="shared" si="26"/>
        <v>0</v>
      </c>
      <c r="BO23" s="71">
        <f t="shared" si="27"/>
        <v>0</v>
      </c>
      <c r="BP23" s="71">
        <f t="shared" si="28"/>
        <v>0</v>
      </c>
      <c r="BQ23" s="72">
        <f t="shared" si="29"/>
        <v>0</v>
      </c>
      <c r="BR23" s="71">
        <f t="shared" si="30"/>
        <v>0</v>
      </c>
      <c r="BS23" s="58" t="str">
        <f>IF(C23="","",IFERROR(VLOOKUP($A23,HRA_EXCEPTION,2,FALSE),MASTER!$B$5))</f>
        <v/>
      </c>
      <c r="BT23" s="48" t="str">
        <f t="shared" si="31"/>
        <v/>
      </c>
      <c r="BU23" s="48" t="str">
        <f t="shared" si="32"/>
        <v/>
      </c>
      <c r="BV23" s="48" t="str">
        <f t="shared" si="33"/>
        <v/>
      </c>
      <c r="BW23" s="48" t="str">
        <f t="shared" si="34"/>
        <v/>
      </c>
      <c r="BX23" s="48" t="str">
        <f t="shared" si="35"/>
        <v/>
      </c>
      <c r="BY23" s="48" t="str">
        <f t="shared" si="36"/>
        <v/>
      </c>
      <c r="BZ23" s="48" t="str">
        <f t="shared" si="37"/>
        <v/>
      </c>
      <c r="CA23" s="48" t="str">
        <f t="shared" si="38"/>
        <v/>
      </c>
      <c r="CB23" s="48" t="str">
        <f t="shared" si="39"/>
        <v/>
      </c>
      <c r="CC23" s="48" t="str">
        <f t="shared" si="40"/>
        <v/>
      </c>
      <c r="CD23" s="48" t="str">
        <f t="shared" si="41"/>
        <v/>
      </c>
      <c r="CE23" s="58" t="str">
        <f>IFERROR(IF(BG23&lt;=23100,
   VLOOKUP(MASTER!$B$8,CCA_RATE,2,FALSE),
   VLOOKUP(MASTER!$B$8,CCA_RATE,3,FALSE)),"")</f>
        <v/>
      </c>
      <c r="CF23" s="48" t="str">
        <f>IFERROR(IF(C23="","",
IF(BH23=0,0,
   IF(AND(AX23=4,ISNUMBER(L23)),L23,
      IF(BH23&lt;=23100,
         VLOOKUP(MASTER!$B$8,CCA_RATE,2,FALSE),
         VLOOKUP(MASTER!$B$8,CCA_RATE,3,FALSE))))),"")</f>
        <v/>
      </c>
      <c r="CG23" s="48" t="str">
        <f>IFERROR(IF(C23="","",
IF(BI23=0,0,
   IF(AND(AX23=5,ISNUMBER(L23)),L23,
      IF(AND(AX23&gt;0,AX23&lt;5,ISNUMBER(L23)),CF23,
         IF(BI23&lt;=23100,
            VLOOKUP(MASTER!$B$8,CCA_RATE,2,FALSE),
            VLOOKUP(MASTER!$B$8,CCA_RATE,3,FALSE)))))),"")</f>
        <v/>
      </c>
      <c r="CH23" s="48" t="str">
        <f>IFERROR(IF(C23="","",
IF(BJ23=0,0,
   IF(AND(AX23=6,ISNUMBER(L23)),L23,
      IF(AND(AX23&gt;0,AX23&lt;6,ISNUMBER(L23)),CG23,
         IF(BJ23&lt;=23100,
            VLOOKUP(MASTER!$B$8,CCA_RATE,2,FALSE),
            VLOOKUP(MASTER!$B$8,CCA_RATE,3,FALSE)))))),"")</f>
        <v/>
      </c>
      <c r="CI23" s="48" t="str">
        <f>IFERROR(IF(C23="","",
IF(BK23=0,0,
   IF(AND(AX23=7,ISNUMBER(L23)),L23,
      IF(AND(AX23&gt;0,AX23&lt;7,ISNUMBER(L23)),CH23,
         IF(BK23&lt;=23100,
            VLOOKUP(MASTER!$B$8,CCA_RATE,2,FALSE),
            VLOOKUP(MASTER!$B$8,CCA_RATE,3,FALSE)))))),"")</f>
        <v/>
      </c>
      <c r="CJ23" s="48" t="str">
        <f>IFERROR(IF(C23="","",
IF(BL23=0,0,
   IF(AND(AX23=8,ISNUMBER(L23)),L23,
      IF(AND(AX23&gt;0,AX23&lt;8,ISNUMBER(L23)),CI23,
         IF(BL23&lt;=23100,
            VLOOKUP(MASTER!$B$8,CCA_RATE,2,FALSE),
            VLOOKUP(MASTER!$B$8,CCA_RATE,3,FALSE)))))),"")</f>
        <v/>
      </c>
      <c r="CK23" s="48" t="str">
        <f>IFERROR(IF(C23="","",
IF(BM23=0,0,
   IF(AND(AX23=9,ISNUMBER(L23)),L23,
      IF(AND(AX23&gt;0,AX23&lt;9,ISNUMBER(L23)),CJ23,
         IF(BM23&lt;=23100,
            VLOOKUP(MASTER!$B$8,CCA_RATE,2,FALSE),
            VLOOKUP(MASTER!$B$8,CCA_RATE,3,FALSE)))))),"")</f>
        <v/>
      </c>
      <c r="CL23" s="48" t="str">
        <f>IFERROR(IF(C23="","",
IF(BN23=0,0,
   IF(AND(AX23=10,ISNUMBER(L23)),L23,
      IF(AND(AX23&gt;0,AX23&lt;10,ISNUMBER(L23)),CK23,
         IF(BN23&lt;=23100,
            VLOOKUP(MASTER!$B$8,CCA_RATE,2,FALSE),
            VLOOKUP(MASTER!$B$8,CCA_RATE,3,FALSE)))))),"")</f>
        <v/>
      </c>
      <c r="CM23" s="48" t="str">
        <f>IFERROR(IF(C23="","",
IF(BO23=0,0,
   IF(AND(AX23=11,ISNUMBER(L23)),L23,
      IF(AND(AX23&gt;0,AX23&lt;11,ISNUMBER(L23)),CL23,
         IF(BO23&lt;=23100,
            VLOOKUP(MASTER!$B$8,CCA_RATE,2,FALSE),
            VLOOKUP(MASTER!$B$8,CCA_RATE,3,FALSE)))))),"")</f>
        <v/>
      </c>
      <c r="CN23" s="48" t="str">
        <f>IFERROR(IF(C23="","",
IF(BP23=0,0,
   IF(AND(AX23=12,ISNUMBER(L23)),L23,
      IF(AND(AX23&gt;0,AX23&lt;12,ISNUMBER(L23)),CM23,
         IF(BP23&lt;=23100,
            VLOOKUP(MASTER!$B$8,CCA_RATE,2,FALSE),
            VLOOKUP(MASTER!$B$8,CCA_RATE,3,FALSE)))))),"")</f>
        <v/>
      </c>
      <c r="CO23" s="48" t="str">
        <f>IFERROR(IF(C23="","",
IF(BQ23=0,0,
   IF(AND(AX23=13,ISNUMBER(L23)),L23,
      IF(AND(AX23&gt;0,AX23&lt;13,ISNUMBER(L23)),CN23,
         IF(BQ23&lt;=23100,
            VLOOKUP(MASTER!$B$8,CCA_RATE,2,FALSE),
            VLOOKUP(MASTER!$B$8,CCA_RATE,3,FALSE)))))),"")</f>
        <v/>
      </c>
      <c r="CP23" s="48" t="str">
        <f>IFERROR(IF(C23="","",
IF(BR23=0,0,
   IF(AND(AX23=14,ISNUMBER(L23)),L23,
      IF(AND(AX23&gt;0,AX23&lt;14,ISNUMBER(L23)),CO23,
         IF(BR23&lt;=23100,
            VLOOKUP(MASTER!$B$8,CCA_RATE,2,FALSE),
            VLOOKUP(MASTER!$B$8,CCA_RATE,3,FALSE)))))),"")</f>
        <v/>
      </c>
    </row>
    <row r="24" spans="1:94" ht="15.5" x14ac:dyDescent="0.35">
      <c r="A24" s="48" t="str">
        <f>IF(C24="","",COUNTA($C$2:C24))</f>
        <v/>
      </c>
      <c r="B24" s="65"/>
      <c r="C24" s="65"/>
      <c r="D24" s="65"/>
      <c r="E24" s="65"/>
      <c r="F24" s="65"/>
      <c r="G24" s="65"/>
      <c r="H24" s="65"/>
      <c r="I24" s="65"/>
      <c r="J24" s="65"/>
      <c r="K24" s="65"/>
      <c r="L24" s="65"/>
      <c r="M24" s="65"/>
      <c r="N24" s="65"/>
      <c r="O24" s="65"/>
      <c r="P24" s="65"/>
      <c r="Q24" s="77"/>
      <c r="R24" s="77"/>
      <c r="S24" s="77"/>
      <c r="T24" s="77"/>
      <c r="U24" s="77"/>
      <c r="V24" s="77"/>
      <c r="W24" s="77"/>
      <c r="X24" s="77"/>
      <c r="Y24" s="77"/>
      <c r="Z24" s="77"/>
      <c r="AA24" s="77"/>
      <c r="AB24" s="68"/>
      <c r="AC24" t="s">
        <v>37</v>
      </c>
      <c r="AD24" s="48" t="str">
        <f t="shared" si="7"/>
        <v/>
      </c>
      <c r="AE24" s="48" t="str">
        <f>IFERROR(IF(AD24-MASTER!$B$6&lt;0,0,AD24-MASTER!$B$6),"")</f>
        <v/>
      </c>
      <c r="AF24" s="48" t="str">
        <f t="shared" si="8"/>
        <v/>
      </c>
      <c r="AG24" s="48" t="str">
        <f t="shared" si="9"/>
        <v/>
      </c>
      <c r="AH24" s="48" t="str">
        <f t="shared" si="10"/>
        <v/>
      </c>
      <c r="AI24" s="48" t="str">
        <f t="shared" si="11"/>
        <v/>
      </c>
      <c r="AJ24" s="48" t="str">
        <f t="shared" si="12"/>
        <v/>
      </c>
      <c r="AK24" s="69" t="str">
        <f t="shared" ca="1" si="13"/>
        <v/>
      </c>
      <c r="AW24" s="71">
        <f t="shared" si="0"/>
        <v>0</v>
      </c>
      <c r="AX24" s="71">
        <f t="shared" si="1"/>
        <v>0</v>
      </c>
      <c r="AY24" s="9">
        <f t="shared" si="14"/>
        <v>0</v>
      </c>
      <c r="AZ24" s="9">
        <f t="shared" si="15"/>
        <v>7</v>
      </c>
      <c r="BA24" s="9">
        <f t="shared" si="16"/>
        <v>0</v>
      </c>
      <c r="BB24" s="9">
        <f xml:space="preserve">
ROUND(BG24*MASTER!$B$3,0)
+ROUND(BH24*MASTER!$B$3,0)
+ROUND(BI24*MASTER!$B$3,0)
+ROUND(BJ24*MASTER!$B$3,0)
+ROUND(BK24*MASTER!$B$4,0)
+ROUND(BL24*MASTER!$B$4,0)
+ROUND(BM24*MASTER!$B$4,0)
+ROUND(BN24*MASTER!$B$4,0)
+ROUND(BO24*MASTER!$B$4,0)
+ROUND(BP24*MASTER!$B$4,0)
+ROUND(BQ24*MASTER!$B$4,0)
+ROUND(BR24*MASTER!$B$4,0)
+ROUND(
   (MASTER!$B$3 - MASTER!$B$11) * E24 * 2,
0)</f>
        <v>0</v>
      </c>
      <c r="BC24" s="9" t="str">
        <f t="shared" si="17"/>
        <v/>
      </c>
      <c r="BD24" s="9">
        <f t="shared" si="18"/>
        <v>0</v>
      </c>
      <c r="BE24" s="9">
        <f>IF(O24="Yes",MASTER!$B$7,0)</f>
        <v>0</v>
      </c>
      <c r="BF24" s="9">
        <f>IF(
   OR($N24="",$N24="NO"),
   0,
   IFERROR(
      ROUND(
         CHOOSE(
            MATCH($N24,$H$302:$H$313,0),
            (BG24 + ROUND(BG24*MASTER!$B$3,0))*0.5,
            (BH24 + ROUND(BH24*MASTER!$B$3,0))*0.5,
            (BI24 + ROUND(BI24*MASTER!$B$3,0))*0.5,
            (BJ24 + ROUND(BJ24*MASTER!$B$3,0))*0.5,
            (BK24 + ROUND(BK24*MASTER!$B$4,0))*0.5,
            (BL24 + ROUND(BL24*MASTER!$B$4,0))*0.5,
            (BM24 + ROUND(BM24*MASTER!$B$4,0))*0.5,
            (BN24 + ROUND(BN24*MASTER!$B$4,0))*0.5,
            (BO24 + ROUND(BO24*MASTER!$B$4,0))*0.5,
            (BP24 + ROUND(BP24*MASTER!$B$4,0))*0.5,
            (BQ24 + ROUND(BQ24*MASTER!$B$4,0))*0.5,
            (BR24 + ROUND(BR24*MASTER!$B$4,0))*0.5
         ),
      0),
   0)
)</f>
        <v>0</v>
      </c>
      <c r="BG24" s="71">
        <f t="shared" si="19"/>
        <v>0</v>
      </c>
      <c r="BH24" s="9">
        <f t="shared" si="20"/>
        <v>0</v>
      </c>
      <c r="BI24" s="9">
        <f t="shared" si="21"/>
        <v>0</v>
      </c>
      <c r="BJ24" s="9">
        <f t="shared" si="22"/>
        <v>0</v>
      </c>
      <c r="BK24" s="9">
        <f t="shared" si="23"/>
        <v>0</v>
      </c>
      <c r="BL24" s="71">
        <f t="shared" si="24"/>
        <v>0</v>
      </c>
      <c r="BM24" s="71">
        <f t="shared" si="25"/>
        <v>0</v>
      </c>
      <c r="BN24" s="71">
        <f t="shared" si="26"/>
        <v>0</v>
      </c>
      <c r="BO24" s="71">
        <f t="shared" si="27"/>
        <v>0</v>
      </c>
      <c r="BP24" s="71">
        <f t="shared" si="28"/>
        <v>0</v>
      </c>
      <c r="BQ24" s="72">
        <f t="shared" si="29"/>
        <v>0</v>
      </c>
      <c r="BR24" s="71">
        <f t="shared" si="30"/>
        <v>0</v>
      </c>
      <c r="BS24" s="58" t="str">
        <f>IF(C24="","",IFERROR(VLOOKUP($A24,HRA_EXCEPTION,2,FALSE),MASTER!$B$5))</f>
        <v/>
      </c>
      <c r="BT24" s="48" t="str">
        <f t="shared" si="31"/>
        <v/>
      </c>
      <c r="BU24" s="48" t="str">
        <f t="shared" si="32"/>
        <v/>
      </c>
      <c r="BV24" s="48" t="str">
        <f t="shared" si="33"/>
        <v/>
      </c>
      <c r="BW24" s="48" t="str">
        <f t="shared" si="34"/>
        <v/>
      </c>
      <c r="BX24" s="48" t="str">
        <f t="shared" si="35"/>
        <v/>
      </c>
      <c r="BY24" s="48" t="str">
        <f t="shared" si="36"/>
        <v/>
      </c>
      <c r="BZ24" s="48" t="str">
        <f t="shared" si="37"/>
        <v/>
      </c>
      <c r="CA24" s="48" t="str">
        <f t="shared" si="38"/>
        <v/>
      </c>
      <c r="CB24" s="48" t="str">
        <f t="shared" si="39"/>
        <v/>
      </c>
      <c r="CC24" s="48" t="str">
        <f t="shared" si="40"/>
        <v/>
      </c>
      <c r="CD24" s="48" t="str">
        <f t="shared" si="41"/>
        <v/>
      </c>
      <c r="CE24" s="58" t="str">
        <f>IFERROR(IF(BG24&lt;=23100,
   VLOOKUP(MASTER!$B$8,CCA_RATE,2,FALSE),
   VLOOKUP(MASTER!$B$8,CCA_RATE,3,FALSE)),"")</f>
        <v/>
      </c>
      <c r="CF24" s="48" t="str">
        <f>IFERROR(IF(C24="","",
IF(BH24=0,0,
   IF(AND(AX24=4,ISNUMBER(L24)),L24,
      IF(BH24&lt;=23100,
         VLOOKUP(MASTER!$B$8,CCA_RATE,2,FALSE),
         VLOOKUP(MASTER!$B$8,CCA_RATE,3,FALSE))))),"")</f>
        <v/>
      </c>
      <c r="CG24" s="48" t="str">
        <f>IFERROR(IF(C24="","",
IF(BI24=0,0,
   IF(AND(AX24=5,ISNUMBER(L24)),L24,
      IF(AND(AX24&gt;0,AX24&lt;5,ISNUMBER(L24)),CF24,
         IF(BI24&lt;=23100,
            VLOOKUP(MASTER!$B$8,CCA_RATE,2,FALSE),
            VLOOKUP(MASTER!$B$8,CCA_RATE,3,FALSE)))))),"")</f>
        <v/>
      </c>
      <c r="CH24" s="48" t="str">
        <f>IFERROR(IF(C24="","",
IF(BJ24=0,0,
   IF(AND(AX24=6,ISNUMBER(L24)),L24,
      IF(AND(AX24&gt;0,AX24&lt;6,ISNUMBER(L24)),CG24,
         IF(BJ24&lt;=23100,
            VLOOKUP(MASTER!$B$8,CCA_RATE,2,FALSE),
            VLOOKUP(MASTER!$B$8,CCA_RATE,3,FALSE)))))),"")</f>
        <v/>
      </c>
      <c r="CI24" s="48" t="str">
        <f>IFERROR(IF(C24="","",
IF(BK24=0,0,
   IF(AND(AX24=7,ISNUMBER(L24)),L24,
      IF(AND(AX24&gt;0,AX24&lt;7,ISNUMBER(L24)),CH24,
         IF(BK24&lt;=23100,
            VLOOKUP(MASTER!$B$8,CCA_RATE,2,FALSE),
            VLOOKUP(MASTER!$B$8,CCA_RATE,3,FALSE)))))),"")</f>
        <v/>
      </c>
      <c r="CJ24" s="48" t="str">
        <f>IFERROR(IF(C24="","",
IF(BL24=0,0,
   IF(AND(AX24=8,ISNUMBER(L24)),L24,
      IF(AND(AX24&gt;0,AX24&lt;8,ISNUMBER(L24)),CI24,
         IF(BL24&lt;=23100,
            VLOOKUP(MASTER!$B$8,CCA_RATE,2,FALSE),
            VLOOKUP(MASTER!$B$8,CCA_RATE,3,FALSE)))))),"")</f>
        <v/>
      </c>
      <c r="CK24" s="48" t="str">
        <f>IFERROR(IF(C24="","",
IF(BM24=0,0,
   IF(AND(AX24=9,ISNUMBER(L24)),L24,
      IF(AND(AX24&gt;0,AX24&lt;9,ISNUMBER(L24)),CJ24,
         IF(BM24&lt;=23100,
            VLOOKUP(MASTER!$B$8,CCA_RATE,2,FALSE),
            VLOOKUP(MASTER!$B$8,CCA_RATE,3,FALSE)))))),"")</f>
        <v/>
      </c>
      <c r="CL24" s="48" t="str">
        <f>IFERROR(IF(C24="","",
IF(BN24=0,0,
   IF(AND(AX24=10,ISNUMBER(L24)),L24,
      IF(AND(AX24&gt;0,AX24&lt;10,ISNUMBER(L24)),CK24,
         IF(BN24&lt;=23100,
            VLOOKUP(MASTER!$B$8,CCA_RATE,2,FALSE),
            VLOOKUP(MASTER!$B$8,CCA_RATE,3,FALSE)))))),"")</f>
        <v/>
      </c>
      <c r="CM24" s="48" t="str">
        <f>IFERROR(IF(C24="","",
IF(BO24=0,0,
   IF(AND(AX24=11,ISNUMBER(L24)),L24,
      IF(AND(AX24&gt;0,AX24&lt;11,ISNUMBER(L24)),CL24,
         IF(BO24&lt;=23100,
            VLOOKUP(MASTER!$B$8,CCA_RATE,2,FALSE),
            VLOOKUP(MASTER!$B$8,CCA_RATE,3,FALSE)))))),"")</f>
        <v/>
      </c>
      <c r="CN24" s="48" t="str">
        <f>IFERROR(IF(C24="","",
IF(BP24=0,0,
   IF(AND(AX24=12,ISNUMBER(L24)),L24,
      IF(AND(AX24&gt;0,AX24&lt;12,ISNUMBER(L24)),CM24,
         IF(BP24&lt;=23100,
            VLOOKUP(MASTER!$B$8,CCA_RATE,2,FALSE),
            VLOOKUP(MASTER!$B$8,CCA_RATE,3,FALSE)))))),"")</f>
        <v/>
      </c>
      <c r="CO24" s="48" t="str">
        <f>IFERROR(IF(C24="","",
IF(BQ24=0,0,
   IF(AND(AX24=13,ISNUMBER(L24)),L24,
      IF(AND(AX24&gt;0,AX24&lt;13,ISNUMBER(L24)),CN24,
         IF(BQ24&lt;=23100,
            VLOOKUP(MASTER!$B$8,CCA_RATE,2,FALSE),
            VLOOKUP(MASTER!$B$8,CCA_RATE,3,FALSE)))))),"")</f>
        <v/>
      </c>
      <c r="CP24" s="48" t="str">
        <f>IFERROR(IF(C24="","",
IF(BR24=0,0,
   IF(AND(AX24=14,ISNUMBER(L24)),L24,
      IF(AND(AX24&gt;0,AX24&lt;14,ISNUMBER(L24)),CO24,
         IF(BR24&lt;=23100,
            VLOOKUP(MASTER!$B$8,CCA_RATE,2,FALSE),
            VLOOKUP(MASTER!$B$8,CCA_RATE,3,FALSE)))))),"")</f>
        <v/>
      </c>
    </row>
    <row r="25" spans="1:94" ht="15.5" x14ac:dyDescent="0.35">
      <c r="A25" s="48" t="str">
        <f>IF(C25="","",COUNTA($C$2:C25))</f>
        <v/>
      </c>
      <c r="B25" s="65"/>
      <c r="C25" s="65"/>
      <c r="D25" s="65"/>
      <c r="E25" s="65"/>
      <c r="F25" s="65"/>
      <c r="G25" s="65"/>
      <c r="H25" s="65"/>
      <c r="I25" s="65"/>
      <c r="J25" s="65"/>
      <c r="K25" s="65"/>
      <c r="L25" s="65"/>
      <c r="M25" s="65"/>
      <c r="N25" s="65"/>
      <c r="O25" s="65"/>
      <c r="P25" s="65"/>
      <c r="Q25" s="77"/>
      <c r="R25" s="77"/>
      <c r="S25" s="77"/>
      <c r="T25" s="77"/>
      <c r="U25" s="77"/>
      <c r="V25" s="77"/>
      <c r="W25" s="77"/>
      <c r="X25" s="68"/>
      <c r="Y25" s="68"/>
      <c r="Z25" s="68"/>
      <c r="AA25" s="68"/>
      <c r="AB25" s="68"/>
      <c r="AC25" t="s">
        <v>38</v>
      </c>
      <c r="AD25" s="48" t="str">
        <f t="shared" si="7"/>
        <v/>
      </c>
      <c r="AE25" s="48" t="str">
        <f>IFERROR(IF(AD25-MASTER!$B$6&lt;0,0,AD25-MASTER!$B$6),"")</f>
        <v/>
      </c>
      <c r="AF25" s="48" t="str">
        <f t="shared" si="8"/>
        <v/>
      </c>
      <c r="AG25" s="48" t="str">
        <f t="shared" si="9"/>
        <v/>
      </c>
      <c r="AH25" s="48" t="str">
        <f t="shared" si="10"/>
        <v/>
      </c>
      <c r="AI25" s="48" t="str">
        <f t="shared" si="11"/>
        <v/>
      </c>
      <c r="AJ25" s="48" t="str">
        <f t="shared" si="12"/>
        <v/>
      </c>
      <c r="AK25" s="69" t="str">
        <f t="shared" ca="1" si="13"/>
        <v/>
      </c>
      <c r="AW25" s="71">
        <f t="shared" si="0"/>
        <v>0</v>
      </c>
      <c r="AX25" s="71">
        <f t="shared" si="1"/>
        <v>0</v>
      </c>
      <c r="AY25" s="9">
        <f t="shared" si="14"/>
        <v>0</v>
      </c>
      <c r="AZ25" s="9">
        <f t="shared" si="15"/>
        <v>7</v>
      </c>
      <c r="BA25" s="9">
        <f t="shared" si="16"/>
        <v>0</v>
      </c>
      <c r="BB25" s="9">
        <f xml:space="preserve">
ROUND(BG25*MASTER!$B$3,0)
+ROUND(BH25*MASTER!$B$3,0)
+ROUND(BI25*MASTER!$B$3,0)
+ROUND(BJ25*MASTER!$B$3,0)
+ROUND(BK25*MASTER!$B$4,0)
+ROUND(BL25*MASTER!$B$4,0)
+ROUND(BM25*MASTER!$B$4,0)
+ROUND(BN25*MASTER!$B$4,0)
+ROUND(BO25*MASTER!$B$4,0)
+ROUND(BP25*MASTER!$B$4,0)
+ROUND(BQ25*MASTER!$B$4,0)
+ROUND(BR25*MASTER!$B$4,0)
+ROUND(
   (MASTER!$B$3 - MASTER!$B$11) * E25 * 2,
0)</f>
        <v>0</v>
      </c>
      <c r="BC25" s="9" t="str">
        <f t="shared" si="17"/>
        <v/>
      </c>
      <c r="BD25" s="9">
        <f t="shared" si="18"/>
        <v>0</v>
      </c>
      <c r="BE25" s="9">
        <f>IF(O25="Yes",MASTER!$B$7,0)</f>
        <v>0</v>
      </c>
      <c r="BF25" s="9">
        <f>IF(
   OR($N25="",$N25="NO"),
   0,
   IFERROR(
      ROUND(
         CHOOSE(
            MATCH($N25,$H$302:$H$313,0),
            (BG25 + ROUND(BG25*MASTER!$B$3,0))*0.5,
            (BH25 + ROUND(BH25*MASTER!$B$3,0))*0.5,
            (BI25 + ROUND(BI25*MASTER!$B$3,0))*0.5,
            (BJ25 + ROUND(BJ25*MASTER!$B$3,0))*0.5,
            (BK25 + ROUND(BK25*MASTER!$B$4,0))*0.5,
            (BL25 + ROUND(BL25*MASTER!$B$4,0))*0.5,
            (BM25 + ROUND(BM25*MASTER!$B$4,0))*0.5,
            (BN25 + ROUND(BN25*MASTER!$B$4,0))*0.5,
            (BO25 + ROUND(BO25*MASTER!$B$4,0))*0.5,
            (BP25 + ROUND(BP25*MASTER!$B$4,0))*0.5,
            (BQ25 + ROUND(BQ25*MASTER!$B$4,0))*0.5,
            (BR25 + ROUND(BR25*MASTER!$B$4,0))*0.5
         ),
      0),
   0)
)</f>
        <v>0</v>
      </c>
      <c r="BG25" s="71">
        <f t="shared" si="19"/>
        <v>0</v>
      </c>
      <c r="BH25" s="9">
        <f t="shared" si="20"/>
        <v>0</v>
      </c>
      <c r="BI25" s="9">
        <f t="shared" si="21"/>
        <v>0</v>
      </c>
      <c r="BJ25" s="9">
        <f t="shared" si="22"/>
        <v>0</v>
      </c>
      <c r="BK25" s="9">
        <f t="shared" si="23"/>
        <v>0</v>
      </c>
      <c r="BL25" s="71">
        <f t="shared" si="24"/>
        <v>0</v>
      </c>
      <c r="BM25" s="71">
        <f t="shared" si="25"/>
        <v>0</v>
      </c>
      <c r="BN25" s="71">
        <f t="shared" si="26"/>
        <v>0</v>
      </c>
      <c r="BO25" s="71">
        <f t="shared" si="27"/>
        <v>0</v>
      </c>
      <c r="BP25" s="71">
        <f t="shared" si="28"/>
        <v>0</v>
      </c>
      <c r="BQ25" s="72">
        <f t="shared" si="29"/>
        <v>0</v>
      </c>
      <c r="BR25" s="71">
        <f t="shared" si="30"/>
        <v>0</v>
      </c>
      <c r="BS25" s="58" t="str">
        <f>IF(C25="","",IFERROR(VLOOKUP($A25,HRA_EXCEPTION,2,FALSE),MASTER!$B$5))</f>
        <v/>
      </c>
      <c r="BT25" s="48" t="str">
        <f t="shared" si="31"/>
        <v/>
      </c>
      <c r="BU25" s="48" t="str">
        <f t="shared" si="32"/>
        <v/>
      </c>
      <c r="BV25" s="48" t="str">
        <f t="shared" si="33"/>
        <v/>
      </c>
      <c r="BW25" s="48" t="str">
        <f t="shared" si="34"/>
        <v/>
      </c>
      <c r="BX25" s="48" t="str">
        <f t="shared" si="35"/>
        <v/>
      </c>
      <c r="BY25" s="48" t="str">
        <f t="shared" si="36"/>
        <v/>
      </c>
      <c r="BZ25" s="48" t="str">
        <f t="shared" si="37"/>
        <v/>
      </c>
      <c r="CA25" s="48" t="str">
        <f t="shared" si="38"/>
        <v/>
      </c>
      <c r="CB25" s="48" t="str">
        <f t="shared" si="39"/>
        <v/>
      </c>
      <c r="CC25" s="48" t="str">
        <f t="shared" si="40"/>
        <v/>
      </c>
      <c r="CD25" s="48" t="str">
        <f t="shared" si="41"/>
        <v/>
      </c>
      <c r="CE25" s="58" t="str">
        <f>IFERROR(IF(BG25&lt;=23100,
   VLOOKUP(MASTER!$B$8,CCA_RATE,2,FALSE),
   VLOOKUP(MASTER!$B$8,CCA_RATE,3,FALSE)),"")</f>
        <v/>
      </c>
      <c r="CF25" s="48" t="str">
        <f>IFERROR(IF(C25="","",
IF(BH25=0,0,
   IF(AND(AX25=4,ISNUMBER(L25)),L25,
      IF(BH25&lt;=23100,
         VLOOKUP(MASTER!$B$8,CCA_RATE,2,FALSE),
         VLOOKUP(MASTER!$B$8,CCA_RATE,3,FALSE))))),"")</f>
        <v/>
      </c>
      <c r="CG25" s="48" t="str">
        <f>IFERROR(IF(C25="","",
IF(BI25=0,0,
   IF(AND(AX25=5,ISNUMBER(L25)),L25,
      IF(AND(AX25&gt;0,AX25&lt;5,ISNUMBER(L25)),CF25,
         IF(BI25&lt;=23100,
            VLOOKUP(MASTER!$B$8,CCA_RATE,2,FALSE),
            VLOOKUP(MASTER!$B$8,CCA_RATE,3,FALSE)))))),"")</f>
        <v/>
      </c>
      <c r="CH25" s="48" t="str">
        <f>IFERROR(IF(C25="","",
IF(BJ25=0,0,
   IF(AND(AX25=6,ISNUMBER(L25)),L25,
      IF(AND(AX25&gt;0,AX25&lt;6,ISNUMBER(L25)),CG25,
         IF(BJ25&lt;=23100,
            VLOOKUP(MASTER!$B$8,CCA_RATE,2,FALSE),
            VLOOKUP(MASTER!$B$8,CCA_RATE,3,FALSE)))))),"")</f>
        <v/>
      </c>
      <c r="CI25" s="48" t="str">
        <f>IFERROR(IF(C25="","",
IF(BK25=0,0,
   IF(AND(AX25=7,ISNUMBER(L25)),L25,
      IF(AND(AX25&gt;0,AX25&lt;7,ISNUMBER(L25)),CH25,
         IF(BK25&lt;=23100,
            VLOOKUP(MASTER!$B$8,CCA_RATE,2,FALSE),
            VLOOKUP(MASTER!$B$8,CCA_RATE,3,FALSE)))))),"")</f>
        <v/>
      </c>
      <c r="CJ25" s="48" t="str">
        <f>IFERROR(IF(C25="","",
IF(BL25=0,0,
   IF(AND(AX25=8,ISNUMBER(L25)),L25,
      IF(AND(AX25&gt;0,AX25&lt;8,ISNUMBER(L25)),CI25,
         IF(BL25&lt;=23100,
            VLOOKUP(MASTER!$B$8,CCA_RATE,2,FALSE),
            VLOOKUP(MASTER!$B$8,CCA_RATE,3,FALSE)))))),"")</f>
        <v/>
      </c>
      <c r="CK25" s="48" t="str">
        <f>IFERROR(IF(C25="","",
IF(BM25=0,0,
   IF(AND(AX25=9,ISNUMBER(L25)),L25,
      IF(AND(AX25&gt;0,AX25&lt;9,ISNUMBER(L25)),CJ25,
         IF(BM25&lt;=23100,
            VLOOKUP(MASTER!$B$8,CCA_RATE,2,FALSE),
            VLOOKUP(MASTER!$B$8,CCA_RATE,3,FALSE)))))),"")</f>
        <v/>
      </c>
      <c r="CL25" s="48" t="str">
        <f>IFERROR(IF(C25="","",
IF(BN25=0,0,
   IF(AND(AX25=10,ISNUMBER(L25)),L25,
      IF(AND(AX25&gt;0,AX25&lt;10,ISNUMBER(L25)),CK25,
         IF(BN25&lt;=23100,
            VLOOKUP(MASTER!$B$8,CCA_RATE,2,FALSE),
            VLOOKUP(MASTER!$B$8,CCA_RATE,3,FALSE)))))),"")</f>
        <v/>
      </c>
      <c r="CM25" s="48" t="str">
        <f>IFERROR(IF(C25="","",
IF(BO25=0,0,
   IF(AND(AX25=11,ISNUMBER(L25)),L25,
      IF(AND(AX25&gt;0,AX25&lt;11,ISNUMBER(L25)),CL25,
         IF(BO25&lt;=23100,
            VLOOKUP(MASTER!$B$8,CCA_RATE,2,FALSE),
            VLOOKUP(MASTER!$B$8,CCA_RATE,3,FALSE)))))),"")</f>
        <v/>
      </c>
      <c r="CN25" s="48" t="str">
        <f>IFERROR(IF(C25="","",
IF(BP25=0,0,
   IF(AND(AX25=12,ISNUMBER(L25)),L25,
      IF(AND(AX25&gt;0,AX25&lt;12,ISNUMBER(L25)),CM25,
         IF(BP25&lt;=23100,
            VLOOKUP(MASTER!$B$8,CCA_RATE,2,FALSE),
            VLOOKUP(MASTER!$B$8,CCA_RATE,3,FALSE)))))),"")</f>
        <v/>
      </c>
      <c r="CO25" s="48" t="str">
        <f>IFERROR(IF(C25="","",
IF(BQ25=0,0,
   IF(AND(AX25=13,ISNUMBER(L25)),L25,
      IF(AND(AX25&gt;0,AX25&lt;13,ISNUMBER(L25)),CN25,
         IF(BQ25&lt;=23100,
            VLOOKUP(MASTER!$B$8,CCA_RATE,2,FALSE),
            VLOOKUP(MASTER!$B$8,CCA_RATE,3,FALSE)))))),"")</f>
        <v/>
      </c>
      <c r="CP25" s="48" t="str">
        <f>IFERROR(IF(C25="","",
IF(BR25=0,0,
   IF(AND(AX25=14,ISNUMBER(L25)),L25,
      IF(AND(AX25&gt;0,AX25&lt;14,ISNUMBER(L25)),CO25,
         IF(BR25&lt;=23100,
            VLOOKUP(MASTER!$B$8,CCA_RATE,2,FALSE),
            VLOOKUP(MASTER!$B$8,CCA_RATE,3,FALSE)))))),"")</f>
        <v/>
      </c>
    </row>
    <row r="26" spans="1:94" ht="15.5" x14ac:dyDescent="0.35">
      <c r="A26" s="48" t="str">
        <f>IF(C26="","",COUNTA($C$2:C26))</f>
        <v/>
      </c>
      <c r="B26" s="65"/>
      <c r="C26" s="65"/>
      <c r="D26" s="65"/>
      <c r="E26" s="65"/>
      <c r="F26" s="65"/>
      <c r="G26" s="65"/>
      <c r="H26" s="65"/>
      <c r="I26" s="65"/>
      <c r="J26" s="65"/>
      <c r="K26" s="65"/>
      <c r="L26" s="65"/>
      <c r="M26" s="65"/>
      <c r="N26" s="65"/>
      <c r="O26" s="65"/>
      <c r="P26" s="65"/>
      <c r="Q26" s="77"/>
      <c r="R26" s="77"/>
      <c r="S26" s="77"/>
      <c r="T26" s="77"/>
      <c r="U26" s="77"/>
      <c r="V26" s="77"/>
      <c r="W26" s="77"/>
      <c r="X26" s="68"/>
      <c r="Y26" s="68"/>
      <c r="Z26" s="68"/>
      <c r="AA26" s="68"/>
      <c r="AB26" s="68"/>
      <c r="AC26" t="s">
        <v>27</v>
      </c>
      <c r="AD26" s="48" t="str">
        <f t="shared" si="7"/>
        <v/>
      </c>
      <c r="AE26" s="48" t="str">
        <f>IFERROR(IF(AD26-MASTER!$B$6&lt;0,0,AD26-MASTER!$B$6),"")</f>
        <v/>
      </c>
      <c r="AF26" s="48" t="str">
        <f t="shared" si="8"/>
        <v/>
      </c>
      <c r="AG26" s="48" t="str">
        <f t="shared" si="9"/>
        <v/>
      </c>
      <c r="AH26" s="48" t="str">
        <f t="shared" si="10"/>
        <v/>
      </c>
      <c r="AI26" s="48" t="str">
        <f t="shared" si="11"/>
        <v/>
      </c>
      <c r="AJ26" s="48" t="str">
        <f t="shared" si="12"/>
        <v/>
      </c>
      <c r="AK26" s="69" t="str">
        <f t="shared" ca="1" si="13"/>
        <v/>
      </c>
      <c r="AW26" s="71">
        <f t="shared" si="0"/>
        <v>0</v>
      </c>
      <c r="AX26" s="71">
        <f t="shared" si="1"/>
        <v>0</v>
      </c>
      <c r="AY26" s="9">
        <f t="shared" si="14"/>
        <v>0</v>
      </c>
      <c r="AZ26" s="9">
        <f t="shared" si="15"/>
        <v>7</v>
      </c>
      <c r="BA26" s="9">
        <f t="shared" si="16"/>
        <v>0</v>
      </c>
      <c r="BB26" s="9">
        <f xml:space="preserve">
ROUND(BG26*MASTER!$B$3,0)
+ROUND(BH26*MASTER!$B$3,0)
+ROUND(BI26*MASTER!$B$3,0)
+ROUND(BJ26*MASTER!$B$3,0)
+ROUND(BK26*MASTER!$B$4,0)
+ROUND(BL26*MASTER!$B$4,0)
+ROUND(BM26*MASTER!$B$4,0)
+ROUND(BN26*MASTER!$B$4,0)
+ROUND(BO26*MASTER!$B$4,0)
+ROUND(BP26*MASTER!$B$4,0)
+ROUND(BQ26*MASTER!$B$4,0)
+ROUND(BR26*MASTER!$B$4,0)
+ROUND(
   (MASTER!$B$3 - MASTER!$B$11) * E26 * 2,
0)</f>
        <v>0</v>
      </c>
      <c r="BC26" s="9" t="str">
        <f t="shared" si="17"/>
        <v/>
      </c>
      <c r="BD26" s="9">
        <f t="shared" si="18"/>
        <v>0</v>
      </c>
      <c r="BE26" s="9">
        <f>IF(O26="Yes",MASTER!$B$7,0)</f>
        <v>0</v>
      </c>
      <c r="BF26" s="9">
        <f>IF(
   OR($N26="",$N26="NO"),
   0,
   IFERROR(
      ROUND(
         CHOOSE(
            MATCH($N26,$H$302:$H$313,0),
            (BG26 + ROUND(BG26*MASTER!$B$3,0))*0.5,
            (BH26 + ROUND(BH26*MASTER!$B$3,0))*0.5,
            (BI26 + ROUND(BI26*MASTER!$B$3,0))*0.5,
            (BJ26 + ROUND(BJ26*MASTER!$B$3,0))*0.5,
            (BK26 + ROUND(BK26*MASTER!$B$4,0))*0.5,
            (BL26 + ROUND(BL26*MASTER!$B$4,0))*0.5,
            (BM26 + ROUND(BM26*MASTER!$B$4,0))*0.5,
            (BN26 + ROUND(BN26*MASTER!$B$4,0))*0.5,
            (BO26 + ROUND(BO26*MASTER!$B$4,0))*0.5,
            (BP26 + ROUND(BP26*MASTER!$B$4,0))*0.5,
            (BQ26 + ROUND(BQ26*MASTER!$B$4,0))*0.5,
            (BR26 + ROUND(BR26*MASTER!$B$4,0))*0.5
         ),
      0),
   0)
)</f>
        <v>0</v>
      </c>
      <c r="BG26" s="71">
        <f t="shared" si="19"/>
        <v>0</v>
      </c>
      <c r="BH26" s="9">
        <f t="shared" si="20"/>
        <v>0</v>
      </c>
      <c r="BI26" s="9">
        <f t="shared" si="21"/>
        <v>0</v>
      </c>
      <c r="BJ26" s="9">
        <f t="shared" si="22"/>
        <v>0</v>
      </c>
      <c r="BK26" s="9">
        <f t="shared" si="23"/>
        <v>0</v>
      </c>
      <c r="BL26" s="71">
        <f t="shared" si="24"/>
        <v>0</v>
      </c>
      <c r="BM26" s="71">
        <f t="shared" si="25"/>
        <v>0</v>
      </c>
      <c r="BN26" s="71">
        <f t="shared" si="26"/>
        <v>0</v>
      </c>
      <c r="BO26" s="71">
        <f t="shared" si="27"/>
        <v>0</v>
      </c>
      <c r="BP26" s="71">
        <f t="shared" si="28"/>
        <v>0</v>
      </c>
      <c r="BQ26" s="72">
        <f t="shared" si="29"/>
        <v>0</v>
      </c>
      <c r="BR26" s="71">
        <f t="shared" si="30"/>
        <v>0</v>
      </c>
      <c r="BS26" s="58" t="str">
        <f>IF(C26="","",IFERROR(VLOOKUP($A26,HRA_EXCEPTION,2,FALSE),MASTER!$B$5))</f>
        <v/>
      </c>
      <c r="BT26" s="48" t="str">
        <f t="shared" si="31"/>
        <v/>
      </c>
      <c r="BU26" s="48" t="str">
        <f t="shared" si="32"/>
        <v/>
      </c>
      <c r="BV26" s="48" t="str">
        <f t="shared" si="33"/>
        <v/>
      </c>
      <c r="BW26" s="48" t="str">
        <f t="shared" si="34"/>
        <v/>
      </c>
      <c r="BX26" s="48" t="str">
        <f t="shared" si="35"/>
        <v/>
      </c>
      <c r="BY26" s="48" t="str">
        <f t="shared" si="36"/>
        <v/>
      </c>
      <c r="BZ26" s="48" t="str">
        <f t="shared" si="37"/>
        <v/>
      </c>
      <c r="CA26" s="48" t="str">
        <f t="shared" si="38"/>
        <v/>
      </c>
      <c r="CB26" s="48" t="str">
        <f t="shared" si="39"/>
        <v/>
      </c>
      <c r="CC26" s="48" t="str">
        <f t="shared" si="40"/>
        <v/>
      </c>
      <c r="CD26" s="48" t="str">
        <f t="shared" si="41"/>
        <v/>
      </c>
      <c r="CE26" s="58" t="str">
        <f>IFERROR(IF(BG26&lt;=23100,
   VLOOKUP(MASTER!$B$8,CCA_RATE,2,FALSE),
   VLOOKUP(MASTER!$B$8,CCA_RATE,3,FALSE)),"")</f>
        <v/>
      </c>
      <c r="CF26" s="48" t="str">
        <f>IFERROR(IF(C26="","",
IF(BH26=0,0,
   IF(AND(AX26=4,ISNUMBER(L26)),L26,
      IF(BH26&lt;=23100,
         VLOOKUP(MASTER!$B$8,CCA_RATE,2,FALSE),
         VLOOKUP(MASTER!$B$8,CCA_RATE,3,FALSE))))),"")</f>
        <v/>
      </c>
      <c r="CG26" s="48" t="str">
        <f>IFERROR(IF(C26="","",
IF(BI26=0,0,
   IF(AND(AX26=5,ISNUMBER(L26)),L26,
      IF(AND(AX26&gt;0,AX26&lt;5,ISNUMBER(L26)),CF26,
         IF(BI26&lt;=23100,
            VLOOKUP(MASTER!$B$8,CCA_RATE,2,FALSE),
            VLOOKUP(MASTER!$B$8,CCA_RATE,3,FALSE)))))),"")</f>
        <v/>
      </c>
      <c r="CH26" s="48" t="str">
        <f>IFERROR(IF(C26="","",
IF(BJ26=0,0,
   IF(AND(AX26=6,ISNUMBER(L26)),L26,
      IF(AND(AX26&gt;0,AX26&lt;6,ISNUMBER(L26)),CG26,
         IF(BJ26&lt;=23100,
            VLOOKUP(MASTER!$B$8,CCA_RATE,2,FALSE),
            VLOOKUP(MASTER!$B$8,CCA_RATE,3,FALSE)))))),"")</f>
        <v/>
      </c>
      <c r="CI26" s="48" t="str">
        <f>IFERROR(IF(C26="","",
IF(BK26=0,0,
   IF(AND(AX26=7,ISNUMBER(L26)),L26,
      IF(AND(AX26&gt;0,AX26&lt;7,ISNUMBER(L26)),CH26,
         IF(BK26&lt;=23100,
            VLOOKUP(MASTER!$B$8,CCA_RATE,2,FALSE),
            VLOOKUP(MASTER!$B$8,CCA_RATE,3,FALSE)))))),"")</f>
        <v/>
      </c>
      <c r="CJ26" s="48" t="str">
        <f>IFERROR(IF(C26="","",
IF(BL26=0,0,
   IF(AND(AX26=8,ISNUMBER(L26)),L26,
      IF(AND(AX26&gt;0,AX26&lt;8,ISNUMBER(L26)),CI26,
         IF(BL26&lt;=23100,
            VLOOKUP(MASTER!$B$8,CCA_RATE,2,FALSE),
            VLOOKUP(MASTER!$B$8,CCA_RATE,3,FALSE)))))),"")</f>
        <v/>
      </c>
      <c r="CK26" s="48" t="str">
        <f>IFERROR(IF(C26="","",
IF(BM26=0,0,
   IF(AND(AX26=9,ISNUMBER(L26)),L26,
      IF(AND(AX26&gt;0,AX26&lt;9,ISNUMBER(L26)),CJ26,
         IF(BM26&lt;=23100,
            VLOOKUP(MASTER!$B$8,CCA_RATE,2,FALSE),
            VLOOKUP(MASTER!$B$8,CCA_RATE,3,FALSE)))))),"")</f>
        <v/>
      </c>
      <c r="CL26" s="48" t="str">
        <f>IFERROR(IF(C26="","",
IF(BN26=0,0,
   IF(AND(AX26=10,ISNUMBER(L26)),L26,
      IF(AND(AX26&gt;0,AX26&lt;10,ISNUMBER(L26)),CK26,
         IF(BN26&lt;=23100,
            VLOOKUP(MASTER!$B$8,CCA_RATE,2,FALSE),
            VLOOKUP(MASTER!$B$8,CCA_RATE,3,FALSE)))))),"")</f>
        <v/>
      </c>
      <c r="CM26" s="48" t="str">
        <f>IFERROR(IF(C26="","",
IF(BO26=0,0,
   IF(AND(AX26=11,ISNUMBER(L26)),L26,
      IF(AND(AX26&gt;0,AX26&lt;11,ISNUMBER(L26)),CL26,
         IF(BO26&lt;=23100,
            VLOOKUP(MASTER!$B$8,CCA_RATE,2,FALSE),
            VLOOKUP(MASTER!$B$8,CCA_RATE,3,FALSE)))))),"")</f>
        <v/>
      </c>
      <c r="CN26" s="48" t="str">
        <f>IFERROR(IF(C26="","",
IF(BP26=0,0,
   IF(AND(AX26=12,ISNUMBER(L26)),L26,
      IF(AND(AX26&gt;0,AX26&lt;12,ISNUMBER(L26)),CM26,
         IF(BP26&lt;=23100,
            VLOOKUP(MASTER!$B$8,CCA_RATE,2,FALSE),
            VLOOKUP(MASTER!$B$8,CCA_RATE,3,FALSE)))))),"")</f>
        <v/>
      </c>
      <c r="CO26" s="48" t="str">
        <f>IFERROR(IF(C26="","",
IF(BQ26=0,0,
   IF(AND(AX26=13,ISNUMBER(L26)),L26,
      IF(AND(AX26&gt;0,AX26&lt;13,ISNUMBER(L26)),CN26,
         IF(BQ26&lt;=23100,
            VLOOKUP(MASTER!$B$8,CCA_RATE,2,FALSE),
            VLOOKUP(MASTER!$B$8,CCA_RATE,3,FALSE)))))),"")</f>
        <v/>
      </c>
      <c r="CP26" s="48" t="str">
        <f>IFERROR(IF(C26="","",
IF(BR26=0,0,
   IF(AND(AX26=14,ISNUMBER(L26)),L26,
      IF(AND(AX26&gt;0,AX26&lt;14,ISNUMBER(L26)),CO26,
         IF(BR26&lt;=23100,
            VLOOKUP(MASTER!$B$8,CCA_RATE,2,FALSE),
            VLOOKUP(MASTER!$B$8,CCA_RATE,3,FALSE)))))),"")</f>
        <v/>
      </c>
    </row>
    <row r="27" spans="1:94" ht="15.5" x14ac:dyDescent="0.35">
      <c r="A27" s="48" t="str">
        <f>IF(C27="","",COUNTA($C$2:C27))</f>
        <v/>
      </c>
      <c r="B27" s="65"/>
      <c r="C27" s="65"/>
      <c r="D27" s="65"/>
      <c r="E27" s="65"/>
      <c r="F27" s="65"/>
      <c r="G27" s="65"/>
      <c r="H27" s="65"/>
      <c r="I27" s="65"/>
      <c r="J27" s="65"/>
      <c r="K27" s="65"/>
      <c r="L27" s="65"/>
      <c r="M27" s="65"/>
      <c r="N27" s="65"/>
      <c r="O27" s="65"/>
      <c r="P27" s="65"/>
      <c r="Q27" s="77"/>
      <c r="R27" s="77"/>
      <c r="S27" s="77"/>
      <c r="T27" s="77"/>
      <c r="U27" s="77"/>
      <c r="V27" s="77"/>
      <c r="W27" s="77"/>
      <c r="X27" s="68"/>
      <c r="Y27" s="68"/>
      <c r="Z27" s="68"/>
      <c r="AA27" s="68"/>
      <c r="AB27" s="68"/>
      <c r="AC27" t="s">
        <v>28</v>
      </c>
      <c r="AD27" s="48" t="str">
        <f t="shared" si="7"/>
        <v/>
      </c>
      <c r="AE27" s="48" t="str">
        <f>IFERROR(IF(AD27-MASTER!$B$6&lt;0,0,AD27-MASTER!$B$6),"")</f>
        <v/>
      </c>
      <c r="AF27" s="48" t="str">
        <f t="shared" si="8"/>
        <v/>
      </c>
      <c r="AG27" s="48" t="str">
        <f t="shared" si="9"/>
        <v/>
      </c>
      <c r="AH27" s="48" t="str">
        <f t="shared" si="10"/>
        <v/>
      </c>
      <c r="AI27" s="48" t="str">
        <f t="shared" si="11"/>
        <v/>
      </c>
      <c r="AJ27" s="48" t="str">
        <f t="shared" si="12"/>
        <v/>
      </c>
      <c r="AK27" s="69" t="str">
        <f t="shared" ca="1" si="13"/>
        <v/>
      </c>
      <c r="AW27" s="71">
        <f t="shared" si="0"/>
        <v>0</v>
      </c>
      <c r="AX27" s="71">
        <f t="shared" si="1"/>
        <v>0</v>
      </c>
      <c r="AY27" s="9">
        <f t="shared" si="14"/>
        <v>0</v>
      </c>
      <c r="AZ27" s="9">
        <f t="shared" si="15"/>
        <v>7</v>
      </c>
      <c r="BA27" s="9">
        <f t="shared" si="16"/>
        <v>0</v>
      </c>
      <c r="BB27" s="9">
        <f xml:space="preserve">
ROUND(BG27*MASTER!$B$3,0)
+ROUND(BH27*MASTER!$B$3,0)
+ROUND(BI27*MASTER!$B$3,0)
+ROUND(BJ27*MASTER!$B$3,0)
+ROUND(BK27*MASTER!$B$4,0)
+ROUND(BL27*MASTER!$B$4,0)
+ROUND(BM27*MASTER!$B$4,0)
+ROUND(BN27*MASTER!$B$4,0)
+ROUND(BO27*MASTER!$B$4,0)
+ROUND(BP27*MASTER!$B$4,0)
+ROUND(BQ27*MASTER!$B$4,0)
+ROUND(BR27*MASTER!$B$4,0)
+ROUND(
   (MASTER!$B$3 - MASTER!$B$11) * E27 * 2,
0)</f>
        <v>0</v>
      </c>
      <c r="BC27" s="9" t="str">
        <f t="shared" si="17"/>
        <v/>
      </c>
      <c r="BD27" s="9">
        <f t="shared" si="18"/>
        <v>0</v>
      </c>
      <c r="BE27" s="9">
        <f>IF(O27="Yes",MASTER!$B$7,0)</f>
        <v>0</v>
      </c>
      <c r="BF27" s="9">
        <f>IF(
   OR($N27="",$N27="NO"),
   0,
   IFERROR(
      ROUND(
         CHOOSE(
            MATCH($N27,$H$302:$H$313,0),
            (BG27 + ROUND(BG27*MASTER!$B$3,0))*0.5,
            (BH27 + ROUND(BH27*MASTER!$B$3,0))*0.5,
            (BI27 + ROUND(BI27*MASTER!$B$3,0))*0.5,
            (BJ27 + ROUND(BJ27*MASTER!$B$3,0))*0.5,
            (BK27 + ROUND(BK27*MASTER!$B$4,0))*0.5,
            (BL27 + ROUND(BL27*MASTER!$B$4,0))*0.5,
            (BM27 + ROUND(BM27*MASTER!$B$4,0))*0.5,
            (BN27 + ROUND(BN27*MASTER!$B$4,0))*0.5,
            (BO27 + ROUND(BO27*MASTER!$B$4,0))*0.5,
            (BP27 + ROUND(BP27*MASTER!$B$4,0))*0.5,
            (BQ27 + ROUND(BQ27*MASTER!$B$4,0))*0.5,
            (BR27 + ROUND(BR27*MASTER!$B$4,0))*0.5
         ),
      0),
   0)
)</f>
        <v>0</v>
      </c>
      <c r="BG27" s="71">
        <f t="shared" si="19"/>
        <v>0</v>
      </c>
      <c r="BH27" s="9">
        <f t="shared" si="20"/>
        <v>0</v>
      </c>
      <c r="BI27" s="9">
        <f t="shared" si="21"/>
        <v>0</v>
      </c>
      <c r="BJ27" s="9">
        <f t="shared" si="22"/>
        <v>0</v>
      </c>
      <c r="BK27" s="9">
        <f t="shared" si="23"/>
        <v>0</v>
      </c>
      <c r="BL27" s="71">
        <f t="shared" si="24"/>
        <v>0</v>
      </c>
      <c r="BM27" s="71">
        <f t="shared" si="25"/>
        <v>0</v>
      </c>
      <c r="BN27" s="71">
        <f t="shared" si="26"/>
        <v>0</v>
      </c>
      <c r="BO27" s="71">
        <f t="shared" si="27"/>
        <v>0</v>
      </c>
      <c r="BP27" s="71">
        <f t="shared" si="28"/>
        <v>0</v>
      </c>
      <c r="BQ27" s="72">
        <f t="shared" si="29"/>
        <v>0</v>
      </c>
      <c r="BR27" s="71">
        <f t="shared" si="30"/>
        <v>0</v>
      </c>
      <c r="BS27" s="58" t="str">
        <f>IF(C27="","",IFERROR(VLOOKUP($A27,HRA_EXCEPTION,2,FALSE),MASTER!$B$5))</f>
        <v/>
      </c>
      <c r="BT27" s="48" t="str">
        <f t="shared" si="31"/>
        <v/>
      </c>
      <c r="BU27" s="48" t="str">
        <f t="shared" si="32"/>
        <v/>
      </c>
      <c r="BV27" s="48" t="str">
        <f t="shared" si="33"/>
        <v/>
      </c>
      <c r="BW27" s="48" t="str">
        <f t="shared" si="34"/>
        <v/>
      </c>
      <c r="BX27" s="48" t="str">
        <f t="shared" si="35"/>
        <v/>
      </c>
      <c r="BY27" s="48" t="str">
        <f t="shared" si="36"/>
        <v/>
      </c>
      <c r="BZ27" s="48" t="str">
        <f t="shared" si="37"/>
        <v/>
      </c>
      <c r="CA27" s="48" t="str">
        <f t="shared" si="38"/>
        <v/>
      </c>
      <c r="CB27" s="48" t="str">
        <f t="shared" si="39"/>
        <v/>
      </c>
      <c r="CC27" s="48" t="str">
        <f t="shared" si="40"/>
        <v/>
      </c>
      <c r="CD27" s="48" t="str">
        <f t="shared" si="41"/>
        <v/>
      </c>
      <c r="CE27" s="58" t="str">
        <f>IFERROR(IF(BG27&lt;=23100,
   VLOOKUP(MASTER!$B$8,CCA_RATE,2,FALSE),
   VLOOKUP(MASTER!$B$8,CCA_RATE,3,FALSE)),"")</f>
        <v/>
      </c>
      <c r="CF27" s="48" t="str">
        <f>IFERROR(IF(C27="","",
IF(BH27=0,0,
   IF(AND(AX27=4,ISNUMBER(L27)),L27,
      IF(BH27&lt;=23100,
         VLOOKUP(MASTER!$B$8,CCA_RATE,2,FALSE),
         VLOOKUP(MASTER!$B$8,CCA_RATE,3,FALSE))))),"")</f>
        <v/>
      </c>
      <c r="CG27" s="48" t="str">
        <f>IFERROR(IF(C27="","",
IF(BI27=0,0,
   IF(AND(AX27=5,ISNUMBER(L27)),L27,
      IF(AND(AX27&gt;0,AX27&lt;5,ISNUMBER(L27)),CF27,
         IF(BI27&lt;=23100,
            VLOOKUP(MASTER!$B$8,CCA_RATE,2,FALSE),
            VLOOKUP(MASTER!$B$8,CCA_RATE,3,FALSE)))))),"")</f>
        <v/>
      </c>
      <c r="CH27" s="48" t="str">
        <f>IFERROR(IF(C27="","",
IF(BJ27=0,0,
   IF(AND(AX27=6,ISNUMBER(L27)),L27,
      IF(AND(AX27&gt;0,AX27&lt;6,ISNUMBER(L27)),CG27,
         IF(BJ27&lt;=23100,
            VLOOKUP(MASTER!$B$8,CCA_RATE,2,FALSE),
            VLOOKUP(MASTER!$B$8,CCA_RATE,3,FALSE)))))),"")</f>
        <v/>
      </c>
      <c r="CI27" s="48" t="str">
        <f>IFERROR(IF(C27="","",
IF(BK27=0,0,
   IF(AND(AX27=7,ISNUMBER(L27)),L27,
      IF(AND(AX27&gt;0,AX27&lt;7,ISNUMBER(L27)),CH27,
         IF(BK27&lt;=23100,
            VLOOKUP(MASTER!$B$8,CCA_RATE,2,FALSE),
            VLOOKUP(MASTER!$B$8,CCA_RATE,3,FALSE)))))),"")</f>
        <v/>
      </c>
      <c r="CJ27" s="48" t="str">
        <f>IFERROR(IF(C27="","",
IF(BL27=0,0,
   IF(AND(AX27=8,ISNUMBER(L27)),L27,
      IF(AND(AX27&gt;0,AX27&lt;8,ISNUMBER(L27)),CI27,
         IF(BL27&lt;=23100,
            VLOOKUP(MASTER!$B$8,CCA_RATE,2,FALSE),
            VLOOKUP(MASTER!$B$8,CCA_RATE,3,FALSE)))))),"")</f>
        <v/>
      </c>
      <c r="CK27" s="48" t="str">
        <f>IFERROR(IF(C27="","",
IF(BM27=0,0,
   IF(AND(AX27=9,ISNUMBER(L27)),L27,
      IF(AND(AX27&gt;0,AX27&lt;9,ISNUMBER(L27)),CJ27,
         IF(BM27&lt;=23100,
            VLOOKUP(MASTER!$B$8,CCA_RATE,2,FALSE),
            VLOOKUP(MASTER!$B$8,CCA_RATE,3,FALSE)))))),"")</f>
        <v/>
      </c>
      <c r="CL27" s="48" t="str">
        <f>IFERROR(IF(C27="","",
IF(BN27=0,0,
   IF(AND(AX27=10,ISNUMBER(L27)),L27,
      IF(AND(AX27&gt;0,AX27&lt;10,ISNUMBER(L27)),CK27,
         IF(BN27&lt;=23100,
            VLOOKUP(MASTER!$B$8,CCA_RATE,2,FALSE),
            VLOOKUP(MASTER!$B$8,CCA_RATE,3,FALSE)))))),"")</f>
        <v/>
      </c>
      <c r="CM27" s="48" t="str">
        <f>IFERROR(IF(C27="","",
IF(BO27=0,0,
   IF(AND(AX27=11,ISNUMBER(L27)),L27,
      IF(AND(AX27&gt;0,AX27&lt;11,ISNUMBER(L27)),CL27,
         IF(BO27&lt;=23100,
            VLOOKUP(MASTER!$B$8,CCA_RATE,2,FALSE),
            VLOOKUP(MASTER!$B$8,CCA_RATE,3,FALSE)))))),"")</f>
        <v/>
      </c>
      <c r="CN27" s="48" t="str">
        <f>IFERROR(IF(C27="","",
IF(BP27=0,0,
   IF(AND(AX27=12,ISNUMBER(L27)),L27,
      IF(AND(AX27&gt;0,AX27&lt;12,ISNUMBER(L27)),CM27,
         IF(BP27&lt;=23100,
            VLOOKUP(MASTER!$B$8,CCA_RATE,2,FALSE),
            VLOOKUP(MASTER!$B$8,CCA_RATE,3,FALSE)))))),"")</f>
        <v/>
      </c>
      <c r="CO27" s="48" t="str">
        <f>IFERROR(IF(C27="","",
IF(BQ27=0,0,
   IF(AND(AX27=13,ISNUMBER(L27)),L27,
      IF(AND(AX27&gt;0,AX27&lt;13,ISNUMBER(L27)),CN27,
         IF(BQ27&lt;=23100,
            VLOOKUP(MASTER!$B$8,CCA_RATE,2,FALSE),
            VLOOKUP(MASTER!$B$8,CCA_RATE,3,FALSE)))))),"")</f>
        <v/>
      </c>
      <c r="CP27" s="48" t="str">
        <f>IFERROR(IF(C27="","",
IF(BR27=0,0,
   IF(AND(AX27=14,ISNUMBER(L27)),L27,
      IF(AND(AX27&gt;0,AX27&lt;14,ISNUMBER(L27)),CO27,
         IF(BR27&lt;=23100,
            VLOOKUP(MASTER!$B$8,CCA_RATE,2,FALSE),
            VLOOKUP(MASTER!$B$8,CCA_RATE,3,FALSE)))))),"")</f>
        <v/>
      </c>
    </row>
    <row r="28" spans="1:94" ht="15.5" x14ac:dyDescent="0.35">
      <c r="A28" s="48" t="str">
        <f>IF(C28="","",COUNTA($C$2:C28))</f>
        <v/>
      </c>
      <c r="B28" s="65"/>
      <c r="C28" s="65"/>
      <c r="D28" s="65"/>
      <c r="E28" s="65"/>
      <c r="F28" s="65"/>
      <c r="G28" s="65"/>
      <c r="H28" s="65"/>
      <c r="I28" s="65"/>
      <c r="J28" s="65"/>
      <c r="K28" s="65"/>
      <c r="L28" s="65"/>
      <c r="M28" s="65"/>
      <c r="N28" s="65"/>
      <c r="O28" s="65"/>
      <c r="P28" s="65"/>
      <c r="Q28" s="77"/>
      <c r="R28" s="77"/>
      <c r="S28" s="77"/>
      <c r="T28" s="77"/>
      <c r="U28" s="77"/>
      <c r="V28" s="77"/>
      <c r="W28" s="77"/>
      <c r="X28" s="68"/>
      <c r="Y28" s="68"/>
      <c r="Z28" s="68"/>
      <c r="AA28" s="68"/>
      <c r="AB28" s="68"/>
      <c r="AC28" t="s">
        <v>29</v>
      </c>
      <c r="AD28" s="48" t="str">
        <f t="shared" si="7"/>
        <v/>
      </c>
      <c r="AE28" s="48" t="str">
        <f>IFERROR(IF(AD28-MASTER!$B$6&lt;0,0,AD28-MASTER!$B$6),"")</f>
        <v/>
      </c>
      <c r="AF28" s="48" t="str">
        <f t="shared" si="8"/>
        <v/>
      </c>
      <c r="AG28" s="48" t="str">
        <f t="shared" si="9"/>
        <v/>
      </c>
      <c r="AH28" s="48" t="str">
        <f t="shared" si="10"/>
        <v/>
      </c>
      <c r="AI28" s="48" t="str">
        <f t="shared" si="11"/>
        <v/>
      </c>
      <c r="AJ28" s="48" t="str">
        <f t="shared" si="12"/>
        <v/>
      </c>
      <c r="AK28" s="69" t="str">
        <f t="shared" ca="1" si="13"/>
        <v/>
      </c>
      <c r="AW28" s="71">
        <f t="shared" si="0"/>
        <v>0</v>
      </c>
      <c r="AX28" s="71">
        <f t="shared" si="1"/>
        <v>0</v>
      </c>
      <c r="AY28" s="9">
        <f t="shared" si="14"/>
        <v>0</v>
      </c>
      <c r="AZ28" s="9">
        <f t="shared" si="15"/>
        <v>7</v>
      </c>
      <c r="BA28" s="9">
        <f t="shared" si="16"/>
        <v>0</v>
      </c>
      <c r="BB28" s="9">
        <f xml:space="preserve">
ROUND(BG28*MASTER!$B$3,0)
+ROUND(BH28*MASTER!$B$3,0)
+ROUND(BI28*MASTER!$B$3,0)
+ROUND(BJ28*MASTER!$B$3,0)
+ROUND(BK28*MASTER!$B$4,0)
+ROUND(BL28*MASTER!$B$4,0)
+ROUND(BM28*MASTER!$B$4,0)
+ROUND(BN28*MASTER!$B$4,0)
+ROUND(BO28*MASTER!$B$4,0)
+ROUND(BP28*MASTER!$B$4,0)
+ROUND(BQ28*MASTER!$B$4,0)
+ROUND(BR28*MASTER!$B$4,0)
+ROUND(
   (MASTER!$B$3 - MASTER!$B$11) * E28 * 2,
0)</f>
        <v>0</v>
      </c>
      <c r="BC28" s="9" t="str">
        <f t="shared" si="17"/>
        <v/>
      </c>
      <c r="BD28" s="9">
        <f t="shared" si="18"/>
        <v>0</v>
      </c>
      <c r="BE28" s="9">
        <f>IF(O28="Yes",MASTER!$B$7,0)</f>
        <v>0</v>
      </c>
      <c r="BF28" s="9">
        <f>IF(
   OR($N28="",$N28="NO"),
   0,
   IFERROR(
      ROUND(
         CHOOSE(
            MATCH($N28,$H$302:$H$313,0),
            (BG28 + ROUND(BG28*MASTER!$B$3,0))*0.5,
            (BH28 + ROUND(BH28*MASTER!$B$3,0))*0.5,
            (BI28 + ROUND(BI28*MASTER!$B$3,0))*0.5,
            (BJ28 + ROUND(BJ28*MASTER!$B$3,0))*0.5,
            (BK28 + ROUND(BK28*MASTER!$B$4,0))*0.5,
            (BL28 + ROUND(BL28*MASTER!$B$4,0))*0.5,
            (BM28 + ROUND(BM28*MASTER!$B$4,0))*0.5,
            (BN28 + ROUND(BN28*MASTER!$B$4,0))*0.5,
            (BO28 + ROUND(BO28*MASTER!$B$4,0))*0.5,
            (BP28 + ROUND(BP28*MASTER!$B$4,0))*0.5,
            (BQ28 + ROUND(BQ28*MASTER!$B$4,0))*0.5,
            (BR28 + ROUND(BR28*MASTER!$B$4,0))*0.5
         ),
      0),
   0)
)</f>
        <v>0</v>
      </c>
      <c r="BG28" s="71">
        <f t="shared" si="19"/>
        <v>0</v>
      </c>
      <c r="BH28" s="9">
        <f t="shared" si="20"/>
        <v>0</v>
      </c>
      <c r="BI28" s="9">
        <f t="shared" si="21"/>
        <v>0</v>
      </c>
      <c r="BJ28" s="9">
        <f t="shared" si="22"/>
        <v>0</v>
      </c>
      <c r="BK28" s="9">
        <f t="shared" si="23"/>
        <v>0</v>
      </c>
      <c r="BL28" s="71">
        <f t="shared" si="24"/>
        <v>0</v>
      </c>
      <c r="BM28" s="71">
        <f t="shared" si="25"/>
        <v>0</v>
      </c>
      <c r="BN28" s="71">
        <f t="shared" si="26"/>
        <v>0</v>
      </c>
      <c r="BO28" s="71">
        <f t="shared" si="27"/>
        <v>0</v>
      </c>
      <c r="BP28" s="71">
        <f t="shared" si="28"/>
        <v>0</v>
      </c>
      <c r="BQ28" s="72">
        <f t="shared" si="29"/>
        <v>0</v>
      </c>
      <c r="BR28" s="71">
        <f t="shared" si="30"/>
        <v>0</v>
      </c>
      <c r="BS28" s="58" t="str">
        <f>IF(C28="","",IFERROR(VLOOKUP($A28,HRA_EXCEPTION,2,FALSE),MASTER!$B$5))</f>
        <v/>
      </c>
      <c r="BT28" s="48" t="str">
        <f t="shared" si="31"/>
        <v/>
      </c>
      <c r="BU28" s="48" t="str">
        <f t="shared" si="32"/>
        <v/>
      </c>
      <c r="BV28" s="48" t="str">
        <f t="shared" si="33"/>
        <v/>
      </c>
      <c r="BW28" s="48" t="str">
        <f t="shared" si="34"/>
        <v/>
      </c>
      <c r="BX28" s="48" t="str">
        <f t="shared" si="35"/>
        <v/>
      </c>
      <c r="BY28" s="48" t="str">
        <f t="shared" si="36"/>
        <v/>
      </c>
      <c r="BZ28" s="48" t="str">
        <f t="shared" si="37"/>
        <v/>
      </c>
      <c r="CA28" s="48" t="str">
        <f t="shared" si="38"/>
        <v/>
      </c>
      <c r="CB28" s="48" t="str">
        <f t="shared" si="39"/>
        <v/>
      </c>
      <c r="CC28" s="48" t="str">
        <f t="shared" si="40"/>
        <v/>
      </c>
      <c r="CD28" s="48" t="str">
        <f t="shared" si="41"/>
        <v/>
      </c>
      <c r="CE28" s="58" t="str">
        <f>IFERROR(IF(BG28&lt;=23100,
   VLOOKUP(MASTER!$B$8,CCA_RATE,2,FALSE),
   VLOOKUP(MASTER!$B$8,CCA_RATE,3,FALSE)),"")</f>
        <v/>
      </c>
      <c r="CF28" s="48" t="str">
        <f>IFERROR(IF(C28="","",
IF(BH28=0,0,
   IF(AND(AX28=4,ISNUMBER(L28)),L28,
      IF(BH28&lt;=23100,
         VLOOKUP(MASTER!$B$8,CCA_RATE,2,FALSE),
         VLOOKUP(MASTER!$B$8,CCA_RATE,3,FALSE))))),"")</f>
        <v/>
      </c>
      <c r="CG28" s="48" t="str">
        <f>IFERROR(IF(C28="","",
IF(BI28=0,0,
   IF(AND(AX28=5,ISNUMBER(L28)),L28,
      IF(AND(AX28&gt;0,AX28&lt;5,ISNUMBER(L28)),CF28,
         IF(BI28&lt;=23100,
            VLOOKUP(MASTER!$B$8,CCA_RATE,2,FALSE),
            VLOOKUP(MASTER!$B$8,CCA_RATE,3,FALSE)))))),"")</f>
        <v/>
      </c>
      <c r="CH28" s="48" t="str">
        <f>IFERROR(IF(C28="","",
IF(BJ28=0,0,
   IF(AND(AX28=6,ISNUMBER(L28)),L28,
      IF(AND(AX28&gt;0,AX28&lt;6,ISNUMBER(L28)),CG28,
         IF(BJ28&lt;=23100,
            VLOOKUP(MASTER!$B$8,CCA_RATE,2,FALSE),
            VLOOKUP(MASTER!$B$8,CCA_RATE,3,FALSE)))))),"")</f>
        <v/>
      </c>
      <c r="CI28" s="48" t="str">
        <f>IFERROR(IF(C28="","",
IF(BK28=0,0,
   IF(AND(AX28=7,ISNUMBER(L28)),L28,
      IF(AND(AX28&gt;0,AX28&lt;7,ISNUMBER(L28)),CH28,
         IF(BK28&lt;=23100,
            VLOOKUP(MASTER!$B$8,CCA_RATE,2,FALSE),
            VLOOKUP(MASTER!$B$8,CCA_RATE,3,FALSE)))))),"")</f>
        <v/>
      </c>
      <c r="CJ28" s="48" t="str">
        <f>IFERROR(IF(C28="","",
IF(BL28=0,0,
   IF(AND(AX28=8,ISNUMBER(L28)),L28,
      IF(AND(AX28&gt;0,AX28&lt;8,ISNUMBER(L28)),CI28,
         IF(BL28&lt;=23100,
            VLOOKUP(MASTER!$B$8,CCA_RATE,2,FALSE),
            VLOOKUP(MASTER!$B$8,CCA_RATE,3,FALSE)))))),"")</f>
        <v/>
      </c>
      <c r="CK28" s="48" t="str">
        <f>IFERROR(IF(C28="","",
IF(BM28=0,0,
   IF(AND(AX28=9,ISNUMBER(L28)),L28,
      IF(AND(AX28&gt;0,AX28&lt;9,ISNUMBER(L28)),CJ28,
         IF(BM28&lt;=23100,
            VLOOKUP(MASTER!$B$8,CCA_RATE,2,FALSE),
            VLOOKUP(MASTER!$B$8,CCA_RATE,3,FALSE)))))),"")</f>
        <v/>
      </c>
      <c r="CL28" s="48" t="str">
        <f>IFERROR(IF(C28="","",
IF(BN28=0,0,
   IF(AND(AX28=10,ISNUMBER(L28)),L28,
      IF(AND(AX28&gt;0,AX28&lt;10,ISNUMBER(L28)),CK28,
         IF(BN28&lt;=23100,
            VLOOKUP(MASTER!$B$8,CCA_RATE,2,FALSE),
            VLOOKUP(MASTER!$B$8,CCA_RATE,3,FALSE)))))),"")</f>
        <v/>
      </c>
      <c r="CM28" s="48" t="str">
        <f>IFERROR(IF(C28="","",
IF(BO28=0,0,
   IF(AND(AX28=11,ISNUMBER(L28)),L28,
      IF(AND(AX28&gt;0,AX28&lt;11,ISNUMBER(L28)),CL28,
         IF(BO28&lt;=23100,
            VLOOKUP(MASTER!$B$8,CCA_RATE,2,FALSE),
            VLOOKUP(MASTER!$B$8,CCA_RATE,3,FALSE)))))),"")</f>
        <v/>
      </c>
      <c r="CN28" s="48" t="str">
        <f>IFERROR(IF(C28="","",
IF(BP28=0,0,
   IF(AND(AX28=12,ISNUMBER(L28)),L28,
      IF(AND(AX28&gt;0,AX28&lt;12,ISNUMBER(L28)),CM28,
         IF(BP28&lt;=23100,
            VLOOKUP(MASTER!$B$8,CCA_RATE,2,FALSE),
            VLOOKUP(MASTER!$B$8,CCA_RATE,3,FALSE)))))),"")</f>
        <v/>
      </c>
      <c r="CO28" s="48" t="str">
        <f>IFERROR(IF(C28="","",
IF(BQ28=0,0,
   IF(AND(AX28=13,ISNUMBER(L28)),L28,
      IF(AND(AX28&gt;0,AX28&lt;13,ISNUMBER(L28)),CN28,
         IF(BQ28&lt;=23100,
            VLOOKUP(MASTER!$B$8,CCA_RATE,2,FALSE),
            VLOOKUP(MASTER!$B$8,CCA_RATE,3,FALSE)))))),"")</f>
        <v/>
      </c>
      <c r="CP28" s="48" t="str">
        <f>IFERROR(IF(C28="","",
IF(BR28=0,0,
   IF(AND(AX28=14,ISNUMBER(L28)),L28,
      IF(AND(AX28&gt;0,AX28&lt;14,ISNUMBER(L28)),CO28,
         IF(BR28&lt;=23100,
            VLOOKUP(MASTER!$B$8,CCA_RATE,2,FALSE),
            VLOOKUP(MASTER!$B$8,CCA_RATE,3,FALSE)))))),"")</f>
        <v/>
      </c>
    </row>
    <row r="29" spans="1:94" x14ac:dyDescent="0.35">
      <c r="A29" s="48" t="str">
        <f>IF(C29="","",COUNTA($C$2:C29))</f>
        <v/>
      </c>
      <c r="B29" s="65"/>
      <c r="C29" s="65"/>
      <c r="D29" s="65"/>
      <c r="E29" s="65"/>
      <c r="F29" s="65"/>
      <c r="G29" s="65"/>
      <c r="H29" s="65"/>
      <c r="I29" s="65"/>
      <c r="J29" s="65"/>
      <c r="K29" s="65"/>
      <c r="L29" s="65"/>
      <c r="M29" s="65"/>
      <c r="N29" s="65"/>
      <c r="O29" s="65"/>
      <c r="P29" s="65"/>
      <c r="Q29" s="68"/>
      <c r="R29" s="68"/>
      <c r="S29" s="68"/>
      <c r="T29" s="68"/>
      <c r="U29" s="68"/>
      <c r="V29" s="68"/>
      <c r="W29" s="68"/>
      <c r="X29" s="68"/>
      <c r="Y29" s="68"/>
      <c r="Z29" s="68"/>
      <c r="AA29" s="68"/>
      <c r="AB29" s="68"/>
      <c r="AC29" t="s">
        <v>30</v>
      </c>
      <c r="AD29" s="48" t="str">
        <f t="shared" si="7"/>
        <v/>
      </c>
      <c r="AE29" s="48" t="str">
        <f>IFERROR(IF(AD29-MASTER!$B$6&lt;0,0,AD29-MASTER!$B$6),"")</f>
        <v/>
      </c>
      <c r="AF29" s="48" t="str">
        <f t="shared" si="8"/>
        <v/>
      </c>
      <c r="AG29" s="48" t="str">
        <f t="shared" si="9"/>
        <v/>
      </c>
      <c r="AH29" s="48" t="str">
        <f t="shared" si="10"/>
        <v/>
      </c>
      <c r="AI29" s="48" t="str">
        <f t="shared" si="11"/>
        <v/>
      </c>
      <c r="AJ29" s="48" t="str">
        <f t="shared" si="12"/>
        <v/>
      </c>
      <c r="AK29" s="69" t="str">
        <f t="shared" ca="1" si="13"/>
        <v/>
      </c>
      <c r="AW29" s="71">
        <f t="shared" si="0"/>
        <v>0</v>
      </c>
      <c r="AX29" s="71">
        <f t="shared" si="1"/>
        <v>0</v>
      </c>
      <c r="AY29" s="9">
        <f t="shared" si="14"/>
        <v>0</v>
      </c>
      <c r="AZ29" s="9">
        <f t="shared" si="15"/>
        <v>7</v>
      </c>
      <c r="BA29" s="9">
        <f t="shared" si="16"/>
        <v>0</v>
      </c>
      <c r="BB29" s="9">
        <f xml:space="preserve">
ROUND(BG29*MASTER!$B$3,0)
+ROUND(BH29*MASTER!$B$3,0)
+ROUND(BI29*MASTER!$B$3,0)
+ROUND(BJ29*MASTER!$B$3,0)
+ROUND(BK29*MASTER!$B$4,0)
+ROUND(BL29*MASTER!$B$4,0)
+ROUND(BM29*MASTER!$B$4,0)
+ROUND(BN29*MASTER!$B$4,0)
+ROUND(BO29*MASTER!$B$4,0)
+ROUND(BP29*MASTER!$B$4,0)
+ROUND(BQ29*MASTER!$B$4,0)
+ROUND(BR29*MASTER!$B$4,0)
+ROUND(
   (MASTER!$B$3 - MASTER!$B$11) * E29 * 2,
0)</f>
        <v>0</v>
      </c>
      <c r="BC29" s="9" t="str">
        <f t="shared" si="17"/>
        <v/>
      </c>
      <c r="BD29" s="9">
        <f t="shared" si="18"/>
        <v>0</v>
      </c>
      <c r="BE29" s="9">
        <f>IF(O29="Yes",MASTER!$B$7,0)</f>
        <v>0</v>
      </c>
      <c r="BF29" s="9">
        <f>IF(
   OR($N29="",$N29="NO"),
   0,
   IFERROR(
      ROUND(
         CHOOSE(
            MATCH($N29,$H$302:$H$313,0),
            (BG29 + ROUND(BG29*MASTER!$B$3,0))*0.5,
            (BH29 + ROUND(BH29*MASTER!$B$3,0))*0.5,
            (BI29 + ROUND(BI29*MASTER!$B$3,0))*0.5,
            (BJ29 + ROUND(BJ29*MASTER!$B$3,0))*0.5,
            (BK29 + ROUND(BK29*MASTER!$B$4,0))*0.5,
            (BL29 + ROUND(BL29*MASTER!$B$4,0))*0.5,
            (BM29 + ROUND(BM29*MASTER!$B$4,0))*0.5,
            (BN29 + ROUND(BN29*MASTER!$B$4,0))*0.5,
            (BO29 + ROUND(BO29*MASTER!$B$4,0))*0.5,
            (BP29 + ROUND(BP29*MASTER!$B$4,0))*0.5,
            (BQ29 + ROUND(BQ29*MASTER!$B$4,0))*0.5,
            (BR29 + ROUND(BR29*MASTER!$B$4,0))*0.5
         ),
      0),
   0)
)</f>
        <v>0</v>
      </c>
      <c r="BG29" s="71">
        <f t="shared" si="19"/>
        <v>0</v>
      </c>
      <c r="BH29" s="9">
        <f t="shared" si="20"/>
        <v>0</v>
      </c>
      <c r="BI29" s="9">
        <f t="shared" si="21"/>
        <v>0</v>
      </c>
      <c r="BJ29" s="9">
        <f t="shared" si="22"/>
        <v>0</v>
      </c>
      <c r="BK29" s="9">
        <f t="shared" si="23"/>
        <v>0</v>
      </c>
      <c r="BL29" s="71">
        <f t="shared" si="24"/>
        <v>0</v>
      </c>
      <c r="BM29" s="71">
        <f t="shared" si="25"/>
        <v>0</v>
      </c>
      <c r="BN29" s="71">
        <f t="shared" si="26"/>
        <v>0</v>
      </c>
      <c r="BO29" s="71">
        <f t="shared" si="27"/>
        <v>0</v>
      </c>
      <c r="BP29" s="71">
        <f t="shared" si="28"/>
        <v>0</v>
      </c>
      <c r="BQ29" s="72">
        <f t="shared" si="29"/>
        <v>0</v>
      </c>
      <c r="BR29" s="71">
        <f t="shared" si="30"/>
        <v>0</v>
      </c>
      <c r="BS29" s="58" t="str">
        <f>IF(C29="","",IFERROR(VLOOKUP($A29,HRA_EXCEPTION,2,FALSE),MASTER!$B$5))</f>
        <v/>
      </c>
      <c r="BT29" s="48" t="str">
        <f t="shared" si="31"/>
        <v/>
      </c>
      <c r="BU29" s="48" t="str">
        <f t="shared" si="32"/>
        <v/>
      </c>
      <c r="BV29" s="48" t="str">
        <f t="shared" si="33"/>
        <v/>
      </c>
      <c r="BW29" s="48" t="str">
        <f t="shared" si="34"/>
        <v/>
      </c>
      <c r="BX29" s="48" t="str">
        <f t="shared" si="35"/>
        <v/>
      </c>
      <c r="BY29" s="48" t="str">
        <f t="shared" si="36"/>
        <v/>
      </c>
      <c r="BZ29" s="48" t="str">
        <f t="shared" si="37"/>
        <v/>
      </c>
      <c r="CA29" s="48" t="str">
        <f t="shared" si="38"/>
        <v/>
      </c>
      <c r="CB29" s="48" t="str">
        <f t="shared" si="39"/>
        <v/>
      </c>
      <c r="CC29" s="48" t="str">
        <f t="shared" si="40"/>
        <v/>
      </c>
      <c r="CD29" s="48" t="str">
        <f t="shared" si="41"/>
        <v/>
      </c>
      <c r="CE29" s="58" t="str">
        <f>IFERROR(IF(BG29&lt;=23100,
   VLOOKUP(MASTER!$B$8,CCA_RATE,2,FALSE),
   VLOOKUP(MASTER!$B$8,CCA_RATE,3,FALSE)),"")</f>
        <v/>
      </c>
      <c r="CF29" s="48" t="str">
        <f>IFERROR(IF(C29="","",
IF(BH29=0,0,
   IF(AND(AX29=4,ISNUMBER(L29)),L29,
      IF(BH29&lt;=23100,
         VLOOKUP(MASTER!$B$8,CCA_RATE,2,FALSE),
         VLOOKUP(MASTER!$B$8,CCA_RATE,3,FALSE))))),"")</f>
        <v/>
      </c>
      <c r="CG29" s="48" t="str">
        <f>IFERROR(IF(C29="","",
IF(BI29=0,0,
   IF(AND(AX29=5,ISNUMBER(L29)),L29,
      IF(AND(AX29&gt;0,AX29&lt;5,ISNUMBER(L29)),CF29,
         IF(BI29&lt;=23100,
            VLOOKUP(MASTER!$B$8,CCA_RATE,2,FALSE),
            VLOOKUP(MASTER!$B$8,CCA_RATE,3,FALSE)))))),"")</f>
        <v/>
      </c>
      <c r="CH29" s="48" t="str">
        <f>IFERROR(IF(C29="","",
IF(BJ29=0,0,
   IF(AND(AX29=6,ISNUMBER(L29)),L29,
      IF(AND(AX29&gt;0,AX29&lt;6,ISNUMBER(L29)),CG29,
         IF(BJ29&lt;=23100,
            VLOOKUP(MASTER!$B$8,CCA_RATE,2,FALSE),
            VLOOKUP(MASTER!$B$8,CCA_RATE,3,FALSE)))))),"")</f>
        <v/>
      </c>
      <c r="CI29" s="48" t="str">
        <f>IFERROR(IF(C29="","",
IF(BK29=0,0,
   IF(AND(AX29=7,ISNUMBER(L29)),L29,
      IF(AND(AX29&gt;0,AX29&lt;7,ISNUMBER(L29)),CH29,
         IF(BK29&lt;=23100,
            VLOOKUP(MASTER!$B$8,CCA_RATE,2,FALSE),
            VLOOKUP(MASTER!$B$8,CCA_RATE,3,FALSE)))))),"")</f>
        <v/>
      </c>
      <c r="CJ29" s="48" t="str">
        <f>IFERROR(IF(C29="","",
IF(BL29=0,0,
   IF(AND(AX29=8,ISNUMBER(L29)),L29,
      IF(AND(AX29&gt;0,AX29&lt;8,ISNUMBER(L29)),CI29,
         IF(BL29&lt;=23100,
            VLOOKUP(MASTER!$B$8,CCA_RATE,2,FALSE),
            VLOOKUP(MASTER!$B$8,CCA_RATE,3,FALSE)))))),"")</f>
        <v/>
      </c>
      <c r="CK29" s="48" t="str">
        <f>IFERROR(IF(C29="","",
IF(BM29=0,0,
   IF(AND(AX29=9,ISNUMBER(L29)),L29,
      IF(AND(AX29&gt;0,AX29&lt;9,ISNUMBER(L29)),CJ29,
         IF(BM29&lt;=23100,
            VLOOKUP(MASTER!$B$8,CCA_RATE,2,FALSE),
            VLOOKUP(MASTER!$B$8,CCA_RATE,3,FALSE)))))),"")</f>
        <v/>
      </c>
      <c r="CL29" s="48" t="str">
        <f>IFERROR(IF(C29="","",
IF(BN29=0,0,
   IF(AND(AX29=10,ISNUMBER(L29)),L29,
      IF(AND(AX29&gt;0,AX29&lt;10,ISNUMBER(L29)),CK29,
         IF(BN29&lt;=23100,
            VLOOKUP(MASTER!$B$8,CCA_RATE,2,FALSE),
            VLOOKUP(MASTER!$B$8,CCA_RATE,3,FALSE)))))),"")</f>
        <v/>
      </c>
      <c r="CM29" s="48" t="str">
        <f>IFERROR(IF(C29="","",
IF(BO29=0,0,
   IF(AND(AX29=11,ISNUMBER(L29)),L29,
      IF(AND(AX29&gt;0,AX29&lt;11,ISNUMBER(L29)),CL29,
         IF(BO29&lt;=23100,
            VLOOKUP(MASTER!$B$8,CCA_RATE,2,FALSE),
            VLOOKUP(MASTER!$B$8,CCA_RATE,3,FALSE)))))),"")</f>
        <v/>
      </c>
      <c r="CN29" s="48" t="str">
        <f>IFERROR(IF(C29="","",
IF(BP29=0,0,
   IF(AND(AX29=12,ISNUMBER(L29)),L29,
      IF(AND(AX29&gt;0,AX29&lt;12,ISNUMBER(L29)),CM29,
         IF(BP29&lt;=23100,
            VLOOKUP(MASTER!$B$8,CCA_RATE,2,FALSE),
            VLOOKUP(MASTER!$B$8,CCA_RATE,3,FALSE)))))),"")</f>
        <v/>
      </c>
      <c r="CO29" s="48" t="str">
        <f>IFERROR(IF(C29="","",
IF(BQ29=0,0,
   IF(AND(AX29=13,ISNUMBER(L29)),L29,
      IF(AND(AX29&gt;0,AX29&lt;13,ISNUMBER(L29)),CN29,
         IF(BQ29&lt;=23100,
            VLOOKUP(MASTER!$B$8,CCA_RATE,2,FALSE),
            VLOOKUP(MASTER!$B$8,CCA_RATE,3,FALSE)))))),"")</f>
        <v/>
      </c>
      <c r="CP29" s="48" t="str">
        <f>IFERROR(IF(C29="","",
IF(BR29=0,0,
   IF(AND(AX29=14,ISNUMBER(L29)),L29,
      IF(AND(AX29&gt;0,AX29&lt;14,ISNUMBER(L29)),CO29,
         IF(BR29&lt;=23100,
            VLOOKUP(MASTER!$B$8,CCA_RATE,2,FALSE),
            VLOOKUP(MASTER!$B$8,CCA_RATE,3,FALSE)))))),"")</f>
        <v/>
      </c>
    </row>
    <row r="30" spans="1:94" x14ac:dyDescent="0.35">
      <c r="A30" s="48" t="str">
        <f>IF(C30="","",COUNTA($C$2:C30))</f>
        <v/>
      </c>
      <c r="B30" s="65"/>
      <c r="C30" s="65"/>
      <c r="D30" s="65"/>
      <c r="E30" s="65"/>
      <c r="F30" s="65"/>
      <c r="G30" s="65"/>
      <c r="H30" s="65"/>
      <c r="I30" s="65"/>
      <c r="J30" s="65"/>
      <c r="K30" s="65"/>
      <c r="L30" s="65"/>
      <c r="M30" s="65"/>
      <c r="N30" s="65"/>
      <c r="O30" s="65"/>
      <c r="P30" s="65"/>
      <c r="Q30" s="68"/>
      <c r="R30" s="68"/>
      <c r="S30" s="68"/>
      <c r="T30" s="68"/>
      <c r="U30" s="68"/>
      <c r="V30" s="68"/>
      <c r="W30" s="68"/>
      <c r="X30" s="68"/>
      <c r="Y30" s="68"/>
      <c r="Z30" s="68"/>
      <c r="AA30" s="68"/>
      <c r="AB30" s="68"/>
      <c r="AC30" t="s">
        <v>31</v>
      </c>
      <c r="AD30" s="48" t="str">
        <f t="shared" si="7"/>
        <v/>
      </c>
      <c r="AE30" s="48" t="str">
        <f>IFERROR(IF(AD30-MASTER!$B$6&lt;0,0,AD30-MASTER!$B$6),"")</f>
        <v/>
      </c>
      <c r="AF30" s="48" t="str">
        <f t="shared" si="8"/>
        <v/>
      </c>
      <c r="AG30" s="48" t="str">
        <f t="shared" si="9"/>
        <v/>
      </c>
      <c r="AH30" s="48" t="str">
        <f t="shared" si="10"/>
        <v/>
      </c>
      <c r="AI30" s="48" t="str">
        <f t="shared" si="11"/>
        <v/>
      </c>
      <c r="AJ30" s="48" t="str">
        <f t="shared" si="12"/>
        <v/>
      </c>
      <c r="AK30" s="69" t="str">
        <f t="shared" ca="1" si="13"/>
        <v/>
      </c>
      <c r="AW30" s="71">
        <f t="shared" si="0"/>
        <v>0</v>
      </c>
      <c r="AX30" s="71">
        <f t="shared" si="1"/>
        <v>0</v>
      </c>
      <c r="AY30" s="9">
        <f t="shared" si="14"/>
        <v>0</v>
      </c>
      <c r="AZ30" s="9">
        <f t="shared" si="15"/>
        <v>7</v>
      </c>
      <c r="BA30" s="9">
        <f t="shared" si="16"/>
        <v>0</v>
      </c>
      <c r="BB30" s="9">
        <f xml:space="preserve">
ROUND(BG30*MASTER!$B$3,0)
+ROUND(BH30*MASTER!$B$3,0)
+ROUND(BI30*MASTER!$B$3,0)
+ROUND(BJ30*MASTER!$B$3,0)
+ROUND(BK30*MASTER!$B$4,0)
+ROUND(BL30*MASTER!$B$4,0)
+ROUND(BM30*MASTER!$B$4,0)
+ROUND(BN30*MASTER!$B$4,0)
+ROUND(BO30*MASTER!$B$4,0)
+ROUND(BP30*MASTER!$B$4,0)
+ROUND(BQ30*MASTER!$B$4,0)
+ROUND(BR30*MASTER!$B$4,0)
+ROUND(
   (MASTER!$B$3 - MASTER!$B$11) * E30 * 2,
0)</f>
        <v>0</v>
      </c>
      <c r="BC30" s="9" t="str">
        <f t="shared" si="17"/>
        <v/>
      </c>
      <c r="BD30" s="9">
        <f t="shared" si="18"/>
        <v>0</v>
      </c>
      <c r="BE30" s="9">
        <f>IF(O30="Yes",MASTER!$B$7,0)</f>
        <v>0</v>
      </c>
      <c r="BF30" s="9">
        <f>IF(
   OR($N30="",$N30="NO"),
   0,
   IFERROR(
      ROUND(
         CHOOSE(
            MATCH($N30,$H$302:$H$313,0),
            (BG30 + ROUND(BG30*MASTER!$B$3,0))*0.5,
            (BH30 + ROUND(BH30*MASTER!$B$3,0))*0.5,
            (BI30 + ROUND(BI30*MASTER!$B$3,0))*0.5,
            (BJ30 + ROUND(BJ30*MASTER!$B$3,0))*0.5,
            (BK30 + ROUND(BK30*MASTER!$B$4,0))*0.5,
            (BL30 + ROUND(BL30*MASTER!$B$4,0))*0.5,
            (BM30 + ROUND(BM30*MASTER!$B$4,0))*0.5,
            (BN30 + ROUND(BN30*MASTER!$B$4,0))*0.5,
            (BO30 + ROUND(BO30*MASTER!$B$4,0))*0.5,
            (BP30 + ROUND(BP30*MASTER!$B$4,0))*0.5,
            (BQ30 + ROUND(BQ30*MASTER!$B$4,0))*0.5,
            (BR30 + ROUND(BR30*MASTER!$B$4,0))*0.5
         ),
      0),
   0)
)</f>
        <v>0</v>
      </c>
      <c r="BG30" s="71">
        <f t="shared" si="19"/>
        <v>0</v>
      </c>
      <c r="BH30" s="9">
        <f t="shared" si="20"/>
        <v>0</v>
      </c>
      <c r="BI30" s="9">
        <f t="shared" si="21"/>
        <v>0</v>
      </c>
      <c r="BJ30" s="9">
        <f t="shared" si="22"/>
        <v>0</v>
      </c>
      <c r="BK30" s="9">
        <f t="shared" si="23"/>
        <v>0</v>
      </c>
      <c r="BL30" s="71">
        <f t="shared" si="24"/>
        <v>0</v>
      </c>
      <c r="BM30" s="71">
        <f t="shared" si="25"/>
        <v>0</v>
      </c>
      <c r="BN30" s="71">
        <f t="shared" si="26"/>
        <v>0</v>
      </c>
      <c r="BO30" s="71">
        <f t="shared" si="27"/>
        <v>0</v>
      </c>
      <c r="BP30" s="71">
        <f t="shared" si="28"/>
        <v>0</v>
      </c>
      <c r="BQ30" s="72">
        <f t="shared" si="29"/>
        <v>0</v>
      </c>
      <c r="BR30" s="71">
        <f t="shared" si="30"/>
        <v>0</v>
      </c>
      <c r="BS30" s="58" t="str">
        <f>IF(C30="","",IFERROR(VLOOKUP($A30,HRA_EXCEPTION,2,FALSE),MASTER!$B$5))</f>
        <v/>
      </c>
      <c r="BT30" s="48" t="str">
        <f t="shared" si="31"/>
        <v/>
      </c>
      <c r="BU30" s="48" t="str">
        <f t="shared" si="32"/>
        <v/>
      </c>
      <c r="BV30" s="48" t="str">
        <f t="shared" si="33"/>
        <v/>
      </c>
      <c r="BW30" s="48" t="str">
        <f t="shared" si="34"/>
        <v/>
      </c>
      <c r="BX30" s="48" t="str">
        <f t="shared" si="35"/>
        <v/>
      </c>
      <c r="BY30" s="48" t="str">
        <f t="shared" si="36"/>
        <v/>
      </c>
      <c r="BZ30" s="48" t="str">
        <f t="shared" si="37"/>
        <v/>
      </c>
      <c r="CA30" s="48" t="str">
        <f t="shared" si="38"/>
        <v/>
      </c>
      <c r="CB30" s="48" t="str">
        <f t="shared" si="39"/>
        <v/>
      </c>
      <c r="CC30" s="48" t="str">
        <f t="shared" si="40"/>
        <v/>
      </c>
      <c r="CD30" s="48" t="str">
        <f t="shared" si="41"/>
        <v/>
      </c>
      <c r="CE30" s="58" t="str">
        <f>IFERROR(IF(BG30&lt;=23100,
   VLOOKUP(MASTER!$B$8,CCA_RATE,2,FALSE),
   VLOOKUP(MASTER!$B$8,CCA_RATE,3,FALSE)),"")</f>
        <v/>
      </c>
      <c r="CF30" s="48" t="str">
        <f>IFERROR(IF(C30="","",
IF(BH30=0,0,
   IF(AND(AX30=4,ISNUMBER(L30)),L30,
      IF(BH30&lt;=23100,
         VLOOKUP(MASTER!$B$8,CCA_RATE,2,FALSE),
         VLOOKUP(MASTER!$B$8,CCA_RATE,3,FALSE))))),"")</f>
        <v/>
      </c>
      <c r="CG30" s="48" t="str">
        <f>IFERROR(IF(C30="","",
IF(BI30=0,0,
   IF(AND(AX30=5,ISNUMBER(L30)),L30,
      IF(AND(AX30&gt;0,AX30&lt;5,ISNUMBER(L30)),CF30,
         IF(BI30&lt;=23100,
            VLOOKUP(MASTER!$B$8,CCA_RATE,2,FALSE),
            VLOOKUP(MASTER!$B$8,CCA_RATE,3,FALSE)))))),"")</f>
        <v/>
      </c>
      <c r="CH30" s="48" t="str">
        <f>IFERROR(IF(C30="","",
IF(BJ30=0,0,
   IF(AND(AX30=6,ISNUMBER(L30)),L30,
      IF(AND(AX30&gt;0,AX30&lt;6,ISNUMBER(L30)),CG30,
         IF(BJ30&lt;=23100,
            VLOOKUP(MASTER!$B$8,CCA_RATE,2,FALSE),
            VLOOKUP(MASTER!$B$8,CCA_RATE,3,FALSE)))))),"")</f>
        <v/>
      </c>
      <c r="CI30" s="48" t="str">
        <f>IFERROR(IF(C30="","",
IF(BK30=0,0,
   IF(AND(AX30=7,ISNUMBER(L30)),L30,
      IF(AND(AX30&gt;0,AX30&lt;7,ISNUMBER(L30)),CH30,
         IF(BK30&lt;=23100,
            VLOOKUP(MASTER!$B$8,CCA_RATE,2,FALSE),
            VLOOKUP(MASTER!$B$8,CCA_RATE,3,FALSE)))))),"")</f>
        <v/>
      </c>
      <c r="CJ30" s="48" t="str">
        <f>IFERROR(IF(C30="","",
IF(BL30=0,0,
   IF(AND(AX30=8,ISNUMBER(L30)),L30,
      IF(AND(AX30&gt;0,AX30&lt;8,ISNUMBER(L30)),CI30,
         IF(BL30&lt;=23100,
            VLOOKUP(MASTER!$B$8,CCA_RATE,2,FALSE),
            VLOOKUP(MASTER!$B$8,CCA_RATE,3,FALSE)))))),"")</f>
        <v/>
      </c>
      <c r="CK30" s="48" t="str">
        <f>IFERROR(IF(C30="","",
IF(BM30=0,0,
   IF(AND(AX30=9,ISNUMBER(L30)),L30,
      IF(AND(AX30&gt;0,AX30&lt;9,ISNUMBER(L30)),CJ30,
         IF(BM30&lt;=23100,
            VLOOKUP(MASTER!$B$8,CCA_RATE,2,FALSE),
            VLOOKUP(MASTER!$B$8,CCA_RATE,3,FALSE)))))),"")</f>
        <v/>
      </c>
      <c r="CL30" s="48" t="str">
        <f>IFERROR(IF(C30="","",
IF(BN30=0,0,
   IF(AND(AX30=10,ISNUMBER(L30)),L30,
      IF(AND(AX30&gt;0,AX30&lt;10,ISNUMBER(L30)),CK30,
         IF(BN30&lt;=23100,
            VLOOKUP(MASTER!$B$8,CCA_RATE,2,FALSE),
            VLOOKUP(MASTER!$B$8,CCA_RATE,3,FALSE)))))),"")</f>
        <v/>
      </c>
      <c r="CM30" s="48" t="str">
        <f>IFERROR(IF(C30="","",
IF(BO30=0,0,
   IF(AND(AX30=11,ISNUMBER(L30)),L30,
      IF(AND(AX30&gt;0,AX30&lt;11,ISNUMBER(L30)),CL30,
         IF(BO30&lt;=23100,
            VLOOKUP(MASTER!$B$8,CCA_RATE,2,FALSE),
            VLOOKUP(MASTER!$B$8,CCA_RATE,3,FALSE)))))),"")</f>
        <v/>
      </c>
      <c r="CN30" s="48" t="str">
        <f>IFERROR(IF(C30="","",
IF(BP30=0,0,
   IF(AND(AX30=12,ISNUMBER(L30)),L30,
      IF(AND(AX30&gt;0,AX30&lt;12,ISNUMBER(L30)),CM30,
         IF(BP30&lt;=23100,
            VLOOKUP(MASTER!$B$8,CCA_RATE,2,FALSE),
            VLOOKUP(MASTER!$B$8,CCA_RATE,3,FALSE)))))),"")</f>
        <v/>
      </c>
      <c r="CO30" s="48" t="str">
        <f>IFERROR(IF(C30="","",
IF(BQ30=0,0,
   IF(AND(AX30=13,ISNUMBER(L30)),L30,
      IF(AND(AX30&gt;0,AX30&lt;13,ISNUMBER(L30)),CN30,
         IF(BQ30&lt;=23100,
            VLOOKUP(MASTER!$B$8,CCA_RATE,2,FALSE),
            VLOOKUP(MASTER!$B$8,CCA_RATE,3,FALSE)))))),"")</f>
        <v/>
      </c>
      <c r="CP30" s="48" t="str">
        <f>IFERROR(IF(C30="","",
IF(BR30=0,0,
   IF(AND(AX30=14,ISNUMBER(L30)),L30,
      IF(AND(AX30&gt;0,AX30&lt;14,ISNUMBER(L30)),CO30,
         IF(BR30&lt;=23100,
            VLOOKUP(MASTER!$B$8,CCA_RATE,2,FALSE),
            VLOOKUP(MASTER!$B$8,CCA_RATE,3,FALSE)))))),"")</f>
        <v/>
      </c>
    </row>
    <row r="31" spans="1:94" x14ac:dyDescent="0.35">
      <c r="A31" s="48" t="str">
        <f>IF(C31="","",COUNTA($C$2:C31))</f>
        <v/>
      </c>
      <c r="B31" s="65"/>
      <c r="C31" s="65"/>
      <c r="D31" s="65"/>
      <c r="E31" s="65"/>
      <c r="F31" s="65"/>
      <c r="G31" s="65"/>
      <c r="H31" s="65"/>
      <c r="I31" s="65"/>
      <c r="J31" s="65"/>
      <c r="K31" s="65"/>
      <c r="L31" s="65"/>
      <c r="M31" s="65"/>
      <c r="N31" s="65"/>
      <c r="O31" s="65"/>
      <c r="P31" s="65"/>
      <c r="Q31" s="68"/>
      <c r="R31" s="68"/>
      <c r="S31" s="68"/>
      <c r="T31" s="68"/>
      <c r="U31" s="68"/>
      <c r="V31" s="68"/>
      <c r="W31" s="68"/>
      <c r="X31" s="68"/>
      <c r="Y31" s="68"/>
      <c r="Z31" s="68"/>
      <c r="AA31" s="68"/>
      <c r="AB31" s="68"/>
      <c r="AC31" t="s">
        <v>32</v>
      </c>
      <c r="AD31" s="48" t="str">
        <f t="shared" si="7"/>
        <v/>
      </c>
      <c r="AE31" s="48" t="str">
        <f>IFERROR(IF(AD31-MASTER!$B$6&lt;0,0,AD31-MASTER!$B$6),"")</f>
        <v/>
      </c>
      <c r="AF31" s="48" t="str">
        <f t="shared" si="8"/>
        <v/>
      </c>
      <c r="AG31" s="48" t="str">
        <f t="shared" si="9"/>
        <v/>
      </c>
      <c r="AH31" s="48" t="str">
        <f t="shared" si="10"/>
        <v/>
      </c>
      <c r="AI31" s="48" t="str">
        <f t="shared" si="11"/>
        <v/>
      </c>
      <c r="AJ31" s="48" t="str">
        <f t="shared" si="12"/>
        <v/>
      </c>
      <c r="AK31" s="69" t="str">
        <f t="shared" ca="1" si="13"/>
        <v/>
      </c>
      <c r="AW31" s="71">
        <f t="shared" si="0"/>
        <v>0</v>
      </c>
      <c r="AX31" s="71">
        <f t="shared" si="1"/>
        <v>0</v>
      </c>
      <c r="AY31" s="9">
        <f t="shared" si="14"/>
        <v>0</v>
      </c>
      <c r="AZ31" s="9">
        <f t="shared" si="15"/>
        <v>7</v>
      </c>
      <c r="BA31" s="9">
        <f t="shared" si="16"/>
        <v>0</v>
      </c>
      <c r="BB31" s="9">
        <f xml:space="preserve">
ROUND(BG31*MASTER!$B$3,0)
+ROUND(BH31*MASTER!$B$3,0)
+ROUND(BI31*MASTER!$B$3,0)
+ROUND(BJ31*MASTER!$B$3,0)
+ROUND(BK31*MASTER!$B$4,0)
+ROUND(BL31*MASTER!$B$4,0)
+ROUND(BM31*MASTER!$B$4,0)
+ROUND(BN31*MASTER!$B$4,0)
+ROUND(BO31*MASTER!$B$4,0)
+ROUND(BP31*MASTER!$B$4,0)
+ROUND(BQ31*MASTER!$B$4,0)
+ROUND(BR31*MASTER!$B$4,0)
+ROUND(
   (MASTER!$B$3 - MASTER!$B$11) * E31 * 2,
0)</f>
        <v>0</v>
      </c>
      <c r="BC31" s="9" t="str">
        <f t="shared" si="17"/>
        <v/>
      </c>
      <c r="BD31" s="9">
        <f t="shared" si="18"/>
        <v>0</v>
      </c>
      <c r="BE31" s="9">
        <f>IF(O31="Yes",MASTER!$B$7,0)</f>
        <v>0</v>
      </c>
      <c r="BF31" s="9">
        <f>IF(
   OR($N31="",$N31="NO"),
   0,
   IFERROR(
      ROUND(
         CHOOSE(
            MATCH($N31,$H$302:$H$313,0),
            (BG31 + ROUND(BG31*MASTER!$B$3,0))*0.5,
            (BH31 + ROUND(BH31*MASTER!$B$3,0))*0.5,
            (BI31 + ROUND(BI31*MASTER!$B$3,0))*0.5,
            (BJ31 + ROUND(BJ31*MASTER!$B$3,0))*0.5,
            (BK31 + ROUND(BK31*MASTER!$B$4,0))*0.5,
            (BL31 + ROUND(BL31*MASTER!$B$4,0))*0.5,
            (BM31 + ROUND(BM31*MASTER!$B$4,0))*0.5,
            (BN31 + ROUND(BN31*MASTER!$B$4,0))*0.5,
            (BO31 + ROUND(BO31*MASTER!$B$4,0))*0.5,
            (BP31 + ROUND(BP31*MASTER!$B$4,0))*0.5,
            (BQ31 + ROUND(BQ31*MASTER!$B$4,0))*0.5,
            (BR31 + ROUND(BR31*MASTER!$B$4,0))*0.5
         ),
      0),
   0)
)</f>
        <v>0</v>
      </c>
      <c r="BG31" s="71">
        <f t="shared" si="19"/>
        <v>0</v>
      </c>
      <c r="BH31" s="9">
        <f t="shared" si="20"/>
        <v>0</v>
      </c>
      <c r="BI31" s="9">
        <f t="shared" si="21"/>
        <v>0</v>
      </c>
      <c r="BJ31" s="9">
        <f t="shared" si="22"/>
        <v>0</v>
      </c>
      <c r="BK31" s="9">
        <f t="shared" si="23"/>
        <v>0</v>
      </c>
      <c r="BL31" s="71">
        <f t="shared" si="24"/>
        <v>0</v>
      </c>
      <c r="BM31" s="71">
        <f t="shared" si="25"/>
        <v>0</v>
      </c>
      <c r="BN31" s="71">
        <f t="shared" si="26"/>
        <v>0</v>
      </c>
      <c r="BO31" s="71">
        <f t="shared" si="27"/>
        <v>0</v>
      </c>
      <c r="BP31" s="71">
        <f t="shared" si="28"/>
        <v>0</v>
      </c>
      <c r="BQ31" s="72">
        <f t="shared" si="29"/>
        <v>0</v>
      </c>
      <c r="BR31" s="71">
        <f t="shared" si="30"/>
        <v>0</v>
      </c>
      <c r="BS31" s="58" t="str">
        <f>IF(C31="","",IFERROR(VLOOKUP($A31,HRA_EXCEPTION,2,FALSE),MASTER!$B$5))</f>
        <v/>
      </c>
      <c r="BT31" s="48" t="str">
        <f t="shared" si="31"/>
        <v/>
      </c>
      <c r="BU31" s="48" t="str">
        <f t="shared" si="32"/>
        <v/>
      </c>
      <c r="BV31" s="48" t="str">
        <f t="shared" si="33"/>
        <v/>
      </c>
      <c r="BW31" s="48" t="str">
        <f t="shared" si="34"/>
        <v/>
      </c>
      <c r="BX31" s="48" t="str">
        <f t="shared" si="35"/>
        <v/>
      </c>
      <c r="BY31" s="48" t="str">
        <f t="shared" si="36"/>
        <v/>
      </c>
      <c r="BZ31" s="48" t="str">
        <f t="shared" si="37"/>
        <v/>
      </c>
      <c r="CA31" s="48" t="str">
        <f t="shared" si="38"/>
        <v/>
      </c>
      <c r="CB31" s="48" t="str">
        <f t="shared" si="39"/>
        <v/>
      </c>
      <c r="CC31" s="48" t="str">
        <f t="shared" si="40"/>
        <v/>
      </c>
      <c r="CD31" s="48" t="str">
        <f t="shared" si="41"/>
        <v/>
      </c>
      <c r="CE31" s="58" t="str">
        <f>IFERROR(IF(BG31&lt;=23100,
   VLOOKUP(MASTER!$B$8,CCA_RATE,2,FALSE),
   VLOOKUP(MASTER!$B$8,CCA_RATE,3,FALSE)),"")</f>
        <v/>
      </c>
      <c r="CF31" s="48" t="str">
        <f>IFERROR(IF(C31="","",
IF(BH31=0,0,
   IF(AND(AX31=4,ISNUMBER(L31)),L31,
      IF(BH31&lt;=23100,
         VLOOKUP(MASTER!$B$8,CCA_RATE,2,FALSE),
         VLOOKUP(MASTER!$B$8,CCA_RATE,3,FALSE))))),"")</f>
        <v/>
      </c>
      <c r="CG31" s="48" t="str">
        <f>IFERROR(IF(C31="","",
IF(BI31=0,0,
   IF(AND(AX31=5,ISNUMBER(L31)),L31,
      IF(AND(AX31&gt;0,AX31&lt;5,ISNUMBER(L31)),CF31,
         IF(BI31&lt;=23100,
            VLOOKUP(MASTER!$B$8,CCA_RATE,2,FALSE),
            VLOOKUP(MASTER!$B$8,CCA_RATE,3,FALSE)))))),"")</f>
        <v/>
      </c>
      <c r="CH31" s="48" t="str">
        <f>IFERROR(IF(C31="","",
IF(BJ31=0,0,
   IF(AND(AX31=6,ISNUMBER(L31)),L31,
      IF(AND(AX31&gt;0,AX31&lt;6,ISNUMBER(L31)),CG31,
         IF(BJ31&lt;=23100,
            VLOOKUP(MASTER!$B$8,CCA_RATE,2,FALSE),
            VLOOKUP(MASTER!$B$8,CCA_RATE,3,FALSE)))))),"")</f>
        <v/>
      </c>
      <c r="CI31" s="48" t="str">
        <f>IFERROR(IF(C31="","",
IF(BK31=0,0,
   IF(AND(AX31=7,ISNUMBER(L31)),L31,
      IF(AND(AX31&gt;0,AX31&lt;7,ISNUMBER(L31)),CH31,
         IF(BK31&lt;=23100,
            VLOOKUP(MASTER!$B$8,CCA_RATE,2,FALSE),
            VLOOKUP(MASTER!$B$8,CCA_RATE,3,FALSE)))))),"")</f>
        <v/>
      </c>
      <c r="CJ31" s="48" t="str">
        <f>IFERROR(IF(C31="","",
IF(BL31=0,0,
   IF(AND(AX31=8,ISNUMBER(L31)),L31,
      IF(AND(AX31&gt;0,AX31&lt;8,ISNUMBER(L31)),CI31,
         IF(BL31&lt;=23100,
            VLOOKUP(MASTER!$B$8,CCA_RATE,2,FALSE),
            VLOOKUP(MASTER!$B$8,CCA_RATE,3,FALSE)))))),"")</f>
        <v/>
      </c>
      <c r="CK31" s="48" t="str">
        <f>IFERROR(IF(C31="","",
IF(BM31=0,0,
   IF(AND(AX31=9,ISNUMBER(L31)),L31,
      IF(AND(AX31&gt;0,AX31&lt;9,ISNUMBER(L31)),CJ31,
         IF(BM31&lt;=23100,
            VLOOKUP(MASTER!$B$8,CCA_RATE,2,FALSE),
            VLOOKUP(MASTER!$B$8,CCA_RATE,3,FALSE)))))),"")</f>
        <v/>
      </c>
      <c r="CL31" s="48" t="str">
        <f>IFERROR(IF(C31="","",
IF(BN31=0,0,
   IF(AND(AX31=10,ISNUMBER(L31)),L31,
      IF(AND(AX31&gt;0,AX31&lt;10,ISNUMBER(L31)),CK31,
         IF(BN31&lt;=23100,
            VLOOKUP(MASTER!$B$8,CCA_RATE,2,FALSE),
            VLOOKUP(MASTER!$B$8,CCA_RATE,3,FALSE)))))),"")</f>
        <v/>
      </c>
      <c r="CM31" s="48" t="str">
        <f>IFERROR(IF(C31="","",
IF(BO31=0,0,
   IF(AND(AX31=11,ISNUMBER(L31)),L31,
      IF(AND(AX31&gt;0,AX31&lt;11,ISNUMBER(L31)),CL31,
         IF(BO31&lt;=23100,
            VLOOKUP(MASTER!$B$8,CCA_RATE,2,FALSE),
            VLOOKUP(MASTER!$B$8,CCA_RATE,3,FALSE)))))),"")</f>
        <v/>
      </c>
      <c r="CN31" s="48" t="str">
        <f>IFERROR(IF(C31="","",
IF(BP31=0,0,
   IF(AND(AX31=12,ISNUMBER(L31)),L31,
      IF(AND(AX31&gt;0,AX31&lt;12,ISNUMBER(L31)),CM31,
         IF(BP31&lt;=23100,
            VLOOKUP(MASTER!$B$8,CCA_RATE,2,FALSE),
            VLOOKUP(MASTER!$B$8,CCA_RATE,3,FALSE)))))),"")</f>
        <v/>
      </c>
      <c r="CO31" s="48" t="str">
        <f>IFERROR(IF(C31="","",
IF(BQ31=0,0,
   IF(AND(AX31=13,ISNUMBER(L31)),L31,
      IF(AND(AX31&gt;0,AX31&lt;13,ISNUMBER(L31)),CN31,
         IF(BQ31&lt;=23100,
            VLOOKUP(MASTER!$B$8,CCA_RATE,2,FALSE),
            VLOOKUP(MASTER!$B$8,CCA_RATE,3,FALSE)))))),"")</f>
        <v/>
      </c>
      <c r="CP31" s="48" t="str">
        <f>IFERROR(IF(C31="","",
IF(BR31=0,0,
   IF(AND(AX31=14,ISNUMBER(L31)),L31,
      IF(AND(AX31&gt;0,AX31&lt;14,ISNUMBER(L31)),CO31,
         IF(BR31&lt;=23100,
            VLOOKUP(MASTER!$B$8,CCA_RATE,2,FALSE),
            VLOOKUP(MASTER!$B$8,CCA_RATE,3,FALSE)))))),"")</f>
        <v/>
      </c>
    </row>
    <row r="32" spans="1:94" x14ac:dyDescent="0.35">
      <c r="A32" s="48" t="str">
        <f>IF(C32="","",COUNTA($C$2:C32))</f>
        <v/>
      </c>
      <c r="B32" s="65"/>
      <c r="C32" s="65"/>
      <c r="D32" s="65"/>
      <c r="E32" s="65"/>
      <c r="F32" s="65"/>
      <c r="G32" s="65"/>
      <c r="H32" s="65"/>
      <c r="I32" s="65"/>
      <c r="J32" s="65"/>
      <c r="K32" s="65"/>
      <c r="L32" s="65"/>
      <c r="M32" s="65"/>
      <c r="N32" s="65"/>
      <c r="O32" s="65"/>
      <c r="P32" s="65"/>
      <c r="Q32" s="68"/>
      <c r="R32" s="68"/>
      <c r="S32" s="68"/>
      <c r="T32" s="68"/>
      <c r="U32" s="68"/>
      <c r="V32" s="68"/>
      <c r="W32" s="68"/>
      <c r="X32" s="68"/>
      <c r="Y32" s="68"/>
      <c r="Z32" s="68"/>
      <c r="AA32" s="68"/>
      <c r="AB32" s="68"/>
      <c r="AC32" t="s">
        <v>33</v>
      </c>
      <c r="AD32" s="48" t="str">
        <f t="shared" si="7"/>
        <v/>
      </c>
      <c r="AE32" s="48" t="str">
        <f>IFERROR(IF(AD32-MASTER!$B$6&lt;0,0,AD32-MASTER!$B$6),"")</f>
        <v/>
      </c>
      <c r="AF32" s="48" t="str">
        <f t="shared" si="8"/>
        <v/>
      </c>
      <c r="AG32" s="48" t="str">
        <f t="shared" si="9"/>
        <v/>
      </c>
      <c r="AH32" s="48" t="str">
        <f t="shared" si="10"/>
        <v/>
      </c>
      <c r="AI32" s="48" t="str">
        <f t="shared" si="11"/>
        <v/>
      </c>
      <c r="AJ32" s="48" t="str">
        <f t="shared" si="12"/>
        <v/>
      </c>
      <c r="AK32" s="69" t="str">
        <f t="shared" ca="1" si="13"/>
        <v/>
      </c>
      <c r="AW32" s="71">
        <f t="shared" si="0"/>
        <v>0</v>
      </c>
      <c r="AX32" s="71">
        <f t="shared" si="1"/>
        <v>0</v>
      </c>
      <c r="AY32" s="9">
        <f t="shared" si="14"/>
        <v>0</v>
      </c>
      <c r="AZ32" s="9">
        <f t="shared" si="15"/>
        <v>7</v>
      </c>
      <c r="BA32" s="9">
        <f t="shared" si="16"/>
        <v>0</v>
      </c>
      <c r="BB32" s="9">
        <f xml:space="preserve">
ROUND(BG32*MASTER!$B$3,0)
+ROUND(BH32*MASTER!$B$3,0)
+ROUND(BI32*MASTER!$B$3,0)
+ROUND(BJ32*MASTER!$B$3,0)
+ROUND(BK32*MASTER!$B$4,0)
+ROUND(BL32*MASTER!$B$4,0)
+ROUND(BM32*MASTER!$B$4,0)
+ROUND(BN32*MASTER!$B$4,0)
+ROUND(BO32*MASTER!$B$4,0)
+ROUND(BP32*MASTER!$B$4,0)
+ROUND(BQ32*MASTER!$B$4,0)
+ROUND(BR32*MASTER!$B$4,0)
+ROUND(
   (MASTER!$B$3 - MASTER!$B$11) * E32 * 2,
0)</f>
        <v>0</v>
      </c>
      <c r="BC32" s="9" t="str">
        <f t="shared" si="17"/>
        <v/>
      </c>
      <c r="BD32" s="9">
        <f t="shared" si="18"/>
        <v>0</v>
      </c>
      <c r="BE32" s="9">
        <f>IF(O32="Yes",MASTER!$B$7,0)</f>
        <v>0</v>
      </c>
      <c r="BF32" s="9">
        <f>IF(
   OR($N32="",$N32="NO"),
   0,
   IFERROR(
      ROUND(
         CHOOSE(
            MATCH($N32,$H$302:$H$313,0),
            (BG32 + ROUND(BG32*MASTER!$B$3,0))*0.5,
            (BH32 + ROUND(BH32*MASTER!$B$3,0))*0.5,
            (BI32 + ROUND(BI32*MASTER!$B$3,0))*0.5,
            (BJ32 + ROUND(BJ32*MASTER!$B$3,0))*0.5,
            (BK32 + ROUND(BK32*MASTER!$B$4,0))*0.5,
            (BL32 + ROUND(BL32*MASTER!$B$4,0))*0.5,
            (BM32 + ROUND(BM32*MASTER!$B$4,0))*0.5,
            (BN32 + ROUND(BN32*MASTER!$B$4,0))*0.5,
            (BO32 + ROUND(BO32*MASTER!$B$4,0))*0.5,
            (BP32 + ROUND(BP32*MASTER!$B$4,0))*0.5,
            (BQ32 + ROUND(BQ32*MASTER!$B$4,0))*0.5,
            (BR32 + ROUND(BR32*MASTER!$B$4,0))*0.5
         ),
      0),
   0)
)</f>
        <v>0</v>
      </c>
      <c r="BG32" s="71">
        <f t="shared" si="19"/>
        <v>0</v>
      </c>
      <c r="BH32" s="9">
        <f t="shared" si="20"/>
        <v>0</v>
      </c>
      <c r="BI32" s="9">
        <f t="shared" si="21"/>
        <v>0</v>
      </c>
      <c r="BJ32" s="9">
        <f t="shared" si="22"/>
        <v>0</v>
      </c>
      <c r="BK32" s="9">
        <f t="shared" si="23"/>
        <v>0</v>
      </c>
      <c r="BL32" s="71">
        <f t="shared" si="24"/>
        <v>0</v>
      </c>
      <c r="BM32" s="71">
        <f t="shared" si="25"/>
        <v>0</v>
      </c>
      <c r="BN32" s="71">
        <f t="shared" si="26"/>
        <v>0</v>
      </c>
      <c r="BO32" s="71">
        <f t="shared" si="27"/>
        <v>0</v>
      </c>
      <c r="BP32" s="71">
        <f t="shared" si="28"/>
        <v>0</v>
      </c>
      <c r="BQ32" s="72">
        <f t="shared" si="29"/>
        <v>0</v>
      </c>
      <c r="BR32" s="71">
        <f t="shared" si="30"/>
        <v>0</v>
      </c>
      <c r="BS32" s="58" t="str">
        <f>IF(C32="","",IFERROR(VLOOKUP($A32,HRA_EXCEPTION,2,FALSE),MASTER!$B$5))</f>
        <v/>
      </c>
      <c r="BT32" s="48" t="str">
        <f t="shared" si="31"/>
        <v/>
      </c>
      <c r="BU32" s="48" t="str">
        <f t="shared" si="32"/>
        <v/>
      </c>
      <c r="BV32" s="48" t="str">
        <f t="shared" si="33"/>
        <v/>
      </c>
      <c r="BW32" s="48" t="str">
        <f t="shared" si="34"/>
        <v/>
      </c>
      <c r="BX32" s="48" t="str">
        <f t="shared" si="35"/>
        <v/>
      </c>
      <c r="BY32" s="48" t="str">
        <f t="shared" si="36"/>
        <v/>
      </c>
      <c r="BZ32" s="48" t="str">
        <f t="shared" si="37"/>
        <v/>
      </c>
      <c r="CA32" s="48" t="str">
        <f t="shared" si="38"/>
        <v/>
      </c>
      <c r="CB32" s="48" t="str">
        <f t="shared" si="39"/>
        <v/>
      </c>
      <c r="CC32" s="48" t="str">
        <f t="shared" si="40"/>
        <v/>
      </c>
      <c r="CD32" s="48" t="str">
        <f t="shared" si="41"/>
        <v/>
      </c>
      <c r="CE32" s="58" t="str">
        <f>IFERROR(IF(BG32&lt;=23100,
   VLOOKUP(MASTER!$B$8,CCA_RATE,2,FALSE),
   VLOOKUP(MASTER!$B$8,CCA_RATE,3,FALSE)),"")</f>
        <v/>
      </c>
      <c r="CF32" s="48" t="str">
        <f>IFERROR(IF(C32="","",
IF(BH32=0,0,
   IF(AND(AX32=4,ISNUMBER(L32)),L32,
      IF(BH32&lt;=23100,
         VLOOKUP(MASTER!$B$8,CCA_RATE,2,FALSE),
         VLOOKUP(MASTER!$B$8,CCA_RATE,3,FALSE))))),"")</f>
        <v/>
      </c>
      <c r="CG32" s="48" t="str">
        <f>IFERROR(IF(C32="","",
IF(BI32=0,0,
   IF(AND(AX32=5,ISNUMBER(L32)),L32,
      IF(AND(AX32&gt;0,AX32&lt;5,ISNUMBER(L32)),CF32,
         IF(BI32&lt;=23100,
            VLOOKUP(MASTER!$B$8,CCA_RATE,2,FALSE),
            VLOOKUP(MASTER!$B$8,CCA_RATE,3,FALSE)))))),"")</f>
        <v/>
      </c>
      <c r="CH32" s="48" t="str">
        <f>IFERROR(IF(C32="","",
IF(BJ32=0,0,
   IF(AND(AX32=6,ISNUMBER(L32)),L32,
      IF(AND(AX32&gt;0,AX32&lt;6,ISNUMBER(L32)),CG32,
         IF(BJ32&lt;=23100,
            VLOOKUP(MASTER!$B$8,CCA_RATE,2,FALSE),
            VLOOKUP(MASTER!$B$8,CCA_RATE,3,FALSE)))))),"")</f>
        <v/>
      </c>
      <c r="CI32" s="48" t="str">
        <f>IFERROR(IF(C32="","",
IF(BK32=0,0,
   IF(AND(AX32=7,ISNUMBER(L32)),L32,
      IF(AND(AX32&gt;0,AX32&lt;7,ISNUMBER(L32)),CH32,
         IF(BK32&lt;=23100,
            VLOOKUP(MASTER!$B$8,CCA_RATE,2,FALSE),
            VLOOKUP(MASTER!$B$8,CCA_RATE,3,FALSE)))))),"")</f>
        <v/>
      </c>
      <c r="CJ32" s="48" t="str">
        <f>IFERROR(IF(C32="","",
IF(BL32=0,0,
   IF(AND(AX32=8,ISNUMBER(L32)),L32,
      IF(AND(AX32&gt;0,AX32&lt;8,ISNUMBER(L32)),CI32,
         IF(BL32&lt;=23100,
            VLOOKUP(MASTER!$B$8,CCA_RATE,2,FALSE),
            VLOOKUP(MASTER!$B$8,CCA_RATE,3,FALSE)))))),"")</f>
        <v/>
      </c>
      <c r="CK32" s="48" t="str">
        <f>IFERROR(IF(C32="","",
IF(BM32=0,0,
   IF(AND(AX32=9,ISNUMBER(L32)),L32,
      IF(AND(AX32&gt;0,AX32&lt;9,ISNUMBER(L32)),CJ32,
         IF(BM32&lt;=23100,
            VLOOKUP(MASTER!$B$8,CCA_RATE,2,FALSE),
            VLOOKUP(MASTER!$B$8,CCA_RATE,3,FALSE)))))),"")</f>
        <v/>
      </c>
      <c r="CL32" s="48" t="str">
        <f>IFERROR(IF(C32="","",
IF(BN32=0,0,
   IF(AND(AX32=10,ISNUMBER(L32)),L32,
      IF(AND(AX32&gt;0,AX32&lt;10,ISNUMBER(L32)),CK32,
         IF(BN32&lt;=23100,
            VLOOKUP(MASTER!$B$8,CCA_RATE,2,FALSE),
            VLOOKUP(MASTER!$B$8,CCA_RATE,3,FALSE)))))),"")</f>
        <v/>
      </c>
      <c r="CM32" s="48" t="str">
        <f>IFERROR(IF(C32="","",
IF(BO32=0,0,
   IF(AND(AX32=11,ISNUMBER(L32)),L32,
      IF(AND(AX32&gt;0,AX32&lt;11,ISNUMBER(L32)),CL32,
         IF(BO32&lt;=23100,
            VLOOKUP(MASTER!$B$8,CCA_RATE,2,FALSE),
            VLOOKUP(MASTER!$B$8,CCA_RATE,3,FALSE)))))),"")</f>
        <v/>
      </c>
      <c r="CN32" s="48" t="str">
        <f>IFERROR(IF(C32="","",
IF(BP32=0,0,
   IF(AND(AX32=12,ISNUMBER(L32)),L32,
      IF(AND(AX32&gt;0,AX32&lt;12,ISNUMBER(L32)),CM32,
         IF(BP32&lt;=23100,
            VLOOKUP(MASTER!$B$8,CCA_RATE,2,FALSE),
            VLOOKUP(MASTER!$B$8,CCA_RATE,3,FALSE)))))),"")</f>
        <v/>
      </c>
      <c r="CO32" s="48" t="str">
        <f>IFERROR(IF(C32="","",
IF(BQ32=0,0,
   IF(AND(AX32=13,ISNUMBER(L32)),L32,
      IF(AND(AX32&gt;0,AX32&lt;13,ISNUMBER(L32)),CN32,
         IF(BQ32&lt;=23100,
            VLOOKUP(MASTER!$B$8,CCA_RATE,2,FALSE),
            VLOOKUP(MASTER!$B$8,CCA_RATE,3,FALSE)))))),"")</f>
        <v/>
      </c>
      <c r="CP32" s="48" t="str">
        <f>IFERROR(IF(C32="","",
IF(BR32=0,0,
   IF(AND(AX32=14,ISNUMBER(L32)),L32,
      IF(AND(AX32&gt;0,AX32&lt;14,ISNUMBER(L32)),CO32,
         IF(BR32&lt;=23100,
            VLOOKUP(MASTER!$B$8,CCA_RATE,2,FALSE),
            VLOOKUP(MASTER!$B$8,CCA_RATE,3,FALSE)))))),"")</f>
        <v/>
      </c>
    </row>
    <row r="33" spans="1:94" x14ac:dyDescent="0.35">
      <c r="A33" s="48" t="str">
        <f>IF(C33="","",COUNTA($C$2:C33))</f>
        <v/>
      </c>
      <c r="B33" s="65"/>
      <c r="C33" s="65"/>
      <c r="D33" s="65"/>
      <c r="E33" s="65"/>
      <c r="F33" s="65"/>
      <c r="G33" s="65"/>
      <c r="H33" s="65"/>
      <c r="I33" s="65"/>
      <c r="J33" s="65"/>
      <c r="K33" s="65"/>
      <c r="L33" s="65"/>
      <c r="M33" s="65"/>
      <c r="N33" s="65"/>
      <c r="O33" s="65"/>
      <c r="P33" s="65"/>
      <c r="Q33" s="68"/>
      <c r="R33" s="68"/>
      <c r="S33" s="68"/>
      <c r="T33" s="68"/>
      <c r="U33" s="68"/>
      <c r="V33" s="68"/>
      <c r="W33" s="68"/>
      <c r="X33" s="68"/>
      <c r="Y33" s="68"/>
      <c r="Z33" s="68"/>
      <c r="AA33" s="68"/>
      <c r="AB33" s="68"/>
      <c r="AC33" t="s">
        <v>34</v>
      </c>
      <c r="AD33" s="48" t="str">
        <f t="shared" si="7"/>
        <v/>
      </c>
      <c r="AE33" s="48" t="str">
        <f>IFERROR(IF(AD33-MASTER!$B$6&lt;0,0,AD33-MASTER!$B$6),"")</f>
        <v/>
      </c>
      <c r="AF33" s="48" t="str">
        <f t="shared" si="8"/>
        <v/>
      </c>
      <c r="AG33" s="48" t="str">
        <f t="shared" si="9"/>
        <v/>
      </c>
      <c r="AH33" s="48" t="str">
        <f t="shared" si="10"/>
        <v/>
      </c>
      <c r="AI33" s="48" t="str">
        <f t="shared" si="11"/>
        <v/>
      </c>
      <c r="AJ33" s="48" t="str">
        <f t="shared" si="12"/>
        <v/>
      </c>
      <c r="AK33" s="69" t="str">
        <f t="shared" ca="1" si="13"/>
        <v/>
      </c>
      <c r="AW33" s="71">
        <f t="shared" si="0"/>
        <v>0</v>
      </c>
      <c r="AX33" s="71">
        <f t="shared" si="1"/>
        <v>0</v>
      </c>
      <c r="AY33" s="9">
        <f t="shared" si="14"/>
        <v>0</v>
      </c>
      <c r="AZ33" s="9">
        <f t="shared" si="15"/>
        <v>7</v>
      </c>
      <c r="BA33" s="9">
        <f t="shared" si="16"/>
        <v>0</v>
      </c>
      <c r="BB33" s="9">
        <f xml:space="preserve">
ROUND(BG33*MASTER!$B$3,0)
+ROUND(BH33*MASTER!$B$3,0)
+ROUND(BI33*MASTER!$B$3,0)
+ROUND(BJ33*MASTER!$B$3,0)
+ROUND(BK33*MASTER!$B$4,0)
+ROUND(BL33*MASTER!$B$4,0)
+ROUND(BM33*MASTER!$B$4,0)
+ROUND(BN33*MASTER!$B$4,0)
+ROUND(BO33*MASTER!$B$4,0)
+ROUND(BP33*MASTER!$B$4,0)
+ROUND(BQ33*MASTER!$B$4,0)
+ROUND(BR33*MASTER!$B$4,0)
+ROUND(
   (MASTER!$B$3 - MASTER!$B$11) * E33 * 2,
0)</f>
        <v>0</v>
      </c>
      <c r="BC33" s="9" t="str">
        <f t="shared" si="17"/>
        <v/>
      </c>
      <c r="BD33" s="9">
        <f t="shared" si="18"/>
        <v>0</v>
      </c>
      <c r="BE33" s="9">
        <f>IF(O33="Yes",MASTER!$B$7,0)</f>
        <v>0</v>
      </c>
      <c r="BF33" s="9">
        <f>IF(
   OR($N33="",$N33="NO"),
   0,
   IFERROR(
      ROUND(
         CHOOSE(
            MATCH($N33,$H$302:$H$313,0),
            (BG33 + ROUND(BG33*MASTER!$B$3,0))*0.5,
            (BH33 + ROUND(BH33*MASTER!$B$3,0))*0.5,
            (BI33 + ROUND(BI33*MASTER!$B$3,0))*0.5,
            (BJ33 + ROUND(BJ33*MASTER!$B$3,0))*0.5,
            (BK33 + ROUND(BK33*MASTER!$B$4,0))*0.5,
            (BL33 + ROUND(BL33*MASTER!$B$4,0))*0.5,
            (BM33 + ROUND(BM33*MASTER!$B$4,0))*0.5,
            (BN33 + ROUND(BN33*MASTER!$B$4,0))*0.5,
            (BO33 + ROUND(BO33*MASTER!$B$4,0))*0.5,
            (BP33 + ROUND(BP33*MASTER!$B$4,0))*0.5,
            (BQ33 + ROUND(BQ33*MASTER!$B$4,0))*0.5,
            (BR33 + ROUND(BR33*MASTER!$B$4,0))*0.5
         ),
      0),
   0)
)</f>
        <v>0</v>
      </c>
      <c r="BG33" s="71">
        <f t="shared" si="19"/>
        <v>0</v>
      </c>
      <c r="BH33" s="9">
        <f t="shared" si="20"/>
        <v>0</v>
      </c>
      <c r="BI33" s="9">
        <f t="shared" si="21"/>
        <v>0</v>
      </c>
      <c r="BJ33" s="9">
        <f t="shared" si="22"/>
        <v>0</v>
      </c>
      <c r="BK33" s="9">
        <f t="shared" si="23"/>
        <v>0</v>
      </c>
      <c r="BL33" s="71">
        <f t="shared" si="24"/>
        <v>0</v>
      </c>
      <c r="BM33" s="71">
        <f t="shared" si="25"/>
        <v>0</v>
      </c>
      <c r="BN33" s="71">
        <f t="shared" si="26"/>
        <v>0</v>
      </c>
      <c r="BO33" s="71">
        <f t="shared" si="27"/>
        <v>0</v>
      </c>
      <c r="BP33" s="71">
        <f t="shared" si="28"/>
        <v>0</v>
      </c>
      <c r="BQ33" s="72">
        <f t="shared" si="29"/>
        <v>0</v>
      </c>
      <c r="BR33" s="71">
        <f t="shared" si="30"/>
        <v>0</v>
      </c>
      <c r="BS33" s="58" t="str">
        <f>IF(C33="","",IFERROR(VLOOKUP($A33,HRA_EXCEPTION,2,FALSE),MASTER!$B$5))</f>
        <v/>
      </c>
      <c r="BT33" s="48" t="str">
        <f t="shared" si="31"/>
        <v/>
      </c>
      <c r="BU33" s="48" t="str">
        <f t="shared" si="32"/>
        <v/>
      </c>
      <c r="BV33" s="48" t="str">
        <f t="shared" si="33"/>
        <v/>
      </c>
      <c r="BW33" s="48" t="str">
        <f t="shared" si="34"/>
        <v/>
      </c>
      <c r="BX33" s="48" t="str">
        <f t="shared" si="35"/>
        <v/>
      </c>
      <c r="BY33" s="48" t="str">
        <f t="shared" si="36"/>
        <v/>
      </c>
      <c r="BZ33" s="48" t="str">
        <f t="shared" si="37"/>
        <v/>
      </c>
      <c r="CA33" s="48" t="str">
        <f t="shared" si="38"/>
        <v/>
      </c>
      <c r="CB33" s="48" t="str">
        <f t="shared" si="39"/>
        <v/>
      </c>
      <c r="CC33" s="48" t="str">
        <f t="shared" si="40"/>
        <v/>
      </c>
      <c r="CD33" s="48" t="str">
        <f t="shared" si="41"/>
        <v/>
      </c>
      <c r="CE33" s="58" t="str">
        <f>IFERROR(IF(BG33&lt;=23100,
   VLOOKUP(MASTER!$B$8,CCA_RATE,2,FALSE),
   VLOOKUP(MASTER!$B$8,CCA_RATE,3,FALSE)),"")</f>
        <v/>
      </c>
      <c r="CF33" s="48" t="str">
        <f>IFERROR(IF(C33="","",
IF(BH33=0,0,
   IF(AND(AX33=4,ISNUMBER(L33)),L33,
      IF(BH33&lt;=23100,
         VLOOKUP(MASTER!$B$8,CCA_RATE,2,FALSE),
         VLOOKUP(MASTER!$B$8,CCA_RATE,3,FALSE))))),"")</f>
        <v/>
      </c>
      <c r="CG33" s="48" t="str">
        <f>IFERROR(IF(C33="","",
IF(BI33=0,0,
   IF(AND(AX33=5,ISNUMBER(L33)),L33,
      IF(AND(AX33&gt;0,AX33&lt;5,ISNUMBER(L33)),CF33,
         IF(BI33&lt;=23100,
            VLOOKUP(MASTER!$B$8,CCA_RATE,2,FALSE),
            VLOOKUP(MASTER!$B$8,CCA_RATE,3,FALSE)))))),"")</f>
        <v/>
      </c>
      <c r="CH33" s="48" t="str">
        <f>IFERROR(IF(C33="","",
IF(BJ33=0,0,
   IF(AND(AX33=6,ISNUMBER(L33)),L33,
      IF(AND(AX33&gt;0,AX33&lt;6,ISNUMBER(L33)),CG33,
         IF(BJ33&lt;=23100,
            VLOOKUP(MASTER!$B$8,CCA_RATE,2,FALSE),
            VLOOKUP(MASTER!$B$8,CCA_RATE,3,FALSE)))))),"")</f>
        <v/>
      </c>
      <c r="CI33" s="48" t="str">
        <f>IFERROR(IF(C33="","",
IF(BK33=0,0,
   IF(AND(AX33=7,ISNUMBER(L33)),L33,
      IF(AND(AX33&gt;0,AX33&lt;7,ISNUMBER(L33)),CH33,
         IF(BK33&lt;=23100,
            VLOOKUP(MASTER!$B$8,CCA_RATE,2,FALSE),
            VLOOKUP(MASTER!$B$8,CCA_RATE,3,FALSE)))))),"")</f>
        <v/>
      </c>
      <c r="CJ33" s="48" t="str">
        <f>IFERROR(IF(C33="","",
IF(BL33=0,0,
   IF(AND(AX33=8,ISNUMBER(L33)),L33,
      IF(AND(AX33&gt;0,AX33&lt;8,ISNUMBER(L33)),CI33,
         IF(BL33&lt;=23100,
            VLOOKUP(MASTER!$B$8,CCA_RATE,2,FALSE),
            VLOOKUP(MASTER!$B$8,CCA_RATE,3,FALSE)))))),"")</f>
        <v/>
      </c>
      <c r="CK33" s="48" t="str">
        <f>IFERROR(IF(C33="","",
IF(BM33=0,0,
   IF(AND(AX33=9,ISNUMBER(L33)),L33,
      IF(AND(AX33&gt;0,AX33&lt;9,ISNUMBER(L33)),CJ33,
         IF(BM33&lt;=23100,
            VLOOKUP(MASTER!$B$8,CCA_RATE,2,FALSE),
            VLOOKUP(MASTER!$B$8,CCA_RATE,3,FALSE)))))),"")</f>
        <v/>
      </c>
      <c r="CL33" s="48" t="str">
        <f>IFERROR(IF(C33="","",
IF(BN33=0,0,
   IF(AND(AX33=10,ISNUMBER(L33)),L33,
      IF(AND(AX33&gt;0,AX33&lt;10,ISNUMBER(L33)),CK33,
         IF(BN33&lt;=23100,
            VLOOKUP(MASTER!$B$8,CCA_RATE,2,FALSE),
            VLOOKUP(MASTER!$B$8,CCA_RATE,3,FALSE)))))),"")</f>
        <v/>
      </c>
      <c r="CM33" s="48" t="str">
        <f>IFERROR(IF(C33="","",
IF(BO33=0,0,
   IF(AND(AX33=11,ISNUMBER(L33)),L33,
      IF(AND(AX33&gt;0,AX33&lt;11,ISNUMBER(L33)),CL33,
         IF(BO33&lt;=23100,
            VLOOKUP(MASTER!$B$8,CCA_RATE,2,FALSE),
            VLOOKUP(MASTER!$B$8,CCA_RATE,3,FALSE)))))),"")</f>
        <v/>
      </c>
      <c r="CN33" s="48" t="str">
        <f>IFERROR(IF(C33="","",
IF(BP33=0,0,
   IF(AND(AX33=12,ISNUMBER(L33)),L33,
      IF(AND(AX33&gt;0,AX33&lt;12,ISNUMBER(L33)),CM33,
         IF(BP33&lt;=23100,
            VLOOKUP(MASTER!$B$8,CCA_RATE,2,FALSE),
            VLOOKUP(MASTER!$B$8,CCA_RATE,3,FALSE)))))),"")</f>
        <v/>
      </c>
      <c r="CO33" s="48" t="str">
        <f>IFERROR(IF(C33="","",
IF(BQ33=0,0,
   IF(AND(AX33=13,ISNUMBER(L33)),L33,
      IF(AND(AX33&gt;0,AX33&lt;13,ISNUMBER(L33)),CN33,
         IF(BQ33&lt;=23100,
            VLOOKUP(MASTER!$B$8,CCA_RATE,2,FALSE),
            VLOOKUP(MASTER!$B$8,CCA_RATE,3,FALSE)))))),"")</f>
        <v/>
      </c>
      <c r="CP33" s="48" t="str">
        <f>IFERROR(IF(C33="","",
IF(BR33=0,0,
   IF(AND(AX33=14,ISNUMBER(L33)),L33,
      IF(AND(AX33&gt;0,AX33&lt;14,ISNUMBER(L33)),CO33,
         IF(BR33&lt;=23100,
            VLOOKUP(MASTER!$B$8,CCA_RATE,2,FALSE),
            VLOOKUP(MASTER!$B$8,CCA_RATE,3,FALSE)))))),"")</f>
        <v/>
      </c>
    </row>
    <row r="34" spans="1:94" x14ac:dyDescent="0.35">
      <c r="A34" s="48" t="str">
        <f>IF(C34="","",COUNTA($C$2:C34))</f>
        <v/>
      </c>
      <c r="B34" s="65"/>
      <c r="C34" s="65"/>
      <c r="D34" s="65"/>
      <c r="E34" s="65"/>
      <c r="F34" s="65"/>
      <c r="G34" s="65"/>
      <c r="H34" s="65"/>
      <c r="I34" s="65"/>
      <c r="J34" s="65"/>
      <c r="K34" s="65"/>
      <c r="L34" s="65"/>
      <c r="M34" s="65"/>
      <c r="N34" s="65"/>
      <c r="O34" s="65"/>
      <c r="P34" s="65"/>
      <c r="Q34" s="68"/>
      <c r="R34" s="68"/>
      <c r="S34" s="68"/>
      <c r="T34" s="68"/>
      <c r="U34" s="68"/>
      <c r="V34" s="68"/>
      <c r="W34" s="68"/>
      <c r="X34" s="68"/>
      <c r="Y34" s="68"/>
      <c r="Z34" s="68"/>
      <c r="AA34" s="68"/>
      <c r="AB34" s="68"/>
      <c r="AC34" t="s">
        <v>35</v>
      </c>
      <c r="AD34" s="48" t="str">
        <f t="shared" si="7"/>
        <v/>
      </c>
      <c r="AE34" s="48" t="str">
        <f>IFERROR(IF(AD34-MASTER!$B$6&lt;0,0,AD34-MASTER!$B$6),"")</f>
        <v/>
      </c>
      <c r="AF34" s="48" t="str">
        <f t="shared" si="8"/>
        <v/>
      </c>
      <c r="AG34" s="48" t="str">
        <f t="shared" si="9"/>
        <v/>
      </c>
      <c r="AH34" s="48" t="str">
        <f t="shared" si="10"/>
        <v/>
      </c>
      <c r="AI34" s="48" t="str">
        <f t="shared" si="11"/>
        <v/>
      </c>
      <c r="AJ34" s="48" t="str">
        <f t="shared" si="12"/>
        <v/>
      </c>
      <c r="AK34" s="69" t="str">
        <f t="shared" ca="1" si="13"/>
        <v/>
      </c>
      <c r="AW34" s="71">
        <f t="shared" si="0"/>
        <v>0</v>
      </c>
      <c r="AX34" s="71">
        <f t="shared" si="1"/>
        <v>0</v>
      </c>
      <c r="AY34" s="9">
        <f t="shared" si="14"/>
        <v>0</v>
      </c>
      <c r="AZ34" s="9">
        <f t="shared" si="15"/>
        <v>7</v>
      </c>
      <c r="BA34" s="9">
        <f t="shared" si="16"/>
        <v>0</v>
      </c>
      <c r="BB34" s="9">
        <f xml:space="preserve">
ROUND(BG34*MASTER!$B$3,0)
+ROUND(BH34*MASTER!$B$3,0)
+ROUND(BI34*MASTER!$B$3,0)
+ROUND(BJ34*MASTER!$B$3,0)
+ROUND(BK34*MASTER!$B$4,0)
+ROUND(BL34*MASTER!$B$4,0)
+ROUND(BM34*MASTER!$B$4,0)
+ROUND(BN34*MASTER!$B$4,0)
+ROUND(BO34*MASTER!$B$4,0)
+ROUND(BP34*MASTER!$B$4,0)
+ROUND(BQ34*MASTER!$B$4,0)
+ROUND(BR34*MASTER!$B$4,0)
+ROUND(
   (MASTER!$B$3 - MASTER!$B$11) * E34 * 2,
0)</f>
        <v>0</v>
      </c>
      <c r="BC34" s="9" t="str">
        <f t="shared" si="17"/>
        <v/>
      </c>
      <c r="BD34" s="9">
        <f t="shared" si="18"/>
        <v>0</v>
      </c>
      <c r="BE34" s="9">
        <f>IF(O34="Yes",MASTER!$B$7,0)</f>
        <v>0</v>
      </c>
      <c r="BF34" s="9">
        <f>IF(
   OR($N34="",$N34="NO"),
   0,
   IFERROR(
      ROUND(
         CHOOSE(
            MATCH($N34,$H$302:$H$313,0),
            (BG34 + ROUND(BG34*MASTER!$B$3,0))*0.5,
            (BH34 + ROUND(BH34*MASTER!$B$3,0))*0.5,
            (BI34 + ROUND(BI34*MASTER!$B$3,0))*0.5,
            (BJ34 + ROUND(BJ34*MASTER!$B$3,0))*0.5,
            (BK34 + ROUND(BK34*MASTER!$B$4,0))*0.5,
            (BL34 + ROUND(BL34*MASTER!$B$4,0))*0.5,
            (BM34 + ROUND(BM34*MASTER!$B$4,0))*0.5,
            (BN34 + ROUND(BN34*MASTER!$B$4,0))*0.5,
            (BO34 + ROUND(BO34*MASTER!$B$4,0))*0.5,
            (BP34 + ROUND(BP34*MASTER!$B$4,0))*0.5,
            (BQ34 + ROUND(BQ34*MASTER!$B$4,0))*0.5,
            (BR34 + ROUND(BR34*MASTER!$B$4,0))*0.5
         ),
      0),
   0)
)</f>
        <v>0</v>
      </c>
      <c r="BG34" s="71">
        <f t="shared" si="19"/>
        <v>0</v>
      </c>
      <c r="BH34" s="9">
        <f t="shared" si="20"/>
        <v>0</v>
      </c>
      <c r="BI34" s="9">
        <f t="shared" si="21"/>
        <v>0</v>
      </c>
      <c r="BJ34" s="9">
        <f t="shared" si="22"/>
        <v>0</v>
      </c>
      <c r="BK34" s="9">
        <f t="shared" si="23"/>
        <v>0</v>
      </c>
      <c r="BL34" s="71">
        <f t="shared" si="24"/>
        <v>0</v>
      </c>
      <c r="BM34" s="71">
        <f t="shared" si="25"/>
        <v>0</v>
      </c>
      <c r="BN34" s="71">
        <f t="shared" si="26"/>
        <v>0</v>
      </c>
      <c r="BO34" s="71">
        <f t="shared" si="27"/>
        <v>0</v>
      </c>
      <c r="BP34" s="71">
        <f t="shared" si="28"/>
        <v>0</v>
      </c>
      <c r="BQ34" s="72">
        <f t="shared" si="29"/>
        <v>0</v>
      </c>
      <c r="BR34" s="71">
        <f t="shared" si="30"/>
        <v>0</v>
      </c>
      <c r="BS34" s="58" t="str">
        <f>IF(C34="","",IFERROR(VLOOKUP($A34,HRA_EXCEPTION,2,FALSE),MASTER!$B$5))</f>
        <v/>
      </c>
      <c r="BT34" s="48" t="str">
        <f t="shared" si="31"/>
        <v/>
      </c>
      <c r="BU34" s="48" t="str">
        <f t="shared" si="32"/>
        <v/>
      </c>
      <c r="BV34" s="48" t="str">
        <f t="shared" si="33"/>
        <v/>
      </c>
      <c r="BW34" s="48" t="str">
        <f t="shared" si="34"/>
        <v/>
      </c>
      <c r="BX34" s="48" t="str">
        <f t="shared" si="35"/>
        <v/>
      </c>
      <c r="BY34" s="48" t="str">
        <f t="shared" si="36"/>
        <v/>
      </c>
      <c r="BZ34" s="48" t="str">
        <f t="shared" si="37"/>
        <v/>
      </c>
      <c r="CA34" s="48" t="str">
        <f t="shared" si="38"/>
        <v/>
      </c>
      <c r="CB34" s="48" t="str">
        <f t="shared" si="39"/>
        <v/>
      </c>
      <c r="CC34" s="48" t="str">
        <f t="shared" si="40"/>
        <v/>
      </c>
      <c r="CD34" s="48" t="str">
        <f t="shared" si="41"/>
        <v/>
      </c>
      <c r="CE34" s="58" t="str">
        <f>IFERROR(IF(BG34&lt;=23100,
   VLOOKUP(MASTER!$B$8,CCA_RATE,2,FALSE),
   VLOOKUP(MASTER!$B$8,CCA_RATE,3,FALSE)),"")</f>
        <v/>
      </c>
      <c r="CF34" s="48" t="str">
        <f>IFERROR(IF(C34="","",
IF(BH34=0,0,
   IF(AND(AX34=4,ISNUMBER(L34)),L34,
      IF(BH34&lt;=23100,
         VLOOKUP(MASTER!$B$8,CCA_RATE,2,FALSE),
         VLOOKUP(MASTER!$B$8,CCA_RATE,3,FALSE))))),"")</f>
        <v/>
      </c>
      <c r="CG34" s="48" t="str">
        <f>IFERROR(IF(C34="","",
IF(BI34=0,0,
   IF(AND(AX34=5,ISNUMBER(L34)),L34,
      IF(AND(AX34&gt;0,AX34&lt;5,ISNUMBER(L34)),CF34,
         IF(BI34&lt;=23100,
            VLOOKUP(MASTER!$B$8,CCA_RATE,2,FALSE),
            VLOOKUP(MASTER!$B$8,CCA_RATE,3,FALSE)))))),"")</f>
        <v/>
      </c>
      <c r="CH34" s="48" t="str">
        <f>IFERROR(IF(C34="","",
IF(BJ34=0,0,
   IF(AND(AX34=6,ISNUMBER(L34)),L34,
      IF(AND(AX34&gt;0,AX34&lt;6,ISNUMBER(L34)),CG34,
         IF(BJ34&lt;=23100,
            VLOOKUP(MASTER!$B$8,CCA_RATE,2,FALSE),
            VLOOKUP(MASTER!$B$8,CCA_RATE,3,FALSE)))))),"")</f>
        <v/>
      </c>
      <c r="CI34" s="48" t="str">
        <f>IFERROR(IF(C34="","",
IF(BK34=0,0,
   IF(AND(AX34=7,ISNUMBER(L34)),L34,
      IF(AND(AX34&gt;0,AX34&lt;7,ISNUMBER(L34)),CH34,
         IF(BK34&lt;=23100,
            VLOOKUP(MASTER!$B$8,CCA_RATE,2,FALSE),
            VLOOKUP(MASTER!$B$8,CCA_RATE,3,FALSE)))))),"")</f>
        <v/>
      </c>
      <c r="CJ34" s="48" t="str">
        <f>IFERROR(IF(C34="","",
IF(BL34=0,0,
   IF(AND(AX34=8,ISNUMBER(L34)),L34,
      IF(AND(AX34&gt;0,AX34&lt;8,ISNUMBER(L34)),CI34,
         IF(BL34&lt;=23100,
            VLOOKUP(MASTER!$B$8,CCA_RATE,2,FALSE),
            VLOOKUP(MASTER!$B$8,CCA_RATE,3,FALSE)))))),"")</f>
        <v/>
      </c>
      <c r="CK34" s="48" t="str">
        <f>IFERROR(IF(C34="","",
IF(BM34=0,0,
   IF(AND(AX34=9,ISNUMBER(L34)),L34,
      IF(AND(AX34&gt;0,AX34&lt;9,ISNUMBER(L34)),CJ34,
         IF(BM34&lt;=23100,
            VLOOKUP(MASTER!$B$8,CCA_RATE,2,FALSE),
            VLOOKUP(MASTER!$B$8,CCA_RATE,3,FALSE)))))),"")</f>
        <v/>
      </c>
      <c r="CL34" s="48" t="str">
        <f>IFERROR(IF(C34="","",
IF(BN34=0,0,
   IF(AND(AX34=10,ISNUMBER(L34)),L34,
      IF(AND(AX34&gt;0,AX34&lt;10,ISNUMBER(L34)),CK34,
         IF(BN34&lt;=23100,
            VLOOKUP(MASTER!$B$8,CCA_RATE,2,FALSE),
            VLOOKUP(MASTER!$B$8,CCA_RATE,3,FALSE)))))),"")</f>
        <v/>
      </c>
      <c r="CM34" s="48" t="str">
        <f>IFERROR(IF(C34="","",
IF(BO34=0,0,
   IF(AND(AX34=11,ISNUMBER(L34)),L34,
      IF(AND(AX34&gt;0,AX34&lt;11,ISNUMBER(L34)),CL34,
         IF(BO34&lt;=23100,
            VLOOKUP(MASTER!$B$8,CCA_RATE,2,FALSE),
            VLOOKUP(MASTER!$B$8,CCA_RATE,3,FALSE)))))),"")</f>
        <v/>
      </c>
      <c r="CN34" s="48" t="str">
        <f>IFERROR(IF(C34="","",
IF(BP34=0,0,
   IF(AND(AX34=12,ISNUMBER(L34)),L34,
      IF(AND(AX34&gt;0,AX34&lt;12,ISNUMBER(L34)),CM34,
         IF(BP34&lt;=23100,
            VLOOKUP(MASTER!$B$8,CCA_RATE,2,FALSE),
            VLOOKUP(MASTER!$B$8,CCA_RATE,3,FALSE)))))),"")</f>
        <v/>
      </c>
      <c r="CO34" s="48" t="str">
        <f>IFERROR(IF(C34="","",
IF(BQ34=0,0,
   IF(AND(AX34=13,ISNUMBER(L34)),L34,
      IF(AND(AX34&gt;0,AX34&lt;13,ISNUMBER(L34)),CN34,
         IF(BQ34&lt;=23100,
            VLOOKUP(MASTER!$B$8,CCA_RATE,2,FALSE),
            VLOOKUP(MASTER!$B$8,CCA_RATE,3,FALSE)))))),"")</f>
        <v/>
      </c>
      <c r="CP34" s="48" t="str">
        <f>IFERROR(IF(C34="","",
IF(BR34=0,0,
   IF(AND(AX34=14,ISNUMBER(L34)),L34,
      IF(AND(AX34&gt;0,AX34&lt;14,ISNUMBER(L34)),CO34,
         IF(BR34&lt;=23100,
            VLOOKUP(MASTER!$B$8,CCA_RATE,2,FALSE),
            VLOOKUP(MASTER!$B$8,CCA_RATE,3,FALSE)))))),"")</f>
        <v/>
      </c>
    </row>
    <row r="35" spans="1:94" x14ac:dyDescent="0.35">
      <c r="A35" s="48" t="str">
        <f>IF(C35="","",COUNTA($C$2:C35))</f>
        <v/>
      </c>
      <c r="B35" s="65"/>
      <c r="C35" s="65"/>
      <c r="D35" s="65"/>
      <c r="E35" s="65"/>
      <c r="F35" s="65"/>
      <c r="G35" s="65"/>
      <c r="H35" s="65"/>
      <c r="I35" s="65"/>
      <c r="J35" s="65"/>
      <c r="K35" s="65"/>
      <c r="L35" s="65"/>
      <c r="M35" s="65"/>
      <c r="N35" s="65"/>
      <c r="O35" s="65"/>
      <c r="P35" s="65"/>
      <c r="Q35" s="68"/>
      <c r="R35" s="68"/>
      <c r="S35" s="68"/>
      <c r="T35" s="68"/>
      <c r="U35" s="68"/>
      <c r="V35" s="68"/>
      <c r="W35" s="68"/>
      <c r="X35" s="68"/>
      <c r="Y35" s="68"/>
      <c r="Z35" s="68"/>
      <c r="AA35" s="68"/>
      <c r="AB35" s="68"/>
      <c r="AC35" t="s">
        <v>36</v>
      </c>
      <c r="AD35" s="48" t="str">
        <f t="shared" si="7"/>
        <v/>
      </c>
      <c r="AE35" s="48" t="str">
        <f>IFERROR(IF(AD35-MASTER!$B$6&lt;0,0,AD35-MASTER!$B$6),"")</f>
        <v/>
      </c>
      <c r="AF35" s="48" t="str">
        <f t="shared" si="8"/>
        <v/>
      </c>
      <c r="AG35" s="48" t="str">
        <f t="shared" si="9"/>
        <v/>
      </c>
      <c r="AH35" s="48" t="str">
        <f t="shared" si="10"/>
        <v/>
      </c>
      <c r="AI35" s="48" t="str">
        <f t="shared" si="11"/>
        <v/>
      </c>
      <c r="AJ35" s="48" t="str">
        <f t="shared" si="12"/>
        <v/>
      </c>
      <c r="AK35" s="69" t="str">
        <f t="shared" ca="1" si="13"/>
        <v/>
      </c>
      <c r="AW35" s="71">
        <f t="shared" si="0"/>
        <v>0</v>
      </c>
      <c r="AX35" s="71">
        <f t="shared" si="1"/>
        <v>0</v>
      </c>
      <c r="AY35" s="9">
        <f t="shared" si="14"/>
        <v>0</v>
      </c>
      <c r="AZ35" s="9">
        <f t="shared" si="15"/>
        <v>7</v>
      </c>
      <c r="BA35" s="9">
        <f t="shared" si="16"/>
        <v>0</v>
      </c>
      <c r="BB35" s="9">
        <f xml:space="preserve">
ROUND(BG35*MASTER!$B$3,0)
+ROUND(BH35*MASTER!$B$3,0)
+ROUND(BI35*MASTER!$B$3,0)
+ROUND(BJ35*MASTER!$B$3,0)
+ROUND(BK35*MASTER!$B$4,0)
+ROUND(BL35*MASTER!$B$4,0)
+ROUND(BM35*MASTER!$B$4,0)
+ROUND(BN35*MASTER!$B$4,0)
+ROUND(BO35*MASTER!$B$4,0)
+ROUND(BP35*MASTER!$B$4,0)
+ROUND(BQ35*MASTER!$B$4,0)
+ROUND(BR35*MASTER!$B$4,0)
+ROUND(
   (MASTER!$B$3 - MASTER!$B$11) * E35 * 2,
0)</f>
        <v>0</v>
      </c>
      <c r="BC35" s="9" t="str">
        <f t="shared" si="17"/>
        <v/>
      </c>
      <c r="BD35" s="9">
        <f t="shared" si="18"/>
        <v>0</v>
      </c>
      <c r="BE35" s="9">
        <f>IF(O35="Yes",MASTER!$B$7,0)</f>
        <v>0</v>
      </c>
      <c r="BF35" s="9">
        <f>IF(
   OR($N35="",$N35="NO"),
   0,
   IFERROR(
      ROUND(
         CHOOSE(
            MATCH($N35,$H$302:$H$313,0),
            (BG35 + ROUND(BG35*MASTER!$B$3,0))*0.5,
            (BH35 + ROUND(BH35*MASTER!$B$3,0))*0.5,
            (BI35 + ROUND(BI35*MASTER!$B$3,0))*0.5,
            (BJ35 + ROUND(BJ35*MASTER!$B$3,0))*0.5,
            (BK35 + ROUND(BK35*MASTER!$B$4,0))*0.5,
            (BL35 + ROUND(BL35*MASTER!$B$4,0))*0.5,
            (BM35 + ROUND(BM35*MASTER!$B$4,0))*0.5,
            (BN35 + ROUND(BN35*MASTER!$B$4,0))*0.5,
            (BO35 + ROUND(BO35*MASTER!$B$4,0))*0.5,
            (BP35 + ROUND(BP35*MASTER!$B$4,0))*0.5,
            (BQ35 + ROUND(BQ35*MASTER!$B$4,0))*0.5,
            (BR35 + ROUND(BR35*MASTER!$B$4,0))*0.5
         ),
      0),
   0)
)</f>
        <v>0</v>
      </c>
      <c r="BG35" s="71">
        <f t="shared" si="19"/>
        <v>0</v>
      </c>
      <c r="BH35" s="9">
        <f t="shared" si="20"/>
        <v>0</v>
      </c>
      <c r="BI35" s="9">
        <f t="shared" si="21"/>
        <v>0</v>
      </c>
      <c r="BJ35" s="9">
        <f t="shared" si="22"/>
        <v>0</v>
      </c>
      <c r="BK35" s="9">
        <f t="shared" si="23"/>
        <v>0</v>
      </c>
      <c r="BL35" s="71">
        <f t="shared" si="24"/>
        <v>0</v>
      </c>
      <c r="BM35" s="71">
        <f t="shared" si="25"/>
        <v>0</v>
      </c>
      <c r="BN35" s="71">
        <f t="shared" si="26"/>
        <v>0</v>
      </c>
      <c r="BO35" s="71">
        <f t="shared" si="27"/>
        <v>0</v>
      </c>
      <c r="BP35" s="71">
        <f t="shared" si="28"/>
        <v>0</v>
      </c>
      <c r="BQ35" s="72">
        <f t="shared" si="29"/>
        <v>0</v>
      </c>
      <c r="BR35" s="71">
        <f t="shared" si="30"/>
        <v>0</v>
      </c>
      <c r="BS35" s="58" t="str">
        <f>IF(C35="","",IFERROR(VLOOKUP($A35,HRA_EXCEPTION,2,FALSE),MASTER!$B$5))</f>
        <v/>
      </c>
      <c r="BT35" s="48" t="str">
        <f t="shared" si="31"/>
        <v/>
      </c>
      <c r="BU35" s="48" t="str">
        <f t="shared" si="32"/>
        <v/>
      </c>
      <c r="BV35" s="48" t="str">
        <f t="shared" si="33"/>
        <v/>
      </c>
      <c r="BW35" s="48" t="str">
        <f t="shared" si="34"/>
        <v/>
      </c>
      <c r="BX35" s="48" t="str">
        <f t="shared" si="35"/>
        <v/>
      </c>
      <c r="BY35" s="48" t="str">
        <f t="shared" si="36"/>
        <v/>
      </c>
      <c r="BZ35" s="48" t="str">
        <f t="shared" si="37"/>
        <v/>
      </c>
      <c r="CA35" s="48" t="str">
        <f t="shared" si="38"/>
        <v/>
      </c>
      <c r="CB35" s="48" t="str">
        <f t="shared" si="39"/>
        <v/>
      </c>
      <c r="CC35" s="48" t="str">
        <f t="shared" si="40"/>
        <v/>
      </c>
      <c r="CD35" s="48" t="str">
        <f t="shared" si="41"/>
        <v/>
      </c>
      <c r="CE35" s="58" t="str">
        <f>IFERROR(IF(BG35&lt;=23100,
   VLOOKUP(MASTER!$B$8,CCA_RATE,2,FALSE),
   VLOOKUP(MASTER!$B$8,CCA_RATE,3,FALSE)),"")</f>
        <v/>
      </c>
      <c r="CF35" s="48" t="str">
        <f>IFERROR(IF(C35="","",
IF(BH35=0,0,
   IF(AND(AX35=4,ISNUMBER(L35)),L35,
      IF(BH35&lt;=23100,
         VLOOKUP(MASTER!$B$8,CCA_RATE,2,FALSE),
         VLOOKUP(MASTER!$B$8,CCA_RATE,3,FALSE))))),"")</f>
        <v/>
      </c>
      <c r="CG35" s="48" t="str">
        <f>IFERROR(IF(C35="","",
IF(BI35=0,0,
   IF(AND(AX35=5,ISNUMBER(L35)),L35,
      IF(AND(AX35&gt;0,AX35&lt;5,ISNUMBER(L35)),CF35,
         IF(BI35&lt;=23100,
            VLOOKUP(MASTER!$B$8,CCA_RATE,2,FALSE),
            VLOOKUP(MASTER!$B$8,CCA_RATE,3,FALSE)))))),"")</f>
        <v/>
      </c>
      <c r="CH35" s="48" t="str">
        <f>IFERROR(IF(C35="","",
IF(BJ35=0,0,
   IF(AND(AX35=6,ISNUMBER(L35)),L35,
      IF(AND(AX35&gt;0,AX35&lt;6,ISNUMBER(L35)),CG35,
         IF(BJ35&lt;=23100,
            VLOOKUP(MASTER!$B$8,CCA_RATE,2,FALSE),
            VLOOKUP(MASTER!$B$8,CCA_RATE,3,FALSE)))))),"")</f>
        <v/>
      </c>
      <c r="CI35" s="48" t="str">
        <f>IFERROR(IF(C35="","",
IF(BK35=0,0,
   IF(AND(AX35=7,ISNUMBER(L35)),L35,
      IF(AND(AX35&gt;0,AX35&lt;7,ISNUMBER(L35)),CH35,
         IF(BK35&lt;=23100,
            VLOOKUP(MASTER!$B$8,CCA_RATE,2,FALSE),
            VLOOKUP(MASTER!$B$8,CCA_RATE,3,FALSE)))))),"")</f>
        <v/>
      </c>
      <c r="CJ35" s="48" t="str">
        <f>IFERROR(IF(C35="","",
IF(BL35=0,0,
   IF(AND(AX35=8,ISNUMBER(L35)),L35,
      IF(AND(AX35&gt;0,AX35&lt;8,ISNUMBER(L35)),CI35,
         IF(BL35&lt;=23100,
            VLOOKUP(MASTER!$B$8,CCA_RATE,2,FALSE),
            VLOOKUP(MASTER!$B$8,CCA_RATE,3,FALSE)))))),"")</f>
        <v/>
      </c>
      <c r="CK35" s="48" t="str">
        <f>IFERROR(IF(C35="","",
IF(BM35=0,0,
   IF(AND(AX35=9,ISNUMBER(L35)),L35,
      IF(AND(AX35&gt;0,AX35&lt;9,ISNUMBER(L35)),CJ35,
         IF(BM35&lt;=23100,
            VLOOKUP(MASTER!$B$8,CCA_RATE,2,FALSE),
            VLOOKUP(MASTER!$B$8,CCA_RATE,3,FALSE)))))),"")</f>
        <v/>
      </c>
      <c r="CL35" s="48" t="str">
        <f>IFERROR(IF(C35="","",
IF(BN35=0,0,
   IF(AND(AX35=10,ISNUMBER(L35)),L35,
      IF(AND(AX35&gt;0,AX35&lt;10,ISNUMBER(L35)),CK35,
         IF(BN35&lt;=23100,
            VLOOKUP(MASTER!$B$8,CCA_RATE,2,FALSE),
            VLOOKUP(MASTER!$B$8,CCA_RATE,3,FALSE)))))),"")</f>
        <v/>
      </c>
      <c r="CM35" s="48" t="str">
        <f>IFERROR(IF(C35="","",
IF(BO35=0,0,
   IF(AND(AX35=11,ISNUMBER(L35)),L35,
      IF(AND(AX35&gt;0,AX35&lt;11,ISNUMBER(L35)),CL35,
         IF(BO35&lt;=23100,
            VLOOKUP(MASTER!$B$8,CCA_RATE,2,FALSE),
            VLOOKUP(MASTER!$B$8,CCA_RATE,3,FALSE)))))),"")</f>
        <v/>
      </c>
      <c r="CN35" s="48" t="str">
        <f>IFERROR(IF(C35="","",
IF(BP35=0,0,
   IF(AND(AX35=12,ISNUMBER(L35)),L35,
      IF(AND(AX35&gt;0,AX35&lt;12,ISNUMBER(L35)),CM35,
         IF(BP35&lt;=23100,
            VLOOKUP(MASTER!$B$8,CCA_RATE,2,FALSE),
            VLOOKUP(MASTER!$B$8,CCA_RATE,3,FALSE)))))),"")</f>
        <v/>
      </c>
      <c r="CO35" s="48" t="str">
        <f>IFERROR(IF(C35="","",
IF(BQ35=0,0,
   IF(AND(AX35=13,ISNUMBER(L35)),L35,
      IF(AND(AX35&gt;0,AX35&lt;13,ISNUMBER(L35)),CN35,
         IF(BQ35&lt;=23100,
            VLOOKUP(MASTER!$B$8,CCA_RATE,2,FALSE),
            VLOOKUP(MASTER!$B$8,CCA_RATE,3,FALSE)))))),"")</f>
        <v/>
      </c>
      <c r="CP35" s="48" t="str">
        <f>IFERROR(IF(C35="","",
IF(BR35=0,0,
   IF(AND(AX35=14,ISNUMBER(L35)),L35,
      IF(AND(AX35&gt;0,AX35&lt;14,ISNUMBER(L35)),CO35,
         IF(BR35&lt;=23100,
            VLOOKUP(MASTER!$B$8,CCA_RATE,2,FALSE),
            VLOOKUP(MASTER!$B$8,CCA_RATE,3,FALSE)))))),"")</f>
        <v/>
      </c>
    </row>
    <row r="36" spans="1:94" x14ac:dyDescent="0.35">
      <c r="A36" s="48" t="str">
        <f>IF(C36="","",COUNTA($C$2:C36))</f>
        <v/>
      </c>
      <c r="B36" s="65"/>
      <c r="C36" s="65"/>
      <c r="D36" s="65"/>
      <c r="E36" s="65"/>
      <c r="F36" s="65"/>
      <c r="G36" s="65"/>
      <c r="H36" s="65"/>
      <c r="I36" s="65"/>
      <c r="J36" s="65"/>
      <c r="K36" s="65"/>
      <c r="L36" s="65"/>
      <c r="M36" s="65"/>
      <c r="N36" s="65"/>
      <c r="O36" s="65"/>
      <c r="P36" s="65"/>
      <c r="Q36" s="68"/>
      <c r="R36" s="68"/>
      <c r="S36" s="68"/>
      <c r="T36" s="68"/>
      <c r="U36" s="68"/>
      <c r="V36" s="68"/>
      <c r="W36" s="68"/>
      <c r="X36" s="68"/>
      <c r="Y36" s="68"/>
      <c r="Z36" s="68"/>
      <c r="AA36" s="68"/>
      <c r="AB36" s="68"/>
      <c r="AC36" t="s">
        <v>37</v>
      </c>
      <c r="AD36" s="48" t="str">
        <f t="shared" si="7"/>
        <v/>
      </c>
      <c r="AE36" s="48" t="str">
        <f>IFERROR(IF(AD36-MASTER!$B$6&lt;0,0,AD36-MASTER!$B$6),"")</f>
        <v/>
      </c>
      <c r="AF36" s="48" t="str">
        <f t="shared" si="8"/>
        <v/>
      </c>
      <c r="AG36" s="48" t="str">
        <f t="shared" si="9"/>
        <v/>
      </c>
      <c r="AH36" s="48" t="str">
        <f t="shared" si="10"/>
        <v/>
      </c>
      <c r="AI36" s="48" t="str">
        <f t="shared" si="11"/>
        <v/>
      </c>
      <c r="AJ36" s="48" t="str">
        <f t="shared" si="12"/>
        <v/>
      </c>
      <c r="AK36" s="69" t="str">
        <f t="shared" ca="1" si="13"/>
        <v/>
      </c>
      <c r="AW36" s="71">
        <f t="shared" si="0"/>
        <v>0</v>
      </c>
      <c r="AX36" s="71">
        <f t="shared" si="1"/>
        <v>0</v>
      </c>
      <c r="AY36" s="9">
        <f t="shared" si="14"/>
        <v>0</v>
      </c>
      <c r="AZ36" s="9">
        <f t="shared" si="15"/>
        <v>7</v>
      </c>
      <c r="BA36" s="9">
        <f t="shared" si="16"/>
        <v>0</v>
      </c>
      <c r="BB36" s="9">
        <f xml:space="preserve">
ROUND(BG36*MASTER!$B$3,0)
+ROUND(BH36*MASTER!$B$3,0)
+ROUND(BI36*MASTER!$B$3,0)
+ROUND(BJ36*MASTER!$B$3,0)
+ROUND(BK36*MASTER!$B$4,0)
+ROUND(BL36*MASTER!$B$4,0)
+ROUND(BM36*MASTER!$B$4,0)
+ROUND(BN36*MASTER!$B$4,0)
+ROUND(BO36*MASTER!$B$4,0)
+ROUND(BP36*MASTER!$B$4,0)
+ROUND(BQ36*MASTER!$B$4,0)
+ROUND(BR36*MASTER!$B$4,0)
+ROUND(
   (MASTER!$B$3 - MASTER!$B$11) * E36 * 2,
0)</f>
        <v>0</v>
      </c>
      <c r="BC36" s="9" t="str">
        <f t="shared" si="17"/>
        <v/>
      </c>
      <c r="BD36" s="9">
        <f t="shared" si="18"/>
        <v>0</v>
      </c>
      <c r="BE36" s="9">
        <f>IF(O36="Yes",MASTER!$B$7,0)</f>
        <v>0</v>
      </c>
      <c r="BF36" s="9">
        <f>IF(
   OR($N36="",$N36="NO"),
   0,
   IFERROR(
      ROUND(
         CHOOSE(
            MATCH($N36,$H$302:$H$313,0),
            (BG36 + ROUND(BG36*MASTER!$B$3,0))*0.5,
            (BH36 + ROUND(BH36*MASTER!$B$3,0))*0.5,
            (BI36 + ROUND(BI36*MASTER!$B$3,0))*0.5,
            (BJ36 + ROUND(BJ36*MASTER!$B$3,0))*0.5,
            (BK36 + ROUND(BK36*MASTER!$B$4,0))*0.5,
            (BL36 + ROUND(BL36*MASTER!$B$4,0))*0.5,
            (BM36 + ROUND(BM36*MASTER!$B$4,0))*0.5,
            (BN36 + ROUND(BN36*MASTER!$B$4,0))*0.5,
            (BO36 + ROUND(BO36*MASTER!$B$4,0))*0.5,
            (BP36 + ROUND(BP36*MASTER!$B$4,0))*0.5,
            (BQ36 + ROUND(BQ36*MASTER!$B$4,0))*0.5,
            (BR36 + ROUND(BR36*MASTER!$B$4,0))*0.5
         ),
      0),
   0)
)</f>
        <v>0</v>
      </c>
      <c r="BG36" s="71">
        <f t="shared" si="19"/>
        <v>0</v>
      </c>
      <c r="BH36" s="9">
        <f t="shared" si="20"/>
        <v>0</v>
      </c>
      <c r="BI36" s="9">
        <f t="shared" si="21"/>
        <v>0</v>
      </c>
      <c r="BJ36" s="9">
        <f t="shared" si="22"/>
        <v>0</v>
      </c>
      <c r="BK36" s="9">
        <f t="shared" si="23"/>
        <v>0</v>
      </c>
      <c r="BL36" s="71">
        <f t="shared" si="24"/>
        <v>0</v>
      </c>
      <c r="BM36" s="71">
        <f t="shared" si="25"/>
        <v>0</v>
      </c>
      <c r="BN36" s="71">
        <f t="shared" si="26"/>
        <v>0</v>
      </c>
      <c r="BO36" s="71">
        <f t="shared" si="27"/>
        <v>0</v>
      </c>
      <c r="BP36" s="71">
        <f t="shared" si="28"/>
        <v>0</v>
      </c>
      <c r="BQ36" s="72">
        <f t="shared" si="29"/>
        <v>0</v>
      </c>
      <c r="BR36" s="71">
        <f t="shared" si="30"/>
        <v>0</v>
      </c>
      <c r="BS36" s="58" t="str">
        <f>IF(C36="","",IFERROR(VLOOKUP($A36,HRA_EXCEPTION,2,FALSE),MASTER!$B$5))</f>
        <v/>
      </c>
      <c r="BT36" s="48" t="str">
        <f t="shared" si="31"/>
        <v/>
      </c>
      <c r="BU36" s="48" t="str">
        <f t="shared" si="32"/>
        <v/>
      </c>
      <c r="BV36" s="48" t="str">
        <f t="shared" si="33"/>
        <v/>
      </c>
      <c r="BW36" s="48" t="str">
        <f t="shared" si="34"/>
        <v/>
      </c>
      <c r="BX36" s="48" t="str">
        <f t="shared" si="35"/>
        <v/>
      </c>
      <c r="BY36" s="48" t="str">
        <f t="shared" si="36"/>
        <v/>
      </c>
      <c r="BZ36" s="48" t="str">
        <f t="shared" si="37"/>
        <v/>
      </c>
      <c r="CA36" s="48" t="str">
        <f t="shared" si="38"/>
        <v/>
      </c>
      <c r="CB36" s="48" t="str">
        <f t="shared" si="39"/>
        <v/>
      </c>
      <c r="CC36" s="48" t="str">
        <f t="shared" si="40"/>
        <v/>
      </c>
      <c r="CD36" s="48" t="str">
        <f t="shared" si="41"/>
        <v/>
      </c>
      <c r="CE36" s="58" t="str">
        <f>IFERROR(IF(BG36&lt;=23100,
   VLOOKUP(MASTER!$B$8,CCA_RATE,2,FALSE),
   VLOOKUP(MASTER!$B$8,CCA_RATE,3,FALSE)),"")</f>
        <v/>
      </c>
      <c r="CF36" s="48" t="str">
        <f>IFERROR(IF(C36="","",
IF(BH36=0,0,
   IF(AND(AX36=4,ISNUMBER(L36)),L36,
      IF(BH36&lt;=23100,
         VLOOKUP(MASTER!$B$8,CCA_RATE,2,FALSE),
         VLOOKUP(MASTER!$B$8,CCA_RATE,3,FALSE))))),"")</f>
        <v/>
      </c>
      <c r="CG36" s="48" t="str">
        <f>IFERROR(IF(C36="","",
IF(BI36=0,0,
   IF(AND(AX36=5,ISNUMBER(L36)),L36,
      IF(AND(AX36&gt;0,AX36&lt;5,ISNUMBER(L36)),CF36,
         IF(BI36&lt;=23100,
            VLOOKUP(MASTER!$B$8,CCA_RATE,2,FALSE),
            VLOOKUP(MASTER!$B$8,CCA_RATE,3,FALSE)))))),"")</f>
        <v/>
      </c>
      <c r="CH36" s="48" t="str">
        <f>IFERROR(IF(C36="","",
IF(BJ36=0,0,
   IF(AND(AX36=6,ISNUMBER(L36)),L36,
      IF(AND(AX36&gt;0,AX36&lt;6,ISNUMBER(L36)),CG36,
         IF(BJ36&lt;=23100,
            VLOOKUP(MASTER!$B$8,CCA_RATE,2,FALSE),
            VLOOKUP(MASTER!$B$8,CCA_RATE,3,FALSE)))))),"")</f>
        <v/>
      </c>
      <c r="CI36" s="48" t="str">
        <f>IFERROR(IF(C36="","",
IF(BK36=0,0,
   IF(AND(AX36=7,ISNUMBER(L36)),L36,
      IF(AND(AX36&gt;0,AX36&lt;7,ISNUMBER(L36)),CH36,
         IF(BK36&lt;=23100,
            VLOOKUP(MASTER!$B$8,CCA_RATE,2,FALSE),
            VLOOKUP(MASTER!$B$8,CCA_RATE,3,FALSE)))))),"")</f>
        <v/>
      </c>
      <c r="CJ36" s="48" t="str">
        <f>IFERROR(IF(C36="","",
IF(BL36=0,0,
   IF(AND(AX36=8,ISNUMBER(L36)),L36,
      IF(AND(AX36&gt;0,AX36&lt;8,ISNUMBER(L36)),CI36,
         IF(BL36&lt;=23100,
            VLOOKUP(MASTER!$B$8,CCA_RATE,2,FALSE),
            VLOOKUP(MASTER!$B$8,CCA_RATE,3,FALSE)))))),"")</f>
        <v/>
      </c>
      <c r="CK36" s="48" t="str">
        <f>IFERROR(IF(C36="","",
IF(BM36=0,0,
   IF(AND(AX36=9,ISNUMBER(L36)),L36,
      IF(AND(AX36&gt;0,AX36&lt;9,ISNUMBER(L36)),CJ36,
         IF(BM36&lt;=23100,
            VLOOKUP(MASTER!$B$8,CCA_RATE,2,FALSE),
            VLOOKUP(MASTER!$B$8,CCA_RATE,3,FALSE)))))),"")</f>
        <v/>
      </c>
      <c r="CL36" s="48" t="str">
        <f>IFERROR(IF(C36="","",
IF(BN36=0,0,
   IF(AND(AX36=10,ISNUMBER(L36)),L36,
      IF(AND(AX36&gt;0,AX36&lt;10,ISNUMBER(L36)),CK36,
         IF(BN36&lt;=23100,
            VLOOKUP(MASTER!$B$8,CCA_RATE,2,FALSE),
            VLOOKUP(MASTER!$B$8,CCA_RATE,3,FALSE)))))),"")</f>
        <v/>
      </c>
      <c r="CM36" s="48" t="str">
        <f>IFERROR(IF(C36="","",
IF(BO36=0,0,
   IF(AND(AX36=11,ISNUMBER(L36)),L36,
      IF(AND(AX36&gt;0,AX36&lt;11,ISNUMBER(L36)),CL36,
         IF(BO36&lt;=23100,
            VLOOKUP(MASTER!$B$8,CCA_RATE,2,FALSE),
            VLOOKUP(MASTER!$B$8,CCA_RATE,3,FALSE)))))),"")</f>
        <v/>
      </c>
      <c r="CN36" s="48" t="str">
        <f>IFERROR(IF(C36="","",
IF(BP36=0,0,
   IF(AND(AX36=12,ISNUMBER(L36)),L36,
      IF(AND(AX36&gt;0,AX36&lt;12,ISNUMBER(L36)),CM36,
         IF(BP36&lt;=23100,
            VLOOKUP(MASTER!$B$8,CCA_RATE,2,FALSE),
            VLOOKUP(MASTER!$B$8,CCA_RATE,3,FALSE)))))),"")</f>
        <v/>
      </c>
      <c r="CO36" s="48" t="str">
        <f>IFERROR(IF(C36="","",
IF(BQ36=0,0,
   IF(AND(AX36=13,ISNUMBER(L36)),L36,
      IF(AND(AX36&gt;0,AX36&lt;13,ISNUMBER(L36)),CN36,
         IF(BQ36&lt;=23100,
            VLOOKUP(MASTER!$B$8,CCA_RATE,2,FALSE),
            VLOOKUP(MASTER!$B$8,CCA_RATE,3,FALSE)))))),"")</f>
        <v/>
      </c>
      <c r="CP36" s="48" t="str">
        <f>IFERROR(IF(C36="","",
IF(BR36=0,0,
   IF(AND(AX36=14,ISNUMBER(L36)),L36,
      IF(AND(AX36&gt;0,AX36&lt;14,ISNUMBER(L36)),CO36,
         IF(BR36&lt;=23100,
            VLOOKUP(MASTER!$B$8,CCA_RATE,2,FALSE),
            VLOOKUP(MASTER!$B$8,CCA_RATE,3,FALSE)))))),"")</f>
        <v/>
      </c>
    </row>
    <row r="37" spans="1:94" x14ac:dyDescent="0.35">
      <c r="A37" s="48" t="str">
        <f>IF(C37="","",COUNTA($C$2:C37))</f>
        <v/>
      </c>
      <c r="B37" s="65"/>
      <c r="C37" s="65"/>
      <c r="D37" s="65"/>
      <c r="E37" s="65"/>
      <c r="F37" s="65"/>
      <c r="G37" s="65"/>
      <c r="H37" s="65"/>
      <c r="I37" s="65"/>
      <c r="J37" s="65"/>
      <c r="K37" s="65"/>
      <c r="L37" s="65"/>
      <c r="M37" s="65"/>
      <c r="N37" s="65"/>
      <c r="O37" s="65"/>
      <c r="P37" s="65"/>
      <c r="Q37" s="68"/>
      <c r="R37" s="68"/>
      <c r="S37" s="68"/>
      <c r="T37" s="68"/>
      <c r="U37" s="68"/>
      <c r="V37" s="68"/>
      <c r="W37" s="68"/>
      <c r="X37" s="68"/>
      <c r="Y37" s="68"/>
      <c r="Z37" s="68"/>
      <c r="AA37" s="68"/>
      <c r="AB37" s="68"/>
      <c r="AC37" t="s">
        <v>38</v>
      </c>
      <c r="AD37" s="48" t="str">
        <f t="shared" si="7"/>
        <v/>
      </c>
      <c r="AE37" s="48" t="str">
        <f>IFERROR(IF(AD37-MASTER!$B$6&lt;0,0,AD37-MASTER!$B$6),"")</f>
        <v/>
      </c>
      <c r="AF37" s="48" t="str">
        <f t="shared" si="8"/>
        <v/>
      </c>
      <c r="AG37" s="48" t="str">
        <f t="shared" si="9"/>
        <v/>
      </c>
      <c r="AH37" s="48" t="str">
        <f t="shared" si="10"/>
        <v/>
      </c>
      <c r="AI37" s="48" t="str">
        <f t="shared" si="11"/>
        <v/>
      </c>
      <c r="AJ37" s="48" t="str">
        <f t="shared" si="12"/>
        <v/>
      </c>
      <c r="AK37" s="69" t="str">
        <f t="shared" ca="1" si="13"/>
        <v/>
      </c>
      <c r="AW37" s="71">
        <f t="shared" si="0"/>
        <v>0</v>
      </c>
      <c r="AX37" s="71">
        <f t="shared" si="1"/>
        <v>0</v>
      </c>
      <c r="AY37" s="9">
        <f t="shared" si="14"/>
        <v>0</v>
      </c>
      <c r="AZ37" s="9">
        <f t="shared" si="15"/>
        <v>7</v>
      </c>
      <c r="BA37" s="9">
        <f t="shared" si="16"/>
        <v>0</v>
      </c>
      <c r="BB37" s="9">
        <f xml:space="preserve">
ROUND(BG37*MASTER!$B$3,0)
+ROUND(BH37*MASTER!$B$3,0)
+ROUND(BI37*MASTER!$B$3,0)
+ROUND(BJ37*MASTER!$B$3,0)
+ROUND(BK37*MASTER!$B$4,0)
+ROUND(BL37*MASTER!$B$4,0)
+ROUND(BM37*MASTER!$B$4,0)
+ROUND(BN37*MASTER!$B$4,0)
+ROUND(BO37*MASTER!$B$4,0)
+ROUND(BP37*MASTER!$B$4,0)
+ROUND(BQ37*MASTER!$B$4,0)
+ROUND(BR37*MASTER!$B$4,0)
+ROUND(
   (MASTER!$B$3 - MASTER!$B$11) * E37 * 2,
0)</f>
        <v>0</v>
      </c>
      <c r="BC37" s="9" t="str">
        <f t="shared" si="17"/>
        <v/>
      </c>
      <c r="BD37" s="9">
        <f t="shared" si="18"/>
        <v>0</v>
      </c>
      <c r="BE37" s="9">
        <f>IF(O37="Yes",MASTER!$B$7,0)</f>
        <v>0</v>
      </c>
      <c r="BF37" s="9">
        <f>IF(
   OR($N37="",$N37="NO"),
   0,
   IFERROR(
      ROUND(
         CHOOSE(
            MATCH($N37,$H$302:$H$313,0),
            (BG37 + ROUND(BG37*MASTER!$B$3,0))*0.5,
            (BH37 + ROUND(BH37*MASTER!$B$3,0))*0.5,
            (BI37 + ROUND(BI37*MASTER!$B$3,0))*0.5,
            (BJ37 + ROUND(BJ37*MASTER!$B$3,0))*0.5,
            (BK37 + ROUND(BK37*MASTER!$B$4,0))*0.5,
            (BL37 + ROUND(BL37*MASTER!$B$4,0))*0.5,
            (BM37 + ROUND(BM37*MASTER!$B$4,0))*0.5,
            (BN37 + ROUND(BN37*MASTER!$B$4,0))*0.5,
            (BO37 + ROUND(BO37*MASTER!$B$4,0))*0.5,
            (BP37 + ROUND(BP37*MASTER!$B$4,0))*0.5,
            (BQ37 + ROUND(BQ37*MASTER!$B$4,0))*0.5,
            (BR37 + ROUND(BR37*MASTER!$B$4,0))*0.5
         ),
      0),
   0)
)</f>
        <v>0</v>
      </c>
      <c r="BG37" s="71">
        <f t="shared" si="19"/>
        <v>0</v>
      </c>
      <c r="BH37" s="9">
        <f t="shared" si="20"/>
        <v>0</v>
      </c>
      <c r="BI37" s="9">
        <f t="shared" si="21"/>
        <v>0</v>
      </c>
      <c r="BJ37" s="9">
        <f t="shared" si="22"/>
        <v>0</v>
      </c>
      <c r="BK37" s="9">
        <f t="shared" si="23"/>
        <v>0</v>
      </c>
      <c r="BL37" s="71">
        <f t="shared" si="24"/>
        <v>0</v>
      </c>
      <c r="BM37" s="71">
        <f t="shared" si="25"/>
        <v>0</v>
      </c>
      <c r="BN37" s="71">
        <f t="shared" si="26"/>
        <v>0</v>
      </c>
      <c r="BO37" s="71">
        <f t="shared" si="27"/>
        <v>0</v>
      </c>
      <c r="BP37" s="71">
        <f t="shared" si="28"/>
        <v>0</v>
      </c>
      <c r="BQ37" s="72">
        <f t="shared" si="29"/>
        <v>0</v>
      </c>
      <c r="BR37" s="71">
        <f t="shared" si="30"/>
        <v>0</v>
      </c>
      <c r="BS37" s="58" t="str">
        <f>IF(C37="","",IFERROR(VLOOKUP($A37,HRA_EXCEPTION,2,FALSE),MASTER!$B$5))</f>
        <v/>
      </c>
      <c r="BT37" s="48" t="str">
        <f t="shared" si="31"/>
        <v/>
      </c>
      <c r="BU37" s="48" t="str">
        <f t="shared" si="32"/>
        <v/>
      </c>
      <c r="BV37" s="48" t="str">
        <f t="shared" si="33"/>
        <v/>
      </c>
      <c r="BW37" s="48" t="str">
        <f t="shared" si="34"/>
        <v/>
      </c>
      <c r="BX37" s="48" t="str">
        <f t="shared" si="35"/>
        <v/>
      </c>
      <c r="BY37" s="48" t="str">
        <f t="shared" si="36"/>
        <v/>
      </c>
      <c r="BZ37" s="48" t="str">
        <f t="shared" si="37"/>
        <v/>
      </c>
      <c r="CA37" s="48" t="str">
        <f t="shared" si="38"/>
        <v/>
      </c>
      <c r="CB37" s="48" t="str">
        <f t="shared" si="39"/>
        <v/>
      </c>
      <c r="CC37" s="48" t="str">
        <f t="shared" si="40"/>
        <v/>
      </c>
      <c r="CD37" s="48" t="str">
        <f t="shared" si="41"/>
        <v/>
      </c>
      <c r="CE37" s="58" t="str">
        <f>IFERROR(IF(BG37&lt;=23100,
   VLOOKUP(MASTER!$B$8,CCA_RATE,2,FALSE),
   VLOOKUP(MASTER!$B$8,CCA_RATE,3,FALSE)),"")</f>
        <v/>
      </c>
      <c r="CF37" s="48" t="str">
        <f>IFERROR(IF(C37="","",
IF(BH37=0,0,
   IF(AND(AX37=4,ISNUMBER(L37)),L37,
      IF(BH37&lt;=23100,
         VLOOKUP(MASTER!$B$8,CCA_RATE,2,FALSE),
         VLOOKUP(MASTER!$B$8,CCA_RATE,3,FALSE))))),"")</f>
        <v/>
      </c>
      <c r="CG37" s="48" t="str">
        <f>IFERROR(IF(C37="","",
IF(BI37=0,0,
   IF(AND(AX37=5,ISNUMBER(L37)),L37,
      IF(AND(AX37&gt;0,AX37&lt;5,ISNUMBER(L37)),CF37,
         IF(BI37&lt;=23100,
            VLOOKUP(MASTER!$B$8,CCA_RATE,2,FALSE),
            VLOOKUP(MASTER!$B$8,CCA_RATE,3,FALSE)))))),"")</f>
        <v/>
      </c>
      <c r="CH37" s="48" t="str">
        <f>IFERROR(IF(C37="","",
IF(BJ37=0,0,
   IF(AND(AX37=6,ISNUMBER(L37)),L37,
      IF(AND(AX37&gt;0,AX37&lt;6,ISNUMBER(L37)),CG37,
         IF(BJ37&lt;=23100,
            VLOOKUP(MASTER!$B$8,CCA_RATE,2,FALSE),
            VLOOKUP(MASTER!$B$8,CCA_RATE,3,FALSE)))))),"")</f>
        <v/>
      </c>
      <c r="CI37" s="48" t="str">
        <f>IFERROR(IF(C37="","",
IF(BK37=0,0,
   IF(AND(AX37=7,ISNUMBER(L37)),L37,
      IF(AND(AX37&gt;0,AX37&lt;7,ISNUMBER(L37)),CH37,
         IF(BK37&lt;=23100,
            VLOOKUP(MASTER!$B$8,CCA_RATE,2,FALSE),
            VLOOKUP(MASTER!$B$8,CCA_RATE,3,FALSE)))))),"")</f>
        <v/>
      </c>
      <c r="CJ37" s="48" t="str">
        <f>IFERROR(IF(C37="","",
IF(BL37=0,0,
   IF(AND(AX37=8,ISNUMBER(L37)),L37,
      IF(AND(AX37&gt;0,AX37&lt;8,ISNUMBER(L37)),CI37,
         IF(BL37&lt;=23100,
            VLOOKUP(MASTER!$B$8,CCA_RATE,2,FALSE),
            VLOOKUP(MASTER!$B$8,CCA_RATE,3,FALSE)))))),"")</f>
        <v/>
      </c>
      <c r="CK37" s="48" t="str">
        <f>IFERROR(IF(C37="","",
IF(BM37=0,0,
   IF(AND(AX37=9,ISNUMBER(L37)),L37,
      IF(AND(AX37&gt;0,AX37&lt;9,ISNUMBER(L37)),CJ37,
         IF(BM37&lt;=23100,
            VLOOKUP(MASTER!$B$8,CCA_RATE,2,FALSE),
            VLOOKUP(MASTER!$B$8,CCA_RATE,3,FALSE)))))),"")</f>
        <v/>
      </c>
      <c r="CL37" s="48" t="str">
        <f>IFERROR(IF(C37="","",
IF(BN37=0,0,
   IF(AND(AX37=10,ISNUMBER(L37)),L37,
      IF(AND(AX37&gt;0,AX37&lt;10,ISNUMBER(L37)),CK37,
         IF(BN37&lt;=23100,
            VLOOKUP(MASTER!$B$8,CCA_RATE,2,FALSE),
            VLOOKUP(MASTER!$B$8,CCA_RATE,3,FALSE)))))),"")</f>
        <v/>
      </c>
      <c r="CM37" s="48" t="str">
        <f>IFERROR(IF(C37="","",
IF(BO37=0,0,
   IF(AND(AX37=11,ISNUMBER(L37)),L37,
      IF(AND(AX37&gt;0,AX37&lt;11,ISNUMBER(L37)),CL37,
         IF(BO37&lt;=23100,
            VLOOKUP(MASTER!$B$8,CCA_RATE,2,FALSE),
            VLOOKUP(MASTER!$B$8,CCA_RATE,3,FALSE)))))),"")</f>
        <v/>
      </c>
      <c r="CN37" s="48" t="str">
        <f>IFERROR(IF(C37="","",
IF(BP37=0,0,
   IF(AND(AX37=12,ISNUMBER(L37)),L37,
      IF(AND(AX37&gt;0,AX37&lt;12,ISNUMBER(L37)),CM37,
         IF(BP37&lt;=23100,
            VLOOKUP(MASTER!$B$8,CCA_RATE,2,FALSE),
            VLOOKUP(MASTER!$B$8,CCA_RATE,3,FALSE)))))),"")</f>
        <v/>
      </c>
      <c r="CO37" s="48" t="str">
        <f>IFERROR(IF(C37="","",
IF(BQ37=0,0,
   IF(AND(AX37=13,ISNUMBER(L37)),L37,
      IF(AND(AX37&gt;0,AX37&lt;13,ISNUMBER(L37)),CN37,
         IF(BQ37&lt;=23100,
            VLOOKUP(MASTER!$B$8,CCA_RATE,2,FALSE),
            VLOOKUP(MASTER!$B$8,CCA_RATE,3,FALSE)))))),"")</f>
        <v/>
      </c>
      <c r="CP37" s="48" t="str">
        <f>IFERROR(IF(C37="","",
IF(BR37=0,0,
   IF(AND(AX37=14,ISNUMBER(L37)),L37,
      IF(AND(AX37&gt;0,AX37&lt;14,ISNUMBER(L37)),CO37,
         IF(BR37&lt;=23100,
            VLOOKUP(MASTER!$B$8,CCA_RATE,2,FALSE),
            VLOOKUP(MASTER!$B$8,CCA_RATE,3,FALSE)))))),"")</f>
        <v/>
      </c>
    </row>
    <row r="38" spans="1:94" x14ac:dyDescent="0.35">
      <c r="A38" s="48" t="str">
        <f>IF(C38="","",COUNTA($C$2:C38))</f>
        <v/>
      </c>
      <c r="B38" s="65"/>
      <c r="C38" s="65"/>
      <c r="D38" s="65"/>
      <c r="E38" s="65"/>
      <c r="F38" s="65"/>
      <c r="G38" s="65"/>
      <c r="H38" s="65"/>
      <c r="I38" s="65"/>
      <c r="J38" s="65"/>
      <c r="K38" s="65"/>
      <c r="L38" s="65"/>
      <c r="M38" s="65"/>
      <c r="N38" s="65"/>
      <c r="O38" s="65"/>
      <c r="P38" s="65"/>
      <c r="Q38" s="68"/>
      <c r="R38" s="68"/>
      <c r="S38" s="68"/>
      <c r="T38" s="68"/>
      <c r="U38" s="68"/>
      <c r="V38" s="68"/>
      <c r="W38" s="68"/>
      <c r="X38" s="68"/>
      <c r="Y38" s="68"/>
      <c r="Z38" s="68"/>
      <c r="AA38" s="68"/>
      <c r="AB38" s="68"/>
      <c r="AC38" t="s">
        <v>27</v>
      </c>
      <c r="AD38" s="48" t="str">
        <f t="shared" si="7"/>
        <v/>
      </c>
      <c r="AE38" s="48" t="str">
        <f>IFERROR(IF(AD38-MASTER!$B$6&lt;0,0,AD38-MASTER!$B$6),"")</f>
        <v/>
      </c>
      <c r="AF38" s="48" t="str">
        <f t="shared" si="8"/>
        <v/>
      </c>
      <c r="AG38" s="48" t="str">
        <f t="shared" si="9"/>
        <v/>
      </c>
      <c r="AH38" s="48" t="str">
        <f t="shared" si="10"/>
        <v/>
      </c>
      <c r="AI38" s="48" t="str">
        <f t="shared" si="11"/>
        <v/>
      </c>
      <c r="AJ38" s="48" t="str">
        <f t="shared" si="12"/>
        <v/>
      </c>
      <c r="AK38" s="69" t="str">
        <f t="shared" ca="1" si="13"/>
        <v/>
      </c>
      <c r="AW38" s="71">
        <f t="shared" si="0"/>
        <v>0</v>
      </c>
      <c r="AX38" s="71">
        <f t="shared" si="1"/>
        <v>0</v>
      </c>
      <c r="AY38" s="9">
        <f t="shared" si="14"/>
        <v>0</v>
      </c>
      <c r="AZ38" s="9">
        <f t="shared" si="15"/>
        <v>7</v>
      </c>
      <c r="BA38" s="9">
        <f t="shared" si="16"/>
        <v>0</v>
      </c>
      <c r="BB38" s="9">
        <f xml:space="preserve">
ROUND(BG38*MASTER!$B$3,0)
+ROUND(BH38*MASTER!$B$3,0)
+ROUND(BI38*MASTER!$B$3,0)
+ROUND(BJ38*MASTER!$B$3,0)
+ROUND(BK38*MASTER!$B$4,0)
+ROUND(BL38*MASTER!$B$4,0)
+ROUND(BM38*MASTER!$B$4,0)
+ROUND(BN38*MASTER!$B$4,0)
+ROUND(BO38*MASTER!$B$4,0)
+ROUND(BP38*MASTER!$B$4,0)
+ROUND(BQ38*MASTER!$B$4,0)
+ROUND(BR38*MASTER!$B$4,0)
+ROUND(
   (MASTER!$B$3 - MASTER!$B$11) * E38 * 2,
0)</f>
        <v>0</v>
      </c>
      <c r="BC38" s="9" t="str">
        <f t="shared" si="17"/>
        <v/>
      </c>
      <c r="BD38" s="9">
        <f t="shared" si="18"/>
        <v>0</v>
      </c>
      <c r="BE38" s="9">
        <f>IF(O38="Yes",MASTER!$B$7,0)</f>
        <v>0</v>
      </c>
      <c r="BF38" s="9">
        <f>IF(
   OR($N38="",$N38="NO"),
   0,
   IFERROR(
      ROUND(
         CHOOSE(
            MATCH($N38,$H$302:$H$313,0),
            (BG38 + ROUND(BG38*MASTER!$B$3,0))*0.5,
            (BH38 + ROUND(BH38*MASTER!$B$3,0))*0.5,
            (BI38 + ROUND(BI38*MASTER!$B$3,0))*0.5,
            (BJ38 + ROUND(BJ38*MASTER!$B$3,0))*0.5,
            (BK38 + ROUND(BK38*MASTER!$B$4,0))*0.5,
            (BL38 + ROUND(BL38*MASTER!$B$4,0))*0.5,
            (BM38 + ROUND(BM38*MASTER!$B$4,0))*0.5,
            (BN38 + ROUND(BN38*MASTER!$B$4,0))*0.5,
            (BO38 + ROUND(BO38*MASTER!$B$4,0))*0.5,
            (BP38 + ROUND(BP38*MASTER!$B$4,0))*0.5,
            (BQ38 + ROUND(BQ38*MASTER!$B$4,0))*0.5,
            (BR38 + ROUND(BR38*MASTER!$B$4,0))*0.5
         ),
      0),
   0)
)</f>
        <v>0</v>
      </c>
      <c r="BG38" s="71">
        <f t="shared" si="19"/>
        <v>0</v>
      </c>
      <c r="BH38" s="9">
        <f t="shared" si="20"/>
        <v>0</v>
      </c>
      <c r="BI38" s="9">
        <f t="shared" si="21"/>
        <v>0</v>
      </c>
      <c r="BJ38" s="9">
        <f t="shared" si="22"/>
        <v>0</v>
      </c>
      <c r="BK38" s="9">
        <f t="shared" si="23"/>
        <v>0</v>
      </c>
      <c r="BL38" s="71">
        <f t="shared" si="24"/>
        <v>0</v>
      </c>
      <c r="BM38" s="71">
        <f t="shared" si="25"/>
        <v>0</v>
      </c>
      <c r="BN38" s="71">
        <f t="shared" si="26"/>
        <v>0</v>
      </c>
      <c r="BO38" s="71">
        <f t="shared" si="27"/>
        <v>0</v>
      </c>
      <c r="BP38" s="71">
        <f t="shared" si="28"/>
        <v>0</v>
      </c>
      <c r="BQ38" s="72">
        <f t="shared" si="29"/>
        <v>0</v>
      </c>
      <c r="BR38" s="71">
        <f t="shared" si="30"/>
        <v>0</v>
      </c>
      <c r="BS38" s="58" t="str">
        <f>IF(C38="","",IFERROR(VLOOKUP($A38,HRA_EXCEPTION,2,FALSE),MASTER!$B$5))</f>
        <v/>
      </c>
      <c r="BT38" s="48" t="str">
        <f t="shared" si="31"/>
        <v/>
      </c>
      <c r="BU38" s="48" t="str">
        <f t="shared" si="32"/>
        <v/>
      </c>
      <c r="BV38" s="48" t="str">
        <f t="shared" si="33"/>
        <v/>
      </c>
      <c r="BW38" s="48" t="str">
        <f t="shared" si="34"/>
        <v/>
      </c>
      <c r="BX38" s="48" t="str">
        <f t="shared" si="35"/>
        <v/>
      </c>
      <c r="BY38" s="48" t="str">
        <f t="shared" si="36"/>
        <v/>
      </c>
      <c r="BZ38" s="48" t="str">
        <f t="shared" si="37"/>
        <v/>
      </c>
      <c r="CA38" s="48" t="str">
        <f t="shared" si="38"/>
        <v/>
      </c>
      <c r="CB38" s="48" t="str">
        <f t="shared" si="39"/>
        <v/>
      </c>
      <c r="CC38" s="48" t="str">
        <f t="shared" si="40"/>
        <v/>
      </c>
      <c r="CD38" s="48" t="str">
        <f t="shared" si="41"/>
        <v/>
      </c>
      <c r="CE38" s="58" t="str">
        <f>IFERROR(IF(BG38&lt;=23100,
   VLOOKUP(MASTER!$B$8,CCA_RATE,2,FALSE),
   VLOOKUP(MASTER!$B$8,CCA_RATE,3,FALSE)),"")</f>
        <v/>
      </c>
      <c r="CF38" s="48" t="str">
        <f>IFERROR(IF(C38="","",
IF(BH38=0,0,
   IF(AND(AX38=4,ISNUMBER(L38)),L38,
      IF(BH38&lt;=23100,
         VLOOKUP(MASTER!$B$8,CCA_RATE,2,FALSE),
         VLOOKUP(MASTER!$B$8,CCA_RATE,3,FALSE))))),"")</f>
        <v/>
      </c>
      <c r="CG38" s="48" t="str">
        <f>IFERROR(IF(C38="","",
IF(BI38=0,0,
   IF(AND(AX38=5,ISNUMBER(L38)),L38,
      IF(AND(AX38&gt;0,AX38&lt;5,ISNUMBER(L38)),CF38,
         IF(BI38&lt;=23100,
            VLOOKUP(MASTER!$B$8,CCA_RATE,2,FALSE),
            VLOOKUP(MASTER!$B$8,CCA_RATE,3,FALSE)))))),"")</f>
        <v/>
      </c>
      <c r="CH38" s="48" t="str">
        <f>IFERROR(IF(C38="","",
IF(BJ38=0,0,
   IF(AND(AX38=6,ISNUMBER(L38)),L38,
      IF(AND(AX38&gt;0,AX38&lt;6,ISNUMBER(L38)),CG38,
         IF(BJ38&lt;=23100,
            VLOOKUP(MASTER!$B$8,CCA_RATE,2,FALSE),
            VLOOKUP(MASTER!$B$8,CCA_RATE,3,FALSE)))))),"")</f>
        <v/>
      </c>
      <c r="CI38" s="48" t="str">
        <f>IFERROR(IF(C38="","",
IF(BK38=0,0,
   IF(AND(AX38=7,ISNUMBER(L38)),L38,
      IF(AND(AX38&gt;0,AX38&lt;7,ISNUMBER(L38)),CH38,
         IF(BK38&lt;=23100,
            VLOOKUP(MASTER!$B$8,CCA_RATE,2,FALSE),
            VLOOKUP(MASTER!$B$8,CCA_RATE,3,FALSE)))))),"")</f>
        <v/>
      </c>
      <c r="CJ38" s="48" t="str">
        <f>IFERROR(IF(C38="","",
IF(BL38=0,0,
   IF(AND(AX38=8,ISNUMBER(L38)),L38,
      IF(AND(AX38&gt;0,AX38&lt;8,ISNUMBER(L38)),CI38,
         IF(BL38&lt;=23100,
            VLOOKUP(MASTER!$B$8,CCA_RATE,2,FALSE),
            VLOOKUP(MASTER!$B$8,CCA_RATE,3,FALSE)))))),"")</f>
        <v/>
      </c>
      <c r="CK38" s="48" t="str">
        <f>IFERROR(IF(C38="","",
IF(BM38=0,0,
   IF(AND(AX38=9,ISNUMBER(L38)),L38,
      IF(AND(AX38&gt;0,AX38&lt;9,ISNUMBER(L38)),CJ38,
         IF(BM38&lt;=23100,
            VLOOKUP(MASTER!$B$8,CCA_RATE,2,FALSE),
            VLOOKUP(MASTER!$B$8,CCA_RATE,3,FALSE)))))),"")</f>
        <v/>
      </c>
      <c r="CL38" s="48" t="str">
        <f>IFERROR(IF(C38="","",
IF(BN38=0,0,
   IF(AND(AX38=10,ISNUMBER(L38)),L38,
      IF(AND(AX38&gt;0,AX38&lt;10,ISNUMBER(L38)),CK38,
         IF(BN38&lt;=23100,
            VLOOKUP(MASTER!$B$8,CCA_RATE,2,FALSE),
            VLOOKUP(MASTER!$B$8,CCA_RATE,3,FALSE)))))),"")</f>
        <v/>
      </c>
      <c r="CM38" s="48" t="str">
        <f>IFERROR(IF(C38="","",
IF(BO38=0,0,
   IF(AND(AX38=11,ISNUMBER(L38)),L38,
      IF(AND(AX38&gt;0,AX38&lt;11,ISNUMBER(L38)),CL38,
         IF(BO38&lt;=23100,
            VLOOKUP(MASTER!$B$8,CCA_RATE,2,FALSE),
            VLOOKUP(MASTER!$B$8,CCA_RATE,3,FALSE)))))),"")</f>
        <v/>
      </c>
      <c r="CN38" s="48" t="str">
        <f>IFERROR(IF(C38="","",
IF(BP38=0,0,
   IF(AND(AX38=12,ISNUMBER(L38)),L38,
      IF(AND(AX38&gt;0,AX38&lt;12,ISNUMBER(L38)),CM38,
         IF(BP38&lt;=23100,
            VLOOKUP(MASTER!$B$8,CCA_RATE,2,FALSE),
            VLOOKUP(MASTER!$B$8,CCA_RATE,3,FALSE)))))),"")</f>
        <v/>
      </c>
      <c r="CO38" s="48" t="str">
        <f>IFERROR(IF(C38="","",
IF(BQ38=0,0,
   IF(AND(AX38=13,ISNUMBER(L38)),L38,
      IF(AND(AX38&gt;0,AX38&lt;13,ISNUMBER(L38)),CN38,
         IF(BQ38&lt;=23100,
            VLOOKUP(MASTER!$B$8,CCA_RATE,2,FALSE),
            VLOOKUP(MASTER!$B$8,CCA_RATE,3,FALSE)))))),"")</f>
        <v/>
      </c>
      <c r="CP38" s="48" t="str">
        <f>IFERROR(IF(C38="","",
IF(BR38=0,0,
   IF(AND(AX38=14,ISNUMBER(L38)),L38,
      IF(AND(AX38&gt;0,AX38&lt;14,ISNUMBER(L38)),CO38,
         IF(BR38&lt;=23100,
            VLOOKUP(MASTER!$B$8,CCA_RATE,2,FALSE),
            VLOOKUP(MASTER!$B$8,CCA_RATE,3,FALSE)))))),"")</f>
        <v/>
      </c>
    </row>
    <row r="39" spans="1:94" x14ac:dyDescent="0.35">
      <c r="A39" s="48" t="str">
        <f>IF(C39="","",COUNTA($C$2:C39))</f>
        <v/>
      </c>
      <c r="B39" s="65"/>
      <c r="C39" s="65"/>
      <c r="D39" s="65"/>
      <c r="E39" s="65"/>
      <c r="F39" s="65"/>
      <c r="G39" s="65"/>
      <c r="H39" s="65"/>
      <c r="I39" s="65"/>
      <c r="J39" s="65"/>
      <c r="K39" s="65"/>
      <c r="L39" s="65"/>
      <c r="M39" s="65"/>
      <c r="N39" s="65"/>
      <c r="O39" s="65"/>
      <c r="P39" s="65"/>
      <c r="Q39" s="68"/>
      <c r="R39" s="68"/>
      <c r="S39" s="68"/>
      <c r="T39" s="68"/>
      <c r="U39" s="68"/>
      <c r="V39" s="68"/>
      <c r="W39" s="68"/>
      <c r="X39" s="68"/>
      <c r="Y39" s="68"/>
      <c r="Z39" s="68"/>
      <c r="AA39" s="68"/>
      <c r="AB39" s="68"/>
      <c r="AC39" t="s">
        <v>28</v>
      </c>
      <c r="AD39" s="48" t="str">
        <f t="shared" si="7"/>
        <v/>
      </c>
      <c r="AE39" s="48" t="str">
        <f>IFERROR(IF(AD39-MASTER!$B$6&lt;0,0,AD39-MASTER!$B$6),"")</f>
        <v/>
      </c>
      <c r="AF39" s="48" t="str">
        <f t="shared" si="8"/>
        <v/>
      </c>
      <c r="AG39" s="48" t="str">
        <f t="shared" si="9"/>
        <v/>
      </c>
      <c r="AH39" s="48" t="str">
        <f t="shared" si="10"/>
        <v/>
      </c>
      <c r="AI39" s="48" t="str">
        <f t="shared" si="11"/>
        <v/>
      </c>
      <c r="AJ39" s="48" t="str">
        <f t="shared" si="12"/>
        <v/>
      </c>
      <c r="AK39" s="69" t="str">
        <f t="shared" ca="1" si="13"/>
        <v/>
      </c>
      <c r="AW39" s="71">
        <f t="shared" si="0"/>
        <v>0</v>
      </c>
      <c r="AX39" s="71">
        <f t="shared" si="1"/>
        <v>0</v>
      </c>
      <c r="AY39" s="9">
        <f t="shared" si="14"/>
        <v>0</v>
      </c>
      <c r="AZ39" s="9">
        <f t="shared" si="15"/>
        <v>7</v>
      </c>
      <c r="BA39" s="9">
        <f t="shared" si="16"/>
        <v>0</v>
      </c>
      <c r="BB39" s="9">
        <f xml:space="preserve">
ROUND(BG39*MASTER!$B$3,0)
+ROUND(BH39*MASTER!$B$3,0)
+ROUND(BI39*MASTER!$B$3,0)
+ROUND(BJ39*MASTER!$B$3,0)
+ROUND(BK39*MASTER!$B$4,0)
+ROUND(BL39*MASTER!$B$4,0)
+ROUND(BM39*MASTER!$B$4,0)
+ROUND(BN39*MASTER!$B$4,0)
+ROUND(BO39*MASTER!$B$4,0)
+ROUND(BP39*MASTER!$B$4,0)
+ROUND(BQ39*MASTER!$B$4,0)
+ROUND(BR39*MASTER!$B$4,0)
+ROUND(
   (MASTER!$B$3 - MASTER!$B$11) * E39 * 2,
0)</f>
        <v>0</v>
      </c>
      <c r="BC39" s="9" t="str">
        <f t="shared" si="17"/>
        <v/>
      </c>
      <c r="BD39" s="9">
        <f t="shared" si="18"/>
        <v>0</v>
      </c>
      <c r="BE39" s="9">
        <f>IF(O39="Yes",MASTER!$B$7,0)</f>
        <v>0</v>
      </c>
      <c r="BF39" s="9">
        <f>IF(
   OR($N39="",$N39="NO"),
   0,
   IFERROR(
      ROUND(
         CHOOSE(
            MATCH($N39,$H$302:$H$313,0),
            (BG39 + ROUND(BG39*MASTER!$B$3,0))*0.5,
            (BH39 + ROUND(BH39*MASTER!$B$3,0))*0.5,
            (BI39 + ROUND(BI39*MASTER!$B$3,0))*0.5,
            (BJ39 + ROUND(BJ39*MASTER!$B$3,0))*0.5,
            (BK39 + ROUND(BK39*MASTER!$B$4,0))*0.5,
            (BL39 + ROUND(BL39*MASTER!$B$4,0))*0.5,
            (BM39 + ROUND(BM39*MASTER!$B$4,0))*0.5,
            (BN39 + ROUND(BN39*MASTER!$B$4,0))*0.5,
            (BO39 + ROUND(BO39*MASTER!$B$4,0))*0.5,
            (BP39 + ROUND(BP39*MASTER!$B$4,0))*0.5,
            (BQ39 + ROUND(BQ39*MASTER!$B$4,0))*0.5,
            (BR39 + ROUND(BR39*MASTER!$B$4,0))*0.5
         ),
      0),
   0)
)</f>
        <v>0</v>
      </c>
      <c r="BG39" s="71">
        <f t="shared" si="19"/>
        <v>0</v>
      </c>
      <c r="BH39" s="9">
        <f t="shared" si="20"/>
        <v>0</v>
      </c>
      <c r="BI39" s="9">
        <f t="shared" si="21"/>
        <v>0</v>
      </c>
      <c r="BJ39" s="9">
        <f t="shared" si="22"/>
        <v>0</v>
      </c>
      <c r="BK39" s="9">
        <f t="shared" si="23"/>
        <v>0</v>
      </c>
      <c r="BL39" s="71">
        <f t="shared" si="24"/>
        <v>0</v>
      </c>
      <c r="BM39" s="71">
        <f t="shared" si="25"/>
        <v>0</v>
      </c>
      <c r="BN39" s="71">
        <f t="shared" si="26"/>
        <v>0</v>
      </c>
      <c r="BO39" s="71">
        <f t="shared" si="27"/>
        <v>0</v>
      </c>
      <c r="BP39" s="71">
        <f t="shared" si="28"/>
        <v>0</v>
      </c>
      <c r="BQ39" s="72">
        <f t="shared" si="29"/>
        <v>0</v>
      </c>
      <c r="BR39" s="71">
        <f t="shared" si="30"/>
        <v>0</v>
      </c>
      <c r="BS39" s="58" t="str">
        <f>IF(C39="","",IFERROR(VLOOKUP($A39,HRA_EXCEPTION,2,FALSE),MASTER!$B$5))</f>
        <v/>
      </c>
      <c r="BT39" s="48" t="str">
        <f t="shared" si="31"/>
        <v/>
      </c>
      <c r="BU39" s="48" t="str">
        <f t="shared" si="32"/>
        <v/>
      </c>
      <c r="BV39" s="48" t="str">
        <f t="shared" si="33"/>
        <v/>
      </c>
      <c r="BW39" s="48" t="str">
        <f t="shared" si="34"/>
        <v/>
      </c>
      <c r="BX39" s="48" t="str">
        <f t="shared" si="35"/>
        <v/>
      </c>
      <c r="BY39" s="48" t="str">
        <f t="shared" si="36"/>
        <v/>
      </c>
      <c r="BZ39" s="48" t="str">
        <f t="shared" si="37"/>
        <v/>
      </c>
      <c r="CA39" s="48" t="str">
        <f t="shared" si="38"/>
        <v/>
      </c>
      <c r="CB39" s="48" t="str">
        <f t="shared" si="39"/>
        <v/>
      </c>
      <c r="CC39" s="48" t="str">
        <f t="shared" si="40"/>
        <v/>
      </c>
      <c r="CD39" s="48" t="str">
        <f t="shared" si="41"/>
        <v/>
      </c>
      <c r="CE39" s="58" t="str">
        <f>IFERROR(IF(BG39&lt;=23100,
   VLOOKUP(MASTER!$B$8,CCA_RATE,2,FALSE),
   VLOOKUP(MASTER!$B$8,CCA_RATE,3,FALSE)),"")</f>
        <v/>
      </c>
      <c r="CF39" s="48" t="str">
        <f>IFERROR(IF(C39="","",
IF(BH39=0,0,
   IF(AND(AX39=4,ISNUMBER(L39)),L39,
      IF(BH39&lt;=23100,
         VLOOKUP(MASTER!$B$8,CCA_RATE,2,FALSE),
         VLOOKUP(MASTER!$B$8,CCA_RATE,3,FALSE))))),"")</f>
        <v/>
      </c>
      <c r="CG39" s="48" t="str">
        <f>IFERROR(IF(C39="","",
IF(BI39=0,0,
   IF(AND(AX39=5,ISNUMBER(L39)),L39,
      IF(AND(AX39&gt;0,AX39&lt;5,ISNUMBER(L39)),CF39,
         IF(BI39&lt;=23100,
            VLOOKUP(MASTER!$B$8,CCA_RATE,2,FALSE),
            VLOOKUP(MASTER!$B$8,CCA_RATE,3,FALSE)))))),"")</f>
        <v/>
      </c>
      <c r="CH39" s="48" t="str">
        <f>IFERROR(IF(C39="","",
IF(BJ39=0,0,
   IF(AND(AX39=6,ISNUMBER(L39)),L39,
      IF(AND(AX39&gt;0,AX39&lt;6,ISNUMBER(L39)),CG39,
         IF(BJ39&lt;=23100,
            VLOOKUP(MASTER!$B$8,CCA_RATE,2,FALSE),
            VLOOKUP(MASTER!$B$8,CCA_RATE,3,FALSE)))))),"")</f>
        <v/>
      </c>
      <c r="CI39" s="48" t="str">
        <f>IFERROR(IF(C39="","",
IF(BK39=0,0,
   IF(AND(AX39=7,ISNUMBER(L39)),L39,
      IF(AND(AX39&gt;0,AX39&lt;7,ISNUMBER(L39)),CH39,
         IF(BK39&lt;=23100,
            VLOOKUP(MASTER!$B$8,CCA_RATE,2,FALSE),
            VLOOKUP(MASTER!$B$8,CCA_RATE,3,FALSE)))))),"")</f>
        <v/>
      </c>
      <c r="CJ39" s="48" t="str">
        <f>IFERROR(IF(C39="","",
IF(BL39=0,0,
   IF(AND(AX39=8,ISNUMBER(L39)),L39,
      IF(AND(AX39&gt;0,AX39&lt;8,ISNUMBER(L39)),CI39,
         IF(BL39&lt;=23100,
            VLOOKUP(MASTER!$B$8,CCA_RATE,2,FALSE),
            VLOOKUP(MASTER!$B$8,CCA_RATE,3,FALSE)))))),"")</f>
        <v/>
      </c>
      <c r="CK39" s="48" t="str">
        <f>IFERROR(IF(C39="","",
IF(BM39=0,0,
   IF(AND(AX39=9,ISNUMBER(L39)),L39,
      IF(AND(AX39&gt;0,AX39&lt;9,ISNUMBER(L39)),CJ39,
         IF(BM39&lt;=23100,
            VLOOKUP(MASTER!$B$8,CCA_RATE,2,FALSE),
            VLOOKUP(MASTER!$B$8,CCA_RATE,3,FALSE)))))),"")</f>
        <v/>
      </c>
      <c r="CL39" s="48" t="str">
        <f>IFERROR(IF(C39="","",
IF(BN39=0,0,
   IF(AND(AX39=10,ISNUMBER(L39)),L39,
      IF(AND(AX39&gt;0,AX39&lt;10,ISNUMBER(L39)),CK39,
         IF(BN39&lt;=23100,
            VLOOKUP(MASTER!$B$8,CCA_RATE,2,FALSE),
            VLOOKUP(MASTER!$B$8,CCA_RATE,3,FALSE)))))),"")</f>
        <v/>
      </c>
      <c r="CM39" s="48" t="str">
        <f>IFERROR(IF(C39="","",
IF(BO39=0,0,
   IF(AND(AX39=11,ISNUMBER(L39)),L39,
      IF(AND(AX39&gt;0,AX39&lt;11,ISNUMBER(L39)),CL39,
         IF(BO39&lt;=23100,
            VLOOKUP(MASTER!$B$8,CCA_RATE,2,FALSE),
            VLOOKUP(MASTER!$B$8,CCA_RATE,3,FALSE)))))),"")</f>
        <v/>
      </c>
      <c r="CN39" s="48" t="str">
        <f>IFERROR(IF(C39="","",
IF(BP39=0,0,
   IF(AND(AX39=12,ISNUMBER(L39)),L39,
      IF(AND(AX39&gt;0,AX39&lt;12,ISNUMBER(L39)),CM39,
         IF(BP39&lt;=23100,
            VLOOKUP(MASTER!$B$8,CCA_RATE,2,FALSE),
            VLOOKUP(MASTER!$B$8,CCA_RATE,3,FALSE)))))),"")</f>
        <v/>
      </c>
      <c r="CO39" s="48" t="str">
        <f>IFERROR(IF(C39="","",
IF(BQ39=0,0,
   IF(AND(AX39=13,ISNUMBER(L39)),L39,
      IF(AND(AX39&gt;0,AX39&lt;13,ISNUMBER(L39)),CN39,
         IF(BQ39&lt;=23100,
            VLOOKUP(MASTER!$B$8,CCA_RATE,2,FALSE),
            VLOOKUP(MASTER!$B$8,CCA_RATE,3,FALSE)))))),"")</f>
        <v/>
      </c>
      <c r="CP39" s="48" t="str">
        <f>IFERROR(IF(C39="","",
IF(BR39=0,0,
   IF(AND(AX39=14,ISNUMBER(L39)),L39,
      IF(AND(AX39&gt;0,AX39&lt;14,ISNUMBER(L39)),CO39,
         IF(BR39&lt;=23100,
            VLOOKUP(MASTER!$B$8,CCA_RATE,2,FALSE),
            VLOOKUP(MASTER!$B$8,CCA_RATE,3,FALSE)))))),"")</f>
        <v/>
      </c>
    </row>
    <row r="40" spans="1:94" x14ac:dyDescent="0.35">
      <c r="A40" s="48" t="str">
        <f>IF(C40="","",COUNTA($C$2:C40))</f>
        <v/>
      </c>
      <c r="B40" s="65"/>
      <c r="C40" s="65"/>
      <c r="D40" s="65"/>
      <c r="E40" s="65"/>
      <c r="F40" s="65"/>
      <c r="G40" s="65"/>
      <c r="H40" s="65"/>
      <c r="I40" s="65"/>
      <c r="J40" s="65"/>
      <c r="K40" s="65"/>
      <c r="L40" s="65"/>
      <c r="M40" s="65"/>
      <c r="N40" s="65"/>
      <c r="O40" s="65"/>
      <c r="P40" s="65"/>
      <c r="Q40" s="68"/>
      <c r="R40" s="68"/>
      <c r="S40" s="68"/>
      <c r="T40" s="68"/>
      <c r="U40" s="68"/>
      <c r="V40" s="68"/>
      <c r="W40" s="68"/>
      <c r="X40" s="68"/>
      <c r="Y40" s="68"/>
      <c r="Z40" s="68"/>
      <c r="AA40" s="68"/>
      <c r="AB40" s="68"/>
      <c r="AC40" t="s">
        <v>29</v>
      </c>
      <c r="AD40" s="48" t="str">
        <f t="shared" si="7"/>
        <v/>
      </c>
      <c r="AE40" s="48" t="str">
        <f>IFERROR(IF(AD40-MASTER!$B$6&lt;0,0,AD40-MASTER!$B$6),"")</f>
        <v/>
      </c>
      <c r="AF40" s="48" t="str">
        <f t="shared" si="8"/>
        <v/>
      </c>
      <c r="AG40" s="48" t="str">
        <f t="shared" si="9"/>
        <v/>
      </c>
      <c r="AH40" s="48" t="str">
        <f t="shared" si="10"/>
        <v/>
      </c>
      <c r="AI40" s="48" t="str">
        <f t="shared" si="11"/>
        <v/>
      </c>
      <c r="AJ40" s="48" t="str">
        <f t="shared" si="12"/>
        <v/>
      </c>
      <c r="AK40" s="69" t="str">
        <f t="shared" ca="1" si="13"/>
        <v/>
      </c>
      <c r="AW40" s="71">
        <f t="shared" si="0"/>
        <v>0</v>
      </c>
      <c r="AX40" s="71">
        <f t="shared" si="1"/>
        <v>0</v>
      </c>
      <c r="AY40" s="9">
        <f t="shared" si="14"/>
        <v>0</v>
      </c>
      <c r="AZ40" s="9">
        <f t="shared" si="15"/>
        <v>7</v>
      </c>
      <c r="BA40" s="9">
        <f t="shared" si="16"/>
        <v>0</v>
      </c>
      <c r="BB40" s="9">
        <f xml:space="preserve">
ROUND(BG40*MASTER!$B$3,0)
+ROUND(BH40*MASTER!$B$3,0)
+ROUND(BI40*MASTER!$B$3,0)
+ROUND(BJ40*MASTER!$B$3,0)
+ROUND(BK40*MASTER!$B$4,0)
+ROUND(BL40*MASTER!$B$4,0)
+ROUND(BM40*MASTER!$B$4,0)
+ROUND(BN40*MASTER!$B$4,0)
+ROUND(BO40*MASTER!$B$4,0)
+ROUND(BP40*MASTER!$B$4,0)
+ROUND(BQ40*MASTER!$B$4,0)
+ROUND(BR40*MASTER!$B$4,0)
+ROUND(
   (MASTER!$B$3 - MASTER!$B$11) * E40 * 2,
0)</f>
        <v>0</v>
      </c>
      <c r="BC40" s="9" t="str">
        <f t="shared" si="17"/>
        <v/>
      </c>
      <c r="BD40" s="9">
        <f t="shared" si="18"/>
        <v>0</v>
      </c>
      <c r="BE40" s="9">
        <f>IF(O40="Yes",MASTER!$B$7,0)</f>
        <v>0</v>
      </c>
      <c r="BF40" s="9">
        <f>IF(
   OR($N40="",$N40="NO"),
   0,
   IFERROR(
      ROUND(
         CHOOSE(
            MATCH($N40,$H$302:$H$313,0),
            (BG40 + ROUND(BG40*MASTER!$B$3,0))*0.5,
            (BH40 + ROUND(BH40*MASTER!$B$3,0))*0.5,
            (BI40 + ROUND(BI40*MASTER!$B$3,0))*0.5,
            (BJ40 + ROUND(BJ40*MASTER!$B$3,0))*0.5,
            (BK40 + ROUND(BK40*MASTER!$B$4,0))*0.5,
            (BL40 + ROUND(BL40*MASTER!$B$4,0))*0.5,
            (BM40 + ROUND(BM40*MASTER!$B$4,0))*0.5,
            (BN40 + ROUND(BN40*MASTER!$B$4,0))*0.5,
            (BO40 + ROUND(BO40*MASTER!$B$4,0))*0.5,
            (BP40 + ROUND(BP40*MASTER!$B$4,0))*0.5,
            (BQ40 + ROUND(BQ40*MASTER!$B$4,0))*0.5,
            (BR40 + ROUND(BR40*MASTER!$B$4,0))*0.5
         ),
      0),
   0)
)</f>
        <v>0</v>
      </c>
      <c r="BG40" s="71">
        <f t="shared" si="19"/>
        <v>0</v>
      </c>
      <c r="BH40" s="9">
        <f t="shared" si="20"/>
        <v>0</v>
      </c>
      <c r="BI40" s="9">
        <f t="shared" si="21"/>
        <v>0</v>
      </c>
      <c r="BJ40" s="9">
        <f t="shared" si="22"/>
        <v>0</v>
      </c>
      <c r="BK40" s="9">
        <f t="shared" si="23"/>
        <v>0</v>
      </c>
      <c r="BL40" s="71">
        <f t="shared" si="24"/>
        <v>0</v>
      </c>
      <c r="BM40" s="71">
        <f t="shared" si="25"/>
        <v>0</v>
      </c>
      <c r="BN40" s="71">
        <f t="shared" si="26"/>
        <v>0</v>
      </c>
      <c r="BO40" s="71">
        <f t="shared" si="27"/>
        <v>0</v>
      </c>
      <c r="BP40" s="71">
        <f t="shared" si="28"/>
        <v>0</v>
      </c>
      <c r="BQ40" s="72">
        <f t="shared" si="29"/>
        <v>0</v>
      </c>
      <c r="BR40" s="71">
        <f t="shared" si="30"/>
        <v>0</v>
      </c>
      <c r="BS40" s="58" t="str">
        <f>IF(C40="","",IFERROR(VLOOKUP($A40,HRA_EXCEPTION,2,FALSE),MASTER!$B$5))</f>
        <v/>
      </c>
      <c r="BT40" s="48" t="str">
        <f t="shared" si="31"/>
        <v/>
      </c>
      <c r="BU40" s="48" t="str">
        <f t="shared" si="32"/>
        <v/>
      </c>
      <c r="BV40" s="48" t="str">
        <f t="shared" si="33"/>
        <v/>
      </c>
      <c r="BW40" s="48" t="str">
        <f t="shared" si="34"/>
        <v/>
      </c>
      <c r="BX40" s="48" t="str">
        <f t="shared" si="35"/>
        <v/>
      </c>
      <c r="BY40" s="48" t="str">
        <f t="shared" si="36"/>
        <v/>
      </c>
      <c r="BZ40" s="48" t="str">
        <f t="shared" si="37"/>
        <v/>
      </c>
      <c r="CA40" s="48" t="str">
        <f t="shared" si="38"/>
        <v/>
      </c>
      <c r="CB40" s="48" t="str">
        <f t="shared" si="39"/>
        <v/>
      </c>
      <c r="CC40" s="48" t="str">
        <f t="shared" si="40"/>
        <v/>
      </c>
      <c r="CD40" s="48" t="str">
        <f t="shared" si="41"/>
        <v/>
      </c>
      <c r="CE40" s="58" t="str">
        <f>IFERROR(IF(BG40&lt;=23100,
   VLOOKUP(MASTER!$B$8,CCA_RATE,2,FALSE),
   VLOOKUP(MASTER!$B$8,CCA_RATE,3,FALSE)),"")</f>
        <v/>
      </c>
      <c r="CF40" s="48" t="str">
        <f>IFERROR(IF(C40="","",
IF(BH40=0,0,
   IF(AND(AX40=4,ISNUMBER(L40)),L40,
      IF(BH40&lt;=23100,
         VLOOKUP(MASTER!$B$8,CCA_RATE,2,FALSE),
         VLOOKUP(MASTER!$B$8,CCA_RATE,3,FALSE))))),"")</f>
        <v/>
      </c>
      <c r="CG40" s="48" t="str">
        <f>IFERROR(IF(C40="","",
IF(BI40=0,0,
   IF(AND(AX40=5,ISNUMBER(L40)),L40,
      IF(AND(AX40&gt;0,AX40&lt;5,ISNUMBER(L40)),CF40,
         IF(BI40&lt;=23100,
            VLOOKUP(MASTER!$B$8,CCA_RATE,2,FALSE),
            VLOOKUP(MASTER!$B$8,CCA_RATE,3,FALSE)))))),"")</f>
        <v/>
      </c>
      <c r="CH40" s="48" t="str">
        <f>IFERROR(IF(C40="","",
IF(BJ40=0,0,
   IF(AND(AX40=6,ISNUMBER(L40)),L40,
      IF(AND(AX40&gt;0,AX40&lt;6,ISNUMBER(L40)),CG40,
         IF(BJ40&lt;=23100,
            VLOOKUP(MASTER!$B$8,CCA_RATE,2,FALSE),
            VLOOKUP(MASTER!$B$8,CCA_RATE,3,FALSE)))))),"")</f>
        <v/>
      </c>
      <c r="CI40" s="48" t="str">
        <f>IFERROR(IF(C40="","",
IF(BK40=0,0,
   IF(AND(AX40=7,ISNUMBER(L40)),L40,
      IF(AND(AX40&gt;0,AX40&lt;7,ISNUMBER(L40)),CH40,
         IF(BK40&lt;=23100,
            VLOOKUP(MASTER!$B$8,CCA_RATE,2,FALSE),
            VLOOKUP(MASTER!$B$8,CCA_RATE,3,FALSE)))))),"")</f>
        <v/>
      </c>
      <c r="CJ40" s="48" t="str">
        <f>IFERROR(IF(C40="","",
IF(BL40=0,0,
   IF(AND(AX40=8,ISNUMBER(L40)),L40,
      IF(AND(AX40&gt;0,AX40&lt;8,ISNUMBER(L40)),CI40,
         IF(BL40&lt;=23100,
            VLOOKUP(MASTER!$B$8,CCA_RATE,2,FALSE),
            VLOOKUP(MASTER!$B$8,CCA_RATE,3,FALSE)))))),"")</f>
        <v/>
      </c>
      <c r="CK40" s="48" t="str">
        <f>IFERROR(IF(C40="","",
IF(BM40=0,0,
   IF(AND(AX40=9,ISNUMBER(L40)),L40,
      IF(AND(AX40&gt;0,AX40&lt;9,ISNUMBER(L40)),CJ40,
         IF(BM40&lt;=23100,
            VLOOKUP(MASTER!$B$8,CCA_RATE,2,FALSE),
            VLOOKUP(MASTER!$B$8,CCA_RATE,3,FALSE)))))),"")</f>
        <v/>
      </c>
      <c r="CL40" s="48" t="str">
        <f>IFERROR(IF(C40="","",
IF(BN40=0,0,
   IF(AND(AX40=10,ISNUMBER(L40)),L40,
      IF(AND(AX40&gt;0,AX40&lt;10,ISNUMBER(L40)),CK40,
         IF(BN40&lt;=23100,
            VLOOKUP(MASTER!$B$8,CCA_RATE,2,FALSE),
            VLOOKUP(MASTER!$B$8,CCA_RATE,3,FALSE)))))),"")</f>
        <v/>
      </c>
      <c r="CM40" s="48" t="str">
        <f>IFERROR(IF(C40="","",
IF(BO40=0,0,
   IF(AND(AX40=11,ISNUMBER(L40)),L40,
      IF(AND(AX40&gt;0,AX40&lt;11,ISNUMBER(L40)),CL40,
         IF(BO40&lt;=23100,
            VLOOKUP(MASTER!$B$8,CCA_RATE,2,FALSE),
            VLOOKUP(MASTER!$B$8,CCA_RATE,3,FALSE)))))),"")</f>
        <v/>
      </c>
      <c r="CN40" s="48" t="str">
        <f>IFERROR(IF(C40="","",
IF(BP40=0,0,
   IF(AND(AX40=12,ISNUMBER(L40)),L40,
      IF(AND(AX40&gt;0,AX40&lt;12,ISNUMBER(L40)),CM40,
         IF(BP40&lt;=23100,
            VLOOKUP(MASTER!$B$8,CCA_RATE,2,FALSE),
            VLOOKUP(MASTER!$B$8,CCA_RATE,3,FALSE)))))),"")</f>
        <v/>
      </c>
      <c r="CO40" s="48" t="str">
        <f>IFERROR(IF(C40="","",
IF(BQ40=0,0,
   IF(AND(AX40=13,ISNUMBER(L40)),L40,
      IF(AND(AX40&gt;0,AX40&lt;13,ISNUMBER(L40)),CN40,
         IF(BQ40&lt;=23100,
            VLOOKUP(MASTER!$B$8,CCA_RATE,2,FALSE),
            VLOOKUP(MASTER!$B$8,CCA_RATE,3,FALSE)))))),"")</f>
        <v/>
      </c>
      <c r="CP40" s="48" t="str">
        <f>IFERROR(IF(C40="","",
IF(BR40=0,0,
   IF(AND(AX40=14,ISNUMBER(L40)),L40,
      IF(AND(AX40&gt;0,AX40&lt;14,ISNUMBER(L40)),CO40,
         IF(BR40&lt;=23100,
            VLOOKUP(MASTER!$B$8,CCA_RATE,2,FALSE),
            VLOOKUP(MASTER!$B$8,CCA_RATE,3,FALSE)))))),"")</f>
        <v/>
      </c>
    </row>
    <row r="41" spans="1:94" x14ac:dyDescent="0.35">
      <c r="A41" s="48" t="str">
        <f>IF(C41="","",COUNTA($C$2:C41))</f>
        <v/>
      </c>
      <c r="B41" s="65"/>
      <c r="C41" s="65"/>
      <c r="D41" s="65"/>
      <c r="E41" s="65"/>
      <c r="F41" s="65"/>
      <c r="G41" s="65"/>
      <c r="H41" s="65"/>
      <c r="I41" s="65"/>
      <c r="J41" s="65"/>
      <c r="K41" s="65"/>
      <c r="L41" s="65"/>
      <c r="M41" s="65"/>
      <c r="N41" s="65"/>
      <c r="O41" s="65"/>
      <c r="P41" s="65"/>
      <c r="Q41" s="68"/>
      <c r="R41" s="68"/>
      <c r="S41" s="68"/>
      <c r="T41" s="68"/>
      <c r="U41" s="68"/>
      <c r="V41" s="68"/>
      <c r="W41" s="68"/>
      <c r="X41" s="68"/>
      <c r="Y41" s="68"/>
      <c r="Z41" s="68"/>
      <c r="AA41" s="68"/>
      <c r="AB41" s="68"/>
      <c r="AC41" t="s">
        <v>30</v>
      </c>
      <c r="AD41" s="48" t="str">
        <f t="shared" si="7"/>
        <v/>
      </c>
      <c r="AE41" s="48" t="str">
        <f>IFERROR(IF(AD41-MASTER!$B$6&lt;0,0,AD41-MASTER!$B$6),"")</f>
        <v/>
      </c>
      <c r="AF41" s="48" t="str">
        <f t="shared" si="8"/>
        <v/>
      </c>
      <c r="AG41" s="48" t="str">
        <f t="shared" si="9"/>
        <v/>
      </c>
      <c r="AH41" s="48" t="str">
        <f t="shared" si="10"/>
        <v/>
      </c>
      <c r="AI41" s="48" t="str">
        <f t="shared" si="11"/>
        <v/>
      </c>
      <c r="AJ41" s="48" t="str">
        <f t="shared" si="12"/>
        <v/>
      </c>
      <c r="AK41" s="69" t="str">
        <f t="shared" ca="1" si="13"/>
        <v/>
      </c>
      <c r="AW41" s="71">
        <f t="shared" si="0"/>
        <v>0</v>
      </c>
      <c r="AX41" s="71">
        <f t="shared" si="1"/>
        <v>0</v>
      </c>
      <c r="AY41" s="9">
        <f t="shared" si="14"/>
        <v>0</v>
      </c>
      <c r="AZ41" s="9">
        <f t="shared" si="15"/>
        <v>7</v>
      </c>
      <c r="BA41" s="9">
        <f t="shared" si="16"/>
        <v>0</v>
      </c>
      <c r="BB41" s="9">
        <f xml:space="preserve">
ROUND(BG41*MASTER!$B$3,0)
+ROUND(BH41*MASTER!$B$3,0)
+ROUND(BI41*MASTER!$B$3,0)
+ROUND(BJ41*MASTER!$B$3,0)
+ROUND(BK41*MASTER!$B$4,0)
+ROUND(BL41*MASTER!$B$4,0)
+ROUND(BM41*MASTER!$B$4,0)
+ROUND(BN41*MASTER!$B$4,0)
+ROUND(BO41*MASTER!$B$4,0)
+ROUND(BP41*MASTER!$B$4,0)
+ROUND(BQ41*MASTER!$B$4,0)
+ROUND(BR41*MASTER!$B$4,0)
+ROUND(
   (MASTER!$B$3 - MASTER!$B$11) * E41 * 2,
0)</f>
        <v>0</v>
      </c>
      <c r="BC41" s="9" t="str">
        <f t="shared" si="17"/>
        <v/>
      </c>
      <c r="BD41" s="9">
        <f t="shared" si="18"/>
        <v>0</v>
      </c>
      <c r="BE41" s="9">
        <f>IF(O41="Yes",MASTER!$B$7,0)</f>
        <v>0</v>
      </c>
      <c r="BF41" s="9">
        <f>IF(
   OR($N41="",$N41="NO"),
   0,
   IFERROR(
      ROUND(
         CHOOSE(
            MATCH($N41,$H$302:$H$313,0),
            (BG41 + ROUND(BG41*MASTER!$B$3,0))*0.5,
            (BH41 + ROUND(BH41*MASTER!$B$3,0))*0.5,
            (BI41 + ROUND(BI41*MASTER!$B$3,0))*0.5,
            (BJ41 + ROUND(BJ41*MASTER!$B$3,0))*0.5,
            (BK41 + ROUND(BK41*MASTER!$B$4,0))*0.5,
            (BL41 + ROUND(BL41*MASTER!$B$4,0))*0.5,
            (BM41 + ROUND(BM41*MASTER!$B$4,0))*0.5,
            (BN41 + ROUND(BN41*MASTER!$B$4,0))*0.5,
            (BO41 + ROUND(BO41*MASTER!$B$4,0))*0.5,
            (BP41 + ROUND(BP41*MASTER!$B$4,0))*0.5,
            (BQ41 + ROUND(BQ41*MASTER!$B$4,0))*0.5,
            (BR41 + ROUND(BR41*MASTER!$B$4,0))*0.5
         ),
      0),
   0)
)</f>
        <v>0</v>
      </c>
      <c r="BG41" s="71">
        <f t="shared" si="19"/>
        <v>0</v>
      </c>
      <c r="BH41" s="9">
        <f t="shared" si="20"/>
        <v>0</v>
      </c>
      <c r="BI41" s="9">
        <f t="shared" si="21"/>
        <v>0</v>
      </c>
      <c r="BJ41" s="9">
        <f t="shared" si="22"/>
        <v>0</v>
      </c>
      <c r="BK41" s="9">
        <f t="shared" si="23"/>
        <v>0</v>
      </c>
      <c r="BL41" s="71">
        <f t="shared" si="24"/>
        <v>0</v>
      </c>
      <c r="BM41" s="71">
        <f t="shared" si="25"/>
        <v>0</v>
      </c>
      <c r="BN41" s="71">
        <f t="shared" si="26"/>
        <v>0</v>
      </c>
      <c r="BO41" s="71">
        <f t="shared" si="27"/>
        <v>0</v>
      </c>
      <c r="BP41" s="71">
        <f t="shared" si="28"/>
        <v>0</v>
      </c>
      <c r="BQ41" s="72">
        <f t="shared" si="29"/>
        <v>0</v>
      </c>
      <c r="BR41" s="71">
        <f t="shared" si="30"/>
        <v>0</v>
      </c>
      <c r="BS41" s="58" t="str">
        <f>IF(C41="","",IFERROR(VLOOKUP($A41,HRA_EXCEPTION,2,FALSE),MASTER!$B$5))</f>
        <v/>
      </c>
      <c r="BT41" s="48" t="str">
        <f t="shared" si="31"/>
        <v/>
      </c>
      <c r="BU41" s="48" t="str">
        <f t="shared" si="32"/>
        <v/>
      </c>
      <c r="BV41" s="48" t="str">
        <f t="shared" si="33"/>
        <v/>
      </c>
      <c r="BW41" s="48" t="str">
        <f t="shared" si="34"/>
        <v/>
      </c>
      <c r="BX41" s="48" t="str">
        <f t="shared" si="35"/>
        <v/>
      </c>
      <c r="BY41" s="48" t="str">
        <f t="shared" si="36"/>
        <v/>
      </c>
      <c r="BZ41" s="48" t="str">
        <f t="shared" si="37"/>
        <v/>
      </c>
      <c r="CA41" s="48" t="str">
        <f t="shared" si="38"/>
        <v/>
      </c>
      <c r="CB41" s="48" t="str">
        <f t="shared" si="39"/>
        <v/>
      </c>
      <c r="CC41" s="48" t="str">
        <f t="shared" si="40"/>
        <v/>
      </c>
      <c r="CD41" s="48" t="str">
        <f t="shared" si="41"/>
        <v/>
      </c>
      <c r="CE41" s="58" t="str">
        <f>IFERROR(IF(BG41&lt;=23100,
   VLOOKUP(MASTER!$B$8,CCA_RATE,2,FALSE),
   VLOOKUP(MASTER!$B$8,CCA_RATE,3,FALSE)),"")</f>
        <v/>
      </c>
      <c r="CF41" s="48" t="str">
        <f>IFERROR(IF(C41="","",
IF(BH41=0,0,
   IF(AND(AX41=4,ISNUMBER(L41)),L41,
      IF(BH41&lt;=23100,
         VLOOKUP(MASTER!$B$8,CCA_RATE,2,FALSE),
         VLOOKUP(MASTER!$B$8,CCA_RATE,3,FALSE))))),"")</f>
        <v/>
      </c>
      <c r="CG41" s="48" t="str">
        <f>IFERROR(IF(C41="","",
IF(BI41=0,0,
   IF(AND(AX41=5,ISNUMBER(L41)),L41,
      IF(AND(AX41&gt;0,AX41&lt;5,ISNUMBER(L41)),CF41,
         IF(BI41&lt;=23100,
            VLOOKUP(MASTER!$B$8,CCA_RATE,2,FALSE),
            VLOOKUP(MASTER!$B$8,CCA_RATE,3,FALSE)))))),"")</f>
        <v/>
      </c>
      <c r="CH41" s="48" t="str">
        <f>IFERROR(IF(C41="","",
IF(BJ41=0,0,
   IF(AND(AX41=6,ISNUMBER(L41)),L41,
      IF(AND(AX41&gt;0,AX41&lt;6,ISNUMBER(L41)),CG41,
         IF(BJ41&lt;=23100,
            VLOOKUP(MASTER!$B$8,CCA_RATE,2,FALSE),
            VLOOKUP(MASTER!$B$8,CCA_RATE,3,FALSE)))))),"")</f>
        <v/>
      </c>
      <c r="CI41" s="48" t="str">
        <f>IFERROR(IF(C41="","",
IF(BK41=0,0,
   IF(AND(AX41=7,ISNUMBER(L41)),L41,
      IF(AND(AX41&gt;0,AX41&lt;7,ISNUMBER(L41)),CH41,
         IF(BK41&lt;=23100,
            VLOOKUP(MASTER!$B$8,CCA_RATE,2,FALSE),
            VLOOKUP(MASTER!$B$8,CCA_RATE,3,FALSE)))))),"")</f>
        <v/>
      </c>
      <c r="CJ41" s="48" t="str">
        <f>IFERROR(IF(C41="","",
IF(BL41=0,0,
   IF(AND(AX41=8,ISNUMBER(L41)),L41,
      IF(AND(AX41&gt;0,AX41&lt;8,ISNUMBER(L41)),CI41,
         IF(BL41&lt;=23100,
            VLOOKUP(MASTER!$B$8,CCA_RATE,2,FALSE),
            VLOOKUP(MASTER!$B$8,CCA_RATE,3,FALSE)))))),"")</f>
        <v/>
      </c>
      <c r="CK41" s="48" t="str">
        <f>IFERROR(IF(C41="","",
IF(BM41=0,0,
   IF(AND(AX41=9,ISNUMBER(L41)),L41,
      IF(AND(AX41&gt;0,AX41&lt;9,ISNUMBER(L41)),CJ41,
         IF(BM41&lt;=23100,
            VLOOKUP(MASTER!$B$8,CCA_RATE,2,FALSE),
            VLOOKUP(MASTER!$B$8,CCA_RATE,3,FALSE)))))),"")</f>
        <v/>
      </c>
      <c r="CL41" s="48" t="str">
        <f>IFERROR(IF(C41="","",
IF(BN41=0,0,
   IF(AND(AX41=10,ISNUMBER(L41)),L41,
      IF(AND(AX41&gt;0,AX41&lt;10,ISNUMBER(L41)),CK41,
         IF(BN41&lt;=23100,
            VLOOKUP(MASTER!$B$8,CCA_RATE,2,FALSE),
            VLOOKUP(MASTER!$B$8,CCA_RATE,3,FALSE)))))),"")</f>
        <v/>
      </c>
      <c r="CM41" s="48" t="str">
        <f>IFERROR(IF(C41="","",
IF(BO41=0,0,
   IF(AND(AX41=11,ISNUMBER(L41)),L41,
      IF(AND(AX41&gt;0,AX41&lt;11,ISNUMBER(L41)),CL41,
         IF(BO41&lt;=23100,
            VLOOKUP(MASTER!$B$8,CCA_RATE,2,FALSE),
            VLOOKUP(MASTER!$B$8,CCA_RATE,3,FALSE)))))),"")</f>
        <v/>
      </c>
      <c r="CN41" s="48" t="str">
        <f>IFERROR(IF(C41="","",
IF(BP41=0,0,
   IF(AND(AX41=12,ISNUMBER(L41)),L41,
      IF(AND(AX41&gt;0,AX41&lt;12,ISNUMBER(L41)),CM41,
         IF(BP41&lt;=23100,
            VLOOKUP(MASTER!$B$8,CCA_RATE,2,FALSE),
            VLOOKUP(MASTER!$B$8,CCA_RATE,3,FALSE)))))),"")</f>
        <v/>
      </c>
      <c r="CO41" s="48" t="str">
        <f>IFERROR(IF(C41="","",
IF(BQ41=0,0,
   IF(AND(AX41=13,ISNUMBER(L41)),L41,
      IF(AND(AX41&gt;0,AX41&lt;13,ISNUMBER(L41)),CN41,
         IF(BQ41&lt;=23100,
            VLOOKUP(MASTER!$B$8,CCA_RATE,2,FALSE),
            VLOOKUP(MASTER!$B$8,CCA_RATE,3,FALSE)))))),"")</f>
        <v/>
      </c>
      <c r="CP41" s="48" t="str">
        <f>IFERROR(IF(C41="","",
IF(BR41=0,0,
   IF(AND(AX41=14,ISNUMBER(L41)),L41,
      IF(AND(AX41&gt;0,AX41&lt;14,ISNUMBER(L41)),CO41,
         IF(BR41&lt;=23100,
            VLOOKUP(MASTER!$B$8,CCA_RATE,2,FALSE),
            VLOOKUP(MASTER!$B$8,CCA_RATE,3,FALSE)))))),"")</f>
        <v/>
      </c>
    </row>
    <row r="42" spans="1:94" x14ac:dyDescent="0.35">
      <c r="A42" s="48" t="str">
        <f>IF(C42="","",COUNTA($C$2:C42))</f>
        <v/>
      </c>
      <c r="B42" s="65"/>
      <c r="C42" s="65"/>
      <c r="D42" s="65"/>
      <c r="E42" s="65"/>
      <c r="F42" s="65"/>
      <c r="G42" s="65"/>
      <c r="H42" s="65"/>
      <c r="I42" s="65"/>
      <c r="J42" s="65"/>
      <c r="K42" s="65"/>
      <c r="L42" s="65"/>
      <c r="M42" s="65"/>
      <c r="N42" s="65"/>
      <c r="O42" s="65"/>
      <c r="P42" s="65"/>
      <c r="Q42" s="68"/>
      <c r="R42" s="68"/>
      <c r="S42" s="68"/>
      <c r="T42" s="68"/>
      <c r="U42" s="68"/>
      <c r="V42" s="68"/>
      <c r="W42" s="68"/>
      <c r="X42" s="68"/>
      <c r="Y42" s="68"/>
      <c r="Z42" s="68"/>
      <c r="AA42" s="68"/>
      <c r="AB42" s="68"/>
      <c r="AC42" t="s">
        <v>31</v>
      </c>
      <c r="AD42" s="48" t="str">
        <f t="shared" si="7"/>
        <v/>
      </c>
      <c r="AE42" s="48" t="str">
        <f>IFERROR(IF(AD42-MASTER!$B$6&lt;0,0,AD42-MASTER!$B$6),"")</f>
        <v/>
      </c>
      <c r="AF42" s="48" t="str">
        <f t="shared" si="8"/>
        <v/>
      </c>
      <c r="AG42" s="48" t="str">
        <f t="shared" si="9"/>
        <v/>
      </c>
      <c r="AH42" s="48" t="str">
        <f t="shared" si="10"/>
        <v/>
      </c>
      <c r="AI42" s="48" t="str">
        <f t="shared" si="11"/>
        <v/>
      </c>
      <c r="AJ42" s="48" t="str">
        <f t="shared" si="12"/>
        <v/>
      </c>
      <c r="AK42" s="69" t="str">
        <f t="shared" ca="1" si="13"/>
        <v/>
      </c>
      <c r="AW42" s="71">
        <f t="shared" si="0"/>
        <v>0</v>
      </c>
      <c r="AX42" s="71">
        <f t="shared" si="1"/>
        <v>0</v>
      </c>
      <c r="AY42" s="9">
        <f t="shared" si="14"/>
        <v>0</v>
      </c>
      <c r="AZ42" s="9">
        <f t="shared" si="15"/>
        <v>7</v>
      </c>
      <c r="BA42" s="9">
        <f t="shared" si="16"/>
        <v>0</v>
      </c>
      <c r="BB42" s="9">
        <f xml:space="preserve">
ROUND(BG42*MASTER!$B$3,0)
+ROUND(BH42*MASTER!$B$3,0)
+ROUND(BI42*MASTER!$B$3,0)
+ROUND(BJ42*MASTER!$B$3,0)
+ROUND(BK42*MASTER!$B$4,0)
+ROUND(BL42*MASTER!$B$4,0)
+ROUND(BM42*MASTER!$B$4,0)
+ROUND(BN42*MASTER!$B$4,0)
+ROUND(BO42*MASTER!$B$4,0)
+ROUND(BP42*MASTER!$B$4,0)
+ROUND(BQ42*MASTER!$B$4,0)
+ROUND(BR42*MASTER!$B$4,0)
+ROUND(
   (MASTER!$B$3 - MASTER!$B$11) * E42 * 2,
0)</f>
        <v>0</v>
      </c>
      <c r="BC42" s="9" t="str">
        <f t="shared" si="17"/>
        <v/>
      </c>
      <c r="BD42" s="9">
        <f t="shared" si="18"/>
        <v>0</v>
      </c>
      <c r="BE42" s="9">
        <f>IF(O42="Yes",MASTER!$B$7,0)</f>
        <v>0</v>
      </c>
      <c r="BF42" s="9">
        <f>IF(
   OR($N42="",$N42="NO"),
   0,
   IFERROR(
      ROUND(
         CHOOSE(
            MATCH($N42,$H$302:$H$313,0),
            (BG42 + ROUND(BG42*MASTER!$B$3,0))*0.5,
            (BH42 + ROUND(BH42*MASTER!$B$3,0))*0.5,
            (BI42 + ROUND(BI42*MASTER!$B$3,0))*0.5,
            (BJ42 + ROUND(BJ42*MASTER!$B$3,0))*0.5,
            (BK42 + ROUND(BK42*MASTER!$B$4,0))*0.5,
            (BL42 + ROUND(BL42*MASTER!$B$4,0))*0.5,
            (BM42 + ROUND(BM42*MASTER!$B$4,0))*0.5,
            (BN42 + ROUND(BN42*MASTER!$B$4,0))*0.5,
            (BO42 + ROUND(BO42*MASTER!$B$4,0))*0.5,
            (BP42 + ROUND(BP42*MASTER!$B$4,0))*0.5,
            (BQ42 + ROUND(BQ42*MASTER!$B$4,0))*0.5,
            (BR42 + ROUND(BR42*MASTER!$B$4,0))*0.5
         ),
      0),
   0)
)</f>
        <v>0</v>
      </c>
      <c r="BG42" s="71">
        <f t="shared" si="19"/>
        <v>0</v>
      </c>
      <c r="BH42" s="9">
        <f t="shared" si="20"/>
        <v>0</v>
      </c>
      <c r="BI42" s="9">
        <f t="shared" si="21"/>
        <v>0</v>
      </c>
      <c r="BJ42" s="9">
        <f t="shared" si="22"/>
        <v>0</v>
      </c>
      <c r="BK42" s="9">
        <f t="shared" si="23"/>
        <v>0</v>
      </c>
      <c r="BL42" s="71">
        <f t="shared" si="24"/>
        <v>0</v>
      </c>
      <c r="BM42" s="71">
        <f t="shared" si="25"/>
        <v>0</v>
      </c>
      <c r="BN42" s="71">
        <f t="shared" si="26"/>
        <v>0</v>
      </c>
      <c r="BO42" s="71">
        <f t="shared" si="27"/>
        <v>0</v>
      </c>
      <c r="BP42" s="71">
        <f t="shared" si="28"/>
        <v>0</v>
      </c>
      <c r="BQ42" s="72">
        <f t="shared" si="29"/>
        <v>0</v>
      </c>
      <c r="BR42" s="71">
        <f t="shared" si="30"/>
        <v>0</v>
      </c>
      <c r="BS42" s="58" t="str">
        <f>IF(C42="","",IFERROR(VLOOKUP($A42,HRA_EXCEPTION,2,FALSE),MASTER!$B$5))</f>
        <v/>
      </c>
      <c r="BT42" s="48" t="str">
        <f t="shared" si="31"/>
        <v/>
      </c>
      <c r="BU42" s="48" t="str">
        <f t="shared" si="32"/>
        <v/>
      </c>
      <c r="BV42" s="48" t="str">
        <f t="shared" si="33"/>
        <v/>
      </c>
      <c r="BW42" s="48" t="str">
        <f t="shared" si="34"/>
        <v/>
      </c>
      <c r="BX42" s="48" t="str">
        <f t="shared" si="35"/>
        <v/>
      </c>
      <c r="BY42" s="48" t="str">
        <f t="shared" si="36"/>
        <v/>
      </c>
      <c r="BZ42" s="48" t="str">
        <f t="shared" si="37"/>
        <v/>
      </c>
      <c r="CA42" s="48" t="str">
        <f t="shared" si="38"/>
        <v/>
      </c>
      <c r="CB42" s="48" t="str">
        <f t="shared" si="39"/>
        <v/>
      </c>
      <c r="CC42" s="48" t="str">
        <f t="shared" si="40"/>
        <v/>
      </c>
      <c r="CD42" s="48" t="str">
        <f t="shared" si="41"/>
        <v/>
      </c>
      <c r="CE42" s="58" t="str">
        <f>IFERROR(IF(BG42&lt;=23100,
   VLOOKUP(MASTER!$B$8,CCA_RATE,2,FALSE),
   VLOOKUP(MASTER!$B$8,CCA_RATE,3,FALSE)),"")</f>
        <v/>
      </c>
      <c r="CF42" s="48" t="str">
        <f>IFERROR(IF(C42="","",
IF(BH42=0,0,
   IF(AND(AX42=4,ISNUMBER(L42)),L42,
      IF(BH42&lt;=23100,
         VLOOKUP(MASTER!$B$8,CCA_RATE,2,FALSE),
         VLOOKUP(MASTER!$B$8,CCA_RATE,3,FALSE))))),"")</f>
        <v/>
      </c>
      <c r="CG42" s="48" t="str">
        <f>IFERROR(IF(C42="","",
IF(BI42=0,0,
   IF(AND(AX42=5,ISNUMBER(L42)),L42,
      IF(AND(AX42&gt;0,AX42&lt;5,ISNUMBER(L42)),CF42,
         IF(BI42&lt;=23100,
            VLOOKUP(MASTER!$B$8,CCA_RATE,2,FALSE),
            VLOOKUP(MASTER!$B$8,CCA_RATE,3,FALSE)))))),"")</f>
        <v/>
      </c>
      <c r="CH42" s="48" t="str">
        <f>IFERROR(IF(C42="","",
IF(BJ42=0,0,
   IF(AND(AX42=6,ISNUMBER(L42)),L42,
      IF(AND(AX42&gt;0,AX42&lt;6,ISNUMBER(L42)),CG42,
         IF(BJ42&lt;=23100,
            VLOOKUP(MASTER!$B$8,CCA_RATE,2,FALSE),
            VLOOKUP(MASTER!$B$8,CCA_RATE,3,FALSE)))))),"")</f>
        <v/>
      </c>
      <c r="CI42" s="48" t="str">
        <f>IFERROR(IF(C42="","",
IF(BK42=0,0,
   IF(AND(AX42=7,ISNUMBER(L42)),L42,
      IF(AND(AX42&gt;0,AX42&lt;7,ISNUMBER(L42)),CH42,
         IF(BK42&lt;=23100,
            VLOOKUP(MASTER!$B$8,CCA_RATE,2,FALSE),
            VLOOKUP(MASTER!$B$8,CCA_RATE,3,FALSE)))))),"")</f>
        <v/>
      </c>
      <c r="CJ42" s="48" t="str">
        <f>IFERROR(IF(C42="","",
IF(BL42=0,0,
   IF(AND(AX42=8,ISNUMBER(L42)),L42,
      IF(AND(AX42&gt;0,AX42&lt;8,ISNUMBER(L42)),CI42,
         IF(BL42&lt;=23100,
            VLOOKUP(MASTER!$B$8,CCA_RATE,2,FALSE),
            VLOOKUP(MASTER!$B$8,CCA_RATE,3,FALSE)))))),"")</f>
        <v/>
      </c>
      <c r="CK42" s="48" t="str">
        <f>IFERROR(IF(C42="","",
IF(BM42=0,0,
   IF(AND(AX42=9,ISNUMBER(L42)),L42,
      IF(AND(AX42&gt;0,AX42&lt;9,ISNUMBER(L42)),CJ42,
         IF(BM42&lt;=23100,
            VLOOKUP(MASTER!$B$8,CCA_RATE,2,FALSE),
            VLOOKUP(MASTER!$B$8,CCA_RATE,3,FALSE)))))),"")</f>
        <v/>
      </c>
      <c r="CL42" s="48" t="str">
        <f>IFERROR(IF(C42="","",
IF(BN42=0,0,
   IF(AND(AX42=10,ISNUMBER(L42)),L42,
      IF(AND(AX42&gt;0,AX42&lt;10,ISNUMBER(L42)),CK42,
         IF(BN42&lt;=23100,
            VLOOKUP(MASTER!$B$8,CCA_RATE,2,FALSE),
            VLOOKUP(MASTER!$B$8,CCA_RATE,3,FALSE)))))),"")</f>
        <v/>
      </c>
      <c r="CM42" s="48" t="str">
        <f>IFERROR(IF(C42="","",
IF(BO42=0,0,
   IF(AND(AX42=11,ISNUMBER(L42)),L42,
      IF(AND(AX42&gt;0,AX42&lt;11,ISNUMBER(L42)),CL42,
         IF(BO42&lt;=23100,
            VLOOKUP(MASTER!$B$8,CCA_RATE,2,FALSE),
            VLOOKUP(MASTER!$B$8,CCA_RATE,3,FALSE)))))),"")</f>
        <v/>
      </c>
      <c r="CN42" s="48" t="str">
        <f>IFERROR(IF(C42="","",
IF(BP42=0,0,
   IF(AND(AX42=12,ISNUMBER(L42)),L42,
      IF(AND(AX42&gt;0,AX42&lt;12,ISNUMBER(L42)),CM42,
         IF(BP42&lt;=23100,
            VLOOKUP(MASTER!$B$8,CCA_RATE,2,FALSE),
            VLOOKUP(MASTER!$B$8,CCA_RATE,3,FALSE)))))),"")</f>
        <v/>
      </c>
      <c r="CO42" s="48" t="str">
        <f>IFERROR(IF(C42="","",
IF(BQ42=0,0,
   IF(AND(AX42=13,ISNUMBER(L42)),L42,
      IF(AND(AX42&gt;0,AX42&lt;13,ISNUMBER(L42)),CN42,
         IF(BQ42&lt;=23100,
            VLOOKUP(MASTER!$B$8,CCA_RATE,2,FALSE),
            VLOOKUP(MASTER!$B$8,CCA_RATE,3,FALSE)))))),"")</f>
        <v/>
      </c>
      <c r="CP42" s="48" t="str">
        <f>IFERROR(IF(C42="","",
IF(BR42=0,0,
   IF(AND(AX42=14,ISNUMBER(L42)),L42,
      IF(AND(AX42&gt;0,AX42&lt;14,ISNUMBER(L42)),CO42,
         IF(BR42&lt;=23100,
            VLOOKUP(MASTER!$B$8,CCA_RATE,2,FALSE),
            VLOOKUP(MASTER!$B$8,CCA_RATE,3,FALSE)))))),"")</f>
        <v/>
      </c>
    </row>
    <row r="43" spans="1:94" x14ac:dyDescent="0.35">
      <c r="A43" s="48" t="str">
        <f>IF(C43="","",COUNTA($C$2:C43))</f>
        <v/>
      </c>
      <c r="B43" s="65"/>
      <c r="C43" s="65"/>
      <c r="D43" s="65"/>
      <c r="E43" s="65"/>
      <c r="F43" s="65"/>
      <c r="G43" s="65"/>
      <c r="H43" s="65"/>
      <c r="I43" s="65"/>
      <c r="J43" s="65"/>
      <c r="K43" s="65"/>
      <c r="L43" s="65"/>
      <c r="M43" s="65"/>
      <c r="N43" s="65"/>
      <c r="O43" s="65"/>
      <c r="P43" s="65"/>
      <c r="Q43" s="68"/>
      <c r="R43" s="68"/>
      <c r="S43" s="68"/>
      <c r="T43" s="68"/>
      <c r="U43" s="68"/>
      <c r="V43" s="68"/>
      <c r="W43" s="68"/>
      <c r="X43" s="68"/>
      <c r="Y43" s="68"/>
      <c r="Z43" s="68"/>
      <c r="AA43" s="68"/>
      <c r="AB43" s="68"/>
      <c r="AC43" t="s">
        <v>32</v>
      </c>
      <c r="AD43" s="48" t="str">
        <f t="shared" si="7"/>
        <v/>
      </c>
      <c r="AE43" s="48" t="str">
        <f>IFERROR(IF(AD43-MASTER!$B$6&lt;0,0,AD43-MASTER!$B$6),"")</f>
        <v/>
      </c>
      <c r="AF43" s="48" t="str">
        <f t="shared" si="8"/>
        <v/>
      </c>
      <c r="AG43" s="48" t="str">
        <f t="shared" si="9"/>
        <v/>
      </c>
      <c r="AH43" s="48" t="str">
        <f t="shared" si="10"/>
        <v/>
      </c>
      <c r="AI43" s="48" t="str">
        <f t="shared" si="11"/>
        <v/>
      </c>
      <c r="AJ43" s="48" t="str">
        <f t="shared" si="12"/>
        <v/>
      </c>
      <c r="AK43" s="69" t="str">
        <f t="shared" ca="1" si="13"/>
        <v/>
      </c>
      <c r="AW43" s="71">
        <f t="shared" si="0"/>
        <v>0</v>
      </c>
      <c r="AX43" s="71">
        <f t="shared" si="1"/>
        <v>0</v>
      </c>
      <c r="AY43" s="9">
        <f t="shared" si="14"/>
        <v>0</v>
      </c>
      <c r="AZ43" s="9">
        <f t="shared" si="15"/>
        <v>7</v>
      </c>
      <c r="BA43" s="9">
        <f t="shared" si="16"/>
        <v>0</v>
      </c>
      <c r="BB43" s="9">
        <f xml:space="preserve">
ROUND(BG43*MASTER!$B$3,0)
+ROUND(BH43*MASTER!$B$3,0)
+ROUND(BI43*MASTER!$B$3,0)
+ROUND(BJ43*MASTER!$B$3,0)
+ROUND(BK43*MASTER!$B$4,0)
+ROUND(BL43*MASTER!$B$4,0)
+ROUND(BM43*MASTER!$B$4,0)
+ROUND(BN43*MASTER!$B$4,0)
+ROUND(BO43*MASTER!$B$4,0)
+ROUND(BP43*MASTER!$B$4,0)
+ROUND(BQ43*MASTER!$B$4,0)
+ROUND(BR43*MASTER!$B$4,0)
+ROUND(
   (MASTER!$B$3 - MASTER!$B$11) * E43 * 2,
0)</f>
        <v>0</v>
      </c>
      <c r="BC43" s="9" t="str">
        <f t="shared" si="17"/>
        <v/>
      </c>
      <c r="BD43" s="9">
        <f t="shared" si="18"/>
        <v>0</v>
      </c>
      <c r="BE43" s="9">
        <f>IF(O43="Yes",MASTER!$B$7,0)</f>
        <v>0</v>
      </c>
      <c r="BF43" s="9">
        <f>IF(
   OR($N43="",$N43="NO"),
   0,
   IFERROR(
      ROUND(
         CHOOSE(
            MATCH($N43,$H$302:$H$313,0),
            (BG43 + ROUND(BG43*MASTER!$B$3,0))*0.5,
            (BH43 + ROUND(BH43*MASTER!$B$3,0))*0.5,
            (BI43 + ROUND(BI43*MASTER!$B$3,0))*0.5,
            (BJ43 + ROUND(BJ43*MASTER!$B$3,0))*0.5,
            (BK43 + ROUND(BK43*MASTER!$B$4,0))*0.5,
            (BL43 + ROUND(BL43*MASTER!$B$4,0))*0.5,
            (BM43 + ROUND(BM43*MASTER!$B$4,0))*0.5,
            (BN43 + ROUND(BN43*MASTER!$B$4,0))*0.5,
            (BO43 + ROUND(BO43*MASTER!$B$4,0))*0.5,
            (BP43 + ROUND(BP43*MASTER!$B$4,0))*0.5,
            (BQ43 + ROUND(BQ43*MASTER!$B$4,0))*0.5,
            (BR43 + ROUND(BR43*MASTER!$B$4,0))*0.5
         ),
      0),
   0)
)</f>
        <v>0</v>
      </c>
      <c r="BG43" s="71">
        <f t="shared" si="19"/>
        <v>0</v>
      </c>
      <c r="BH43" s="9">
        <f t="shared" si="20"/>
        <v>0</v>
      </c>
      <c r="BI43" s="9">
        <f t="shared" si="21"/>
        <v>0</v>
      </c>
      <c r="BJ43" s="9">
        <f t="shared" si="22"/>
        <v>0</v>
      </c>
      <c r="BK43" s="9">
        <f t="shared" si="23"/>
        <v>0</v>
      </c>
      <c r="BL43" s="71">
        <f t="shared" si="24"/>
        <v>0</v>
      </c>
      <c r="BM43" s="71">
        <f t="shared" si="25"/>
        <v>0</v>
      </c>
      <c r="BN43" s="71">
        <f t="shared" si="26"/>
        <v>0</v>
      </c>
      <c r="BO43" s="71">
        <f t="shared" si="27"/>
        <v>0</v>
      </c>
      <c r="BP43" s="71">
        <f t="shared" si="28"/>
        <v>0</v>
      </c>
      <c r="BQ43" s="72">
        <f t="shared" si="29"/>
        <v>0</v>
      </c>
      <c r="BR43" s="71">
        <f t="shared" si="30"/>
        <v>0</v>
      </c>
      <c r="BS43" s="58" t="str">
        <f>IF(C43="","",IFERROR(VLOOKUP($A43,HRA_EXCEPTION,2,FALSE),MASTER!$B$5))</f>
        <v/>
      </c>
      <c r="BT43" s="48" t="str">
        <f t="shared" si="31"/>
        <v/>
      </c>
      <c r="BU43" s="48" t="str">
        <f t="shared" si="32"/>
        <v/>
      </c>
      <c r="BV43" s="48" t="str">
        <f t="shared" si="33"/>
        <v/>
      </c>
      <c r="BW43" s="48" t="str">
        <f t="shared" si="34"/>
        <v/>
      </c>
      <c r="BX43" s="48" t="str">
        <f t="shared" si="35"/>
        <v/>
      </c>
      <c r="BY43" s="48" t="str">
        <f t="shared" si="36"/>
        <v/>
      </c>
      <c r="BZ43" s="48" t="str">
        <f t="shared" si="37"/>
        <v/>
      </c>
      <c r="CA43" s="48" t="str">
        <f t="shared" si="38"/>
        <v/>
      </c>
      <c r="CB43" s="48" t="str">
        <f t="shared" si="39"/>
        <v/>
      </c>
      <c r="CC43" s="48" t="str">
        <f t="shared" si="40"/>
        <v/>
      </c>
      <c r="CD43" s="48" t="str">
        <f t="shared" si="41"/>
        <v/>
      </c>
      <c r="CE43" s="58" t="str">
        <f>IFERROR(IF(BG43&lt;=23100,
   VLOOKUP(MASTER!$B$8,CCA_RATE,2,FALSE),
   VLOOKUP(MASTER!$B$8,CCA_RATE,3,FALSE)),"")</f>
        <v/>
      </c>
      <c r="CF43" s="48" t="str">
        <f>IFERROR(IF(C43="","",
IF(BH43=0,0,
   IF(AND(AX43=4,ISNUMBER(L43)),L43,
      IF(BH43&lt;=23100,
         VLOOKUP(MASTER!$B$8,CCA_RATE,2,FALSE),
         VLOOKUP(MASTER!$B$8,CCA_RATE,3,FALSE))))),"")</f>
        <v/>
      </c>
      <c r="CG43" s="48" t="str">
        <f>IFERROR(IF(C43="","",
IF(BI43=0,0,
   IF(AND(AX43=5,ISNUMBER(L43)),L43,
      IF(AND(AX43&gt;0,AX43&lt;5,ISNUMBER(L43)),CF43,
         IF(BI43&lt;=23100,
            VLOOKUP(MASTER!$B$8,CCA_RATE,2,FALSE),
            VLOOKUP(MASTER!$B$8,CCA_RATE,3,FALSE)))))),"")</f>
        <v/>
      </c>
      <c r="CH43" s="48" t="str">
        <f>IFERROR(IF(C43="","",
IF(BJ43=0,0,
   IF(AND(AX43=6,ISNUMBER(L43)),L43,
      IF(AND(AX43&gt;0,AX43&lt;6,ISNUMBER(L43)),CG43,
         IF(BJ43&lt;=23100,
            VLOOKUP(MASTER!$B$8,CCA_RATE,2,FALSE),
            VLOOKUP(MASTER!$B$8,CCA_RATE,3,FALSE)))))),"")</f>
        <v/>
      </c>
      <c r="CI43" s="48" t="str">
        <f>IFERROR(IF(C43="","",
IF(BK43=0,0,
   IF(AND(AX43=7,ISNUMBER(L43)),L43,
      IF(AND(AX43&gt;0,AX43&lt;7,ISNUMBER(L43)),CH43,
         IF(BK43&lt;=23100,
            VLOOKUP(MASTER!$B$8,CCA_RATE,2,FALSE),
            VLOOKUP(MASTER!$B$8,CCA_RATE,3,FALSE)))))),"")</f>
        <v/>
      </c>
      <c r="CJ43" s="48" t="str">
        <f>IFERROR(IF(C43="","",
IF(BL43=0,0,
   IF(AND(AX43=8,ISNUMBER(L43)),L43,
      IF(AND(AX43&gt;0,AX43&lt;8,ISNUMBER(L43)),CI43,
         IF(BL43&lt;=23100,
            VLOOKUP(MASTER!$B$8,CCA_RATE,2,FALSE),
            VLOOKUP(MASTER!$B$8,CCA_RATE,3,FALSE)))))),"")</f>
        <v/>
      </c>
      <c r="CK43" s="48" t="str">
        <f>IFERROR(IF(C43="","",
IF(BM43=0,0,
   IF(AND(AX43=9,ISNUMBER(L43)),L43,
      IF(AND(AX43&gt;0,AX43&lt;9,ISNUMBER(L43)),CJ43,
         IF(BM43&lt;=23100,
            VLOOKUP(MASTER!$B$8,CCA_RATE,2,FALSE),
            VLOOKUP(MASTER!$B$8,CCA_RATE,3,FALSE)))))),"")</f>
        <v/>
      </c>
      <c r="CL43" s="48" t="str">
        <f>IFERROR(IF(C43="","",
IF(BN43=0,0,
   IF(AND(AX43=10,ISNUMBER(L43)),L43,
      IF(AND(AX43&gt;0,AX43&lt;10,ISNUMBER(L43)),CK43,
         IF(BN43&lt;=23100,
            VLOOKUP(MASTER!$B$8,CCA_RATE,2,FALSE),
            VLOOKUP(MASTER!$B$8,CCA_RATE,3,FALSE)))))),"")</f>
        <v/>
      </c>
      <c r="CM43" s="48" t="str">
        <f>IFERROR(IF(C43="","",
IF(BO43=0,0,
   IF(AND(AX43=11,ISNUMBER(L43)),L43,
      IF(AND(AX43&gt;0,AX43&lt;11,ISNUMBER(L43)),CL43,
         IF(BO43&lt;=23100,
            VLOOKUP(MASTER!$B$8,CCA_RATE,2,FALSE),
            VLOOKUP(MASTER!$B$8,CCA_RATE,3,FALSE)))))),"")</f>
        <v/>
      </c>
      <c r="CN43" s="48" t="str">
        <f>IFERROR(IF(C43="","",
IF(BP43=0,0,
   IF(AND(AX43=12,ISNUMBER(L43)),L43,
      IF(AND(AX43&gt;0,AX43&lt;12,ISNUMBER(L43)),CM43,
         IF(BP43&lt;=23100,
            VLOOKUP(MASTER!$B$8,CCA_RATE,2,FALSE),
            VLOOKUP(MASTER!$B$8,CCA_RATE,3,FALSE)))))),"")</f>
        <v/>
      </c>
      <c r="CO43" s="48" t="str">
        <f>IFERROR(IF(C43="","",
IF(BQ43=0,0,
   IF(AND(AX43=13,ISNUMBER(L43)),L43,
      IF(AND(AX43&gt;0,AX43&lt;13,ISNUMBER(L43)),CN43,
         IF(BQ43&lt;=23100,
            VLOOKUP(MASTER!$B$8,CCA_RATE,2,FALSE),
            VLOOKUP(MASTER!$B$8,CCA_RATE,3,FALSE)))))),"")</f>
        <v/>
      </c>
      <c r="CP43" s="48" t="str">
        <f>IFERROR(IF(C43="","",
IF(BR43=0,0,
   IF(AND(AX43=14,ISNUMBER(L43)),L43,
      IF(AND(AX43&gt;0,AX43&lt;14,ISNUMBER(L43)),CO43,
         IF(BR43&lt;=23100,
            VLOOKUP(MASTER!$B$8,CCA_RATE,2,FALSE),
            VLOOKUP(MASTER!$B$8,CCA_RATE,3,FALSE)))))),"")</f>
        <v/>
      </c>
    </row>
    <row r="44" spans="1:94" x14ac:dyDescent="0.35">
      <c r="A44" s="48" t="str">
        <f>IF(C44="","",COUNTA($C$2:C44))</f>
        <v/>
      </c>
      <c r="B44" s="65"/>
      <c r="C44" s="65"/>
      <c r="D44" s="65"/>
      <c r="E44" s="65"/>
      <c r="F44" s="65"/>
      <c r="G44" s="65"/>
      <c r="H44" s="65"/>
      <c r="I44" s="65"/>
      <c r="J44" s="65"/>
      <c r="K44" s="65"/>
      <c r="L44" s="65"/>
      <c r="M44" s="65"/>
      <c r="N44" s="65"/>
      <c r="O44" s="65"/>
      <c r="P44" s="65"/>
      <c r="Q44" s="68"/>
      <c r="R44" s="68"/>
      <c r="S44" s="68"/>
      <c r="T44" s="68"/>
      <c r="U44" s="68"/>
      <c r="V44" s="68"/>
      <c r="W44" s="68"/>
      <c r="X44" s="68"/>
      <c r="Y44" s="68"/>
      <c r="Z44" s="68"/>
      <c r="AA44" s="68"/>
      <c r="AB44" s="68"/>
      <c r="AC44" t="s">
        <v>33</v>
      </c>
      <c r="AD44" s="48" t="str">
        <f t="shared" si="7"/>
        <v/>
      </c>
      <c r="AE44" s="48" t="str">
        <f>IFERROR(IF(AD44-MASTER!$B$6&lt;0,0,AD44-MASTER!$B$6),"")</f>
        <v/>
      </c>
      <c r="AF44" s="48" t="str">
        <f t="shared" si="8"/>
        <v/>
      </c>
      <c r="AG44" s="48" t="str">
        <f t="shared" si="9"/>
        <v/>
      </c>
      <c r="AH44" s="48" t="str">
        <f t="shared" si="10"/>
        <v/>
      </c>
      <c r="AI44" s="48" t="str">
        <f t="shared" si="11"/>
        <v/>
      </c>
      <c r="AJ44" s="48" t="str">
        <f t="shared" si="12"/>
        <v/>
      </c>
      <c r="AK44" s="69" t="str">
        <f t="shared" ca="1" si="13"/>
        <v/>
      </c>
      <c r="AW44" s="71">
        <f t="shared" si="0"/>
        <v>0</v>
      </c>
      <c r="AX44" s="71">
        <f t="shared" si="1"/>
        <v>0</v>
      </c>
      <c r="AY44" s="9">
        <f t="shared" si="14"/>
        <v>0</v>
      </c>
      <c r="AZ44" s="9">
        <f t="shared" si="15"/>
        <v>7</v>
      </c>
      <c r="BA44" s="9">
        <f t="shared" si="16"/>
        <v>0</v>
      </c>
      <c r="BB44" s="9">
        <f xml:space="preserve">
ROUND(BG44*MASTER!$B$3,0)
+ROUND(BH44*MASTER!$B$3,0)
+ROUND(BI44*MASTER!$B$3,0)
+ROUND(BJ44*MASTER!$B$3,0)
+ROUND(BK44*MASTER!$B$4,0)
+ROUND(BL44*MASTER!$B$4,0)
+ROUND(BM44*MASTER!$B$4,0)
+ROUND(BN44*MASTER!$B$4,0)
+ROUND(BO44*MASTER!$B$4,0)
+ROUND(BP44*MASTER!$B$4,0)
+ROUND(BQ44*MASTER!$B$4,0)
+ROUND(BR44*MASTER!$B$4,0)
+ROUND(
   (MASTER!$B$3 - MASTER!$B$11) * E44 * 2,
0)</f>
        <v>0</v>
      </c>
      <c r="BC44" s="9" t="str">
        <f t="shared" si="17"/>
        <v/>
      </c>
      <c r="BD44" s="9">
        <f t="shared" si="18"/>
        <v>0</v>
      </c>
      <c r="BE44" s="9">
        <f>IF(O44="Yes",MASTER!$B$7,0)</f>
        <v>0</v>
      </c>
      <c r="BF44" s="9">
        <f>IF(
   OR($N44="",$N44="NO"),
   0,
   IFERROR(
      ROUND(
         CHOOSE(
            MATCH($N44,$H$302:$H$313,0),
            (BG44 + ROUND(BG44*MASTER!$B$3,0))*0.5,
            (BH44 + ROUND(BH44*MASTER!$B$3,0))*0.5,
            (BI44 + ROUND(BI44*MASTER!$B$3,0))*0.5,
            (BJ44 + ROUND(BJ44*MASTER!$B$3,0))*0.5,
            (BK44 + ROUND(BK44*MASTER!$B$4,0))*0.5,
            (BL44 + ROUND(BL44*MASTER!$B$4,0))*0.5,
            (BM44 + ROUND(BM44*MASTER!$B$4,0))*0.5,
            (BN44 + ROUND(BN44*MASTER!$B$4,0))*0.5,
            (BO44 + ROUND(BO44*MASTER!$B$4,0))*0.5,
            (BP44 + ROUND(BP44*MASTER!$B$4,0))*0.5,
            (BQ44 + ROUND(BQ44*MASTER!$B$4,0))*0.5,
            (BR44 + ROUND(BR44*MASTER!$B$4,0))*0.5
         ),
      0),
   0)
)</f>
        <v>0</v>
      </c>
      <c r="BG44" s="71">
        <f t="shared" si="19"/>
        <v>0</v>
      </c>
      <c r="BH44" s="9">
        <f t="shared" si="20"/>
        <v>0</v>
      </c>
      <c r="BI44" s="9">
        <f t="shared" si="21"/>
        <v>0</v>
      </c>
      <c r="BJ44" s="9">
        <f t="shared" si="22"/>
        <v>0</v>
      </c>
      <c r="BK44" s="9">
        <f t="shared" si="23"/>
        <v>0</v>
      </c>
      <c r="BL44" s="71">
        <f t="shared" si="24"/>
        <v>0</v>
      </c>
      <c r="BM44" s="71">
        <f t="shared" si="25"/>
        <v>0</v>
      </c>
      <c r="BN44" s="71">
        <f t="shared" si="26"/>
        <v>0</v>
      </c>
      <c r="BO44" s="71">
        <f t="shared" si="27"/>
        <v>0</v>
      </c>
      <c r="BP44" s="71">
        <f t="shared" si="28"/>
        <v>0</v>
      </c>
      <c r="BQ44" s="72">
        <f t="shared" si="29"/>
        <v>0</v>
      </c>
      <c r="BR44" s="71">
        <f t="shared" si="30"/>
        <v>0</v>
      </c>
      <c r="BS44" s="58" t="str">
        <f>IF(C44="","",IFERROR(VLOOKUP($A44,HRA_EXCEPTION,2,FALSE),MASTER!$B$5))</f>
        <v/>
      </c>
      <c r="BT44" s="48" t="str">
        <f t="shared" si="31"/>
        <v/>
      </c>
      <c r="BU44" s="48" t="str">
        <f t="shared" si="32"/>
        <v/>
      </c>
      <c r="BV44" s="48" t="str">
        <f t="shared" si="33"/>
        <v/>
      </c>
      <c r="BW44" s="48" t="str">
        <f t="shared" si="34"/>
        <v/>
      </c>
      <c r="BX44" s="48" t="str">
        <f t="shared" si="35"/>
        <v/>
      </c>
      <c r="BY44" s="48" t="str">
        <f t="shared" si="36"/>
        <v/>
      </c>
      <c r="BZ44" s="48" t="str">
        <f t="shared" si="37"/>
        <v/>
      </c>
      <c r="CA44" s="48" t="str">
        <f t="shared" si="38"/>
        <v/>
      </c>
      <c r="CB44" s="48" t="str">
        <f t="shared" si="39"/>
        <v/>
      </c>
      <c r="CC44" s="48" t="str">
        <f t="shared" si="40"/>
        <v/>
      </c>
      <c r="CD44" s="48" t="str">
        <f t="shared" si="41"/>
        <v/>
      </c>
      <c r="CE44" s="58" t="str">
        <f>IFERROR(IF(BG44&lt;=23100,
   VLOOKUP(MASTER!$B$8,CCA_RATE,2,FALSE),
   VLOOKUP(MASTER!$B$8,CCA_RATE,3,FALSE)),"")</f>
        <v/>
      </c>
      <c r="CF44" s="48" t="str">
        <f>IFERROR(IF(C44="","",
IF(BH44=0,0,
   IF(AND(AX44=4,ISNUMBER(L44)),L44,
      IF(BH44&lt;=23100,
         VLOOKUP(MASTER!$B$8,CCA_RATE,2,FALSE),
         VLOOKUP(MASTER!$B$8,CCA_RATE,3,FALSE))))),"")</f>
        <v/>
      </c>
      <c r="CG44" s="48" t="str">
        <f>IFERROR(IF(C44="","",
IF(BI44=0,0,
   IF(AND(AX44=5,ISNUMBER(L44)),L44,
      IF(AND(AX44&gt;0,AX44&lt;5,ISNUMBER(L44)),CF44,
         IF(BI44&lt;=23100,
            VLOOKUP(MASTER!$B$8,CCA_RATE,2,FALSE),
            VLOOKUP(MASTER!$B$8,CCA_RATE,3,FALSE)))))),"")</f>
        <v/>
      </c>
      <c r="CH44" s="48" t="str">
        <f>IFERROR(IF(C44="","",
IF(BJ44=0,0,
   IF(AND(AX44=6,ISNUMBER(L44)),L44,
      IF(AND(AX44&gt;0,AX44&lt;6,ISNUMBER(L44)),CG44,
         IF(BJ44&lt;=23100,
            VLOOKUP(MASTER!$B$8,CCA_RATE,2,FALSE),
            VLOOKUP(MASTER!$B$8,CCA_RATE,3,FALSE)))))),"")</f>
        <v/>
      </c>
      <c r="CI44" s="48" t="str">
        <f>IFERROR(IF(C44="","",
IF(BK44=0,0,
   IF(AND(AX44=7,ISNUMBER(L44)),L44,
      IF(AND(AX44&gt;0,AX44&lt;7,ISNUMBER(L44)),CH44,
         IF(BK44&lt;=23100,
            VLOOKUP(MASTER!$B$8,CCA_RATE,2,FALSE),
            VLOOKUP(MASTER!$B$8,CCA_RATE,3,FALSE)))))),"")</f>
        <v/>
      </c>
      <c r="CJ44" s="48" t="str">
        <f>IFERROR(IF(C44="","",
IF(BL44=0,0,
   IF(AND(AX44=8,ISNUMBER(L44)),L44,
      IF(AND(AX44&gt;0,AX44&lt;8,ISNUMBER(L44)),CI44,
         IF(BL44&lt;=23100,
            VLOOKUP(MASTER!$B$8,CCA_RATE,2,FALSE),
            VLOOKUP(MASTER!$B$8,CCA_RATE,3,FALSE)))))),"")</f>
        <v/>
      </c>
      <c r="CK44" s="48" t="str">
        <f>IFERROR(IF(C44="","",
IF(BM44=0,0,
   IF(AND(AX44=9,ISNUMBER(L44)),L44,
      IF(AND(AX44&gt;0,AX44&lt;9,ISNUMBER(L44)),CJ44,
         IF(BM44&lt;=23100,
            VLOOKUP(MASTER!$B$8,CCA_RATE,2,FALSE),
            VLOOKUP(MASTER!$B$8,CCA_RATE,3,FALSE)))))),"")</f>
        <v/>
      </c>
      <c r="CL44" s="48" t="str">
        <f>IFERROR(IF(C44="","",
IF(BN44=0,0,
   IF(AND(AX44=10,ISNUMBER(L44)),L44,
      IF(AND(AX44&gt;0,AX44&lt;10,ISNUMBER(L44)),CK44,
         IF(BN44&lt;=23100,
            VLOOKUP(MASTER!$B$8,CCA_RATE,2,FALSE),
            VLOOKUP(MASTER!$B$8,CCA_RATE,3,FALSE)))))),"")</f>
        <v/>
      </c>
      <c r="CM44" s="48" t="str">
        <f>IFERROR(IF(C44="","",
IF(BO44=0,0,
   IF(AND(AX44=11,ISNUMBER(L44)),L44,
      IF(AND(AX44&gt;0,AX44&lt;11,ISNUMBER(L44)),CL44,
         IF(BO44&lt;=23100,
            VLOOKUP(MASTER!$B$8,CCA_RATE,2,FALSE),
            VLOOKUP(MASTER!$B$8,CCA_RATE,3,FALSE)))))),"")</f>
        <v/>
      </c>
      <c r="CN44" s="48" t="str">
        <f>IFERROR(IF(C44="","",
IF(BP44=0,0,
   IF(AND(AX44=12,ISNUMBER(L44)),L44,
      IF(AND(AX44&gt;0,AX44&lt;12,ISNUMBER(L44)),CM44,
         IF(BP44&lt;=23100,
            VLOOKUP(MASTER!$B$8,CCA_RATE,2,FALSE),
            VLOOKUP(MASTER!$B$8,CCA_RATE,3,FALSE)))))),"")</f>
        <v/>
      </c>
      <c r="CO44" s="48" t="str">
        <f>IFERROR(IF(C44="","",
IF(BQ44=0,0,
   IF(AND(AX44=13,ISNUMBER(L44)),L44,
      IF(AND(AX44&gt;0,AX44&lt;13,ISNUMBER(L44)),CN44,
         IF(BQ44&lt;=23100,
            VLOOKUP(MASTER!$B$8,CCA_RATE,2,FALSE),
            VLOOKUP(MASTER!$B$8,CCA_RATE,3,FALSE)))))),"")</f>
        <v/>
      </c>
      <c r="CP44" s="48" t="str">
        <f>IFERROR(IF(C44="","",
IF(BR44=0,0,
   IF(AND(AX44=14,ISNUMBER(L44)),L44,
      IF(AND(AX44&gt;0,AX44&lt;14,ISNUMBER(L44)),CO44,
         IF(BR44&lt;=23100,
            VLOOKUP(MASTER!$B$8,CCA_RATE,2,FALSE),
            VLOOKUP(MASTER!$B$8,CCA_RATE,3,FALSE)))))),"")</f>
        <v/>
      </c>
    </row>
    <row r="45" spans="1:94" x14ac:dyDescent="0.35">
      <c r="A45" s="48" t="str">
        <f>IF(C45="","",COUNTA($C$2:C45))</f>
        <v/>
      </c>
      <c r="B45" s="65"/>
      <c r="C45" s="65"/>
      <c r="D45" s="65"/>
      <c r="E45" s="65"/>
      <c r="F45" s="65"/>
      <c r="G45" s="65"/>
      <c r="H45" s="65"/>
      <c r="I45" s="65"/>
      <c r="J45" s="65"/>
      <c r="K45" s="65"/>
      <c r="L45" s="65"/>
      <c r="M45" s="65"/>
      <c r="N45" s="65"/>
      <c r="O45" s="65"/>
      <c r="P45" s="65"/>
      <c r="Q45" s="68"/>
      <c r="R45" s="68"/>
      <c r="S45" s="68"/>
      <c r="T45" s="68"/>
      <c r="U45" s="68"/>
      <c r="V45" s="68"/>
      <c r="W45" s="68"/>
      <c r="X45" s="68"/>
      <c r="Y45" s="68"/>
      <c r="Z45" s="68"/>
      <c r="AA45" s="68"/>
      <c r="AB45" s="68"/>
      <c r="AC45" t="s">
        <v>34</v>
      </c>
      <c r="AD45" s="48" t="str">
        <f t="shared" si="7"/>
        <v/>
      </c>
      <c r="AE45" s="48" t="str">
        <f>IFERROR(IF(AD45-MASTER!$B$6&lt;0,0,AD45-MASTER!$B$6),"")</f>
        <v/>
      </c>
      <c r="AF45" s="48" t="str">
        <f t="shared" si="8"/>
        <v/>
      </c>
      <c r="AG45" s="48" t="str">
        <f t="shared" si="9"/>
        <v/>
      </c>
      <c r="AH45" s="48" t="str">
        <f t="shared" si="10"/>
        <v/>
      </c>
      <c r="AI45" s="48" t="str">
        <f t="shared" si="11"/>
        <v/>
      </c>
      <c r="AJ45" s="48" t="str">
        <f t="shared" si="12"/>
        <v/>
      </c>
      <c r="AK45" s="69" t="str">
        <f t="shared" ca="1" si="13"/>
        <v/>
      </c>
      <c r="AW45" s="71">
        <f t="shared" si="0"/>
        <v>0</v>
      </c>
      <c r="AX45" s="71">
        <f t="shared" si="1"/>
        <v>0</v>
      </c>
      <c r="AY45" s="9">
        <f t="shared" si="14"/>
        <v>0</v>
      </c>
      <c r="AZ45" s="9">
        <f t="shared" si="15"/>
        <v>7</v>
      </c>
      <c r="BA45" s="9">
        <f t="shared" si="16"/>
        <v>0</v>
      </c>
      <c r="BB45" s="9">
        <f xml:space="preserve">
ROUND(BG45*MASTER!$B$3,0)
+ROUND(BH45*MASTER!$B$3,0)
+ROUND(BI45*MASTER!$B$3,0)
+ROUND(BJ45*MASTER!$B$3,0)
+ROUND(BK45*MASTER!$B$4,0)
+ROUND(BL45*MASTER!$B$4,0)
+ROUND(BM45*MASTER!$B$4,0)
+ROUND(BN45*MASTER!$B$4,0)
+ROUND(BO45*MASTER!$B$4,0)
+ROUND(BP45*MASTER!$B$4,0)
+ROUND(BQ45*MASTER!$B$4,0)
+ROUND(BR45*MASTER!$B$4,0)
+ROUND(
   (MASTER!$B$3 - MASTER!$B$11) * E45 * 2,
0)</f>
        <v>0</v>
      </c>
      <c r="BC45" s="9" t="str">
        <f t="shared" si="17"/>
        <v/>
      </c>
      <c r="BD45" s="9">
        <f t="shared" si="18"/>
        <v>0</v>
      </c>
      <c r="BE45" s="9">
        <f>IF(O45="Yes",MASTER!$B$7,0)</f>
        <v>0</v>
      </c>
      <c r="BF45" s="9">
        <f>IF(
   OR($N45="",$N45="NO"),
   0,
   IFERROR(
      ROUND(
         CHOOSE(
            MATCH($N45,$H$302:$H$313,0),
            (BG45 + ROUND(BG45*MASTER!$B$3,0))*0.5,
            (BH45 + ROUND(BH45*MASTER!$B$3,0))*0.5,
            (BI45 + ROUND(BI45*MASTER!$B$3,0))*0.5,
            (BJ45 + ROUND(BJ45*MASTER!$B$3,0))*0.5,
            (BK45 + ROUND(BK45*MASTER!$B$4,0))*0.5,
            (BL45 + ROUND(BL45*MASTER!$B$4,0))*0.5,
            (BM45 + ROUND(BM45*MASTER!$B$4,0))*0.5,
            (BN45 + ROUND(BN45*MASTER!$B$4,0))*0.5,
            (BO45 + ROUND(BO45*MASTER!$B$4,0))*0.5,
            (BP45 + ROUND(BP45*MASTER!$B$4,0))*0.5,
            (BQ45 + ROUND(BQ45*MASTER!$B$4,0))*0.5,
            (BR45 + ROUND(BR45*MASTER!$B$4,0))*0.5
         ),
      0),
   0)
)</f>
        <v>0</v>
      </c>
      <c r="BG45" s="71">
        <f t="shared" si="19"/>
        <v>0</v>
      </c>
      <c r="BH45" s="9">
        <f t="shared" si="20"/>
        <v>0</v>
      </c>
      <c r="BI45" s="9">
        <f t="shared" si="21"/>
        <v>0</v>
      </c>
      <c r="BJ45" s="9">
        <f t="shared" si="22"/>
        <v>0</v>
      </c>
      <c r="BK45" s="9">
        <f t="shared" si="23"/>
        <v>0</v>
      </c>
      <c r="BL45" s="71">
        <f t="shared" si="24"/>
        <v>0</v>
      </c>
      <c r="BM45" s="71">
        <f t="shared" si="25"/>
        <v>0</v>
      </c>
      <c r="BN45" s="71">
        <f t="shared" si="26"/>
        <v>0</v>
      </c>
      <c r="BO45" s="71">
        <f t="shared" si="27"/>
        <v>0</v>
      </c>
      <c r="BP45" s="71">
        <f t="shared" si="28"/>
        <v>0</v>
      </c>
      <c r="BQ45" s="72">
        <f t="shared" si="29"/>
        <v>0</v>
      </c>
      <c r="BR45" s="71">
        <f t="shared" si="30"/>
        <v>0</v>
      </c>
      <c r="BS45" s="58" t="str">
        <f>IF(C45="","",IFERROR(VLOOKUP($A45,HRA_EXCEPTION,2,FALSE),MASTER!$B$5))</f>
        <v/>
      </c>
      <c r="BT45" s="48" t="str">
        <f t="shared" si="31"/>
        <v/>
      </c>
      <c r="BU45" s="48" t="str">
        <f t="shared" si="32"/>
        <v/>
      </c>
      <c r="BV45" s="48" t="str">
        <f t="shared" si="33"/>
        <v/>
      </c>
      <c r="BW45" s="48" t="str">
        <f t="shared" si="34"/>
        <v/>
      </c>
      <c r="BX45" s="48" t="str">
        <f t="shared" si="35"/>
        <v/>
      </c>
      <c r="BY45" s="48" t="str">
        <f t="shared" si="36"/>
        <v/>
      </c>
      <c r="BZ45" s="48" t="str">
        <f t="shared" si="37"/>
        <v/>
      </c>
      <c r="CA45" s="48" t="str">
        <f t="shared" si="38"/>
        <v/>
      </c>
      <c r="CB45" s="48" t="str">
        <f t="shared" si="39"/>
        <v/>
      </c>
      <c r="CC45" s="48" t="str">
        <f t="shared" si="40"/>
        <v/>
      </c>
      <c r="CD45" s="48" t="str">
        <f t="shared" si="41"/>
        <v/>
      </c>
      <c r="CE45" s="58" t="str">
        <f>IFERROR(IF(BG45&lt;=23100,
   VLOOKUP(MASTER!$B$8,CCA_RATE,2,FALSE),
   VLOOKUP(MASTER!$B$8,CCA_RATE,3,FALSE)),"")</f>
        <v/>
      </c>
      <c r="CF45" s="48" t="str">
        <f>IFERROR(IF(C45="","",
IF(BH45=0,0,
   IF(AND(AX45=4,ISNUMBER(L45)),L45,
      IF(BH45&lt;=23100,
         VLOOKUP(MASTER!$B$8,CCA_RATE,2,FALSE),
         VLOOKUP(MASTER!$B$8,CCA_RATE,3,FALSE))))),"")</f>
        <v/>
      </c>
      <c r="CG45" s="48" t="str">
        <f>IFERROR(IF(C45="","",
IF(BI45=0,0,
   IF(AND(AX45=5,ISNUMBER(L45)),L45,
      IF(AND(AX45&gt;0,AX45&lt;5,ISNUMBER(L45)),CF45,
         IF(BI45&lt;=23100,
            VLOOKUP(MASTER!$B$8,CCA_RATE,2,FALSE),
            VLOOKUP(MASTER!$B$8,CCA_RATE,3,FALSE)))))),"")</f>
        <v/>
      </c>
      <c r="CH45" s="48" t="str">
        <f>IFERROR(IF(C45="","",
IF(BJ45=0,0,
   IF(AND(AX45=6,ISNUMBER(L45)),L45,
      IF(AND(AX45&gt;0,AX45&lt;6,ISNUMBER(L45)),CG45,
         IF(BJ45&lt;=23100,
            VLOOKUP(MASTER!$B$8,CCA_RATE,2,FALSE),
            VLOOKUP(MASTER!$B$8,CCA_RATE,3,FALSE)))))),"")</f>
        <v/>
      </c>
      <c r="CI45" s="48" t="str">
        <f>IFERROR(IF(C45="","",
IF(BK45=0,0,
   IF(AND(AX45=7,ISNUMBER(L45)),L45,
      IF(AND(AX45&gt;0,AX45&lt;7,ISNUMBER(L45)),CH45,
         IF(BK45&lt;=23100,
            VLOOKUP(MASTER!$B$8,CCA_RATE,2,FALSE),
            VLOOKUP(MASTER!$B$8,CCA_RATE,3,FALSE)))))),"")</f>
        <v/>
      </c>
      <c r="CJ45" s="48" t="str">
        <f>IFERROR(IF(C45="","",
IF(BL45=0,0,
   IF(AND(AX45=8,ISNUMBER(L45)),L45,
      IF(AND(AX45&gt;0,AX45&lt;8,ISNUMBER(L45)),CI45,
         IF(BL45&lt;=23100,
            VLOOKUP(MASTER!$B$8,CCA_RATE,2,FALSE),
            VLOOKUP(MASTER!$B$8,CCA_RATE,3,FALSE)))))),"")</f>
        <v/>
      </c>
      <c r="CK45" s="48" t="str">
        <f>IFERROR(IF(C45="","",
IF(BM45=0,0,
   IF(AND(AX45=9,ISNUMBER(L45)),L45,
      IF(AND(AX45&gt;0,AX45&lt;9,ISNUMBER(L45)),CJ45,
         IF(BM45&lt;=23100,
            VLOOKUP(MASTER!$B$8,CCA_RATE,2,FALSE),
            VLOOKUP(MASTER!$B$8,CCA_RATE,3,FALSE)))))),"")</f>
        <v/>
      </c>
      <c r="CL45" s="48" t="str">
        <f>IFERROR(IF(C45="","",
IF(BN45=0,0,
   IF(AND(AX45=10,ISNUMBER(L45)),L45,
      IF(AND(AX45&gt;0,AX45&lt;10,ISNUMBER(L45)),CK45,
         IF(BN45&lt;=23100,
            VLOOKUP(MASTER!$B$8,CCA_RATE,2,FALSE),
            VLOOKUP(MASTER!$B$8,CCA_RATE,3,FALSE)))))),"")</f>
        <v/>
      </c>
      <c r="CM45" s="48" t="str">
        <f>IFERROR(IF(C45="","",
IF(BO45=0,0,
   IF(AND(AX45=11,ISNUMBER(L45)),L45,
      IF(AND(AX45&gt;0,AX45&lt;11,ISNUMBER(L45)),CL45,
         IF(BO45&lt;=23100,
            VLOOKUP(MASTER!$B$8,CCA_RATE,2,FALSE),
            VLOOKUP(MASTER!$B$8,CCA_RATE,3,FALSE)))))),"")</f>
        <v/>
      </c>
      <c r="CN45" s="48" t="str">
        <f>IFERROR(IF(C45="","",
IF(BP45=0,0,
   IF(AND(AX45=12,ISNUMBER(L45)),L45,
      IF(AND(AX45&gt;0,AX45&lt;12,ISNUMBER(L45)),CM45,
         IF(BP45&lt;=23100,
            VLOOKUP(MASTER!$B$8,CCA_RATE,2,FALSE),
            VLOOKUP(MASTER!$B$8,CCA_RATE,3,FALSE)))))),"")</f>
        <v/>
      </c>
      <c r="CO45" s="48" t="str">
        <f>IFERROR(IF(C45="","",
IF(BQ45=0,0,
   IF(AND(AX45=13,ISNUMBER(L45)),L45,
      IF(AND(AX45&gt;0,AX45&lt;13,ISNUMBER(L45)),CN45,
         IF(BQ45&lt;=23100,
            VLOOKUP(MASTER!$B$8,CCA_RATE,2,FALSE),
            VLOOKUP(MASTER!$B$8,CCA_RATE,3,FALSE)))))),"")</f>
        <v/>
      </c>
      <c r="CP45" s="48" t="str">
        <f>IFERROR(IF(C45="","",
IF(BR45=0,0,
   IF(AND(AX45=14,ISNUMBER(L45)),L45,
      IF(AND(AX45&gt;0,AX45&lt;14,ISNUMBER(L45)),CO45,
         IF(BR45&lt;=23100,
            VLOOKUP(MASTER!$B$8,CCA_RATE,2,FALSE),
            VLOOKUP(MASTER!$B$8,CCA_RATE,3,FALSE)))))),"")</f>
        <v/>
      </c>
    </row>
    <row r="46" spans="1:94" x14ac:dyDescent="0.35">
      <c r="A46" s="48" t="str">
        <f>IF(C46="","",COUNTA($C$2:C46))</f>
        <v/>
      </c>
      <c r="B46" s="65"/>
      <c r="C46" s="65"/>
      <c r="D46" s="65"/>
      <c r="E46" s="65"/>
      <c r="F46" s="65"/>
      <c r="G46" s="65"/>
      <c r="H46" s="65"/>
      <c r="I46" s="65"/>
      <c r="J46" s="65"/>
      <c r="K46" s="65"/>
      <c r="L46" s="65"/>
      <c r="M46" s="65"/>
      <c r="N46" s="65"/>
      <c r="O46" s="65"/>
      <c r="P46" s="65"/>
      <c r="Q46" s="68"/>
      <c r="R46" s="68"/>
      <c r="S46" s="68"/>
      <c r="T46" s="68"/>
      <c r="U46" s="68"/>
      <c r="V46" s="68"/>
      <c r="W46" s="68"/>
      <c r="X46" s="68"/>
      <c r="Y46" s="68"/>
      <c r="Z46" s="68"/>
      <c r="AA46" s="68"/>
      <c r="AB46" s="68"/>
      <c r="AC46" t="s">
        <v>35</v>
      </c>
      <c r="AD46" s="48" t="str">
        <f t="shared" si="7"/>
        <v/>
      </c>
      <c r="AE46" s="48" t="str">
        <f>IFERROR(IF(AD46-MASTER!$B$6&lt;0,0,AD46-MASTER!$B$6),"")</f>
        <v/>
      </c>
      <c r="AF46" s="48" t="str">
        <f t="shared" si="8"/>
        <v/>
      </c>
      <c r="AG46" s="48" t="str">
        <f t="shared" si="9"/>
        <v/>
      </c>
      <c r="AH46" s="48" t="str">
        <f t="shared" si="10"/>
        <v/>
      </c>
      <c r="AI46" s="48" t="str">
        <f t="shared" si="11"/>
        <v/>
      </c>
      <c r="AJ46" s="48" t="str">
        <f t="shared" si="12"/>
        <v/>
      </c>
      <c r="AK46" s="69" t="str">
        <f t="shared" ca="1" si="13"/>
        <v/>
      </c>
      <c r="AW46" s="71">
        <f t="shared" si="0"/>
        <v>0</v>
      </c>
      <c r="AX46" s="71">
        <f t="shared" si="1"/>
        <v>0</v>
      </c>
      <c r="AY46" s="9">
        <f t="shared" si="14"/>
        <v>0</v>
      </c>
      <c r="AZ46" s="9">
        <f t="shared" si="15"/>
        <v>7</v>
      </c>
      <c r="BA46" s="9">
        <f t="shared" si="16"/>
        <v>0</v>
      </c>
      <c r="BB46" s="9">
        <f xml:space="preserve">
ROUND(BG46*MASTER!$B$3,0)
+ROUND(BH46*MASTER!$B$3,0)
+ROUND(BI46*MASTER!$B$3,0)
+ROUND(BJ46*MASTER!$B$3,0)
+ROUND(BK46*MASTER!$B$4,0)
+ROUND(BL46*MASTER!$B$4,0)
+ROUND(BM46*MASTER!$B$4,0)
+ROUND(BN46*MASTER!$B$4,0)
+ROUND(BO46*MASTER!$B$4,0)
+ROUND(BP46*MASTER!$B$4,0)
+ROUND(BQ46*MASTER!$B$4,0)
+ROUND(BR46*MASTER!$B$4,0)
+ROUND(
   (MASTER!$B$3 - MASTER!$B$11) * E46 * 2,
0)</f>
        <v>0</v>
      </c>
      <c r="BC46" s="9" t="str">
        <f t="shared" si="17"/>
        <v/>
      </c>
      <c r="BD46" s="9">
        <f t="shared" si="18"/>
        <v>0</v>
      </c>
      <c r="BE46" s="9">
        <f>IF(O46="Yes",MASTER!$B$7,0)</f>
        <v>0</v>
      </c>
      <c r="BF46" s="9">
        <f>IF(
   OR($N46="",$N46="NO"),
   0,
   IFERROR(
      ROUND(
         CHOOSE(
            MATCH($N46,$H$302:$H$313,0),
            (BG46 + ROUND(BG46*MASTER!$B$3,0))*0.5,
            (BH46 + ROUND(BH46*MASTER!$B$3,0))*0.5,
            (BI46 + ROUND(BI46*MASTER!$B$3,0))*0.5,
            (BJ46 + ROUND(BJ46*MASTER!$B$3,0))*0.5,
            (BK46 + ROUND(BK46*MASTER!$B$4,0))*0.5,
            (BL46 + ROUND(BL46*MASTER!$B$4,0))*0.5,
            (BM46 + ROUND(BM46*MASTER!$B$4,0))*0.5,
            (BN46 + ROUND(BN46*MASTER!$B$4,0))*0.5,
            (BO46 + ROUND(BO46*MASTER!$B$4,0))*0.5,
            (BP46 + ROUND(BP46*MASTER!$B$4,0))*0.5,
            (BQ46 + ROUND(BQ46*MASTER!$B$4,0))*0.5,
            (BR46 + ROUND(BR46*MASTER!$B$4,0))*0.5
         ),
      0),
   0)
)</f>
        <v>0</v>
      </c>
      <c r="BG46" s="71">
        <f t="shared" si="19"/>
        <v>0</v>
      </c>
      <c r="BH46" s="9">
        <f t="shared" si="20"/>
        <v>0</v>
      </c>
      <c r="BI46" s="9">
        <f t="shared" si="21"/>
        <v>0</v>
      </c>
      <c r="BJ46" s="9">
        <f t="shared" si="22"/>
        <v>0</v>
      </c>
      <c r="BK46" s="9">
        <f t="shared" si="23"/>
        <v>0</v>
      </c>
      <c r="BL46" s="71">
        <f t="shared" si="24"/>
        <v>0</v>
      </c>
      <c r="BM46" s="71">
        <f t="shared" si="25"/>
        <v>0</v>
      </c>
      <c r="BN46" s="71">
        <f t="shared" si="26"/>
        <v>0</v>
      </c>
      <c r="BO46" s="71">
        <f t="shared" si="27"/>
        <v>0</v>
      </c>
      <c r="BP46" s="71">
        <f t="shared" si="28"/>
        <v>0</v>
      </c>
      <c r="BQ46" s="72">
        <f t="shared" si="29"/>
        <v>0</v>
      </c>
      <c r="BR46" s="71">
        <f t="shared" si="30"/>
        <v>0</v>
      </c>
      <c r="BS46" s="58" t="str">
        <f>IF(C46="","",IFERROR(VLOOKUP($A46,HRA_EXCEPTION,2,FALSE),MASTER!$B$5))</f>
        <v/>
      </c>
      <c r="BT46" s="48" t="str">
        <f t="shared" si="31"/>
        <v/>
      </c>
      <c r="BU46" s="48" t="str">
        <f t="shared" si="32"/>
        <v/>
      </c>
      <c r="BV46" s="48" t="str">
        <f t="shared" si="33"/>
        <v/>
      </c>
      <c r="BW46" s="48" t="str">
        <f t="shared" si="34"/>
        <v/>
      </c>
      <c r="BX46" s="48" t="str">
        <f t="shared" si="35"/>
        <v/>
      </c>
      <c r="BY46" s="48" t="str">
        <f t="shared" si="36"/>
        <v/>
      </c>
      <c r="BZ46" s="48" t="str">
        <f t="shared" si="37"/>
        <v/>
      </c>
      <c r="CA46" s="48" t="str">
        <f t="shared" si="38"/>
        <v/>
      </c>
      <c r="CB46" s="48" t="str">
        <f t="shared" si="39"/>
        <v/>
      </c>
      <c r="CC46" s="48" t="str">
        <f t="shared" si="40"/>
        <v/>
      </c>
      <c r="CD46" s="48" t="str">
        <f t="shared" si="41"/>
        <v/>
      </c>
      <c r="CE46" s="58" t="str">
        <f>IFERROR(IF(BG46&lt;=23100,
   VLOOKUP(MASTER!$B$8,CCA_RATE,2,FALSE),
   VLOOKUP(MASTER!$B$8,CCA_RATE,3,FALSE)),"")</f>
        <v/>
      </c>
      <c r="CF46" s="48" t="str">
        <f>IFERROR(IF(C46="","",
IF(BH46=0,0,
   IF(AND(AX46=4,ISNUMBER(L46)),L46,
      IF(BH46&lt;=23100,
         VLOOKUP(MASTER!$B$8,CCA_RATE,2,FALSE),
         VLOOKUP(MASTER!$B$8,CCA_RATE,3,FALSE))))),"")</f>
        <v/>
      </c>
      <c r="CG46" s="48" t="str">
        <f>IFERROR(IF(C46="","",
IF(BI46=0,0,
   IF(AND(AX46=5,ISNUMBER(L46)),L46,
      IF(AND(AX46&gt;0,AX46&lt;5,ISNUMBER(L46)),CF46,
         IF(BI46&lt;=23100,
            VLOOKUP(MASTER!$B$8,CCA_RATE,2,FALSE),
            VLOOKUP(MASTER!$B$8,CCA_RATE,3,FALSE)))))),"")</f>
        <v/>
      </c>
      <c r="CH46" s="48" t="str">
        <f>IFERROR(IF(C46="","",
IF(BJ46=0,0,
   IF(AND(AX46=6,ISNUMBER(L46)),L46,
      IF(AND(AX46&gt;0,AX46&lt;6,ISNUMBER(L46)),CG46,
         IF(BJ46&lt;=23100,
            VLOOKUP(MASTER!$B$8,CCA_RATE,2,FALSE),
            VLOOKUP(MASTER!$B$8,CCA_RATE,3,FALSE)))))),"")</f>
        <v/>
      </c>
      <c r="CI46" s="48" t="str">
        <f>IFERROR(IF(C46="","",
IF(BK46=0,0,
   IF(AND(AX46=7,ISNUMBER(L46)),L46,
      IF(AND(AX46&gt;0,AX46&lt;7,ISNUMBER(L46)),CH46,
         IF(BK46&lt;=23100,
            VLOOKUP(MASTER!$B$8,CCA_RATE,2,FALSE),
            VLOOKUP(MASTER!$B$8,CCA_RATE,3,FALSE)))))),"")</f>
        <v/>
      </c>
      <c r="CJ46" s="48" t="str">
        <f>IFERROR(IF(C46="","",
IF(BL46=0,0,
   IF(AND(AX46=8,ISNUMBER(L46)),L46,
      IF(AND(AX46&gt;0,AX46&lt;8,ISNUMBER(L46)),CI46,
         IF(BL46&lt;=23100,
            VLOOKUP(MASTER!$B$8,CCA_RATE,2,FALSE),
            VLOOKUP(MASTER!$B$8,CCA_RATE,3,FALSE)))))),"")</f>
        <v/>
      </c>
      <c r="CK46" s="48" t="str">
        <f>IFERROR(IF(C46="","",
IF(BM46=0,0,
   IF(AND(AX46=9,ISNUMBER(L46)),L46,
      IF(AND(AX46&gt;0,AX46&lt;9,ISNUMBER(L46)),CJ46,
         IF(BM46&lt;=23100,
            VLOOKUP(MASTER!$B$8,CCA_RATE,2,FALSE),
            VLOOKUP(MASTER!$B$8,CCA_RATE,3,FALSE)))))),"")</f>
        <v/>
      </c>
      <c r="CL46" s="48" t="str">
        <f>IFERROR(IF(C46="","",
IF(BN46=0,0,
   IF(AND(AX46=10,ISNUMBER(L46)),L46,
      IF(AND(AX46&gt;0,AX46&lt;10,ISNUMBER(L46)),CK46,
         IF(BN46&lt;=23100,
            VLOOKUP(MASTER!$B$8,CCA_RATE,2,FALSE),
            VLOOKUP(MASTER!$B$8,CCA_RATE,3,FALSE)))))),"")</f>
        <v/>
      </c>
      <c r="CM46" s="48" t="str">
        <f>IFERROR(IF(C46="","",
IF(BO46=0,0,
   IF(AND(AX46=11,ISNUMBER(L46)),L46,
      IF(AND(AX46&gt;0,AX46&lt;11,ISNUMBER(L46)),CL46,
         IF(BO46&lt;=23100,
            VLOOKUP(MASTER!$B$8,CCA_RATE,2,FALSE),
            VLOOKUP(MASTER!$B$8,CCA_RATE,3,FALSE)))))),"")</f>
        <v/>
      </c>
      <c r="CN46" s="48" t="str">
        <f>IFERROR(IF(C46="","",
IF(BP46=0,0,
   IF(AND(AX46=12,ISNUMBER(L46)),L46,
      IF(AND(AX46&gt;0,AX46&lt;12,ISNUMBER(L46)),CM46,
         IF(BP46&lt;=23100,
            VLOOKUP(MASTER!$B$8,CCA_RATE,2,FALSE),
            VLOOKUP(MASTER!$B$8,CCA_RATE,3,FALSE)))))),"")</f>
        <v/>
      </c>
      <c r="CO46" s="48" t="str">
        <f>IFERROR(IF(C46="","",
IF(BQ46=0,0,
   IF(AND(AX46=13,ISNUMBER(L46)),L46,
      IF(AND(AX46&gt;0,AX46&lt;13,ISNUMBER(L46)),CN46,
         IF(BQ46&lt;=23100,
            VLOOKUP(MASTER!$B$8,CCA_RATE,2,FALSE),
            VLOOKUP(MASTER!$B$8,CCA_RATE,3,FALSE)))))),"")</f>
        <v/>
      </c>
      <c r="CP46" s="48" t="str">
        <f>IFERROR(IF(C46="","",
IF(BR46=0,0,
   IF(AND(AX46=14,ISNUMBER(L46)),L46,
      IF(AND(AX46&gt;0,AX46&lt;14,ISNUMBER(L46)),CO46,
         IF(BR46&lt;=23100,
            VLOOKUP(MASTER!$B$8,CCA_RATE,2,FALSE),
            VLOOKUP(MASTER!$B$8,CCA_RATE,3,FALSE)))))),"")</f>
        <v/>
      </c>
    </row>
    <row r="47" spans="1:94" x14ac:dyDescent="0.35">
      <c r="A47" s="48" t="str">
        <f>IF(C47="","",COUNTA($C$2:C47))</f>
        <v/>
      </c>
      <c r="B47" s="65"/>
      <c r="C47" s="65"/>
      <c r="D47" s="65"/>
      <c r="E47" s="65"/>
      <c r="F47" s="65"/>
      <c r="G47" s="65"/>
      <c r="H47" s="65"/>
      <c r="I47" s="65"/>
      <c r="J47" s="65"/>
      <c r="K47" s="65"/>
      <c r="L47" s="65"/>
      <c r="M47" s="65"/>
      <c r="N47" s="65"/>
      <c r="O47" s="65"/>
      <c r="P47" s="65"/>
      <c r="Q47" s="68"/>
      <c r="R47" s="68"/>
      <c r="S47" s="68"/>
      <c r="T47" s="68"/>
      <c r="U47" s="68"/>
      <c r="V47" s="68"/>
      <c r="W47" s="68"/>
      <c r="X47" s="68"/>
      <c r="Y47" s="68"/>
      <c r="Z47" s="68"/>
      <c r="AA47" s="68"/>
      <c r="AB47" s="68"/>
      <c r="AC47" t="s">
        <v>36</v>
      </c>
      <c r="AD47" s="48" t="str">
        <f t="shared" si="7"/>
        <v/>
      </c>
      <c r="AE47" s="48" t="str">
        <f>IFERROR(IF(AD47-MASTER!$B$6&lt;0,0,AD47-MASTER!$B$6),"")</f>
        <v/>
      </c>
      <c r="AF47" s="48" t="str">
        <f t="shared" si="8"/>
        <v/>
      </c>
      <c r="AG47" s="48" t="str">
        <f t="shared" si="9"/>
        <v/>
      </c>
      <c r="AH47" s="48" t="str">
        <f t="shared" si="10"/>
        <v/>
      </c>
      <c r="AI47" s="48" t="str">
        <f t="shared" si="11"/>
        <v/>
      </c>
      <c r="AJ47" s="48" t="str">
        <f t="shared" si="12"/>
        <v/>
      </c>
      <c r="AK47" s="69" t="str">
        <f t="shared" ca="1" si="13"/>
        <v/>
      </c>
      <c r="AW47" s="71">
        <f t="shared" si="0"/>
        <v>0</v>
      </c>
      <c r="AX47" s="71">
        <f t="shared" si="1"/>
        <v>0</v>
      </c>
      <c r="AY47" s="9">
        <f t="shared" si="14"/>
        <v>0</v>
      </c>
      <c r="AZ47" s="9">
        <f t="shared" si="15"/>
        <v>7</v>
      </c>
      <c r="BA47" s="9">
        <f t="shared" si="16"/>
        <v>0</v>
      </c>
      <c r="BB47" s="9">
        <f xml:space="preserve">
ROUND(BG47*MASTER!$B$3,0)
+ROUND(BH47*MASTER!$B$3,0)
+ROUND(BI47*MASTER!$B$3,0)
+ROUND(BJ47*MASTER!$B$3,0)
+ROUND(BK47*MASTER!$B$4,0)
+ROUND(BL47*MASTER!$B$4,0)
+ROUND(BM47*MASTER!$B$4,0)
+ROUND(BN47*MASTER!$B$4,0)
+ROUND(BO47*MASTER!$B$4,0)
+ROUND(BP47*MASTER!$B$4,0)
+ROUND(BQ47*MASTER!$B$4,0)
+ROUND(BR47*MASTER!$B$4,0)
+ROUND(
   (MASTER!$B$3 - MASTER!$B$11) * E47 * 2,
0)</f>
        <v>0</v>
      </c>
      <c r="BC47" s="9" t="str">
        <f t="shared" si="17"/>
        <v/>
      </c>
      <c r="BD47" s="9">
        <f t="shared" si="18"/>
        <v>0</v>
      </c>
      <c r="BE47" s="9">
        <f>IF(O47="Yes",MASTER!$B$7,0)</f>
        <v>0</v>
      </c>
      <c r="BF47" s="9">
        <f>IF(
   OR($N47="",$N47="NO"),
   0,
   IFERROR(
      ROUND(
         CHOOSE(
            MATCH($N47,$H$302:$H$313,0),
            (BG47 + ROUND(BG47*MASTER!$B$3,0))*0.5,
            (BH47 + ROUND(BH47*MASTER!$B$3,0))*0.5,
            (BI47 + ROUND(BI47*MASTER!$B$3,0))*0.5,
            (BJ47 + ROUND(BJ47*MASTER!$B$3,0))*0.5,
            (BK47 + ROUND(BK47*MASTER!$B$4,0))*0.5,
            (BL47 + ROUND(BL47*MASTER!$B$4,0))*0.5,
            (BM47 + ROUND(BM47*MASTER!$B$4,0))*0.5,
            (BN47 + ROUND(BN47*MASTER!$B$4,0))*0.5,
            (BO47 + ROUND(BO47*MASTER!$B$4,0))*0.5,
            (BP47 + ROUND(BP47*MASTER!$B$4,0))*0.5,
            (BQ47 + ROUND(BQ47*MASTER!$B$4,0))*0.5,
            (BR47 + ROUND(BR47*MASTER!$B$4,0))*0.5
         ),
      0),
   0)
)</f>
        <v>0</v>
      </c>
      <c r="BG47" s="71">
        <f t="shared" si="19"/>
        <v>0</v>
      </c>
      <c r="BH47" s="9">
        <f t="shared" si="20"/>
        <v>0</v>
      </c>
      <c r="BI47" s="9">
        <f t="shared" si="21"/>
        <v>0</v>
      </c>
      <c r="BJ47" s="9">
        <f t="shared" si="22"/>
        <v>0</v>
      </c>
      <c r="BK47" s="9">
        <f t="shared" si="23"/>
        <v>0</v>
      </c>
      <c r="BL47" s="71">
        <f t="shared" si="24"/>
        <v>0</v>
      </c>
      <c r="BM47" s="71">
        <f t="shared" si="25"/>
        <v>0</v>
      </c>
      <c r="BN47" s="71">
        <f t="shared" si="26"/>
        <v>0</v>
      </c>
      <c r="BO47" s="71">
        <f t="shared" si="27"/>
        <v>0</v>
      </c>
      <c r="BP47" s="71">
        <f t="shared" si="28"/>
        <v>0</v>
      </c>
      <c r="BQ47" s="72">
        <f t="shared" si="29"/>
        <v>0</v>
      </c>
      <c r="BR47" s="71">
        <f t="shared" si="30"/>
        <v>0</v>
      </c>
      <c r="BS47" s="58" t="str">
        <f>IF(C47="","",IFERROR(VLOOKUP($A47,HRA_EXCEPTION,2,FALSE),MASTER!$B$5))</f>
        <v/>
      </c>
      <c r="BT47" s="48" t="str">
        <f t="shared" si="31"/>
        <v/>
      </c>
      <c r="BU47" s="48" t="str">
        <f t="shared" si="32"/>
        <v/>
      </c>
      <c r="BV47" s="48" t="str">
        <f t="shared" si="33"/>
        <v/>
      </c>
      <c r="BW47" s="48" t="str">
        <f t="shared" si="34"/>
        <v/>
      </c>
      <c r="BX47" s="48" t="str">
        <f t="shared" si="35"/>
        <v/>
      </c>
      <c r="BY47" s="48" t="str">
        <f t="shared" si="36"/>
        <v/>
      </c>
      <c r="BZ47" s="48" t="str">
        <f t="shared" si="37"/>
        <v/>
      </c>
      <c r="CA47" s="48" t="str">
        <f t="shared" si="38"/>
        <v/>
      </c>
      <c r="CB47" s="48" t="str">
        <f t="shared" si="39"/>
        <v/>
      </c>
      <c r="CC47" s="48" t="str">
        <f t="shared" si="40"/>
        <v/>
      </c>
      <c r="CD47" s="48" t="str">
        <f t="shared" si="41"/>
        <v/>
      </c>
      <c r="CE47" s="58" t="str">
        <f>IFERROR(IF(BG47&lt;=23100,
   VLOOKUP(MASTER!$B$8,CCA_RATE,2,FALSE),
   VLOOKUP(MASTER!$B$8,CCA_RATE,3,FALSE)),"")</f>
        <v/>
      </c>
      <c r="CF47" s="48" t="str">
        <f>IFERROR(IF(C47="","",
IF(BH47=0,0,
   IF(AND(AX47=4,ISNUMBER(L47)),L47,
      IF(BH47&lt;=23100,
         VLOOKUP(MASTER!$B$8,CCA_RATE,2,FALSE),
         VLOOKUP(MASTER!$B$8,CCA_RATE,3,FALSE))))),"")</f>
        <v/>
      </c>
      <c r="CG47" s="48" t="str">
        <f>IFERROR(IF(C47="","",
IF(BI47=0,0,
   IF(AND(AX47=5,ISNUMBER(L47)),L47,
      IF(AND(AX47&gt;0,AX47&lt;5,ISNUMBER(L47)),CF47,
         IF(BI47&lt;=23100,
            VLOOKUP(MASTER!$B$8,CCA_RATE,2,FALSE),
            VLOOKUP(MASTER!$B$8,CCA_RATE,3,FALSE)))))),"")</f>
        <v/>
      </c>
      <c r="CH47" s="48" t="str">
        <f>IFERROR(IF(C47="","",
IF(BJ47=0,0,
   IF(AND(AX47=6,ISNUMBER(L47)),L47,
      IF(AND(AX47&gt;0,AX47&lt;6,ISNUMBER(L47)),CG47,
         IF(BJ47&lt;=23100,
            VLOOKUP(MASTER!$B$8,CCA_RATE,2,FALSE),
            VLOOKUP(MASTER!$B$8,CCA_RATE,3,FALSE)))))),"")</f>
        <v/>
      </c>
      <c r="CI47" s="48" t="str">
        <f>IFERROR(IF(C47="","",
IF(BK47=0,0,
   IF(AND(AX47=7,ISNUMBER(L47)),L47,
      IF(AND(AX47&gt;0,AX47&lt;7,ISNUMBER(L47)),CH47,
         IF(BK47&lt;=23100,
            VLOOKUP(MASTER!$B$8,CCA_RATE,2,FALSE),
            VLOOKUP(MASTER!$B$8,CCA_RATE,3,FALSE)))))),"")</f>
        <v/>
      </c>
      <c r="CJ47" s="48" t="str">
        <f>IFERROR(IF(C47="","",
IF(BL47=0,0,
   IF(AND(AX47=8,ISNUMBER(L47)),L47,
      IF(AND(AX47&gt;0,AX47&lt;8,ISNUMBER(L47)),CI47,
         IF(BL47&lt;=23100,
            VLOOKUP(MASTER!$B$8,CCA_RATE,2,FALSE),
            VLOOKUP(MASTER!$B$8,CCA_RATE,3,FALSE)))))),"")</f>
        <v/>
      </c>
      <c r="CK47" s="48" t="str">
        <f>IFERROR(IF(C47="","",
IF(BM47=0,0,
   IF(AND(AX47=9,ISNUMBER(L47)),L47,
      IF(AND(AX47&gt;0,AX47&lt;9,ISNUMBER(L47)),CJ47,
         IF(BM47&lt;=23100,
            VLOOKUP(MASTER!$B$8,CCA_RATE,2,FALSE),
            VLOOKUP(MASTER!$B$8,CCA_RATE,3,FALSE)))))),"")</f>
        <v/>
      </c>
      <c r="CL47" s="48" t="str">
        <f>IFERROR(IF(C47="","",
IF(BN47=0,0,
   IF(AND(AX47=10,ISNUMBER(L47)),L47,
      IF(AND(AX47&gt;0,AX47&lt;10,ISNUMBER(L47)),CK47,
         IF(BN47&lt;=23100,
            VLOOKUP(MASTER!$B$8,CCA_RATE,2,FALSE),
            VLOOKUP(MASTER!$B$8,CCA_RATE,3,FALSE)))))),"")</f>
        <v/>
      </c>
      <c r="CM47" s="48" t="str">
        <f>IFERROR(IF(C47="","",
IF(BO47=0,0,
   IF(AND(AX47=11,ISNUMBER(L47)),L47,
      IF(AND(AX47&gt;0,AX47&lt;11,ISNUMBER(L47)),CL47,
         IF(BO47&lt;=23100,
            VLOOKUP(MASTER!$B$8,CCA_RATE,2,FALSE),
            VLOOKUP(MASTER!$B$8,CCA_RATE,3,FALSE)))))),"")</f>
        <v/>
      </c>
      <c r="CN47" s="48" t="str">
        <f>IFERROR(IF(C47="","",
IF(BP47=0,0,
   IF(AND(AX47=12,ISNUMBER(L47)),L47,
      IF(AND(AX47&gt;0,AX47&lt;12,ISNUMBER(L47)),CM47,
         IF(BP47&lt;=23100,
            VLOOKUP(MASTER!$B$8,CCA_RATE,2,FALSE),
            VLOOKUP(MASTER!$B$8,CCA_RATE,3,FALSE)))))),"")</f>
        <v/>
      </c>
      <c r="CO47" s="48" t="str">
        <f>IFERROR(IF(C47="","",
IF(BQ47=0,0,
   IF(AND(AX47=13,ISNUMBER(L47)),L47,
      IF(AND(AX47&gt;0,AX47&lt;13,ISNUMBER(L47)),CN47,
         IF(BQ47&lt;=23100,
            VLOOKUP(MASTER!$B$8,CCA_RATE,2,FALSE),
            VLOOKUP(MASTER!$B$8,CCA_RATE,3,FALSE)))))),"")</f>
        <v/>
      </c>
      <c r="CP47" s="48" t="str">
        <f>IFERROR(IF(C47="","",
IF(BR47=0,0,
   IF(AND(AX47=14,ISNUMBER(L47)),L47,
      IF(AND(AX47&gt;0,AX47&lt;14,ISNUMBER(L47)),CO47,
         IF(BR47&lt;=23100,
            VLOOKUP(MASTER!$B$8,CCA_RATE,2,FALSE),
            VLOOKUP(MASTER!$B$8,CCA_RATE,3,FALSE)))))),"")</f>
        <v/>
      </c>
    </row>
    <row r="48" spans="1:94" x14ac:dyDescent="0.35">
      <c r="A48" s="48" t="str">
        <f>IF(C48="","",COUNTA($C$2:C48))</f>
        <v/>
      </c>
      <c r="B48" s="65"/>
      <c r="C48" s="65"/>
      <c r="D48" s="65"/>
      <c r="E48" s="65"/>
      <c r="F48" s="65"/>
      <c r="G48" s="65"/>
      <c r="H48" s="65"/>
      <c r="I48" s="65"/>
      <c r="J48" s="65"/>
      <c r="K48" s="65"/>
      <c r="L48" s="65"/>
      <c r="M48" s="65"/>
      <c r="N48" s="65"/>
      <c r="O48" s="65"/>
      <c r="P48" s="65"/>
      <c r="Q48" s="68"/>
      <c r="R48" s="68"/>
      <c r="S48" s="68"/>
      <c r="T48" s="68"/>
      <c r="U48" s="68"/>
      <c r="V48" s="68"/>
      <c r="W48" s="68"/>
      <c r="X48" s="68"/>
      <c r="Y48" s="68"/>
      <c r="Z48" s="68"/>
      <c r="AA48" s="68"/>
      <c r="AB48" s="68"/>
      <c r="AC48" t="s">
        <v>37</v>
      </c>
      <c r="AD48" s="48" t="str">
        <f t="shared" si="7"/>
        <v/>
      </c>
      <c r="AE48" s="48" t="str">
        <f>IFERROR(IF(AD48-MASTER!$B$6&lt;0,0,AD48-MASTER!$B$6),"")</f>
        <v/>
      </c>
      <c r="AF48" s="48" t="str">
        <f t="shared" si="8"/>
        <v/>
      </c>
      <c r="AG48" s="48" t="str">
        <f t="shared" si="9"/>
        <v/>
      </c>
      <c r="AH48" s="48" t="str">
        <f t="shared" si="10"/>
        <v/>
      </c>
      <c r="AI48" s="48" t="str">
        <f t="shared" si="11"/>
        <v/>
      </c>
      <c r="AJ48" s="48" t="str">
        <f t="shared" si="12"/>
        <v/>
      </c>
      <c r="AK48" s="69" t="str">
        <f t="shared" ca="1" si="13"/>
        <v/>
      </c>
      <c r="AW48" s="71">
        <f t="shared" si="0"/>
        <v>0</v>
      </c>
      <c r="AX48" s="71">
        <f t="shared" si="1"/>
        <v>0</v>
      </c>
      <c r="AY48" s="9">
        <f t="shared" si="14"/>
        <v>0</v>
      </c>
      <c r="AZ48" s="9">
        <f t="shared" si="15"/>
        <v>7</v>
      </c>
      <c r="BA48" s="9">
        <f t="shared" si="16"/>
        <v>0</v>
      </c>
      <c r="BB48" s="9">
        <f xml:space="preserve">
ROUND(BG48*MASTER!$B$3,0)
+ROUND(BH48*MASTER!$B$3,0)
+ROUND(BI48*MASTER!$B$3,0)
+ROUND(BJ48*MASTER!$B$3,0)
+ROUND(BK48*MASTER!$B$4,0)
+ROUND(BL48*MASTER!$B$4,0)
+ROUND(BM48*MASTER!$B$4,0)
+ROUND(BN48*MASTER!$B$4,0)
+ROUND(BO48*MASTER!$B$4,0)
+ROUND(BP48*MASTER!$B$4,0)
+ROUND(BQ48*MASTER!$B$4,0)
+ROUND(BR48*MASTER!$B$4,0)
+ROUND(
   (MASTER!$B$3 - MASTER!$B$11) * E48 * 2,
0)</f>
        <v>0</v>
      </c>
      <c r="BC48" s="9" t="str">
        <f t="shared" si="17"/>
        <v/>
      </c>
      <c r="BD48" s="9">
        <f t="shared" si="18"/>
        <v>0</v>
      </c>
      <c r="BE48" s="9">
        <f>IF(O48="Yes",MASTER!$B$7,0)</f>
        <v>0</v>
      </c>
      <c r="BF48" s="9">
        <f>IF(
   OR($N48="",$N48="NO"),
   0,
   IFERROR(
      ROUND(
         CHOOSE(
            MATCH($N48,$H$302:$H$313,0),
            (BG48 + ROUND(BG48*MASTER!$B$3,0))*0.5,
            (BH48 + ROUND(BH48*MASTER!$B$3,0))*0.5,
            (BI48 + ROUND(BI48*MASTER!$B$3,0))*0.5,
            (BJ48 + ROUND(BJ48*MASTER!$B$3,0))*0.5,
            (BK48 + ROUND(BK48*MASTER!$B$4,0))*0.5,
            (BL48 + ROUND(BL48*MASTER!$B$4,0))*0.5,
            (BM48 + ROUND(BM48*MASTER!$B$4,0))*0.5,
            (BN48 + ROUND(BN48*MASTER!$B$4,0))*0.5,
            (BO48 + ROUND(BO48*MASTER!$B$4,0))*0.5,
            (BP48 + ROUND(BP48*MASTER!$B$4,0))*0.5,
            (BQ48 + ROUND(BQ48*MASTER!$B$4,0))*0.5,
            (BR48 + ROUND(BR48*MASTER!$B$4,0))*0.5
         ),
      0),
   0)
)</f>
        <v>0</v>
      </c>
      <c r="BG48" s="71">
        <f t="shared" si="19"/>
        <v>0</v>
      </c>
      <c r="BH48" s="9">
        <f t="shared" si="20"/>
        <v>0</v>
      </c>
      <c r="BI48" s="9">
        <f t="shared" si="21"/>
        <v>0</v>
      </c>
      <c r="BJ48" s="9">
        <f t="shared" si="22"/>
        <v>0</v>
      </c>
      <c r="BK48" s="9">
        <f t="shared" si="23"/>
        <v>0</v>
      </c>
      <c r="BL48" s="71">
        <f t="shared" si="24"/>
        <v>0</v>
      </c>
      <c r="BM48" s="71">
        <f t="shared" si="25"/>
        <v>0</v>
      </c>
      <c r="BN48" s="71">
        <f t="shared" si="26"/>
        <v>0</v>
      </c>
      <c r="BO48" s="71">
        <f t="shared" si="27"/>
        <v>0</v>
      </c>
      <c r="BP48" s="71">
        <f t="shared" si="28"/>
        <v>0</v>
      </c>
      <c r="BQ48" s="72">
        <f t="shared" si="29"/>
        <v>0</v>
      </c>
      <c r="BR48" s="71">
        <f t="shared" si="30"/>
        <v>0</v>
      </c>
      <c r="BS48" s="58" t="str">
        <f>IF(C48="","",IFERROR(VLOOKUP($A48,HRA_EXCEPTION,2,FALSE),MASTER!$B$5))</f>
        <v/>
      </c>
      <c r="BT48" s="48" t="str">
        <f t="shared" si="31"/>
        <v/>
      </c>
      <c r="BU48" s="48" t="str">
        <f t="shared" si="32"/>
        <v/>
      </c>
      <c r="BV48" s="48" t="str">
        <f t="shared" si="33"/>
        <v/>
      </c>
      <c r="BW48" s="48" t="str">
        <f t="shared" si="34"/>
        <v/>
      </c>
      <c r="BX48" s="48" t="str">
        <f t="shared" si="35"/>
        <v/>
      </c>
      <c r="BY48" s="48" t="str">
        <f t="shared" si="36"/>
        <v/>
      </c>
      <c r="BZ48" s="48" t="str">
        <f t="shared" si="37"/>
        <v/>
      </c>
      <c r="CA48" s="48" t="str">
        <f t="shared" si="38"/>
        <v/>
      </c>
      <c r="CB48" s="48" t="str">
        <f t="shared" si="39"/>
        <v/>
      </c>
      <c r="CC48" s="48" t="str">
        <f t="shared" si="40"/>
        <v/>
      </c>
      <c r="CD48" s="48" t="str">
        <f t="shared" si="41"/>
        <v/>
      </c>
      <c r="CE48" s="58" t="str">
        <f>IFERROR(IF(BG48&lt;=23100,
   VLOOKUP(MASTER!$B$8,CCA_RATE,2,FALSE),
   VLOOKUP(MASTER!$B$8,CCA_RATE,3,FALSE)),"")</f>
        <v/>
      </c>
      <c r="CF48" s="48" t="str">
        <f>IFERROR(IF(C48="","",
IF(BH48=0,0,
   IF(AND(AX48=4,ISNUMBER(L48)),L48,
      IF(BH48&lt;=23100,
         VLOOKUP(MASTER!$B$8,CCA_RATE,2,FALSE),
         VLOOKUP(MASTER!$B$8,CCA_RATE,3,FALSE))))),"")</f>
        <v/>
      </c>
      <c r="CG48" s="48" t="str">
        <f>IFERROR(IF(C48="","",
IF(BI48=0,0,
   IF(AND(AX48=5,ISNUMBER(L48)),L48,
      IF(AND(AX48&gt;0,AX48&lt;5,ISNUMBER(L48)),CF48,
         IF(BI48&lt;=23100,
            VLOOKUP(MASTER!$B$8,CCA_RATE,2,FALSE),
            VLOOKUP(MASTER!$B$8,CCA_RATE,3,FALSE)))))),"")</f>
        <v/>
      </c>
      <c r="CH48" s="48" t="str">
        <f>IFERROR(IF(C48="","",
IF(BJ48=0,0,
   IF(AND(AX48=6,ISNUMBER(L48)),L48,
      IF(AND(AX48&gt;0,AX48&lt;6,ISNUMBER(L48)),CG48,
         IF(BJ48&lt;=23100,
            VLOOKUP(MASTER!$B$8,CCA_RATE,2,FALSE),
            VLOOKUP(MASTER!$B$8,CCA_RATE,3,FALSE)))))),"")</f>
        <v/>
      </c>
      <c r="CI48" s="48" t="str">
        <f>IFERROR(IF(C48="","",
IF(BK48=0,0,
   IF(AND(AX48=7,ISNUMBER(L48)),L48,
      IF(AND(AX48&gt;0,AX48&lt;7,ISNUMBER(L48)),CH48,
         IF(BK48&lt;=23100,
            VLOOKUP(MASTER!$B$8,CCA_RATE,2,FALSE),
            VLOOKUP(MASTER!$B$8,CCA_RATE,3,FALSE)))))),"")</f>
        <v/>
      </c>
      <c r="CJ48" s="48" t="str">
        <f>IFERROR(IF(C48="","",
IF(BL48=0,0,
   IF(AND(AX48=8,ISNUMBER(L48)),L48,
      IF(AND(AX48&gt;0,AX48&lt;8,ISNUMBER(L48)),CI48,
         IF(BL48&lt;=23100,
            VLOOKUP(MASTER!$B$8,CCA_RATE,2,FALSE),
            VLOOKUP(MASTER!$B$8,CCA_RATE,3,FALSE)))))),"")</f>
        <v/>
      </c>
      <c r="CK48" s="48" t="str">
        <f>IFERROR(IF(C48="","",
IF(BM48=0,0,
   IF(AND(AX48=9,ISNUMBER(L48)),L48,
      IF(AND(AX48&gt;0,AX48&lt;9,ISNUMBER(L48)),CJ48,
         IF(BM48&lt;=23100,
            VLOOKUP(MASTER!$B$8,CCA_RATE,2,FALSE),
            VLOOKUP(MASTER!$B$8,CCA_RATE,3,FALSE)))))),"")</f>
        <v/>
      </c>
      <c r="CL48" s="48" t="str">
        <f>IFERROR(IF(C48="","",
IF(BN48=0,0,
   IF(AND(AX48=10,ISNUMBER(L48)),L48,
      IF(AND(AX48&gt;0,AX48&lt;10,ISNUMBER(L48)),CK48,
         IF(BN48&lt;=23100,
            VLOOKUP(MASTER!$B$8,CCA_RATE,2,FALSE),
            VLOOKUP(MASTER!$B$8,CCA_RATE,3,FALSE)))))),"")</f>
        <v/>
      </c>
      <c r="CM48" s="48" t="str">
        <f>IFERROR(IF(C48="","",
IF(BO48=0,0,
   IF(AND(AX48=11,ISNUMBER(L48)),L48,
      IF(AND(AX48&gt;0,AX48&lt;11,ISNUMBER(L48)),CL48,
         IF(BO48&lt;=23100,
            VLOOKUP(MASTER!$B$8,CCA_RATE,2,FALSE),
            VLOOKUP(MASTER!$B$8,CCA_RATE,3,FALSE)))))),"")</f>
        <v/>
      </c>
      <c r="CN48" s="48" t="str">
        <f>IFERROR(IF(C48="","",
IF(BP48=0,0,
   IF(AND(AX48=12,ISNUMBER(L48)),L48,
      IF(AND(AX48&gt;0,AX48&lt;12,ISNUMBER(L48)),CM48,
         IF(BP48&lt;=23100,
            VLOOKUP(MASTER!$B$8,CCA_RATE,2,FALSE),
            VLOOKUP(MASTER!$B$8,CCA_RATE,3,FALSE)))))),"")</f>
        <v/>
      </c>
      <c r="CO48" s="48" t="str">
        <f>IFERROR(IF(C48="","",
IF(BQ48=0,0,
   IF(AND(AX48=13,ISNUMBER(L48)),L48,
      IF(AND(AX48&gt;0,AX48&lt;13,ISNUMBER(L48)),CN48,
         IF(BQ48&lt;=23100,
            VLOOKUP(MASTER!$B$8,CCA_RATE,2,FALSE),
            VLOOKUP(MASTER!$B$8,CCA_RATE,3,FALSE)))))),"")</f>
        <v/>
      </c>
      <c r="CP48" s="48" t="str">
        <f>IFERROR(IF(C48="","",
IF(BR48=0,0,
   IF(AND(AX48=14,ISNUMBER(L48)),L48,
      IF(AND(AX48&gt;0,AX48&lt;14,ISNUMBER(L48)),CO48,
         IF(BR48&lt;=23100,
            VLOOKUP(MASTER!$B$8,CCA_RATE,2,FALSE),
            VLOOKUP(MASTER!$B$8,CCA_RATE,3,FALSE)))))),"")</f>
        <v/>
      </c>
    </row>
    <row r="49" spans="1:94" x14ac:dyDescent="0.35">
      <c r="A49" s="48" t="str">
        <f>IF(C49="","",COUNTA($C$2:C49))</f>
        <v/>
      </c>
      <c r="B49" s="65"/>
      <c r="C49" s="65"/>
      <c r="D49" s="65"/>
      <c r="E49" s="65"/>
      <c r="F49" s="65"/>
      <c r="G49" s="65"/>
      <c r="H49" s="65"/>
      <c r="I49" s="65"/>
      <c r="J49" s="65"/>
      <c r="K49" s="65"/>
      <c r="L49" s="65"/>
      <c r="M49" s="65"/>
      <c r="N49" s="65"/>
      <c r="O49" s="65"/>
      <c r="P49" s="65"/>
      <c r="Q49" s="68"/>
      <c r="R49" s="68"/>
      <c r="S49" s="68"/>
      <c r="T49" s="68"/>
      <c r="U49" s="68"/>
      <c r="V49" s="68"/>
      <c r="W49" s="68"/>
      <c r="X49" s="68"/>
      <c r="Y49" s="68"/>
      <c r="Z49" s="68"/>
      <c r="AA49" s="68"/>
      <c r="AB49" s="68"/>
      <c r="AC49" t="s">
        <v>38</v>
      </c>
      <c r="AD49" s="48" t="str">
        <f t="shared" si="7"/>
        <v/>
      </c>
      <c r="AE49" s="48" t="str">
        <f>IFERROR(IF(AD49-MASTER!$B$6&lt;0,0,AD49-MASTER!$B$6),"")</f>
        <v/>
      </c>
      <c r="AF49" s="48" t="str">
        <f t="shared" si="8"/>
        <v/>
      </c>
      <c r="AG49" s="48" t="str">
        <f t="shared" si="9"/>
        <v/>
      </c>
      <c r="AH49" s="48" t="str">
        <f t="shared" si="10"/>
        <v/>
      </c>
      <c r="AI49" s="48" t="str">
        <f t="shared" si="11"/>
        <v/>
      </c>
      <c r="AJ49" s="48" t="str">
        <f t="shared" si="12"/>
        <v/>
      </c>
      <c r="AK49" s="69" t="str">
        <f t="shared" ca="1" si="13"/>
        <v/>
      </c>
      <c r="AW49" s="71">
        <f t="shared" si="0"/>
        <v>0</v>
      </c>
      <c r="AX49" s="71">
        <f t="shared" si="1"/>
        <v>0</v>
      </c>
      <c r="AY49" s="9">
        <f t="shared" si="14"/>
        <v>0</v>
      </c>
      <c r="AZ49" s="9">
        <f t="shared" si="15"/>
        <v>7</v>
      </c>
      <c r="BA49" s="9">
        <f t="shared" si="16"/>
        <v>0</v>
      </c>
      <c r="BB49" s="9">
        <f xml:space="preserve">
ROUND(BG49*MASTER!$B$3,0)
+ROUND(BH49*MASTER!$B$3,0)
+ROUND(BI49*MASTER!$B$3,0)
+ROUND(BJ49*MASTER!$B$3,0)
+ROUND(BK49*MASTER!$B$4,0)
+ROUND(BL49*MASTER!$B$4,0)
+ROUND(BM49*MASTER!$B$4,0)
+ROUND(BN49*MASTER!$B$4,0)
+ROUND(BO49*MASTER!$B$4,0)
+ROUND(BP49*MASTER!$B$4,0)
+ROUND(BQ49*MASTER!$B$4,0)
+ROUND(BR49*MASTER!$B$4,0)
+ROUND(
   (MASTER!$B$3 - MASTER!$B$11) * E49 * 2,
0)</f>
        <v>0</v>
      </c>
      <c r="BC49" s="9" t="str">
        <f t="shared" si="17"/>
        <v/>
      </c>
      <c r="BD49" s="9">
        <f t="shared" si="18"/>
        <v>0</v>
      </c>
      <c r="BE49" s="9">
        <f>IF(O49="Yes",MASTER!$B$7,0)</f>
        <v>0</v>
      </c>
      <c r="BF49" s="9">
        <f>IF(
   OR($N49="",$N49="NO"),
   0,
   IFERROR(
      ROUND(
         CHOOSE(
            MATCH($N49,$H$302:$H$313,0),
            (BG49 + ROUND(BG49*MASTER!$B$3,0))*0.5,
            (BH49 + ROUND(BH49*MASTER!$B$3,0))*0.5,
            (BI49 + ROUND(BI49*MASTER!$B$3,0))*0.5,
            (BJ49 + ROUND(BJ49*MASTER!$B$3,0))*0.5,
            (BK49 + ROUND(BK49*MASTER!$B$4,0))*0.5,
            (BL49 + ROUND(BL49*MASTER!$B$4,0))*0.5,
            (BM49 + ROUND(BM49*MASTER!$B$4,0))*0.5,
            (BN49 + ROUND(BN49*MASTER!$B$4,0))*0.5,
            (BO49 + ROUND(BO49*MASTER!$B$4,0))*0.5,
            (BP49 + ROUND(BP49*MASTER!$B$4,0))*0.5,
            (BQ49 + ROUND(BQ49*MASTER!$B$4,0))*0.5,
            (BR49 + ROUND(BR49*MASTER!$B$4,0))*0.5
         ),
      0),
   0)
)</f>
        <v>0</v>
      </c>
      <c r="BG49" s="71">
        <f t="shared" si="19"/>
        <v>0</v>
      </c>
      <c r="BH49" s="9">
        <f t="shared" si="20"/>
        <v>0</v>
      </c>
      <c r="BI49" s="9">
        <f t="shared" si="21"/>
        <v>0</v>
      </c>
      <c r="BJ49" s="9">
        <f t="shared" si="22"/>
        <v>0</v>
      </c>
      <c r="BK49" s="9">
        <f t="shared" si="23"/>
        <v>0</v>
      </c>
      <c r="BL49" s="71">
        <f t="shared" si="24"/>
        <v>0</v>
      </c>
      <c r="BM49" s="71">
        <f t="shared" si="25"/>
        <v>0</v>
      </c>
      <c r="BN49" s="71">
        <f t="shared" si="26"/>
        <v>0</v>
      </c>
      <c r="BO49" s="71">
        <f t="shared" si="27"/>
        <v>0</v>
      </c>
      <c r="BP49" s="71">
        <f t="shared" si="28"/>
        <v>0</v>
      </c>
      <c r="BQ49" s="72">
        <f t="shared" si="29"/>
        <v>0</v>
      </c>
      <c r="BR49" s="71">
        <f t="shared" si="30"/>
        <v>0</v>
      </c>
      <c r="BS49" s="58" t="str">
        <f>IF(C49="","",IFERROR(VLOOKUP($A49,HRA_EXCEPTION,2,FALSE),MASTER!$B$5))</f>
        <v/>
      </c>
      <c r="BT49" s="48" t="str">
        <f t="shared" si="31"/>
        <v/>
      </c>
      <c r="BU49" s="48" t="str">
        <f t="shared" si="32"/>
        <v/>
      </c>
      <c r="BV49" s="48" t="str">
        <f t="shared" si="33"/>
        <v/>
      </c>
      <c r="BW49" s="48" t="str">
        <f t="shared" si="34"/>
        <v/>
      </c>
      <c r="BX49" s="48" t="str">
        <f t="shared" si="35"/>
        <v/>
      </c>
      <c r="BY49" s="48" t="str">
        <f t="shared" si="36"/>
        <v/>
      </c>
      <c r="BZ49" s="48" t="str">
        <f t="shared" si="37"/>
        <v/>
      </c>
      <c r="CA49" s="48" t="str">
        <f t="shared" si="38"/>
        <v/>
      </c>
      <c r="CB49" s="48" t="str">
        <f t="shared" si="39"/>
        <v/>
      </c>
      <c r="CC49" s="48" t="str">
        <f t="shared" si="40"/>
        <v/>
      </c>
      <c r="CD49" s="48" t="str">
        <f t="shared" si="41"/>
        <v/>
      </c>
      <c r="CE49" s="58" t="str">
        <f>IFERROR(IF(BG49&lt;=23100,
   VLOOKUP(MASTER!$B$8,CCA_RATE,2,FALSE),
   VLOOKUP(MASTER!$B$8,CCA_RATE,3,FALSE)),"")</f>
        <v/>
      </c>
      <c r="CF49" s="48" t="str">
        <f>IFERROR(IF(C49="","",
IF(BH49=0,0,
   IF(AND(AX49=4,ISNUMBER(L49)),L49,
      IF(BH49&lt;=23100,
         VLOOKUP(MASTER!$B$8,CCA_RATE,2,FALSE),
         VLOOKUP(MASTER!$B$8,CCA_RATE,3,FALSE))))),"")</f>
        <v/>
      </c>
      <c r="CG49" s="48" t="str">
        <f>IFERROR(IF(C49="","",
IF(BI49=0,0,
   IF(AND(AX49=5,ISNUMBER(L49)),L49,
      IF(AND(AX49&gt;0,AX49&lt;5,ISNUMBER(L49)),CF49,
         IF(BI49&lt;=23100,
            VLOOKUP(MASTER!$B$8,CCA_RATE,2,FALSE),
            VLOOKUP(MASTER!$B$8,CCA_RATE,3,FALSE)))))),"")</f>
        <v/>
      </c>
      <c r="CH49" s="48" t="str">
        <f>IFERROR(IF(C49="","",
IF(BJ49=0,0,
   IF(AND(AX49=6,ISNUMBER(L49)),L49,
      IF(AND(AX49&gt;0,AX49&lt;6,ISNUMBER(L49)),CG49,
         IF(BJ49&lt;=23100,
            VLOOKUP(MASTER!$B$8,CCA_RATE,2,FALSE),
            VLOOKUP(MASTER!$B$8,CCA_RATE,3,FALSE)))))),"")</f>
        <v/>
      </c>
      <c r="CI49" s="48" t="str">
        <f>IFERROR(IF(C49="","",
IF(BK49=0,0,
   IF(AND(AX49=7,ISNUMBER(L49)),L49,
      IF(AND(AX49&gt;0,AX49&lt;7,ISNUMBER(L49)),CH49,
         IF(BK49&lt;=23100,
            VLOOKUP(MASTER!$B$8,CCA_RATE,2,FALSE),
            VLOOKUP(MASTER!$B$8,CCA_RATE,3,FALSE)))))),"")</f>
        <v/>
      </c>
      <c r="CJ49" s="48" t="str">
        <f>IFERROR(IF(C49="","",
IF(BL49=0,0,
   IF(AND(AX49=8,ISNUMBER(L49)),L49,
      IF(AND(AX49&gt;0,AX49&lt;8,ISNUMBER(L49)),CI49,
         IF(BL49&lt;=23100,
            VLOOKUP(MASTER!$B$8,CCA_RATE,2,FALSE),
            VLOOKUP(MASTER!$B$8,CCA_RATE,3,FALSE)))))),"")</f>
        <v/>
      </c>
      <c r="CK49" s="48" t="str">
        <f>IFERROR(IF(C49="","",
IF(BM49=0,0,
   IF(AND(AX49=9,ISNUMBER(L49)),L49,
      IF(AND(AX49&gt;0,AX49&lt;9,ISNUMBER(L49)),CJ49,
         IF(BM49&lt;=23100,
            VLOOKUP(MASTER!$B$8,CCA_RATE,2,FALSE),
            VLOOKUP(MASTER!$B$8,CCA_RATE,3,FALSE)))))),"")</f>
        <v/>
      </c>
      <c r="CL49" s="48" t="str">
        <f>IFERROR(IF(C49="","",
IF(BN49=0,0,
   IF(AND(AX49=10,ISNUMBER(L49)),L49,
      IF(AND(AX49&gt;0,AX49&lt;10,ISNUMBER(L49)),CK49,
         IF(BN49&lt;=23100,
            VLOOKUP(MASTER!$B$8,CCA_RATE,2,FALSE),
            VLOOKUP(MASTER!$B$8,CCA_RATE,3,FALSE)))))),"")</f>
        <v/>
      </c>
      <c r="CM49" s="48" t="str">
        <f>IFERROR(IF(C49="","",
IF(BO49=0,0,
   IF(AND(AX49=11,ISNUMBER(L49)),L49,
      IF(AND(AX49&gt;0,AX49&lt;11,ISNUMBER(L49)),CL49,
         IF(BO49&lt;=23100,
            VLOOKUP(MASTER!$B$8,CCA_RATE,2,FALSE),
            VLOOKUP(MASTER!$B$8,CCA_RATE,3,FALSE)))))),"")</f>
        <v/>
      </c>
      <c r="CN49" s="48" t="str">
        <f>IFERROR(IF(C49="","",
IF(BP49=0,0,
   IF(AND(AX49=12,ISNUMBER(L49)),L49,
      IF(AND(AX49&gt;0,AX49&lt;12,ISNUMBER(L49)),CM49,
         IF(BP49&lt;=23100,
            VLOOKUP(MASTER!$B$8,CCA_RATE,2,FALSE),
            VLOOKUP(MASTER!$B$8,CCA_RATE,3,FALSE)))))),"")</f>
        <v/>
      </c>
      <c r="CO49" s="48" t="str">
        <f>IFERROR(IF(C49="","",
IF(BQ49=0,0,
   IF(AND(AX49=13,ISNUMBER(L49)),L49,
      IF(AND(AX49&gt;0,AX49&lt;13,ISNUMBER(L49)),CN49,
         IF(BQ49&lt;=23100,
            VLOOKUP(MASTER!$B$8,CCA_RATE,2,FALSE),
            VLOOKUP(MASTER!$B$8,CCA_RATE,3,FALSE)))))),"")</f>
        <v/>
      </c>
      <c r="CP49" s="48" t="str">
        <f>IFERROR(IF(C49="","",
IF(BR49=0,0,
   IF(AND(AX49=14,ISNUMBER(L49)),L49,
      IF(AND(AX49&gt;0,AX49&lt;14,ISNUMBER(L49)),CO49,
         IF(BR49&lt;=23100,
            VLOOKUP(MASTER!$B$8,CCA_RATE,2,FALSE),
            VLOOKUP(MASTER!$B$8,CCA_RATE,3,FALSE)))))),"")</f>
        <v/>
      </c>
    </row>
    <row r="50" spans="1:94" x14ac:dyDescent="0.35">
      <c r="A50" s="48" t="str">
        <f>IF(C50="","",COUNTA($C$2:C50))</f>
        <v/>
      </c>
      <c r="B50" s="65"/>
      <c r="C50" s="65"/>
      <c r="D50" s="65"/>
      <c r="E50" s="65"/>
      <c r="F50" s="65"/>
      <c r="G50" s="65"/>
      <c r="H50" s="65"/>
      <c r="I50" s="65"/>
      <c r="J50" s="65"/>
      <c r="K50" s="65"/>
      <c r="L50" s="65"/>
      <c r="M50" s="65"/>
      <c r="N50" s="65"/>
      <c r="O50" s="65"/>
      <c r="P50" s="65"/>
      <c r="Q50" s="68"/>
      <c r="R50" s="68"/>
      <c r="S50" s="68"/>
      <c r="T50" s="68"/>
      <c r="U50" s="68"/>
      <c r="V50" s="68"/>
      <c r="W50" s="68"/>
      <c r="X50" s="68"/>
      <c r="Y50" s="68"/>
      <c r="Z50" s="68"/>
      <c r="AA50" s="68"/>
      <c r="AB50" s="68"/>
      <c r="AC50" t="s">
        <v>27</v>
      </c>
      <c r="AD50" s="48" t="str">
        <f t="shared" si="7"/>
        <v/>
      </c>
      <c r="AE50" s="48" t="str">
        <f>IFERROR(IF(AD50-MASTER!$B$6&lt;0,0,AD50-MASTER!$B$6),"")</f>
        <v/>
      </c>
      <c r="AF50" s="48" t="str">
        <f t="shared" si="8"/>
        <v/>
      </c>
      <c r="AG50" s="48" t="str">
        <f t="shared" si="9"/>
        <v/>
      </c>
      <c r="AH50" s="48" t="str">
        <f t="shared" si="10"/>
        <v/>
      </c>
      <c r="AI50" s="48" t="str">
        <f t="shared" si="11"/>
        <v/>
      </c>
      <c r="AJ50" s="48" t="str">
        <f t="shared" si="12"/>
        <v/>
      </c>
      <c r="AK50" s="69" t="str">
        <f t="shared" ca="1" si="13"/>
        <v/>
      </c>
      <c r="AW50" s="71">
        <f t="shared" si="0"/>
        <v>0</v>
      </c>
      <c r="AX50" s="71">
        <f t="shared" si="1"/>
        <v>0</v>
      </c>
      <c r="AY50" s="9">
        <f t="shared" si="14"/>
        <v>0</v>
      </c>
      <c r="AZ50" s="9">
        <f t="shared" si="15"/>
        <v>7</v>
      </c>
      <c r="BA50" s="9">
        <f t="shared" si="16"/>
        <v>0</v>
      </c>
      <c r="BB50" s="9">
        <f xml:space="preserve">
ROUND(BG50*MASTER!$B$3,0)
+ROUND(BH50*MASTER!$B$3,0)
+ROUND(BI50*MASTER!$B$3,0)
+ROUND(BJ50*MASTER!$B$3,0)
+ROUND(BK50*MASTER!$B$4,0)
+ROUND(BL50*MASTER!$B$4,0)
+ROUND(BM50*MASTER!$B$4,0)
+ROUND(BN50*MASTER!$B$4,0)
+ROUND(BO50*MASTER!$B$4,0)
+ROUND(BP50*MASTER!$B$4,0)
+ROUND(BQ50*MASTER!$B$4,0)
+ROUND(BR50*MASTER!$B$4,0)
+ROUND(
   (MASTER!$B$3 - MASTER!$B$11) * E50 * 2,
0)</f>
        <v>0</v>
      </c>
      <c r="BC50" s="9" t="str">
        <f t="shared" si="17"/>
        <v/>
      </c>
      <c r="BD50" s="9">
        <f t="shared" si="18"/>
        <v>0</v>
      </c>
      <c r="BE50" s="9">
        <f>IF(O50="Yes",MASTER!$B$7,0)</f>
        <v>0</v>
      </c>
      <c r="BF50" s="9">
        <f>IF(
   OR($N50="",$N50="NO"),
   0,
   IFERROR(
      ROUND(
         CHOOSE(
            MATCH($N50,$H$302:$H$313,0),
            (BG50 + ROUND(BG50*MASTER!$B$3,0))*0.5,
            (BH50 + ROUND(BH50*MASTER!$B$3,0))*0.5,
            (BI50 + ROUND(BI50*MASTER!$B$3,0))*0.5,
            (BJ50 + ROUND(BJ50*MASTER!$B$3,0))*0.5,
            (BK50 + ROUND(BK50*MASTER!$B$4,0))*0.5,
            (BL50 + ROUND(BL50*MASTER!$B$4,0))*0.5,
            (BM50 + ROUND(BM50*MASTER!$B$4,0))*0.5,
            (BN50 + ROUND(BN50*MASTER!$B$4,0))*0.5,
            (BO50 + ROUND(BO50*MASTER!$B$4,0))*0.5,
            (BP50 + ROUND(BP50*MASTER!$B$4,0))*0.5,
            (BQ50 + ROUND(BQ50*MASTER!$B$4,0))*0.5,
            (BR50 + ROUND(BR50*MASTER!$B$4,0))*0.5
         ),
      0),
   0)
)</f>
        <v>0</v>
      </c>
      <c r="BG50" s="71">
        <f t="shared" si="19"/>
        <v>0</v>
      </c>
      <c r="BH50" s="9">
        <f t="shared" si="20"/>
        <v>0</v>
      </c>
      <c r="BI50" s="9">
        <f t="shared" si="21"/>
        <v>0</v>
      </c>
      <c r="BJ50" s="9">
        <f t="shared" si="22"/>
        <v>0</v>
      </c>
      <c r="BK50" s="9">
        <f t="shared" si="23"/>
        <v>0</v>
      </c>
      <c r="BL50" s="71">
        <f t="shared" si="24"/>
        <v>0</v>
      </c>
      <c r="BM50" s="71">
        <f t="shared" si="25"/>
        <v>0</v>
      </c>
      <c r="BN50" s="71">
        <f t="shared" si="26"/>
        <v>0</v>
      </c>
      <c r="BO50" s="71">
        <f t="shared" si="27"/>
        <v>0</v>
      </c>
      <c r="BP50" s="71">
        <f t="shared" si="28"/>
        <v>0</v>
      </c>
      <c r="BQ50" s="72">
        <f t="shared" si="29"/>
        <v>0</v>
      </c>
      <c r="BR50" s="71">
        <f t="shared" si="30"/>
        <v>0</v>
      </c>
      <c r="BS50" s="58" t="str">
        <f>IF(C50="","",IFERROR(VLOOKUP($A50,HRA_EXCEPTION,2,FALSE),MASTER!$B$5))</f>
        <v/>
      </c>
      <c r="BT50" s="48" t="str">
        <f t="shared" si="31"/>
        <v/>
      </c>
      <c r="BU50" s="48" t="str">
        <f t="shared" si="32"/>
        <v/>
      </c>
      <c r="BV50" s="48" t="str">
        <f t="shared" si="33"/>
        <v/>
      </c>
      <c r="BW50" s="48" t="str">
        <f t="shared" si="34"/>
        <v/>
      </c>
      <c r="BX50" s="48" t="str">
        <f t="shared" si="35"/>
        <v/>
      </c>
      <c r="BY50" s="48" t="str">
        <f t="shared" si="36"/>
        <v/>
      </c>
      <c r="BZ50" s="48" t="str">
        <f t="shared" si="37"/>
        <v/>
      </c>
      <c r="CA50" s="48" t="str">
        <f t="shared" si="38"/>
        <v/>
      </c>
      <c r="CB50" s="48" t="str">
        <f t="shared" si="39"/>
        <v/>
      </c>
      <c r="CC50" s="48" t="str">
        <f t="shared" si="40"/>
        <v/>
      </c>
      <c r="CD50" s="48" t="str">
        <f t="shared" si="41"/>
        <v/>
      </c>
      <c r="CE50" s="58" t="str">
        <f>IFERROR(IF(BG50&lt;=23100,
   VLOOKUP(MASTER!$B$8,CCA_RATE,2,FALSE),
   VLOOKUP(MASTER!$B$8,CCA_RATE,3,FALSE)),"")</f>
        <v/>
      </c>
      <c r="CF50" s="48" t="str">
        <f>IFERROR(IF(C50="","",
IF(BH50=0,0,
   IF(AND(AX50=4,ISNUMBER(L50)),L50,
      IF(BH50&lt;=23100,
         VLOOKUP(MASTER!$B$8,CCA_RATE,2,FALSE),
         VLOOKUP(MASTER!$B$8,CCA_RATE,3,FALSE))))),"")</f>
        <v/>
      </c>
      <c r="CG50" s="48" t="str">
        <f>IFERROR(IF(C50="","",
IF(BI50=0,0,
   IF(AND(AX50=5,ISNUMBER(L50)),L50,
      IF(AND(AX50&gt;0,AX50&lt;5,ISNUMBER(L50)),CF50,
         IF(BI50&lt;=23100,
            VLOOKUP(MASTER!$B$8,CCA_RATE,2,FALSE),
            VLOOKUP(MASTER!$B$8,CCA_RATE,3,FALSE)))))),"")</f>
        <v/>
      </c>
      <c r="CH50" s="48" t="str">
        <f>IFERROR(IF(C50="","",
IF(BJ50=0,0,
   IF(AND(AX50=6,ISNUMBER(L50)),L50,
      IF(AND(AX50&gt;0,AX50&lt;6,ISNUMBER(L50)),CG50,
         IF(BJ50&lt;=23100,
            VLOOKUP(MASTER!$B$8,CCA_RATE,2,FALSE),
            VLOOKUP(MASTER!$B$8,CCA_RATE,3,FALSE)))))),"")</f>
        <v/>
      </c>
      <c r="CI50" s="48" t="str">
        <f>IFERROR(IF(C50="","",
IF(BK50=0,0,
   IF(AND(AX50=7,ISNUMBER(L50)),L50,
      IF(AND(AX50&gt;0,AX50&lt;7,ISNUMBER(L50)),CH50,
         IF(BK50&lt;=23100,
            VLOOKUP(MASTER!$B$8,CCA_RATE,2,FALSE),
            VLOOKUP(MASTER!$B$8,CCA_RATE,3,FALSE)))))),"")</f>
        <v/>
      </c>
      <c r="CJ50" s="48" t="str">
        <f>IFERROR(IF(C50="","",
IF(BL50=0,0,
   IF(AND(AX50=8,ISNUMBER(L50)),L50,
      IF(AND(AX50&gt;0,AX50&lt;8,ISNUMBER(L50)),CI50,
         IF(BL50&lt;=23100,
            VLOOKUP(MASTER!$B$8,CCA_RATE,2,FALSE),
            VLOOKUP(MASTER!$B$8,CCA_RATE,3,FALSE)))))),"")</f>
        <v/>
      </c>
      <c r="CK50" s="48" t="str">
        <f>IFERROR(IF(C50="","",
IF(BM50=0,0,
   IF(AND(AX50=9,ISNUMBER(L50)),L50,
      IF(AND(AX50&gt;0,AX50&lt;9,ISNUMBER(L50)),CJ50,
         IF(BM50&lt;=23100,
            VLOOKUP(MASTER!$B$8,CCA_RATE,2,FALSE),
            VLOOKUP(MASTER!$B$8,CCA_RATE,3,FALSE)))))),"")</f>
        <v/>
      </c>
      <c r="CL50" s="48" t="str">
        <f>IFERROR(IF(C50="","",
IF(BN50=0,0,
   IF(AND(AX50=10,ISNUMBER(L50)),L50,
      IF(AND(AX50&gt;0,AX50&lt;10,ISNUMBER(L50)),CK50,
         IF(BN50&lt;=23100,
            VLOOKUP(MASTER!$B$8,CCA_RATE,2,FALSE),
            VLOOKUP(MASTER!$B$8,CCA_RATE,3,FALSE)))))),"")</f>
        <v/>
      </c>
      <c r="CM50" s="48" t="str">
        <f>IFERROR(IF(C50="","",
IF(BO50=0,0,
   IF(AND(AX50=11,ISNUMBER(L50)),L50,
      IF(AND(AX50&gt;0,AX50&lt;11,ISNUMBER(L50)),CL50,
         IF(BO50&lt;=23100,
            VLOOKUP(MASTER!$B$8,CCA_RATE,2,FALSE),
            VLOOKUP(MASTER!$B$8,CCA_RATE,3,FALSE)))))),"")</f>
        <v/>
      </c>
      <c r="CN50" s="48" t="str">
        <f>IFERROR(IF(C50="","",
IF(BP50=0,0,
   IF(AND(AX50=12,ISNUMBER(L50)),L50,
      IF(AND(AX50&gt;0,AX50&lt;12,ISNUMBER(L50)),CM50,
         IF(BP50&lt;=23100,
            VLOOKUP(MASTER!$B$8,CCA_RATE,2,FALSE),
            VLOOKUP(MASTER!$B$8,CCA_RATE,3,FALSE)))))),"")</f>
        <v/>
      </c>
      <c r="CO50" s="48" t="str">
        <f>IFERROR(IF(C50="","",
IF(BQ50=0,0,
   IF(AND(AX50=13,ISNUMBER(L50)),L50,
      IF(AND(AX50&gt;0,AX50&lt;13,ISNUMBER(L50)),CN50,
         IF(BQ50&lt;=23100,
            VLOOKUP(MASTER!$B$8,CCA_RATE,2,FALSE),
            VLOOKUP(MASTER!$B$8,CCA_RATE,3,FALSE)))))),"")</f>
        <v/>
      </c>
      <c r="CP50" s="48" t="str">
        <f>IFERROR(IF(C50="","",
IF(BR50=0,0,
   IF(AND(AX50=14,ISNUMBER(L50)),L50,
      IF(AND(AX50&gt;0,AX50&lt;14,ISNUMBER(L50)),CO50,
         IF(BR50&lt;=23100,
            VLOOKUP(MASTER!$B$8,CCA_RATE,2,FALSE),
            VLOOKUP(MASTER!$B$8,CCA_RATE,3,FALSE)))))),"")</f>
        <v/>
      </c>
    </row>
    <row r="51" spans="1:94" x14ac:dyDescent="0.35">
      <c r="A51" s="48" t="str">
        <f>IF(C51="","",COUNTA($C$2:C51))</f>
        <v/>
      </c>
      <c r="B51" s="65"/>
      <c r="C51" s="65"/>
      <c r="D51" s="65"/>
      <c r="E51" s="65"/>
      <c r="F51" s="65"/>
      <c r="G51" s="65"/>
      <c r="H51" s="65"/>
      <c r="I51" s="65"/>
      <c r="J51" s="65"/>
      <c r="K51" s="65"/>
      <c r="L51" s="65"/>
      <c r="M51" s="65"/>
      <c r="N51" s="65"/>
      <c r="O51" s="65"/>
      <c r="P51" s="65"/>
      <c r="Q51" s="68"/>
      <c r="R51" s="68"/>
      <c r="S51" s="68"/>
      <c r="T51" s="68"/>
      <c r="U51" s="68"/>
      <c r="V51" s="68"/>
      <c r="W51" s="68"/>
      <c r="X51" s="68"/>
      <c r="Y51" s="68"/>
      <c r="Z51" s="68"/>
      <c r="AA51" s="68"/>
      <c r="AB51" s="68"/>
      <c r="AC51" t="s">
        <v>28</v>
      </c>
      <c r="AD51" s="48" t="str">
        <f t="shared" si="7"/>
        <v/>
      </c>
      <c r="AE51" s="48" t="str">
        <f>IFERROR(IF(AD51-MASTER!$B$6&lt;0,0,AD51-MASTER!$B$6),"")</f>
        <v/>
      </c>
      <c r="AF51" s="48" t="str">
        <f t="shared" si="8"/>
        <v/>
      </c>
      <c r="AG51" s="48" t="str">
        <f t="shared" si="9"/>
        <v/>
      </c>
      <c r="AH51" s="48" t="str">
        <f t="shared" si="10"/>
        <v/>
      </c>
      <c r="AI51" s="48" t="str">
        <f t="shared" si="11"/>
        <v/>
      </c>
      <c r="AJ51" s="48" t="str">
        <f t="shared" si="12"/>
        <v/>
      </c>
      <c r="AK51" s="69" t="str">
        <f t="shared" ca="1" si="13"/>
        <v/>
      </c>
      <c r="AW51" s="71">
        <f t="shared" si="0"/>
        <v>0</v>
      </c>
      <c r="AX51" s="71">
        <f t="shared" si="1"/>
        <v>0</v>
      </c>
      <c r="AY51" s="9">
        <f t="shared" si="14"/>
        <v>0</v>
      </c>
      <c r="AZ51" s="9">
        <f t="shared" si="15"/>
        <v>7</v>
      </c>
      <c r="BA51" s="9">
        <f t="shared" si="16"/>
        <v>0</v>
      </c>
      <c r="BB51" s="9">
        <f xml:space="preserve">
ROUND(BG51*MASTER!$B$3,0)
+ROUND(BH51*MASTER!$B$3,0)
+ROUND(BI51*MASTER!$B$3,0)
+ROUND(BJ51*MASTER!$B$3,0)
+ROUND(BK51*MASTER!$B$4,0)
+ROUND(BL51*MASTER!$B$4,0)
+ROUND(BM51*MASTER!$B$4,0)
+ROUND(BN51*MASTER!$B$4,0)
+ROUND(BO51*MASTER!$B$4,0)
+ROUND(BP51*MASTER!$B$4,0)
+ROUND(BQ51*MASTER!$B$4,0)
+ROUND(BR51*MASTER!$B$4,0)
+ROUND(
   (MASTER!$B$3 - MASTER!$B$11) * E51 * 2,
0)</f>
        <v>0</v>
      </c>
      <c r="BC51" s="9" t="str">
        <f t="shared" si="17"/>
        <v/>
      </c>
      <c r="BD51" s="9">
        <f t="shared" si="18"/>
        <v>0</v>
      </c>
      <c r="BE51" s="9">
        <f>IF(O51="Yes",MASTER!$B$7,0)</f>
        <v>0</v>
      </c>
      <c r="BF51" s="9">
        <f>IF(
   OR($N51="",$N51="NO"),
   0,
   IFERROR(
      ROUND(
         CHOOSE(
            MATCH($N51,$H$302:$H$313,0),
            (BG51 + ROUND(BG51*MASTER!$B$3,0))*0.5,
            (BH51 + ROUND(BH51*MASTER!$B$3,0))*0.5,
            (BI51 + ROUND(BI51*MASTER!$B$3,0))*0.5,
            (BJ51 + ROUND(BJ51*MASTER!$B$3,0))*0.5,
            (BK51 + ROUND(BK51*MASTER!$B$4,0))*0.5,
            (BL51 + ROUND(BL51*MASTER!$B$4,0))*0.5,
            (BM51 + ROUND(BM51*MASTER!$B$4,0))*0.5,
            (BN51 + ROUND(BN51*MASTER!$B$4,0))*0.5,
            (BO51 + ROUND(BO51*MASTER!$B$4,0))*0.5,
            (BP51 + ROUND(BP51*MASTER!$B$4,0))*0.5,
            (BQ51 + ROUND(BQ51*MASTER!$B$4,0))*0.5,
            (BR51 + ROUND(BR51*MASTER!$B$4,0))*0.5
         ),
      0),
   0)
)</f>
        <v>0</v>
      </c>
      <c r="BG51" s="71">
        <f t="shared" si="19"/>
        <v>0</v>
      </c>
      <c r="BH51" s="9">
        <f t="shared" si="20"/>
        <v>0</v>
      </c>
      <c r="BI51" s="9">
        <f t="shared" si="21"/>
        <v>0</v>
      </c>
      <c r="BJ51" s="9">
        <f t="shared" si="22"/>
        <v>0</v>
      </c>
      <c r="BK51" s="9">
        <f t="shared" si="23"/>
        <v>0</v>
      </c>
      <c r="BL51" s="71">
        <f t="shared" si="24"/>
        <v>0</v>
      </c>
      <c r="BM51" s="71">
        <f t="shared" si="25"/>
        <v>0</v>
      </c>
      <c r="BN51" s="71">
        <f t="shared" si="26"/>
        <v>0</v>
      </c>
      <c r="BO51" s="71">
        <f t="shared" si="27"/>
        <v>0</v>
      </c>
      <c r="BP51" s="71">
        <f t="shared" si="28"/>
        <v>0</v>
      </c>
      <c r="BQ51" s="72">
        <f t="shared" si="29"/>
        <v>0</v>
      </c>
      <c r="BR51" s="71">
        <f t="shared" si="30"/>
        <v>0</v>
      </c>
      <c r="BS51" s="58" t="str">
        <f>IF(C51="","",IFERROR(VLOOKUP($A51,HRA_EXCEPTION,2,FALSE),MASTER!$B$5))</f>
        <v/>
      </c>
      <c r="BT51" s="48" t="str">
        <f t="shared" si="31"/>
        <v/>
      </c>
      <c r="BU51" s="48" t="str">
        <f t="shared" si="32"/>
        <v/>
      </c>
      <c r="BV51" s="48" t="str">
        <f t="shared" si="33"/>
        <v/>
      </c>
      <c r="BW51" s="48" t="str">
        <f t="shared" si="34"/>
        <v/>
      </c>
      <c r="BX51" s="48" t="str">
        <f t="shared" si="35"/>
        <v/>
      </c>
      <c r="BY51" s="48" t="str">
        <f t="shared" si="36"/>
        <v/>
      </c>
      <c r="BZ51" s="48" t="str">
        <f t="shared" si="37"/>
        <v/>
      </c>
      <c r="CA51" s="48" t="str">
        <f t="shared" si="38"/>
        <v/>
      </c>
      <c r="CB51" s="48" t="str">
        <f t="shared" si="39"/>
        <v/>
      </c>
      <c r="CC51" s="48" t="str">
        <f t="shared" si="40"/>
        <v/>
      </c>
      <c r="CD51" s="48" t="str">
        <f t="shared" si="41"/>
        <v/>
      </c>
      <c r="CE51" s="58" t="str">
        <f>IFERROR(IF(BG51&lt;=23100,
   VLOOKUP(MASTER!$B$8,CCA_RATE,2,FALSE),
   VLOOKUP(MASTER!$B$8,CCA_RATE,3,FALSE)),"")</f>
        <v/>
      </c>
      <c r="CF51" s="48" t="str">
        <f>IFERROR(IF(C51="","",
IF(BH51=0,0,
   IF(AND(AX51=4,ISNUMBER(L51)),L51,
      IF(BH51&lt;=23100,
         VLOOKUP(MASTER!$B$8,CCA_RATE,2,FALSE),
         VLOOKUP(MASTER!$B$8,CCA_RATE,3,FALSE))))),"")</f>
        <v/>
      </c>
      <c r="CG51" s="48" t="str">
        <f>IFERROR(IF(C51="","",
IF(BI51=0,0,
   IF(AND(AX51=5,ISNUMBER(L51)),L51,
      IF(AND(AX51&gt;0,AX51&lt;5,ISNUMBER(L51)),CF51,
         IF(BI51&lt;=23100,
            VLOOKUP(MASTER!$B$8,CCA_RATE,2,FALSE),
            VLOOKUP(MASTER!$B$8,CCA_RATE,3,FALSE)))))),"")</f>
        <v/>
      </c>
      <c r="CH51" s="48" t="str">
        <f>IFERROR(IF(C51="","",
IF(BJ51=0,0,
   IF(AND(AX51=6,ISNUMBER(L51)),L51,
      IF(AND(AX51&gt;0,AX51&lt;6,ISNUMBER(L51)),CG51,
         IF(BJ51&lt;=23100,
            VLOOKUP(MASTER!$B$8,CCA_RATE,2,FALSE),
            VLOOKUP(MASTER!$B$8,CCA_RATE,3,FALSE)))))),"")</f>
        <v/>
      </c>
      <c r="CI51" s="48" t="str">
        <f>IFERROR(IF(C51="","",
IF(BK51=0,0,
   IF(AND(AX51=7,ISNUMBER(L51)),L51,
      IF(AND(AX51&gt;0,AX51&lt;7,ISNUMBER(L51)),CH51,
         IF(BK51&lt;=23100,
            VLOOKUP(MASTER!$B$8,CCA_RATE,2,FALSE),
            VLOOKUP(MASTER!$B$8,CCA_RATE,3,FALSE)))))),"")</f>
        <v/>
      </c>
      <c r="CJ51" s="48" t="str">
        <f>IFERROR(IF(C51="","",
IF(BL51=0,0,
   IF(AND(AX51=8,ISNUMBER(L51)),L51,
      IF(AND(AX51&gt;0,AX51&lt;8,ISNUMBER(L51)),CI51,
         IF(BL51&lt;=23100,
            VLOOKUP(MASTER!$B$8,CCA_RATE,2,FALSE),
            VLOOKUP(MASTER!$B$8,CCA_RATE,3,FALSE)))))),"")</f>
        <v/>
      </c>
      <c r="CK51" s="48" t="str">
        <f>IFERROR(IF(C51="","",
IF(BM51=0,0,
   IF(AND(AX51=9,ISNUMBER(L51)),L51,
      IF(AND(AX51&gt;0,AX51&lt;9,ISNUMBER(L51)),CJ51,
         IF(BM51&lt;=23100,
            VLOOKUP(MASTER!$B$8,CCA_RATE,2,FALSE),
            VLOOKUP(MASTER!$B$8,CCA_RATE,3,FALSE)))))),"")</f>
        <v/>
      </c>
      <c r="CL51" s="48" t="str">
        <f>IFERROR(IF(C51="","",
IF(BN51=0,0,
   IF(AND(AX51=10,ISNUMBER(L51)),L51,
      IF(AND(AX51&gt;0,AX51&lt;10,ISNUMBER(L51)),CK51,
         IF(BN51&lt;=23100,
            VLOOKUP(MASTER!$B$8,CCA_RATE,2,FALSE),
            VLOOKUP(MASTER!$B$8,CCA_RATE,3,FALSE)))))),"")</f>
        <v/>
      </c>
      <c r="CM51" s="48" t="str">
        <f>IFERROR(IF(C51="","",
IF(BO51=0,0,
   IF(AND(AX51=11,ISNUMBER(L51)),L51,
      IF(AND(AX51&gt;0,AX51&lt;11,ISNUMBER(L51)),CL51,
         IF(BO51&lt;=23100,
            VLOOKUP(MASTER!$B$8,CCA_RATE,2,FALSE),
            VLOOKUP(MASTER!$B$8,CCA_RATE,3,FALSE)))))),"")</f>
        <v/>
      </c>
      <c r="CN51" s="48" t="str">
        <f>IFERROR(IF(C51="","",
IF(BP51=0,0,
   IF(AND(AX51=12,ISNUMBER(L51)),L51,
      IF(AND(AX51&gt;0,AX51&lt;12,ISNUMBER(L51)),CM51,
         IF(BP51&lt;=23100,
            VLOOKUP(MASTER!$B$8,CCA_RATE,2,FALSE),
            VLOOKUP(MASTER!$B$8,CCA_RATE,3,FALSE)))))),"")</f>
        <v/>
      </c>
      <c r="CO51" s="48" t="str">
        <f>IFERROR(IF(C51="","",
IF(BQ51=0,0,
   IF(AND(AX51=13,ISNUMBER(L51)),L51,
      IF(AND(AX51&gt;0,AX51&lt;13,ISNUMBER(L51)),CN51,
         IF(BQ51&lt;=23100,
            VLOOKUP(MASTER!$B$8,CCA_RATE,2,FALSE),
            VLOOKUP(MASTER!$B$8,CCA_RATE,3,FALSE)))))),"")</f>
        <v/>
      </c>
      <c r="CP51" s="48" t="str">
        <f>IFERROR(IF(C51="","",
IF(BR51=0,0,
   IF(AND(AX51=14,ISNUMBER(L51)),L51,
      IF(AND(AX51&gt;0,AX51&lt;14,ISNUMBER(L51)),CO51,
         IF(BR51&lt;=23100,
            VLOOKUP(MASTER!$B$8,CCA_RATE,2,FALSE),
            VLOOKUP(MASTER!$B$8,CCA_RATE,3,FALSE)))))),"")</f>
        <v/>
      </c>
    </row>
    <row r="52" spans="1:94" x14ac:dyDescent="0.35">
      <c r="A52" s="48" t="str">
        <f>IF(C52="","",COUNTA($C$2:C52))</f>
        <v/>
      </c>
      <c r="B52" s="65"/>
      <c r="C52" s="65"/>
      <c r="D52" s="65"/>
      <c r="E52" s="65"/>
      <c r="F52" s="65"/>
      <c r="G52" s="65"/>
      <c r="H52" s="65"/>
      <c r="I52" s="65"/>
      <c r="J52" s="65"/>
      <c r="K52" s="65"/>
      <c r="L52" s="65"/>
      <c r="M52" s="65"/>
      <c r="N52" s="65"/>
      <c r="O52" s="65"/>
      <c r="P52" s="65"/>
      <c r="Q52" s="68"/>
      <c r="R52" s="68"/>
      <c r="S52" s="68"/>
      <c r="T52" s="68"/>
      <c r="U52" s="68"/>
      <c r="V52" s="68"/>
      <c r="W52" s="68"/>
      <c r="X52" s="68"/>
      <c r="Y52" s="68"/>
      <c r="Z52" s="68"/>
      <c r="AA52" s="68"/>
      <c r="AB52" s="68"/>
      <c r="AC52" t="s">
        <v>29</v>
      </c>
      <c r="AD52" s="48" t="str">
        <f t="shared" si="7"/>
        <v/>
      </c>
      <c r="AE52" s="48" t="str">
        <f>IFERROR(IF(AD52-MASTER!$B$6&lt;0,0,AD52-MASTER!$B$6),"")</f>
        <v/>
      </c>
      <c r="AF52" s="48" t="str">
        <f t="shared" si="8"/>
        <v/>
      </c>
      <c r="AG52" s="48" t="str">
        <f t="shared" si="9"/>
        <v/>
      </c>
      <c r="AH52" s="48" t="str">
        <f t="shared" si="10"/>
        <v/>
      </c>
      <c r="AI52" s="48" t="str">
        <f t="shared" si="11"/>
        <v/>
      </c>
      <c r="AJ52" s="48" t="str">
        <f t="shared" si="12"/>
        <v/>
      </c>
      <c r="AK52" s="69" t="str">
        <f t="shared" ca="1" si="13"/>
        <v/>
      </c>
      <c r="AW52" s="71">
        <f t="shared" si="0"/>
        <v>0</v>
      </c>
      <c r="AX52" s="71">
        <f t="shared" si="1"/>
        <v>0</v>
      </c>
      <c r="AY52" s="9">
        <f t="shared" si="14"/>
        <v>0</v>
      </c>
      <c r="AZ52" s="9">
        <f t="shared" si="15"/>
        <v>7</v>
      </c>
      <c r="BA52" s="9">
        <f t="shared" si="16"/>
        <v>0</v>
      </c>
      <c r="BB52" s="9">
        <f xml:space="preserve">
ROUND(BG52*MASTER!$B$3,0)
+ROUND(BH52*MASTER!$B$3,0)
+ROUND(BI52*MASTER!$B$3,0)
+ROUND(BJ52*MASTER!$B$3,0)
+ROUND(BK52*MASTER!$B$4,0)
+ROUND(BL52*MASTER!$B$4,0)
+ROUND(BM52*MASTER!$B$4,0)
+ROUND(BN52*MASTER!$B$4,0)
+ROUND(BO52*MASTER!$B$4,0)
+ROUND(BP52*MASTER!$B$4,0)
+ROUND(BQ52*MASTER!$B$4,0)
+ROUND(BR52*MASTER!$B$4,0)
+ROUND(
   (MASTER!$B$3 - MASTER!$B$11) * E52 * 2,
0)</f>
        <v>0</v>
      </c>
      <c r="BC52" s="9" t="str">
        <f t="shared" si="17"/>
        <v/>
      </c>
      <c r="BD52" s="9">
        <f t="shared" si="18"/>
        <v>0</v>
      </c>
      <c r="BE52" s="9">
        <f>IF(O52="Yes",MASTER!$B$7,0)</f>
        <v>0</v>
      </c>
      <c r="BF52" s="9">
        <f>IF(
   OR($N52="",$N52="NO"),
   0,
   IFERROR(
      ROUND(
         CHOOSE(
            MATCH($N52,$H$302:$H$313,0),
            (BG52 + ROUND(BG52*MASTER!$B$3,0))*0.5,
            (BH52 + ROUND(BH52*MASTER!$B$3,0))*0.5,
            (BI52 + ROUND(BI52*MASTER!$B$3,0))*0.5,
            (BJ52 + ROUND(BJ52*MASTER!$B$3,0))*0.5,
            (BK52 + ROUND(BK52*MASTER!$B$4,0))*0.5,
            (BL52 + ROUND(BL52*MASTER!$B$4,0))*0.5,
            (BM52 + ROUND(BM52*MASTER!$B$4,0))*0.5,
            (BN52 + ROUND(BN52*MASTER!$B$4,0))*0.5,
            (BO52 + ROUND(BO52*MASTER!$B$4,0))*0.5,
            (BP52 + ROUND(BP52*MASTER!$B$4,0))*0.5,
            (BQ52 + ROUND(BQ52*MASTER!$B$4,0))*0.5,
            (BR52 + ROUND(BR52*MASTER!$B$4,0))*0.5
         ),
      0),
   0)
)</f>
        <v>0</v>
      </c>
      <c r="BG52" s="71">
        <f t="shared" si="19"/>
        <v>0</v>
      </c>
      <c r="BH52" s="9">
        <f t="shared" si="20"/>
        <v>0</v>
      </c>
      <c r="BI52" s="9">
        <f t="shared" si="21"/>
        <v>0</v>
      </c>
      <c r="BJ52" s="9">
        <f t="shared" si="22"/>
        <v>0</v>
      </c>
      <c r="BK52" s="9">
        <f t="shared" si="23"/>
        <v>0</v>
      </c>
      <c r="BL52" s="71">
        <f t="shared" si="24"/>
        <v>0</v>
      </c>
      <c r="BM52" s="71">
        <f t="shared" si="25"/>
        <v>0</v>
      </c>
      <c r="BN52" s="71">
        <f t="shared" si="26"/>
        <v>0</v>
      </c>
      <c r="BO52" s="71">
        <f t="shared" si="27"/>
        <v>0</v>
      </c>
      <c r="BP52" s="71">
        <f t="shared" si="28"/>
        <v>0</v>
      </c>
      <c r="BQ52" s="72">
        <f t="shared" si="29"/>
        <v>0</v>
      </c>
      <c r="BR52" s="71">
        <f t="shared" si="30"/>
        <v>0</v>
      </c>
      <c r="BS52" s="58" t="str">
        <f>IF(C52="","",IFERROR(VLOOKUP($A52,HRA_EXCEPTION,2,FALSE),MASTER!$B$5))</f>
        <v/>
      </c>
      <c r="BT52" s="48" t="str">
        <f t="shared" si="31"/>
        <v/>
      </c>
      <c r="BU52" s="48" t="str">
        <f t="shared" si="32"/>
        <v/>
      </c>
      <c r="BV52" s="48" t="str">
        <f t="shared" si="33"/>
        <v/>
      </c>
      <c r="BW52" s="48" t="str">
        <f t="shared" si="34"/>
        <v/>
      </c>
      <c r="BX52" s="48" t="str">
        <f t="shared" si="35"/>
        <v/>
      </c>
      <c r="BY52" s="48" t="str">
        <f t="shared" si="36"/>
        <v/>
      </c>
      <c r="BZ52" s="48" t="str">
        <f t="shared" si="37"/>
        <v/>
      </c>
      <c r="CA52" s="48" t="str">
        <f t="shared" si="38"/>
        <v/>
      </c>
      <c r="CB52" s="48" t="str">
        <f t="shared" si="39"/>
        <v/>
      </c>
      <c r="CC52" s="48" t="str">
        <f t="shared" si="40"/>
        <v/>
      </c>
      <c r="CD52" s="48" t="str">
        <f t="shared" si="41"/>
        <v/>
      </c>
      <c r="CE52" s="58" t="str">
        <f>IFERROR(IF(BG52&lt;=23100,
   VLOOKUP(MASTER!$B$8,CCA_RATE,2,FALSE),
   VLOOKUP(MASTER!$B$8,CCA_RATE,3,FALSE)),"")</f>
        <v/>
      </c>
      <c r="CF52" s="48" t="str">
        <f>IFERROR(IF(C52="","",
IF(BH52=0,0,
   IF(AND(AX52=4,ISNUMBER(L52)),L52,
      IF(BH52&lt;=23100,
         VLOOKUP(MASTER!$B$8,CCA_RATE,2,FALSE),
         VLOOKUP(MASTER!$B$8,CCA_RATE,3,FALSE))))),"")</f>
        <v/>
      </c>
      <c r="CG52" s="48" t="str">
        <f>IFERROR(IF(C52="","",
IF(BI52=0,0,
   IF(AND(AX52=5,ISNUMBER(L52)),L52,
      IF(AND(AX52&gt;0,AX52&lt;5,ISNUMBER(L52)),CF52,
         IF(BI52&lt;=23100,
            VLOOKUP(MASTER!$B$8,CCA_RATE,2,FALSE),
            VLOOKUP(MASTER!$B$8,CCA_RATE,3,FALSE)))))),"")</f>
        <v/>
      </c>
      <c r="CH52" s="48" t="str">
        <f>IFERROR(IF(C52="","",
IF(BJ52=0,0,
   IF(AND(AX52=6,ISNUMBER(L52)),L52,
      IF(AND(AX52&gt;0,AX52&lt;6,ISNUMBER(L52)),CG52,
         IF(BJ52&lt;=23100,
            VLOOKUP(MASTER!$B$8,CCA_RATE,2,FALSE),
            VLOOKUP(MASTER!$B$8,CCA_RATE,3,FALSE)))))),"")</f>
        <v/>
      </c>
      <c r="CI52" s="48" t="str">
        <f>IFERROR(IF(C52="","",
IF(BK52=0,0,
   IF(AND(AX52=7,ISNUMBER(L52)),L52,
      IF(AND(AX52&gt;0,AX52&lt;7,ISNUMBER(L52)),CH52,
         IF(BK52&lt;=23100,
            VLOOKUP(MASTER!$B$8,CCA_RATE,2,FALSE),
            VLOOKUP(MASTER!$B$8,CCA_RATE,3,FALSE)))))),"")</f>
        <v/>
      </c>
      <c r="CJ52" s="48" t="str">
        <f>IFERROR(IF(C52="","",
IF(BL52=0,0,
   IF(AND(AX52=8,ISNUMBER(L52)),L52,
      IF(AND(AX52&gt;0,AX52&lt;8,ISNUMBER(L52)),CI52,
         IF(BL52&lt;=23100,
            VLOOKUP(MASTER!$B$8,CCA_RATE,2,FALSE),
            VLOOKUP(MASTER!$B$8,CCA_RATE,3,FALSE)))))),"")</f>
        <v/>
      </c>
      <c r="CK52" s="48" t="str">
        <f>IFERROR(IF(C52="","",
IF(BM52=0,0,
   IF(AND(AX52=9,ISNUMBER(L52)),L52,
      IF(AND(AX52&gt;0,AX52&lt;9,ISNUMBER(L52)),CJ52,
         IF(BM52&lt;=23100,
            VLOOKUP(MASTER!$B$8,CCA_RATE,2,FALSE),
            VLOOKUP(MASTER!$B$8,CCA_RATE,3,FALSE)))))),"")</f>
        <v/>
      </c>
      <c r="CL52" s="48" t="str">
        <f>IFERROR(IF(C52="","",
IF(BN52=0,0,
   IF(AND(AX52=10,ISNUMBER(L52)),L52,
      IF(AND(AX52&gt;0,AX52&lt;10,ISNUMBER(L52)),CK52,
         IF(BN52&lt;=23100,
            VLOOKUP(MASTER!$B$8,CCA_RATE,2,FALSE),
            VLOOKUP(MASTER!$B$8,CCA_RATE,3,FALSE)))))),"")</f>
        <v/>
      </c>
      <c r="CM52" s="48" t="str">
        <f>IFERROR(IF(C52="","",
IF(BO52=0,0,
   IF(AND(AX52=11,ISNUMBER(L52)),L52,
      IF(AND(AX52&gt;0,AX52&lt;11,ISNUMBER(L52)),CL52,
         IF(BO52&lt;=23100,
            VLOOKUP(MASTER!$B$8,CCA_RATE,2,FALSE),
            VLOOKUP(MASTER!$B$8,CCA_RATE,3,FALSE)))))),"")</f>
        <v/>
      </c>
      <c r="CN52" s="48" t="str">
        <f>IFERROR(IF(C52="","",
IF(BP52=0,0,
   IF(AND(AX52=12,ISNUMBER(L52)),L52,
      IF(AND(AX52&gt;0,AX52&lt;12,ISNUMBER(L52)),CM52,
         IF(BP52&lt;=23100,
            VLOOKUP(MASTER!$B$8,CCA_RATE,2,FALSE),
            VLOOKUP(MASTER!$B$8,CCA_RATE,3,FALSE)))))),"")</f>
        <v/>
      </c>
      <c r="CO52" s="48" t="str">
        <f>IFERROR(IF(C52="","",
IF(BQ52=0,0,
   IF(AND(AX52=13,ISNUMBER(L52)),L52,
      IF(AND(AX52&gt;0,AX52&lt;13,ISNUMBER(L52)),CN52,
         IF(BQ52&lt;=23100,
            VLOOKUP(MASTER!$B$8,CCA_RATE,2,FALSE),
            VLOOKUP(MASTER!$B$8,CCA_RATE,3,FALSE)))))),"")</f>
        <v/>
      </c>
      <c r="CP52" s="48" t="str">
        <f>IFERROR(IF(C52="","",
IF(BR52=0,0,
   IF(AND(AX52=14,ISNUMBER(L52)),L52,
      IF(AND(AX52&gt;0,AX52&lt;14,ISNUMBER(L52)),CO52,
         IF(BR52&lt;=23100,
            VLOOKUP(MASTER!$B$8,CCA_RATE,2,FALSE),
            VLOOKUP(MASTER!$B$8,CCA_RATE,3,FALSE)))))),"")</f>
        <v/>
      </c>
    </row>
    <row r="53" spans="1:94" x14ac:dyDescent="0.35">
      <c r="A53" s="48" t="str">
        <f>IF(C53="","",COUNTA($C$2:C53))</f>
        <v/>
      </c>
      <c r="B53" s="65"/>
      <c r="C53" s="65"/>
      <c r="D53" s="65"/>
      <c r="E53" s="65"/>
      <c r="F53" s="65"/>
      <c r="G53" s="65"/>
      <c r="H53" s="65"/>
      <c r="I53" s="65"/>
      <c r="J53" s="65"/>
      <c r="K53" s="65"/>
      <c r="L53" s="65"/>
      <c r="M53" s="65"/>
      <c r="N53" s="65"/>
      <c r="O53" s="65"/>
      <c r="P53" s="65"/>
      <c r="Q53" s="68"/>
      <c r="R53" s="68"/>
      <c r="S53" s="68"/>
      <c r="T53" s="68"/>
      <c r="U53" s="68"/>
      <c r="V53" s="68"/>
      <c r="W53" s="68"/>
      <c r="X53" s="68"/>
      <c r="Y53" s="68"/>
      <c r="Z53" s="68"/>
      <c r="AA53" s="68"/>
      <c r="AB53" s="68"/>
      <c r="AC53" t="s">
        <v>30</v>
      </c>
      <c r="AD53" s="48" t="str">
        <f t="shared" si="7"/>
        <v/>
      </c>
      <c r="AE53" s="48" t="str">
        <f>IFERROR(IF(AD53-MASTER!$B$6&lt;0,0,AD53-MASTER!$B$6),"")</f>
        <v/>
      </c>
      <c r="AF53" s="48" t="str">
        <f t="shared" si="8"/>
        <v/>
      </c>
      <c r="AG53" s="48" t="str">
        <f t="shared" si="9"/>
        <v/>
      </c>
      <c r="AH53" s="48" t="str">
        <f t="shared" si="10"/>
        <v/>
      </c>
      <c r="AI53" s="48" t="str">
        <f t="shared" si="11"/>
        <v/>
      </c>
      <c r="AJ53" s="48" t="str">
        <f t="shared" si="12"/>
        <v/>
      </c>
      <c r="AK53" s="69" t="str">
        <f t="shared" ca="1" si="13"/>
        <v/>
      </c>
      <c r="AW53" s="71">
        <f t="shared" si="0"/>
        <v>0</v>
      </c>
      <c r="AX53" s="71">
        <f t="shared" si="1"/>
        <v>0</v>
      </c>
      <c r="AY53" s="9">
        <f t="shared" si="14"/>
        <v>0</v>
      </c>
      <c r="AZ53" s="9">
        <f t="shared" si="15"/>
        <v>7</v>
      </c>
      <c r="BA53" s="9">
        <f t="shared" si="16"/>
        <v>0</v>
      </c>
      <c r="BB53" s="9">
        <f xml:space="preserve">
ROUND(BG53*MASTER!$B$3,0)
+ROUND(BH53*MASTER!$B$3,0)
+ROUND(BI53*MASTER!$B$3,0)
+ROUND(BJ53*MASTER!$B$3,0)
+ROUND(BK53*MASTER!$B$4,0)
+ROUND(BL53*MASTER!$B$4,0)
+ROUND(BM53*MASTER!$B$4,0)
+ROUND(BN53*MASTER!$B$4,0)
+ROUND(BO53*MASTER!$B$4,0)
+ROUND(BP53*MASTER!$B$4,0)
+ROUND(BQ53*MASTER!$B$4,0)
+ROUND(BR53*MASTER!$B$4,0)
+ROUND(
   (MASTER!$B$3 - MASTER!$B$11) * E53 * 2,
0)</f>
        <v>0</v>
      </c>
      <c r="BC53" s="9" t="str">
        <f t="shared" si="17"/>
        <v/>
      </c>
      <c r="BD53" s="9">
        <f t="shared" si="18"/>
        <v>0</v>
      </c>
      <c r="BE53" s="9">
        <f>IF(O53="Yes",MASTER!$B$7,0)</f>
        <v>0</v>
      </c>
      <c r="BF53" s="9">
        <f>IF(
   OR($N53="",$N53="NO"),
   0,
   IFERROR(
      ROUND(
         CHOOSE(
            MATCH($N53,$H$302:$H$313,0),
            (BG53 + ROUND(BG53*MASTER!$B$3,0))*0.5,
            (BH53 + ROUND(BH53*MASTER!$B$3,0))*0.5,
            (BI53 + ROUND(BI53*MASTER!$B$3,0))*0.5,
            (BJ53 + ROUND(BJ53*MASTER!$B$3,0))*0.5,
            (BK53 + ROUND(BK53*MASTER!$B$4,0))*0.5,
            (BL53 + ROUND(BL53*MASTER!$B$4,0))*0.5,
            (BM53 + ROUND(BM53*MASTER!$B$4,0))*0.5,
            (BN53 + ROUND(BN53*MASTER!$B$4,0))*0.5,
            (BO53 + ROUND(BO53*MASTER!$B$4,0))*0.5,
            (BP53 + ROUND(BP53*MASTER!$B$4,0))*0.5,
            (BQ53 + ROUND(BQ53*MASTER!$B$4,0))*0.5,
            (BR53 + ROUND(BR53*MASTER!$B$4,0))*0.5
         ),
      0),
   0)
)</f>
        <v>0</v>
      </c>
      <c r="BG53" s="71">
        <f t="shared" si="19"/>
        <v>0</v>
      </c>
      <c r="BH53" s="9">
        <f t="shared" si="20"/>
        <v>0</v>
      </c>
      <c r="BI53" s="9">
        <f t="shared" si="21"/>
        <v>0</v>
      </c>
      <c r="BJ53" s="9">
        <f t="shared" si="22"/>
        <v>0</v>
      </c>
      <c r="BK53" s="9">
        <f t="shared" si="23"/>
        <v>0</v>
      </c>
      <c r="BL53" s="71">
        <f t="shared" si="24"/>
        <v>0</v>
      </c>
      <c r="BM53" s="71">
        <f t="shared" si="25"/>
        <v>0</v>
      </c>
      <c r="BN53" s="71">
        <f t="shared" si="26"/>
        <v>0</v>
      </c>
      <c r="BO53" s="71">
        <f t="shared" si="27"/>
        <v>0</v>
      </c>
      <c r="BP53" s="71">
        <f t="shared" si="28"/>
        <v>0</v>
      </c>
      <c r="BQ53" s="72">
        <f t="shared" si="29"/>
        <v>0</v>
      </c>
      <c r="BR53" s="71">
        <f t="shared" si="30"/>
        <v>0</v>
      </c>
      <c r="BS53" s="58" t="str">
        <f>IF(C53="","",IFERROR(VLOOKUP($A53,HRA_EXCEPTION,2,FALSE),MASTER!$B$5))</f>
        <v/>
      </c>
      <c r="BT53" s="48" t="str">
        <f t="shared" si="31"/>
        <v/>
      </c>
      <c r="BU53" s="48" t="str">
        <f t="shared" si="32"/>
        <v/>
      </c>
      <c r="BV53" s="48" t="str">
        <f t="shared" si="33"/>
        <v/>
      </c>
      <c r="BW53" s="48" t="str">
        <f t="shared" si="34"/>
        <v/>
      </c>
      <c r="BX53" s="48" t="str">
        <f t="shared" si="35"/>
        <v/>
      </c>
      <c r="BY53" s="48" t="str">
        <f t="shared" si="36"/>
        <v/>
      </c>
      <c r="BZ53" s="48" t="str">
        <f t="shared" si="37"/>
        <v/>
      </c>
      <c r="CA53" s="48" t="str">
        <f t="shared" si="38"/>
        <v/>
      </c>
      <c r="CB53" s="48" t="str">
        <f t="shared" si="39"/>
        <v/>
      </c>
      <c r="CC53" s="48" t="str">
        <f t="shared" si="40"/>
        <v/>
      </c>
      <c r="CD53" s="48" t="str">
        <f t="shared" si="41"/>
        <v/>
      </c>
      <c r="CE53" s="58" t="str">
        <f>IFERROR(IF(BG53&lt;=23100,
   VLOOKUP(MASTER!$B$8,CCA_RATE,2,FALSE),
   VLOOKUP(MASTER!$B$8,CCA_RATE,3,FALSE)),"")</f>
        <v/>
      </c>
      <c r="CF53" s="48" t="str">
        <f>IFERROR(IF(C53="","",
IF(BH53=0,0,
   IF(AND(AX53=4,ISNUMBER(L53)),L53,
      IF(BH53&lt;=23100,
         VLOOKUP(MASTER!$B$8,CCA_RATE,2,FALSE),
         VLOOKUP(MASTER!$B$8,CCA_RATE,3,FALSE))))),"")</f>
        <v/>
      </c>
      <c r="CG53" s="48" t="str">
        <f>IFERROR(IF(C53="","",
IF(BI53=0,0,
   IF(AND(AX53=5,ISNUMBER(L53)),L53,
      IF(AND(AX53&gt;0,AX53&lt;5,ISNUMBER(L53)),CF53,
         IF(BI53&lt;=23100,
            VLOOKUP(MASTER!$B$8,CCA_RATE,2,FALSE),
            VLOOKUP(MASTER!$B$8,CCA_RATE,3,FALSE)))))),"")</f>
        <v/>
      </c>
      <c r="CH53" s="48" t="str">
        <f>IFERROR(IF(C53="","",
IF(BJ53=0,0,
   IF(AND(AX53=6,ISNUMBER(L53)),L53,
      IF(AND(AX53&gt;0,AX53&lt;6,ISNUMBER(L53)),CG53,
         IF(BJ53&lt;=23100,
            VLOOKUP(MASTER!$B$8,CCA_RATE,2,FALSE),
            VLOOKUP(MASTER!$B$8,CCA_RATE,3,FALSE)))))),"")</f>
        <v/>
      </c>
      <c r="CI53" s="48" t="str">
        <f>IFERROR(IF(C53="","",
IF(BK53=0,0,
   IF(AND(AX53=7,ISNUMBER(L53)),L53,
      IF(AND(AX53&gt;0,AX53&lt;7,ISNUMBER(L53)),CH53,
         IF(BK53&lt;=23100,
            VLOOKUP(MASTER!$B$8,CCA_RATE,2,FALSE),
            VLOOKUP(MASTER!$B$8,CCA_RATE,3,FALSE)))))),"")</f>
        <v/>
      </c>
      <c r="CJ53" s="48" t="str">
        <f>IFERROR(IF(C53="","",
IF(BL53=0,0,
   IF(AND(AX53=8,ISNUMBER(L53)),L53,
      IF(AND(AX53&gt;0,AX53&lt;8,ISNUMBER(L53)),CI53,
         IF(BL53&lt;=23100,
            VLOOKUP(MASTER!$B$8,CCA_RATE,2,FALSE),
            VLOOKUP(MASTER!$B$8,CCA_RATE,3,FALSE)))))),"")</f>
        <v/>
      </c>
      <c r="CK53" s="48" t="str">
        <f>IFERROR(IF(C53="","",
IF(BM53=0,0,
   IF(AND(AX53=9,ISNUMBER(L53)),L53,
      IF(AND(AX53&gt;0,AX53&lt;9,ISNUMBER(L53)),CJ53,
         IF(BM53&lt;=23100,
            VLOOKUP(MASTER!$B$8,CCA_RATE,2,FALSE),
            VLOOKUP(MASTER!$B$8,CCA_RATE,3,FALSE)))))),"")</f>
        <v/>
      </c>
      <c r="CL53" s="48" t="str">
        <f>IFERROR(IF(C53="","",
IF(BN53=0,0,
   IF(AND(AX53=10,ISNUMBER(L53)),L53,
      IF(AND(AX53&gt;0,AX53&lt;10,ISNUMBER(L53)),CK53,
         IF(BN53&lt;=23100,
            VLOOKUP(MASTER!$B$8,CCA_RATE,2,FALSE),
            VLOOKUP(MASTER!$B$8,CCA_RATE,3,FALSE)))))),"")</f>
        <v/>
      </c>
      <c r="CM53" s="48" t="str">
        <f>IFERROR(IF(C53="","",
IF(BO53=0,0,
   IF(AND(AX53=11,ISNUMBER(L53)),L53,
      IF(AND(AX53&gt;0,AX53&lt;11,ISNUMBER(L53)),CL53,
         IF(BO53&lt;=23100,
            VLOOKUP(MASTER!$B$8,CCA_RATE,2,FALSE),
            VLOOKUP(MASTER!$B$8,CCA_RATE,3,FALSE)))))),"")</f>
        <v/>
      </c>
      <c r="CN53" s="48" t="str">
        <f>IFERROR(IF(C53="","",
IF(BP53=0,0,
   IF(AND(AX53=12,ISNUMBER(L53)),L53,
      IF(AND(AX53&gt;0,AX53&lt;12,ISNUMBER(L53)),CM53,
         IF(BP53&lt;=23100,
            VLOOKUP(MASTER!$B$8,CCA_RATE,2,FALSE),
            VLOOKUP(MASTER!$B$8,CCA_RATE,3,FALSE)))))),"")</f>
        <v/>
      </c>
      <c r="CO53" s="48" t="str">
        <f>IFERROR(IF(C53="","",
IF(BQ53=0,0,
   IF(AND(AX53=13,ISNUMBER(L53)),L53,
      IF(AND(AX53&gt;0,AX53&lt;13,ISNUMBER(L53)),CN53,
         IF(BQ53&lt;=23100,
            VLOOKUP(MASTER!$B$8,CCA_RATE,2,FALSE),
            VLOOKUP(MASTER!$B$8,CCA_RATE,3,FALSE)))))),"")</f>
        <v/>
      </c>
      <c r="CP53" s="48" t="str">
        <f>IFERROR(IF(C53="","",
IF(BR53=0,0,
   IF(AND(AX53=14,ISNUMBER(L53)),L53,
      IF(AND(AX53&gt;0,AX53&lt;14,ISNUMBER(L53)),CO53,
         IF(BR53&lt;=23100,
            VLOOKUP(MASTER!$B$8,CCA_RATE,2,FALSE),
            VLOOKUP(MASTER!$B$8,CCA_RATE,3,FALSE)))))),"")</f>
        <v/>
      </c>
    </row>
    <row r="54" spans="1:94" x14ac:dyDescent="0.35">
      <c r="A54" s="48" t="str">
        <f>IF(C54="","",COUNTA($C$2:C54))</f>
        <v/>
      </c>
      <c r="B54" s="65"/>
      <c r="C54" s="65"/>
      <c r="D54" s="65"/>
      <c r="E54" s="65"/>
      <c r="F54" s="65"/>
      <c r="G54" s="65"/>
      <c r="H54" s="65"/>
      <c r="I54" s="65"/>
      <c r="J54" s="65"/>
      <c r="K54" s="65"/>
      <c r="L54" s="65"/>
      <c r="M54" s="65"/>
      <c r="N54" s="65"/>
      <c r="O54" s="65"/>
      <c r="P54" s="65"/>
      <c r="Q54" s="68"/>
      <c r="R54" s="68"/>
      <c r="S54" s="68"/>
      <c r="T54" s="68"/>
      <c r="U54" s="68"/>
      <c r="V54" s="68"/>
      <c r="W54" s="68"/>
      <c r="X54" s="68"/>
      <c r="Y54" s="68"/>
      <c r="Z54" s="68"/>
      <c r="AA54" s="68"/>
      <c r="AB54" s="68"/>
      <c r="AC54" t="s">
        <v>31</v>
      </c>
      <c r="AD54" s="48" t="str">
        <f t="shared" si="7"/>
        <v/>
      </c>
      <c r="AE54" s="48" t="str">
        <f>IFERROR(IF(AD54-MASTER!$B$6&lt;0,0,AD54-MASTER!$B$6),"")</f>
        <v/>
      </c>
      <c r="AF54" s="48" t="str">
        <f t="shared" si="8"/>
        <v/>
      </c>
      <c r="AG54" s="48" t="str">
        <f t="shared" si="9"/>
        <v/>
      </c>
      <c r="AH54" s="48" t="str">
        <f t="shared" si="10"/>
        <v/>
      </c>
      <c r="AI54" s="48" t="str">
        <f t="shared" si="11"/>
        <v/>
      </c>
      <c r="AJ54" s="48" t="str">
        <f t="shared" si="12"/>
        <v/>
      </c>
      <c r="AK54" s="69" t="str">
        <f t="shared" ca="1" si="13"/>
        <v/>
      </c>
      <c r="AW54" s="71">
        <f t="shared" si="0"/>
        <v>0</v>
      </c>
      <c r="AX54" s="71">
        <f t="shared" si="1"/>
        <v>0</v>
      </c>
      <c r="AY54" s="9">
        <f t="shared" si="14"/>
        <v>0</v>
      </c>
      <c r="AZ54" s="9">
        <f t="shared" si="15"/>
        <v>7</v>
      </c>
      <c r="BA54" s="9">
        <f t="shared" si="16"/>
        <v>0</v>
      </c>
      <c r="BB54" s="9">
        <f xml:space="preserve">
ROUND(BG54*MASTER!$B$3,0)
+ROUND(BH54*MASTER!$B$3,0)
+ROUND(BI54*MASTER!$B$3,0)
+ROUND(BJ54*MASTER!$B$3,0)
+ROUND(BK54*MASTER!$B$4,0)
+ROUND(BL54*MASTER!$B$4,0)
+ROUND(BM54*MASTER!$B$4,0)
+ROUND(BN54*MASTER!$B$4,0)
+ROUND(BO54*MASTER!$B$4,0)
+ROUND(BP54*MASTER!$B$4,0)
+ROUND(BQ54*MASTER!$B$4,0)
+ROUND(BR54*MASTER!$B$4,0)
+ROUND(
   (MASTER!$B$3 - MASTER!$B$11) * E54 * 2,
0)</f>
        <v>0</v>
      </c>
      <c r="BC54" s="9" t="str">
        <f t="shared" si="17"/>
        <v/>
      </c>
      <c r="BD54" s="9">
        <f t="shared" si="18"/>
        <v>0</v>
      </c>
      <c r="BE54" s="9">
        <f>IF(O54="Yes",MASTER!$B$7,0)</f>
        <v>0</v>
      </c>
      <c r="BF54" s="9">
        <f>IF(
   OR($N54="",$N54="NO"),
   0,
   IFERROR(
      ROUND(
         CHOOSE(
            MATCH($N54,$H$302:$H$313,0),
            (BG54 + ROUND(BG54*MASTER!$B$3,0))*0.5,
            (BH54 + ROUND(BH54*MASTER!$B$3,0))*0.5,
            (BI54 + ROUND(BI54*MASTER!$B$3,0))*0.5,
            (BJ54 + ROUND(BJ54*MASTER!$B$3,0))*0.5,
            (BK54 + ROUND(BK54*MASTER!$B$4,0))*0.5,
            (BL54 + ROUND(BL54*MASTER!$B$4,0))*0.5,
            (BM54 + ROUND(BM54*MASTER!$B$4,0))*0.5,
            (BN54 + ROUND(BN54*MASTER!$B$4,0))*0.5,
            (BO54 + ROUND(BO54*MASTER!$B$4,0))*0.5,
            (BP54 + ROUND(BP54*MASTER!$B$4,0))*0.5,
            (BQ54 + ROUND(BQ54*MASTER!$B$4,0))*0.5,
            (BR54 + ROUND(BR54*MASTER!$B$4,0))*0.5
         ),
      0),
   0)
)</f>
        <v>0</v>
      </c>
      <c r="BG54" s="71">
        <f t="shared" si="19"/>
        <v>0</v>
      </c>
      <c r="BH54" s="9">
        <f t="shared" si="20"/>
        <v>0</v>
      </c>
      <c r="BI54" s="9">
        <f t="shared" si="21"/>
        <v>0</v>
      </c>
      <c r="BJ54" s="9">
        <f t="shared" si="22"/>
        <v>0</v>
      </c>
      <c r="BK54" s="9">
        <f t="shared" si="23"/>
        <v>0</v>
      </c>
      <c r="BL54" s="71">
        <f t="shared" si="24"/>
        <v>0</v>
      </c>
      <c r="BM54" s="71">
        <f t="shared" si="25"/>
        <v>0</v>
      </c>
      <c r="BN54" s="71">
        <f t="shared" si="26"/>
        <v>0</v>
      </c>
      <c r="BO54" s="71">
        <f t="shared" si="27"/>
        <v>0</v>
      </c>
      <c r="BP54" s="71">
        <f t="shared" si="28"/>
        <v>0</v>
      </c>
      <c r="BQ54" s="72">
        <f t="shared" si="29"/>
        <v>0</v>
      </c>
      <c r="BR54" s="71">
        <f t="shared" si="30"/>
        <v>0</v>
      </c>
      <c r="BS54" s="58" t="str">
        <f>IF(C54="","",IFERROR(VLOOKUP($A54,HRA_EXCEPTION,2,FALSE),MASTER!$B$5))</f>
        <v/>
      </c>
      <c r="BT54" s="48" t="str">
        <f t="shared" si="31"/>
        <v/>
      </c>
      <c r="BU54" s="48" t="str">
        <f t="shared" si="32"/>
        <v/>
      </c>
      <c r="BV54" s="48" t="str">
        <f t="shared" si="33"/>
        <v/>
      </c>
      <c r="BW54" s="48" t="str">
        <f t="shared" si="34"/>
        <v/>
      </c>
      <c r="BX54" s="48" t="str">
        <f t="shared" si="35"/>
        <v/>
      </c>
      <c r="BY54" s="48" t="str">
        <f t="shared" si="36"/>
        <v/>
      </c>
      <c r="BZ54" s="48" t="str">
        <f t="shared" si="37"/>
        <v/>
      </c>
      <c r="CA54" s="48" t="str">
        <f t="shared" si="38"/>
        <v/>
      </c>
      <c r="CB54" s="48" t="str">
        <f t="shared" si="39"/>
        <v/>
      </c>
      <c r="CC54" s="48" t="str">
        <f t="shared" si="40"/>
        <v/>
      </c>
      <c r="CD54" s="48" t="str">
        <f t="shared" si="41"/>
        <v/>
      </c>
      <c r="CE54" s="58" t="str">
        <f>IFERROR(IF(BG54&lt;=23100,
   VLOOKUP(MASTER!$B$8,CCA_RATE,2,FALSE),
   VLOOKUP(MASTER!$B$8,CCA_RATE,3,FALSE)),"")</f>
        <v/>
      </c>
      <c r="CF54" s="48" t="str">
        <f>IFERROR(IF(C54="","",
IF(BH54=0,0,
   IF(AND(AX54=4,ISNUMBER(L54)),L54,
      IF(BH54&lt;=23100,
         VLOOKUP(MASTER!$B$8,CCA_RATE,2,FALSE),
         VLOOKUP(MASTER!$B$8,CCA_RATE,3,FALSE))))),"")</f>
        <v/>
      </c>
      <c r="CG54" s="48" t="str">
        <f>IFERROR(IF(C54="","",
IF(BI54=0,0,
   IF(AND(AX54=5,ISNUMBER(L54)),L54,
      IF(AND(AX54&gt;0,AX54&lt;5,ISNUMBER(L54)),CF54,
         IF(BI54&lt;=23100,
            VLOOKUP(MASTER!$B$8,CCA_RATE,2,FALSE),
            VLOOKUP(MASTER!$B$8,CCA_RATE,3,FALSE)))))),"")</f>
        <v/>
      </c>
      <c r="CH54" s="48" t="str">
        <f>IFERROR(IF(C54="","",
IF(BJ54=0,0,
   IF(AND(AX54=6,ISNUMBER(L54)),L54,
      IF(AND(AX54&gt;0,AX54&lt;6,ISNUMBER(L54)),CG54,
         IF(BJ54&lt;=23100,
            VLOOKUP(MASTER!$B$8,CCA_RATE,2,FALSE),
            VLOOKUP(MASTER!$B$8,CCA_RATE,3,FALSE)))))),"")</f>
        <v/>
      </c>
      <c r="CI54" s="48" t="str">
        <f>IFERROR(IF(C54="","",
IF(BK54=0,0,
   IF(AND(AX54=7,ISNUMBER(L54)),L54,
      IF(AND(AX54&gt;0,AX54&lt;7,ISNUMBER(L54)),CH54,
         IF(BK54&lt;=23100,
            VLOOKUP(MASTER!$B$8,CCA_RATE,2,FALSE),
            VLOOKUP(MASTER!$B$8,CCA_RATE,3,FALSE)))))),"")</f>
        <v/>
      </c>
      <c r="CJ54" s="48" t="str">
        <f>IFERROR(IF(C54="","",
IF(BL54=0,0,
   IF(AND(AX54=8,ISNUMBER(L54)),L54,
      IF(AND(AX54&gt;0,AX54&lt;8,ISNUMBER(L54)),CI54,
         IF(BL54&lt;=23100,
            VLOOKUP(MASTER!$B$8,CCA_RATE,2,FALSE),
            VLOOKUP(MASTER!$B$8,CCA_RATE,3,FALSE)))))),"")</f>
        <v/>
      </c>
      <c r="CK54" s="48" t="str">
        <f>IFERROR(IF(C54="","",
IF(BM54=0,0,
   IF(AND(AX54=9,ISNUMBER(L54)),L54,
      IF(AND(AX54&gt;0,AX54&lt;9,ISNUMBER(L54)),CJ54,
         IF(BM54&lt;=23100,
            VLOOKUP(MASTER!$B$8,CCA_RATE,2,FALSE),
            VLOOKUP(MASTER!$B$8,CCA_RATE,3,FALSE)))))),"")</f>
        <v/>
      </c>
      <c r="CL54" s="48" t="str">
        <f>IFERROR(IF(C54="","",
IF(BN54=0,0,
   IF(AND(AX54=10,ISNUMBER(L54)),L54,
      IF(AND(AX54&gt;0,AX54&lt;10,ISNUMBER(L54)),CK54,
         IF(BN54&lt;=23100,
            VLOOKUP(MASTER!$B$8,CCA_RATE,2,FALSE),
            VLOOKUP(MASTER!$B$8,CCA_RATE,3,FALSE)))))),"")</f>
        <v/>
      </c>
      <c r="CM54" s="48" t="str">
        <f>IFERROR(IF(C54="","",
IF(BO54=0,0,
   IF(AND(AX54=11,ISNUMBER(L54)),L54,
      IF(AND(AX54&gt;0,AX54&lt;11,ISNUMBER(L54)),CL54,
         IF(BO54&lt;=23100,
            VLOOKUP(MASTER!$B$8,CCA_RATE,2,FALSE),
            VLOOKUP(MASTER!$B$8,CCA_RATE,3,FALSE)))))),"")</f>
        <v/>
      </c>
      <c r="CN54" s="48" t="str">
        <f>IFERROR(IF(C54="","",
IF(BP54=0,0,
   IF(AND(AX54=12,ISNUMBER(L54)),L54,
      IF(AND(AX54&gt;0,AX54&lt;12,ISNUMBER(L54)),CM54,
         IF(BP54&lt;=23100,
            VLOOKUP(MASTER!$B$8,CCA_RATE,2,FALSE),
            VLOOKUP(MASTER!$B$8,CCA_RATE,3,FALSE)))))),"")</f>
        <v/>
      </c>
      <c r="CO54" s="48" t="str">
        <f>IFERROR(IF(C54="","",
IF(BQ54=0,0,
   IF(AND(AX54=13,ISNUMBER(L54)),L54,
      IF(AND(AX54&gt;0,AX54&lt;13,ISNUMBER(L54)),CN54,
         IF(BQ54&lt;=23100,
            VLOOKUP(MASTER!$B$8,CCA_RATE,2,FALSE),
            VLOOKUP(MASTER!$B$8,CCA_RATE,3,FALSE)))))),"")</f>
        <v/>
      </c>
      <c r="CP54" s="48" t="str">
        <f>IFERROR(IF(C54="","",
IF(BR54=0,0,
   IF(AND(AX54=14,ISNUMBER(L54)),L54,
      IF(AND(AX54&gt;0,AX54&lt;14,ISNUMBER(L54)),CO54,
         IF(BR54&lt;=23100,
            VLOOKUP(MASTER!$B$8,CCA_RATE,2,FALSE),
            VLOOKUP(MASTER!$B$8,CCA_RATE,3,FALSE)))))),"")</f>
        <v/>
      </c>
    </row>
    <row r="55" spans="1:94" x14ac:dyDescent="0.35">
      <c r="A55" s="48" t="str">
        <f>IF(C55="","",COUNTA($C$2:C55))</f>
        <v/>
      </c>
      <c r="B55" s="65"/>
      <c r="C55" s="65"/>
      <c r="D55" s="65"/>
      <c r="E55" s="65"/>
      <c r="F55" s="65"/>
      <c r="G55" s="65"/>
      <c r="H55" s="65"/>
      <c r="I55" s="65"/>
      <c r="J55" s="65"/>
      <c r="K55" s="65"/>
      <c r="L55" s="65"/>
      <c r="M55" s="65"/>
      <c r="N55" s="65"/>
      <c r="O55" s="65"/>
      <c r="P55" s="65"/>
      <c r="Q55" s="68"/>
      <c r="R55" s="68"/>
      <c r="S55" s="68"/>
      <c r="T55" s="68"/>
      <c r="U55" s="68"/>
      <c r="V55" s="68"/>
      <c r="W55" s="68"/>
      <c r="X55" s="68"/>
      <c r="Y55" s="68"/>
      <c r="Z55" s="68"/>
      <c r="AA55" s="68"/>
      <c r="AB55" s="68"/>
      <c r="AC55" t="s">
        <v>32</v>
      </c>
      <c r="AD55" s="48" t="str">
        <f t="shared" si="7"/>
        <v/>
      </c>
      <c r="AE55" s="48" t="str">
        <f>IFERROR(IF(AD55-MASTER!$B$6&lt;0,0,AD55-MASTER!$B$6),"")</f>
        <v/>
      </c>
      <c r="AF55" s="48" t="str">
        <f t="shared" si="8"/>
        <v/>
      </c>
      <c r="AG55" s="48" t="str">
        <f t="shared" si="9"/>
        <v/>
      </c>
      <c r="AH55" s="48" t="str">
        <f t="shared" si="10"/>
        <v/>
      </c>
      <c r="AI55" s="48" t="str">
        <f t="shared" si="11"/>
        <v/>
      </c>
      <c r="AJ55" s="48" t="str">
        <f t="shared" si="12"/>
        <v/>
      </c>
      <c r="AK55" s="69" t="str">
        <f t="shared" ca="1" si="13"/>
        <v/>
      </c>
      <c r="AW55" s="71">
        <f t="shared" si="0"/>
        <v>0</v>
      </c>
      <c r="AX55" s="71">
        <f t="shared" si="1"/>
        <v>0</v>
      </c>
      <c r="AY55" s="9">
        <f t="shared" si="14"/>
        <v>0</v>
      </c>
      <c r="AZ55" s="9">
        <f t="shared" si="15"/>
        <v>7</v>
      </c>
      <c r="BA55" s="9">
        <f t="shared" si="16"/>
        <v>0</v>
      </c>
      <c r="BB55" s="9">
        <f xml:space="preserve">
ROUND(BG55*MASTER!$B$3,0)
+ROUND(BH55*MASTER!$B$3,0)
+ROUND(BI55*MASTER!$B$3,0)
+ROUND(BJ55*MASTER!$B$3,0)
+ROUND(BK55*MASTER!$B$4,0)
+ROUND(BL55*MASTER!$B$4,0)
+ROUND(BM55*MASTER!$B$4,0)
+ROUND(BN55*MASTER!$B$4,0)
+ROUND(BO55*MASTER!$B$4,0)
+ROUND(BP55*MASTER!$B$4,0)
+ROUND(BQ55*MASTER!$B$4,0)
+ROUND(BR55*MASTER!$B$4,0)
+ROUND(
   (MASTER!$B$3 - MASTER!$B$11) * E55 * 2,
0)</f>
        <v>0</v>
      </c>
      <c r="BC55" s="9" t="str">
        <f t="shared" si="17"/>
        <v/>
      </c>
      <c r="BD55" s="9">
        <f t="shared" si="18"/>
        <v>0</v>
      </c>
      <c r="BE55" s="9">
        <f>IF(O55="Yes",MASTER!$B$7,0)</f>
        <v>0</v>
      </c>
      <c r="BF55" s="9">
        <f>IF(
   OR($N55="",$N55="NO"),
   0,
   IFERROR(
      ROUND(
         CHOOSE(
            MATCH($N55,$H$302:$H$313,0),
            (BG55 + ROUND(BG55*MASTER!$B$3,0))*0.5,
            (BH55 + ROUND(BH55*MASTER!$B$3,0))*0.5,
            (BI55 + ROUND(BI55*MASTER!$B$3,0))*0.5,
            (BJ55 + ROUND(BJ55*MASTER!$B$3,0))*0.5,
            (BK55 + ROUND(BK55*MASTER!$B$4,0))*0.5,
            (BL55 + ROUND(BL55*MASTER!$B$4,0))*0.5,
            (BM55 + ROUND(BM55*MASTER!$B$4,0))*0.5,
            (BN55 + ROUND(BN55*MASTER!$B$4,0))*0.5,
            (BO55 + ROUND(BO55*MASTER!$B$4,0))*0.5,
            (BP55 + ROUND(BP55*MASTER!$B$4,0))*0.5,
            (BQ55 + ROUND(BQ55*MASTER!$B$4,0))*0.5,
            (BR55 + ROUND(BR55*MASTER!$B$4,0))*0.5
         ),
      0),
   0)
)</f>
        <v>0</v>
      </c>
      <c r="BG55" s="71">
        <f t="shared" si="19"/>
        <v>0</v>
      </c>
      <c r="BH55" s="9">
        <f t="shared" si="20"/>
        <v>0</v>
      </c>
      <c r="BI55" s="9">
        <f t="shared" si="21"/>
        <v>0</v>
      </c>
      <c r="BJ55" s="9">
        <f t="shared" si="22"/>
        <v>0</v>
      </c>
      <c r="BK55" s="9">
        <f t="shared" si="23"/>
        <v>0</v>
      </c>
      <c r="BL55" s="71">
        <f t="shared" si="24"/>
        <v>0</v>
      </c>
      <c r="BM55" s="71">
        <f t="shared" si="25"/>
        <v>0</v>
      </c>
      <c r="BN55" s="71">
        <f t="shared" si="26"/>
        <v>0</v>
      </c>
      <c r="BO55" s="71">
        <f t="shared" si="27"/>
        <v>0</v>
      </c>
      <c r="BP55" s="71">
        <f t="shared" si="28"/>
        <v>0</v>
      </c>
      <c r="BQ55" s="72">
        <f t="shared" si="29"/>
        <v>0</v>
      </c>
      <c r="BR55" s="71">
        <f t="shared" si="30"/>
        <v>0</v>
      </c>
      <c r="BS55" s="58" t="str">
        <f>IF(C55="","",IFERROR(VLOOKUP($A55,HRA_EXCEPTION,2,FALSE),MASTER!$B$5))</f>
        <v/>
      </c>
      <c r="BT55" s="48" t="str">
        <f t="shared" si="31"/>
        <v/>
      </c>
      <c r="BU55" s="48" t="str">
        <f t="shared" si="32"/>
        <v/>
      </c>
      <c r="BV55" s="48" t="str">
        <f t="shared" si="33"/>
        <v/>
      </c>
      <c r="BW55" s="48" t="str">
        <f t="shared" si="34"/>
        <v/>
      </c>
      <c r="BX55" s="48" t="str">
        <f t="shared" si="35"/>
        <v/>
      </c>
      <c r="BY55" s="48" t="str">
        <f t="shared" si="36"/>
        <v/>
      </c>
      <c r="BZ55" s="48" t="str">
        <f t="shared" si="37"/>
        <v/>
      </c>
      <c r="CA55" s="48" t="str">
        <f t="shared" si="38"/>
        <v/>
      </c>
      <c r="CB55" s="48" t="str">
        <f t="shared" si="39"/>
        <v/>
      </c>
      <c r="CC55" s="48" t="str">
        <f t="shared" si="40"/>
        <v/>
      </c>
      <c r="CD55" s="48" t="str">
        <f t="shared" si="41"/>
        <v/>
      </c>
      <c r="CE55" s="58" t="str">
        <f>IFERROR(IF(BG55&lt;=23100,
   VLOOKUP(MASTER!$B$8,CCA_RATE,2,FALSE),
   VLOOKUP(MASTER!$B$8,CCA_RATE,3,FALSE)),"")</f>
        <v/>
      </c>
      <c r="CF55" s="48" t="str">
        <f>IFERROR(IF(C55="","",
IF(BH55=0,0,
   IF(AND(AX55=4,ISNUMBER(L55)),L55,
      IF(BH55&lt;=23100,
         VLOOKUP(MASTER!$B$8,CCA_RATE,2,FALSE),
         VLOOKUP(MASTER!$B$8,CCA_RATE,3,FALSE))))),"")</f>
        <v/>
      </c>
      <c r="CG55" s="48" t="str">
        <f>IFERROR(IF(C55="","",
IF(BI55=0,0,
   IF(AND(AX55=5,ISNUMBER(L55)),L55,
      IF(AND(AX55&gt;0,AX55&lt;5,ISNUMBER(L55)),CF55,
         IF(BI55&lt;=23100,
            VLOOKUP(MASTER!$B$8,CCA_RATE,2,FALSE),
            VLOOKUP(MASTER!$B$8,CCA_RATE,3,FALSE)))))),"")</f>
        <v/>
      </c>
      <c r="CH55" s="48" t="str">
        <f>IFERROR(IF(C55="","",
IF(BJ55=0,0,
   IF(AND(AX55=6,ISNUMBER(L55)),L55,
      IF(AND(AX55&gt;0,AX55&lt;6,ISNUMBER(L55)),CG55,
         IF(BJ55&lt;=23100,
            VLOOKUP(MASTER!$B$8,CCA_RATE,2,FALSE),
            VLOOKUP(MASTER!$B$8,CCA_RATE,3,FALSE)))))),"")</f>
        <v/>
      </c>
      <c r="CI55" s="48" t="str">
        <f>IFERROR(IF(C55="","",
IF(BK55=0,0,
   IF(AND(AX55=7,ISNUMBER(L55)),L55,
      IF(AND(AX55&gt;0,AX55&lt;7,ISNUMBER(L55)),CH55,
         IF(BK55&lt;=23100,
            VLOOKUP(MASTER!$B$8,CCA_RATE,2,FALSE),
            VLOOKUP(MASTER!$B$8,CCA_RATE,3,FALSE)))))),"")</f>
        <v/>
      </c>
      <c r="CJ55" s="48" t="str">
        <f>IFERROR(IF(C55="","",
IF(BL55=0,0,
   IF(AND(AX55=8,ISNUMBER(L55)),L55,
      IF(AND(AX55&gt;0,AX55&lt;8,ISNUMBER(L55)),CI55,
         IF(BL55&lt;=23100,
            VLOOKUP(MASTER!$B$8,CCA_RATE,2,FALSE),
            VLOOKUP(MASTER!$B$8,CCA_RATE,3,FALSE)))))),"")</f>
        <v/>
      </c>
      <c r="CK55" s="48" t="str">
        <f>IFERROR(IF(C55="","",
IF(BM55=0,0,
   IF(AND(AX55=9,ISNUMBER(L55)),L55,
      IF(AND(AX55&gt;0,AX55&lt;9,ISNUMBER(L55)),CJ55,
         IF(BM55&lt;=23100,
            VLOOKUP(MASTER!$B$8,CCA_RATE,2,FALSE),
            VLOOKUP(MASTER!$B$8,CCA_RATE,3,FALSE)))))),"")</f>
        <v/>
      </c>
      <c r="CL55" s="48" t="str">
        <f>IFERROR(IF(C55="","",
IF(BN55=0,0,
   IF(AND(AX55=10,ISNUMBER(L55)),L55,
      IF(AND(AX55&gt;0,AX55&lt;10,ISNUMBER(L55)),CK55,
         IF(BN55&lt;=23100,
            VLOOKUP(MASTER!$B$8,CCA_RATE,2,FALSE),
            VLOOKUP(MASTER!$B$8,CCA_RATE,3,FALSE)))))),"")</f>
        <v/>
      </c>
      <c r="CM55" s="48" t="str">
        <f>IFERROR(IF(C55="","",
IF(BO55=0,0,
   IF(AND(AX55=11,ISNUMBER(L55)),L55,
      IF(AND(AX55&gt;0,AX55&lt;11,ISNUMBER(L55)),CL55,
         IF(BO55&lt;=23100,
            VLOOKUP(MASTER!$B$8,CCA_RATE,2,FALSE),
            VLOOKUP(MASTER!$B$8,CCA_RATE,3,FALSE)))))),"")</f>
        <v/>
      </c>
      <c r="CN55" s="48" t="str">
        <f>IFERROR(IF(C55="","",
IF(BP55=0,0,
   IF(AND(AX55=12,ISNUMBER(L55)),L55,
      IF(AND(AX55&gt;0,AX55&lt;12,ISNUMBER(L55)),CM55,
         IF(BP55&lt;=23100,
            VLOOKUP(MASTER!$B$8,CCA_RATE,2,FALSE),
            VLOOKUP(MASTER!$B$8,CCA_RATE,3,FALSE)))))),"")</f>
        <v/>
      </c>
      <c r="CO55" s="48" t="str">
        <f>IFERROR(IF(C55="","",
IF(BQ55=0,0,
   IF(AND(AX55=13,ISNUMBER(L55)),L55,
      IF(AND(AX55&gt;0,AX55&lt;13,ISNUMBER(L55)),CN55,
         IF(BQ55&lt;=23100,
            VLOOKUP(MASTER!$B$8,CCA_RATE,2,FALSE),
            VLOOKUP(MASTER!$B$8,CCA_RATE,3,FALSE)))))),"")</f>
        <v/>
      </c>
      <c r="CP55" s="48" t="str">
        <f>IFERROR(IF(C55="","",
IF(BR55=0,0,
   IF(AND(AX55=14,ISNUMBER(L55)),L55,
      IF(AND(AX55&gt;0,AX55&lt;14,ISNUMBER(L55)),CO55,
         IF(BR55&lt;=23100,
            VLOOKUP(MASTER!$B$8,CCA_RATE,2,FALSE),
            VLOOKUP(MASTER!$B$8,CCA_RATE,3,FALSE)))))),"")</f>
        <v/>
      </c>
    </row>
    <row r="56" spans="1:94" x14ac:dyDescent="0.35">
      <c r="A56" s="48" t="str">
        <f>IF(C56="","",COUNTA($C$2:C56))</f>
        <v/>
      </c>
      <c r="B56" s="65"/>
      <c r="C56" s="65"/>
      <c r="D56" s="65"/>
      <c r="E56" s="65"/>
      <c r="F56" s="65"/>
      <c r="G56" s="65"/>
      <c r="H56" s="65"/>
      <c r="I56" s="65"/>
      <c r="J56" s="65"/>
      <c r="K56" s="65"/>
      <c r="L56" s="65"/>
      <c r="M56" s="65"/>
      <c r="N56" s="65"/>
      <c r="O56" s="65"/>
      <c r="P56" s="65"/>
      <c r="Q56" s="68"/>
      <c r="R56" s="68"/>
      <c r="S56" s="68"/>
      <c r="T56" s="68"/>
      <c r="U56" s="68"/>
      <c r="V56" s="68"/>
      <c r="W56" s="68"/>
      <c r="X56" s="68"/>
      <c r="Y56" s="68"/>
      <c r="Z56" s="68"/>
      <c r="AA56" s="68"/>
      <c r="AB56" s="68"/>
      <c r="AC56" t="s">
        <v>33</v>
      </c>
      <c r="AD56" s="48" t="str">
        <f t="shared" si="7"/>
        <v/>
      </c>
      <c r="AE56" s="48" t="str">
        <f>IFERROR(IF(AD56-MASTER!$B$6&lt;0,0,AD56-MASTER!$B$6),"")</f>
        <v/>
      </c>
      <c r="AF56" s="48" t="str">
        <f t="shared" si="8"/>
        <v/>
      </c>
      <c r="AG56" s="48" t="str">
        <f t="shared" si="9"/>
        <v/>
      </c>
      <c r="AH56" s="48" t="str">
        <f t="shared" si="10"/>
        <v/>
      </c>
      <c r="AI56" s="48" t="str">
        <f t="shared" si="11"/>
        <v/>
      </c>
      <c r="AJ56" s="48" t="str">
        <f t="shared" si="12"/>
        <v/>
      </c>
      <c r="AK56" s="69" t="str">
        <f t="shared" ca="1" si="13"/>
        <v/>
      </c>
      <c r="AW56" s="71">
        <f t="shared" si="0"/>
        <v>0</v>
      </c>
      <c r="AX56" s="71">
        <f t="shared" si="1"/>
        <v>0</v>
      </c>
      <c r="AY56" s="9">
        <f t="shared" si="14"/>
        <v>0</v>
      </c>
      <c r="AZ56" s="9">
        <f t="shared" si="15"/>
        <v>7</v>
      </c>
      <c r="BA56" s="9">
        <f t="shared" si="16"/>
        <v>0</v>
      </c>
      <c r="BB56" s="9">
        <f xml:space="preserve">
ROUND(BG56*MASTER!$B$3,0)
+ROUND(BH56*MASTER!$B$3,0)
+ROUND(BI56*MASTER!$B$3,0)
+ROUND(BJ56*MASTER!$B$3,0)
+ROUND(BK56*MASTER!$B$4,0)
+ROUND(BL56*MASTER!$B$4,0)
+ROUND(BM56*MASTER!$B$4,0)
+ROUND(BN56*MASTER!$B$4,0)
+ROUND(BO56*MASTER!$B$4,0)
+ROUND(BP56*MASTER!$B$4,0)
+ROUND(BQ56*MASTER!$B$4,0)
+ROUND(BR56*MASTER!$B$4,0)
+ROUND(
   (MASTER!$B$3 - MASTER!$B$11) * E56 * 2,
0)</f>
        <v>0</v>
      </c>
      <c r="BC56" s="9" t="str">
        <f t="shared" si="17"/>
        <v/>
      </c>
      <c r="BD56" s="9">
        <f t="shared" si="18"/>
        <v>0</v>
      </c>
      <c r="BE56" s="9">
        <f>IF(O56="Yes",MASTER!$B$7,0)</f>
        <v>0</v>
      </c>
      <c r="BF56" s="9">
        <f>IF(
   OR($N56="",$N56="NO"),
   0,
   IFERROR(
      ROUND(
         CHOOSE(
            MATCH($N56,$H$302:$H$313,0),
            (BG56 + ROUND(BG56*MASTER!$B$3,0))*0.5,
            (BH56 + ROUND(BH56*MASTER!$B$3,0))*0.5,
            (BI56 + ROUND(BI56*MASTER!$B$3,0))*0.5,
            (BJ56 + ROUND(BJ56*MASTER!$B$3,0))*0.5,
            (BK56 + ROUND(BK56*MASTER!$B$4,0))*0.5,
            (BL56 + ROUND(BL56*MASTER!$B$4,0))*0.5,
            (BM56 + ROUND(BM56*MASTER!$B$4,0))*0.5,
            (BN56 + ROUND(BN56*MASTER!$B$4,0))*0.5,
            (BO56 + ROUND(BO56*MASTER!$B$4,0))*0.5,
            (BP56 + ROUND(BP56*MASTER!$B$4,0))*0.5,
            (BQ56 + ROUND(BQ56*MASTER!$B$4,0))*0.5,
            (BR56 + ROUND(BR56*MASTER!$B$4,0))*0.5
         ),
      0),
   0)
)</f>
        <v>0</v>
      </c>
      <c r="BG56" s="71">
        <f t="shared" si="19"/>
        <v>0</v>
      </c>
      <c r="BH56" s="9">
        <f t="shared" si="20"/>
        <v>0</v>
      </c>
      <c r="BI56" s="9">
        <f t="shared" si="21"/>
        <v>0</v>
      </c>
      <c r="BJ56" s="9">
        <f t="shared" si="22"/>
        <v>0</v>
      </c>
      <c r="BK56" s="9">
        <f t="shared" si="23"/>
        <v>0</v>
      </c>
      <c r="BL56" s="71">
        <f t="shared" si="24"/>
        <v>0</v>
      </c>
      <c r="BM56" s="71">
        <f t="shared" si="25"/>
        <v>0</v>
      </c>
      <c r="BN56" s="71">
        <f t="shared" si="26"/>
        <v>0</v>
      </c>
      <c r="BO56" s="71">
        <f t="shared" si="27"/>
        <v>0</v>
      </c>
      <c r="BP56" s="71">
        <f t="shared" si="28"/>
        <v>0</v>
      </c>
      <c r="BQ56" s="72">
        <f t="shared" si="29"/>
        <v>0</v>
      </c>
      <c r="BR56" s="71">
        <f t="shared" si="30"/>
        <v>0</v>
      </c>
      <c r="BS56" s="58" t="str">
        <f>IF(C56="","",IFERROR(VLOOKUP($A56,HRA_EXCEPTION,2,FALSE),MASTER!$B$5))</f>
        <v/>
      </c>
      <c r="BT56" s="48" t="str">
        <f t="shared" si="31"/>
        <v/>
      </c>
      <c r="BU56" s="48" t="str">
        <f t="shared" si="32"/>
        <v/>
      </c>
      <c r="BV56" s="48" t="str">
        <f t="shared" si="33"/>
        <v/>
      </c>
      <c r="BW56" s="48" t="str">
        <f t="shared" si="34"/>
        <v/>
      </c>
      <c r="BX56" s="48" t="str">
        <f t="shared" si="35"/>
        <v/>
      </c>
      <c r="BY56" s="48" t="str">
        <f t="shared" si="36"/>
        <v/>
      </c>
      <c r="BZ56" s="48" t="str">
        <f t="shared" si="37"/>
        <v/>
      </c>
      <c r="CA56" s="48" t="str">
        <f t="shared" si="38"/>
        <v/>
      </c>
      <c r="CB56" s="48" t="str">
        <f t="shared" si="39"/>
        <v/>
      </c>
      <c r="CC56" s="48" t="str">
        <f t="shared" si="40"/>
        <v/>
      </c>
      <c r="CD56" s="48" t="str">
        <f t="shared" si="41"/>
        <v/>
      </c>
      <c r="CE56" s="58" t="str">
        <f>IFERROR(IF(BG56&lt;=23100,
   VLOOKUP(MASTER!$B$8,CCA_RATE,2,FALSE),
   VLOOKUP(MASTER!$B$8,CCA_RATE,3,FALSE)),"")</f>
        <v/>
      </c>
      <c r="CF56" s="48" t="str">
        <f>IFERROR(IF(C56="","",
IF(BH56=0,0,
   IF(AND(AX56=4,ISNUMBER(L56)),L56,
      IF(BH56&lt;=23100,
         VLOOKUP(MASTER!$B$8,CCA_RATE,2,FALSE),
         VLOOKUP(MASTER!$B$8,CCA_RATE,3,FALSE))))),"")</f>
        <v/>
      </c>
      <c r="CG56" s="48" t="str">
        <f>IFERROR(IF(C56="","",
IF(BI56=0,0,
   IF(AND(AX56=5,ISNUMBER(L56)),L56,
      IF(AND(AX56&gt;0,AX56&lt;5,ISNUMBER(L56)),CF56,
         IF(BI56&lt;=23100,
            VLOOKUP(MASTER!$B$8,CCA_RATE,2,FALSE),
            VLOOKUP(MASTER!$B$8,CCA_RATE,3,FALSE)))))),"")</f>
        <v/>
      </c>
      <c r="CH56" s="48" t="str">
        <f>IFERROR(IF(C56="","",
IF(BJ56=0,0,
   IF(AND(AX56=6,ISNUMBER(L56)),L56,
      IF(AND(AX56&gt;0,AX56&lt;6,ISNUMBER(L56)),CG56,
         IF(BJ56&lt;=23100,
            VLOOKUP(MASTER!$B$8,CCA_RATE,2,FALSE),
            VLOOKUP(MASTER!$B$8,CCA_RATE,3,FALSE)))))),"")</f>
        <v/>
      </c>
      <c r="CI56" s="48" t="str">
        <f>IFERROR(IF(C56="","",
IF(BK56=0,0,
   IF(AND(AX56=7,ISNUMBER(L56)),L56,
      IF(AND(AX56&gt;0,AX56&lt;7,ISNUMBER(L56)),CH56,
         IF(BK56&lt;=23100,
            VLOOKUP(MASTER!$B$8,CCA_RATE,2,FALSE),
            VLOOKUP(MASTER!$B$8,CCA_RATE,3,FALSE)))))),"")</f>
        <v/>
      </c>
      <c r="CJ56" s="48" t="str">
        <f>IFERROR(IF(C56="","",
IF(BL56=0,0,
   IF(AND(AX56=8,ISNUMBER(L56)),L56,
      IF(AND(AX56&gt;0,AX56&lt;8,ISNUMBER(L56)),CI56,
         IF(BL56&lt;=23100,
            VLOOKUP(MASTER!$B$8,CCA_RATE,2,FALSE),
            VLOOKUP(MASTER!$B$8,CCA_RATE,3,FALSE)))))),"")</f>
        <v/>
      </c>
      <c r="CK56" s="48" t="str">
        <f>IFERROR(IF(C56="","",
IF(BM56=0,0,
   IF(AND(AX56=9,ISNUMBER(L56)),L56,
      IF(AND(AX56&gt;0,AX56&lt;9,ISNUMBER(L56)),CJ56,
         IF(BM56&lt;=23100,
            VLOOKUP(MASTER!$B$8,CCA_RATE,2,FALSE),
            VLOOKUP(MASTER!$B$8,CCA_RATE,3,FALSE)))))),"")</f>
        <v/>
      </c>
      <c r="CL56" s="48" t="str">
        <f>IFERROR(IF(C56="","",
IF(BN56=0,0,
   IF(AND(AX56=10,ISNUMBER(L56)),L56,
      IF(AND(AX56&gt;0,AX56&lt;10,ISNUMBER(L56)),CK56,
         IF(BN56&lt;=23100,
            VLOOKUP(MASTER!$B$8,CCA_RATE,2,FALSE),
            VLOOKUP(MASTER!$B$8,CCA_RATE,3,FALSE)))))),"")</f>
        <v/>
      </c>
      <c r="CM56" s="48" t="str">
        <f>IFERROR(IF(C56="","",
IF(BO56=0,0,
   IF(AND(AX56=11,ISNUMBER(L56)),L56,
      IF(AND(AX56&gt;0,AX56&lt;11,ISNUMBER(L56)),CL56,
         IF(BO56&lt;=23100,
            VLOOKUP(MASTER!$B$8,CCA_RATE,2,FALSE),
            VLOOKUP(MASTER!$B$8,CCA_RATE,3,FALSE)))))),"")</f>
        <v/>
      </c>
      <c r="CN56" s="48" t="str">
        <f>IFERROR(IF(C56="","",
IF(BP56=0,0,
   IF(AND(AX56=12,ISNUMBER(L56)),L56,
      IF(AND(AX56&gt;0,AX56&lt;12,ISNUMBER(L56)),CM56,
         IF(BP56&lt;=23100,
            VLOOKUP(MASTER!$B$8,CCA_RATE,2,FALSE),
            VLOOKUP(MASTER!$B$8,CCA_RATE,3,FALSE)))))),"")</f>
        <v/>
      </c>
      <c r="CO56" s="48" t="str">
        <f>IFERROR(IF(C56="","",
IF(BQ56=0,0,
   IF(AND(AX56=13,ISNUMBER(L56)),L56,
      IF(AND(AX56&gt;0,AX56&lt;13,ISNUMBER(L56)),CN56,
         IF(BQ56&lt;=23100,
            VLOOKUP(MASTER!$B$8,CCA_RATE,2,FALSE),
            VLOOKUP(MASTER!$B$8,CCA_RATE,3,FALSE)))))),"")</f>
        <v/>
      </c>
      <c r="CP56" s="48" t="str">
        <f>IFERROR(IF(C56="","",
IF(BR56=0,0,
   IF(AND(AX56=14,ISNUMBER(L56)),L56,
      IF(AND(AX56&gt;0,AX56&lt;14,ISNUMBER(L56)),CO56,
         IF(BR56&lt;=23100,
            VLOOKUP(MASTER!$B$8,CCA_RATE,2,FALSE),
            VLOOKUP(MASTER!$B$8,CCA_RATE,3,FALSE)))))),"")</f>
        <v/>
      </c>
    </row>
    <row r="57" spans="1:94" x14ac:dyDescent="0.35">
      <c r="A57" s="48" t="str">
        <f>IF(C57="","",COUNTA($C$2:C57))</f>
        <v/>
      </c>
      <c r="B57" s="65"/>
      <c r="C57" s="65"/>
      <c r="D57" s="65"/>
      <c r="E57" s="65"/>
      <c r="F57" s="65"/>
      <c r="G57" s="65"/>
      <c r="H57" s="65"/>
      <c r="I57" s="65"/>
      <c r="J57" s="65"/>
      <c r="K57" s="65"/>
      <c r="L57" s="65"/>
      <c r="M57" s="65"/>
      <c r="N57" s="65"/>
      <c r="O57" s="65"/>
      <c r="P57" s="65"/>
      <c r="Q57" s="68"/>
      <c r="R57" s="68"/>
      <c r="S57" s="68"/>
      <c r="T57" s="68"/>
      <c r="U57" s="68"/>
      <c r="V57" s="68"/>
      <c r="W57" s="68"/>
      <c r="X57" s="68"/>
      <c r="Y57" s="68"/>
      <c r="Z57" s="68"/>
      <c r="AA57" s="68"/>
      <c r="AB57" s="68"/>
      <c r="AC57" t="s">
        <v>34</v>
      </c>
      <c r="AD57" s="48" t="str">
        <f t="shared" si="7"/>
        <v/>
      </c>
      <c r="AE57" s="48" t="str">
        <f>IFERROR(IF(AD57-MASTER!$B$6&lt;0,0,AD57-MASTER!$B$6),"")</f>
        <v/>
      </c>
      <c r="AF57" s="48" t="str">
        <f t="shared" si="8"/>
        <v/>
      </c>
      <c r="AG57" s="48" t="str">
        <f t="shared" si="9"/>
        <v/>
      </c>
      <c r="AH57" s="48" t="str">
        <f t="shared" si="10"/>
        <v/>
      </c>
      <c r="AI57" s="48" t="str">
        <f t="shared" si="11"/>
        <v/>
      </c>
      <c r="AJ57" s="48" t="str">
        <f t="shared" si="12"/>
        <v/>
      </c>
      <c r="AK57" s="69" t="str">
        <f t="shared" ca="1" si="13"/>
        <v/>
      </c>
      <c r="AW57" s="71">
        <f t="shared" si="0"/>
        <v>0</v>
      </c>
      <c r="AX57" s="71">
        <f t="shared" si="1"/>
        <v>0</v>
      </c>
      <c r="AY57" s="9">
        <f t="shared" si="14"/>
        <v>0</v>
      </c>
      <c r="AZ57" s="9">
        <f t="shared" si="15"/>
        <v>7</v>
      </c>
      <c r="BA57" s="9">
        <f t="shared" si="16"/>
        <v>0</v>
      </c>
      <c r="BB57" s="9">
        <f xml:space="preserve">
ROUND(BG57*MASTER!$B$3,0)
+ROUND(BH57*MASTER!$B$3,0)
+ROUND(BI57*MASTER!$B$3,0)
+ROUND(BJ57*MASTER!$B$3,0)
+ROUND(BK57*MASTER!$B$4,0)
+ROUND(BL57*MASTER!$B$4,0)
+ROUND(BM57*MASTER!$B$4,0)
+ROUND(BN57*MASTER!$B$4,0)
+ROUND(BO57*MASTER!$B$4,0)
+ROUND(BP57*MASTER!$B$4,0)
+ROUND(BQ57*MASTER!$B$4,0)
+ROUND(BR57*MASTER!$B$4,0)
+ROUND(
   (MASTER!$B$3 - MASTER!$B$11) * E57 * 2,
0)</f>
        <v>0</v>
      </c>
      <c r="BC57" s="9" t="str">
        <f t="shared" si="17"/>
        <v/>
      </c>
      <c r="BD57" s="9">
        <f t="shared" si="18"/>
        <v>0</v>
      </c>
      <c r="BE57" s="9">
        <f>IF(O57="Yes",MASTER!$B$7,0)</f>
        <v>0</v>
      </c>
      <c r="BF57" s="9">
        <f>IF(
   OR($N57="",$N57="NO"),
   0,
   IFERROR(
      ROUND(
         CHOOSE(
            MATCH($N57,$H$302:$H$313,0),
            (BG57 + ROUND(BG57*MASTER!$B$3,0))*0.5,
            (BH57 + ROUND(BH57*MASTER!$B$3,0))*0.5,
            (BI57 + ROUND(BI57*MASTER!$B$3,0))*0.5,
            (BJ57 + ROUND(BJ57*MASTER!$B$3,0))*0.5,
            (BK57 + ROUND(BK57*MASTER!$B$4,0))*0.5,
            (BL57 + ROUND(BL57*MASTER!$B$4,0))*0.5,
            (BM57 + ROUND(BM57*MASTER!$B$4,0))*0.5,
            (BN57 + ROUND(BN57*MASTER!$B$4,0))*0.5,
            (BO57 + ROUND(BO57*MASTER!$B$4,0))*0.5,
            (BP57 + ROUND(BP57*MASTER!$B$4,0))*0.5,
            (BQ57 + ROUND(BQ57*MASTER!$B$4,0))*0.5,
            (BR57 + ROUND(BR57*MASTER!$B$4,0))*0.5
         ),
      0),
   0)
)</f>
        <v>0</v>
      </c>
      <c r="BG57" s="71">
        <f t="shared" si="19"/>
        <v>0</v>
      </c>
      <c r="BH57" s="9">
        <f t="shared" si="20"/>
        <v>0</v>
      </c>
      <c r="BI57" s="9">
        <f t="shared" si="21"/>
        <v>0</v>
      </c>
      <c r="BJ57" s="9">
        <f t="shared" si="22"/>
        <v>0</v>
      </c>
      <c r="BK57" s="9">
        <f t="shared" si="23"/>
        <v>0</v>
      </c>
      <c r="BL57" s="71">
        <f t="shared" si="24"/>
        <v>0</v>
      </c>
      <c r="BM57" s="71">
        <f t="shared" si="25"/>
        <v>0</v>
      </c>
      <c r="BN57" s="71">
        <f t="shared" si="26"/>
        <v>0</v>
      </c>
      <c r="BO57" s="71">
        <f t="shared" si="27"/>
        <v>0</v>
      </c>
      <c r="BP57" s="71">
        <f t="shared" si="28"/>
        <v>0</v>
      </c>
      <c r="BQ57" s="72">
        <f t="shared" si="29"/>
        <v>0</v>
      </c>
      <c r="BR57" s="71">
        <f t="shared" si="30"/>
        <v>0</v>
      </c>
      <c r="BS57" s="58" t="str">
        <f>IF(C57="","",IFERROR(VLOOKUP($A57,HRA_EXCEPTION,2,FALSE),MASTER!$B$5))</f>
        <v/>
      </c>
      <c r="BT57" s="48" t="str">
        <f t="shared" si="31"/>
        <v/>
      </c>
      <c r="BU57" s="48" t="str">
        <f t="shared" si="32"/>
        <v/>
      </c>
      <c r="BV57" s="48" t="str">
        <f t="shared" si="33"/>
        <v/>
      </c>
      <c r="BW57" s="48" t="str">
        <f t="shared" si="34"/>
        <v/>
      </c>
      <c r="BX57" s="48" t="str">
        <f t="shared" si="35"/>
        <v/>
      </c>
      <c r="BY57" s="48" t="str">
        <f t="shared" si="36"/>
        <v/>
      </c>
      <c r="BZ57" s="48" t="str">
        <f t="shared" si="37"/>
        <v/>
      </c>
      <c r="CA57" s="48" t="str">
        <f t="shared" si="38"/>
        <v/>
      </c>
      <c r="CB57" s="48" t="str">
        <f t="shared" si="39"/>
        <v/>
      </c>
      <c r="CC57" s="48" t="str">
        <f t="shared" si="40"/>
        <v/>
      </c>
      <c r="CD57" s="48" t="str">
        <f t="shared" si="41"/>
        <v/>
      </c>
      <c r="CE57" s="58" t="str">
        <f>IFERROR(IF(BG57&lt;=23100,
   VLOOKUP(MASTER!$B$8,CCA_RATE,2,FALSE),
   VLOOKUP(MASTER!$B$8,CCA_RATE,3,FALSE)),"")</f>
        <v/>
      </c>
      <c r="CF57" s="48" t="str">
        <f>IFERROR(IF(C57="","",
IF(BH57=0,0,
   IF(AND(AX57=4,ISNUMBER(L57)),L57,
      IF(BH57&lt;=23100,
         VLOOKUP(MASTER!$B$8,CCA_RATE,2,FALSE),
         VLOOKUP(MASTER!$B$8,CCA_RATE,3,FALSE))))),"")</f>
        <v/>
      </c>
      <c r="CG57" s="48" t="str">
        <f>IFERROR(IF(C57="","",
IF(BI57=0,0,
   IF(AND(AX57=5,ISNUMBER(L57)),L57,
      IF(AND(AX57&gt;0,AX57&lt;5,ISNUMBER(L57)),CF57,
         IF(BI57&lt;=23100,
            VLOOKUP(MASTER!$B$8,CCA_RATE,2,FALSE),
            VLOOKUP(MASTER!$B$8,CCA_RATE,3,FALSE)))))),"")</f>
        <v/>
      </c>
      <c r="CH57" s="48" t="str">
        <f>IFERROR(IF(C57="","",
IF(BJ57=0,0,
   IF(AND(AX57=6,ISNUMBER(L57)),L57,
      IF(AND(AX57&gt;0,AX57&lt;6,ISNUMBER(L57)),CG57,
         IF(BJ57&lt;=23100,
            VLOOKUP(MASTER!$B$8,CCA_RATE,2,FALSE),
            VLOOKUP(MASTER!$B$8,CCA_RATE,3,FALSE)))))),"")</f>
        <v/>
      </c>
      <c r="CI57" s="48" t="str">
        <f>IFERROR(IF(C57="","",
IF(BK57=0,0,
   IF(AND(AX57=7,ISNUMBER(L57)),L57,
      IF(AND(AX57&gt;0,AX57&lt;7,ISNUMBER(L57)),CH57,
         IF(BK57&lt;=23100,
            VLOOKUP(MASTER!$B$8,CCA_RATE,2,FALSE),
            VLOOKUP(MASTER!$B$8,CCA_RATE,3,FALSE)))))),"")</f>
        <v/>
      </c>
      <c r="CJ57" s="48" t="str">
        <f>IFERROR(IF(C57="","",
IF(BL57=0,0,
   IF(AND(AX57=8,ISNUMBER(L57)),L57,
      IF(AND(AX57&gt;0,AX57&lt;8,ISNUMBER(L57)),CI57,
         IF(BL57&lt;=23100,
            VLOOKUP(MASTER!$B$8,CCA_RATE,2,FALSE),
            VLOOKUP(MASTER!$B$8,CCA_RATE,3,FALSE)))))),"")</f>
        <v/>
      </c>
      <c r="CK57" s="48" t="str">
        <f>IFERROR(IF(C57="","",
IF(BM57=0,0,
   IF(AND(AX57=9,ISNUMBER(L57)),L57,
      IF(AND(AX57&gt;0,AX57&lt;9,ISNUMBER(L57)),CJ57,
         IF(BM57&lt;=23100,
            VLOOKUP(MASTER!$B$8,CCA_RATE,2,FALSE),
            VLOOKUP(MASTER!$B$8,CCA_RATE,3,FALSE)))))),"")</f>
        <v/>
      </c>
      <c r="CL57" s="48" t="str">
        <f>IFERROR(IF(C57="","",
IF(BN57=0,0,
   IF(AND(AX57=10,ISNUMBER(L57)),L57,
      IF(AND(AX57&gt;0,AX57&lt;10,ISNUMBER(L57)),CK57,
         IF(BN57&lt;=23100,
            VLOOKUP(MASTER!$B$8,CCA_RATE,2,FALSE),
            VLOOKUP(MASTER!$B$8,CCA_RATE,3,FALSE)))))),"")</f>
        <v/>
      </c>
      <c r="CM57" s="48" t="str">
        <f>IFERROR(IF(C57="","",
IF(BO57=0,0,
   IF(AND(AX57=11,ISNUMBER(L57)),L57,
      IF(AND(AX57&gt;0,AX57&lt;11,ISNUMBER(L57)),CL57,
         IF(BO57&lt;=23100,
            VLOOKUP(MASTER!$B$8,CCA_RATE,2,FALSE),
            VLOOKUP(MASTER!$B$8,CCA_RATE,3,FALSE)))))),"")</f>
        <v/>
      </c>
      <c r="CN57" s="48" t="str">
        <f>IFERROR(IF(C57="","",
IF(BP57=0,0,
   IF(AND(AX57=12,ISNUMBER(L57)),L57,
      IF(AND(AX57&gt;0,AX57&lt;12,ISNUMBER(L57)),CM57,
         IF(BP57&lt;=23100,
            VLOOKUP(MASTER!$B$8,CCA_RATE,2,FALSE),
            VLOOKUP(MASTER!$B$8,CCA_RATE,3,FALSE)))))),"")</f>
        <v/>
      </c>
      <c r="CO57" s="48" t="str">
        <f>IFERROR(IF(C57="","",
IF(BQ57=0,0,
   IF(AND(AX57=13,ISNUMBER(L57)),L57,
      IF(AND(AX57&gt;0,AX57&lt;13,ISNUMBER(L57)),CN57,
         IF(BQ57&lt;=23100,
            VLOOKUP(MASTER!$B$8,CCA_RATE,2,FALSE),
            VLOOKUP(MASTER!$B$8,CCA_RATE,3,FALSE)))))),"")</f>
        <v/>
      </c>
      <c r="CP57" s="48" t="str">
        <f>IFERROR(IF(C57="","",
IF(BR57=0,0,
   IF(AND(AX57=14,ISNUMBER(L57)),L57,
      IF(AND(AX57&gt;0,AX57&lt;14,ISNUMBER(L57)),CO57,
         IF(BR57&lt;=23100,
            VLOOKUP(MASTER!$B$8,CCA_RATE,2,FALSE),
            VLOOKUP(MASTER!$B$8,CCA_RATE,3,FALSE)))))),"")</f>
        <v/>
      </c>
    </row>
    <row r="58" spans="1:94" x14ac:dyDescent="0.35">
      <c r="A58" s="48" t="str">
        <f>IF(C58="","",COUNTA($C$2:C58))</f>
        <v/>
      </c>
      <c r="B58" s="65"/>
      <c r="C58" s="65"/>
      <c r="D58" s="65"/>
      <c r="E58" s="65"/>
      <c r="F58" s="65"/>
      <c r="G58" s="65"/>
      <c r="H58" s="65"/>
      <c r="I58" s="65"/>
      <c r="J58" s="65"/>
      <c r="K58" s="65"/>
      <c r="L58" s="65"/>
      <c r="M58" s="65"/>
      <c r="N58" s="65"/>
      <c r="O58" s="65"/>
      <c r="P58" s="65"/>
      <c r="Q58" s="68"/>
      <c r="R58" s="68"/>
      <c r="S58" s="68"/>
      <c r="T58" s="68"/>
      <c r="U58" s="68"/>
      <c r="V58" s="68"/>
      <c r="W58" s="68"/>
      <c r="X58" s="68"/>
      <c r="Y58" s="68"/>
      <c r="Z58" s="68"/>
      <c r="AA58" s="68"/>
      <c r="AB58" s="68"/>
      <c r="AC58" t="s">
        <v>35</v>
      </c>
      <c r="AD58" s="48" t="str">
        <f t="shared" si="7"/>
        <v/>
      </c>
      <c r="AE58" s="48" t="str">
        <f>IFERROR(IF(AD58-MASTER!$B$6&lt;0,0,AD58-MASTER!$B$6),"")</f>
        <v/>
      </c>
      <c r="AF58" s="48" t="str">
        <f t="shared" si="8"/>
        <v/>
      </c>
      <c r="AG58" s="48" t="str">
        <f t="shared" si="9"/>
        <v/>
      </c>
      <c r="AH58" s="48" t="str">
        <f t="shared" si="10"/>
        <v/>
      </c>
      <c r="AI58" s="48" t="str">
        <f t="shared" si="11"/>
        <v/>
      </c>
      <c r="AJ58" s="48" t="str">
        <f t="shared" si="12"/>
        <v/>
      </c>
      <c r="AK58" s="69" t="str">
        <f t="shared" ca="1" si="13"/>
        <v/>
      </c>
      <c r="AW58" s="71">
        <f t="shared" si="0"/>
        <v>0</v>
      </c>
      <c r="AX58" s="71">
        <f t="shared" si="1"/>
        <v>0</v>
      </c>
      <c r="AY58" s="9">
        <f t="shared" si="14"/>
        <v>0</v>
      </c>
      <c r="AZ58" s="9">
        <f t="shared" si="15"/>
        <v>7</v>
      </c>
      <c r="BA58" s="9">
        <f t="shared" si="16"/>
        <v>0</v>
      </c>
      <c r="BB58" s="9">
        <f xml:space="preserve">
ROUND(BG58*MASTER!$B$3,0)
+ROUND(BH58*MASTER!$B$3,0)
+ROUND(BI58*MASTER!$B$3,0)
+ROUND(BJ58*MASTER!$B$3,0)
+ROUND(BK58*MASTER!$B$4,0)
+ROUND(BL58*MASTER!$B$4,0)
+ROUND(BM58*MASTER!$B$4,0)
+ROUND(BN58*MASTER!$B$4,0)
+ROUND(BO58*MASTER!$B$4,0)
+ROUND(BP58*MASTER!$B$4,0)
+ROUND(BQ58*MASTER!$B$4,0)
+ROUND(BR58*MASTER!$B$4,0)
+ROUND(
   (MASTER!$B$3 - MASTER!$B$11) * E58 * 2,
0)</f>
        <v>0</v>
      </c>
      <c r="BC58" s="9" t="str">
        <f t="shared" si="17"/>
        <v/>
      </c>
      <c r="BD58" s="9">
        <f t="shared" si="18"/>
        <v>0</v>
      </c>
      <c r="BE58" s="9">
        <f>IF(O58="Yes",MASTER!$B$7,0)</f>
        <v>0</v>
      </c>
      <c r="BF58" s="9">
        <f>IF(
   OR($N58="",$N58="NO"),
   0,
   IFERROR(
      ROUND(
         CHOOSE(
            MATCH($N58,$H$302:$H$313,0),
            (BG58 + ROUND(BG58*MASTER!$B$3,0))*0.5,
            (BH58 + ROUND(BH58*MASTER!$B$3,0))*0.5,
            (BI58 + ROUND(BI58*MASTER!$B$3,0))*0.5,
            (BJ58 + ROUND(BJ58*MASTER!$B$3,0))*0.5,
            (BK58 + ROUND(BK58*MASTER!$B$4,0))*0.5,
            (BL58 + ROUND(BL58*MASTER!$B$4,0))*0.5,
            (BM58 + ROUND(BM58*MASTER!$B$4,0))*0.5,
            (BN58 + ROUND(BN58*MASTER!$B$4,0))*0.5,
            (BO58 + ROUND(BO58*MASTER!$B$4,0))*0.5,
            (BP58 + ROUND(BP58*MASTER!$B$4,0))*0.5,
            (BQ58 + ROUND(BQ58*MASTER!$B$4,0))*0.5,
            (BR58 + ROUND(BR58*MASTER!$B$4,0))*0.5
         ),
      0),
   0)
)</f>
        <v>0</v>
      </c>
      <c r="BG58" s="71">
        <f t="shared" si="19"/>
        <v>0</v>
      </c>
      <c r="BH58" s="9">
        <f t="shared" si="20"/>
        <v>0</v>
      </c>
      <c r="BI58" s="9">
        <f t="shared" si="21"/>
        <v>0</v>
      </c>
      <c r="BJ58" s="9">
        <f t="shared" si="22"/>
        <v>0</v>
      </c>
      <c r="BK58" s="9">
        <f t="shared" si="23"/>
        <v>0</v>
      </c>
      <c r="BL58" s="71">
        <f t="shared" si="24"/>
        <v>0</v>
      </c>
      <c r="BM58" s="71">
        <f t="shared" si="25"/>
        <v>0</v>
      </c>
      <c r="BN58" s="71">
        <f t="shared" si="26"/>
        <v>0</v>
      </c>
      <c r="BO58" s="71">
        <f t="shared" si="27"/>
        <v>0</v>
      </c>
      <c r="BP58" s="71">
        <f t="shared" si="28"/>
        <v>0</v>
      </c>
      <c r="BQ58" s="72">
        <f t="shared" si="29"/>
        <v>0</v>
      </c>
      <c r="BR58" s="71">
        <f t="shared" si="30"/>
        <v>0</v>
      </c>
      <c r="BS58" s="58" t="str">
        <f>IF(C58="","",IFERROR(VLOOKUP($A58,HRA_EXCEPTION,2,FALSE),MASTER!$B$5))</f>
        <v/>
      </c>
      <c r="BT58" s="48" t="str">
        <f t="shared" si="31"/>
        <v/>
      </c>
      <c r="BU58" s="48" t="str">
        <f t="shared" si="32"/>
        <v/>
      </c>
      <c r="BV58" s="48" t="str">
        <f t="shared" si="33"/>
        <v/>
      </c>
      <c r="BW58" s="48" t="str">
        <f t="shared" si="34"/>
        <v/>
      </c>
      <c r="BX58" s="48" t="str">
        <f t="shared" si="35"/>
        <v/>
      </c>
      <c r="BY58" s="48" t="str">
        <f t="shared" si="36"/>
        <v/>
      </c>
      <c r="BZ58" s="48" t="str">
        <f t="shared" si="37"/>
        <v/>
      </c>
      <c r="CA58" s="48" t="str">
        <f t="shared" si="38"/>
        <v/>
      </c>
      <c r="CB58" s="48" t="str">
        <f t="shared" si="39"/>
        <v/>
      </c>
      <c r="CC58" s="48" t="str">
        <f t="shared" si="40"/>
        <v/>
      </c>
      <c r="CD58" s="48" t="str">
        <f t="shared" si="41"/>
        <v/>
      </c>
      <c r="CE58" s="58" t="str">
        <f>IFERROR(IF(BG58&lt;=23100,
   VLOOKUP(MASTER!$B$8,CCA_RATE,2,FALSE),
   VLOOKUP(MASTER!$B$8,CCA_RATE,3,FALSE)),"")</f>
        <v/>
      </c>
      <c r="CF58" s="48" t="str">
        <f>IFERROR(IF(C58="","",
IF(BH58=0,0,
   IF(AND(AX58=4,ISNUMBER(L58)),L58,
      IF(BH58&lt;=23100,
         VLOOKUP(MASTER!$B$8,CCA_RATE,2,FALSE),
         VLOOKUP(MASTER!$B$8,CCA_RATE,3,FALSE))))),"")</f>
        <v/>
      </c>
      <c r="CG58" s="48" t="str">
        <f>IFERROR(IF(C58="","",
IF(BI58=0,0,
   IF(AND(AX58=5,ISNUMBER(L58)),L58,
      IF(AND(AX58&gt;0,AX58&lt;5,ISNUMBER(L58)),CF58,
         IF(BI58&lt;=23100,
            VLOOKUP(MASTER!$B$8,CCA_RATE,2,FALSE),
            VLOOKUP(MASTER!$B$8,CCA_RATE,3,FALSE)))))),"")</f>
        <v/>
      </c>
      <c r="CH58" s="48" t="str">
        <f>IFERROR(IF(C58="","",
IF(BJ58=0,0,
   IF(AND(AX58=6,ISNUMBER(L58)),L58,
      IF(AND(AX58&gt;0,AX58&lt;6,ISNUMBER(L58)),CG58,
         IF(BJ58&lt;=23100,
            VLOOKUP(MASTER!$B$8,CCA_RATE,2,FALSE),
            VLOOKUP(MASTER!$B$8,CCA_RATE,3,FALSE)))))),"")</f>
        <v/>
      </c>
      <c r="CI58" s="48" t="str">
        <f>IFERROR(IF(C58="","",
IF(BK58=0,0,
   IF(AND(AX58=7,ISNUMBER(L58)),L58,
      IF(AND(AX58&gt;0,AX58&lt;7,ISNUMBER(L58)),CH58,
         IF(BK58&lt;=23100,
            VLOOKUP(MASTER!$B$8,CCA_RATE,2,FALSE),
            VLOOKUP(MASTER!$B$8,CCA_RATE,3,FALSE)))))),"")</f>
        <v/>
      </c>
      <c r="CJ58" s="48" t="str">
        <f>IFERROR(IF(C58="","",
IF(BL58=0,0,
   IF(AND(AX58=8,ISNUMBER(L58)),L58,
      IF(AND(AX58&gt;0,AX58&lt;8,ISNUMBER(L58)),CI58,
         IF(BL58&lt;=23100,
            VLOOKUP(MASTER!$B$8,CCA_RATE,2,FALSE),
            VLOOKUP(MASTER!$B$8,CCA_RATE,3,FALSE)))))),"")</f>
        <v/>
      </c>
      <c r="CK58" s="48" t="str">
        <f>IFERROR(IF(C58="","",
IF(BM58=0,0,
   IF(AND(AX58=9,ISNUMBER(L58)),L58,
      IF(AND(AX58&gt;0,AX58&lt;9,ISNUMBER(L58)),CJ58,
         IF(BM58&lt;=23100,
            VLOOKUP(MASTER!$B$8,CCA_RATE,2,FALSE),
            VLOOKUP(MASTER!$B$8,CCA_RATE,3,FALSE)))))),"")</f>
        <v/>
      </c>
      <c r="CL58" s="48" t="str">
        <f>IFERROR(IF(C58="","",
IF(BN58=0,0,
   IF(AND(AX58=10,ISNUMBER(L58)),L58,
      IF(AND(AX58&gt;0,AX58&lt;10,ISNUMBER(L58)),CK58,
         IF(BN58&lt;=23100,
            VLOOKUP(MASTER!$B$8,CCA_RATE,2,FALSE),
            VLOOKUP(MASTER!$B$8,CCA_RATE,3,FALSE)))))),"")</f>
        <v/>
      </c>
      <c r="CM58" s="48" t="str">
        <f>IFERROR(IF(C58="","",
IF(BO58=0,0,
   IF(AND(AX58=11,ISNUMBER(L58)),L58,
      IF(AND(AX58&gt;0,AX58&lt;11,ISNUMBER(L58)),CL58,
         IF(BO58&lt;=23100,
            VLOOKUP(MASTER!$B$8,CCA_RATE,2,FALSE),
            VLOOKUP(MASTER!$B$8,CCA_RATE,3,FALSE)))))),"")</f>
        <v/>
      </c>
      <c r="CN58" s="48" t="str">
        <f>IFERROR(IF(C58="","",
IF(BP58=0,0,
   IF(AND(AX58=12,ISNUMBER(L58)),L58,
      IF(AND(AX58&gt;0,AX58&lt;12,ISNUMBER(L58)),CM58,
         IF(BP58&lt;=23100,
            VLOOKUP(MASTER!$B$8,CCA_RATE,2,FALSE),
            VLOOKUP(MASTER!$B$8,CCA_RATE,3,FALSE)))))),"")</f>
        <v/>
      </c>
      <c r="CO58" s="48" t="str">
        <f>IFERROR(IF(C58="","",
IF(BQ58=0,0,
   IF(AND(AX58=13,ISNUMBER(L58)),L58,
      IF(AND(AX58&gt;0,AX58&lt;13,ISNUMBER(L58)),CN58,
         IF(BQ58&lt;=23100,
            VLOOKUP(MASTER!$B$8,CCA_RATE,2,FALSE),
            VLOOKUP(MASTER!$B$8,CCA_RATE,3,FALSE)))))),"")</f>
        <v/>
      </c>
      <c r="CP58" s="48" t="str">
        <f>IFERROR(IF(C58="","",
IF(BR58=0,0,
   IF(AND(AX58=14,ISNUMBER(L58)),L58,
      IF(AND(AX58&gt;0,AX58&lt;14,ISNUMBER(L58)),CO58,
         IF(BR58&lt;=23100,
            VLOOKUP(MASTER!$B$8,CCA_RATE,2,FALSE),
            VLOOKUP(MASTER!$B$8,CCA_RATE,3,FALSE)))))),"")</f>
        <v/>
      </c>
    </row>
    <row r="59" spans="1:94" x14ac:dyDescent="0.35">
      <c r="A59" s="48" t="str">
        <f>IF(C59="","",COUNTA($C$2:C59))</f>
        <v/>
      </c>
      <c r="B59" s="65"/>
      <c r="C59" s="65"/>
      <c r="D59" s="65"/>
      <c r="E59" s="65"/>
      <c r="F59" s="65"/>
      <c r="G59" s="65"/>
      <c r="H59" s="65"/>
      <c r="I59" s="65"/>
      <c r="J59" s="65"/>
      <c r="K59" s="65"/>
      <c r="L59" s="65"/>
      <c r="M59" s="65"/>
      <c r="N59" s="65"/>
      <c r="O59" s="65"/>
      <c r="P59" s="65"/>
      <c r="Q59" s="68"/>
      <c r="R59" s="68"/>
      <c r="S59" s="68"/>
      <c r="T59" s="68"/>
      <c r="U59" s="68"/>
      <c r="V59" s="68"/>
      <c r="W59" s="68"/>
      <c r="X59" s="68"/>
      <c r="Y59" s="68"/>
      <c r="Z59" s="68"/>
      <c r="AA59" s="68"/>
      <c r="AB59" s="68"/>
      <c r="AC59" t="s">
        <v>36</v>
      </c>
      <c r="AD59" s="48" t="str">
        <f t="shared" si="7"/>
        <v/>
      </c>
      <c r="AE59" s="48" t="str">
        <f>IFERROR(IF(AD59-MASTER!$B$6&lt;0,0,AD59-MASTER!$B$6),"")</f>
        <v/>
      </c>
      <c r="AF59" s="48" t="str">
        <f t="shared" si="8"/>
        <v/>
      </c>
      <c r="AG59" s="48" t="str">
        <f t="shared" si="9"/>
        <v/>
      </c>
      <c r="AH59" s="48" t="str">
        <f t="shared" si="10"/>
        <v/>
      </c>
      <c r="AI59" s="48" t="str">
        <f t="shared" si="11"/>
        <v/>
      </c>
      <c r="AJ59" s="48" t="str">
        <f t="shared" si="12"/>
        <v/>
      </c>
      <c r="AK59" s="69" t="str">
        <f t="shared" ca="1" si="13"/>
        <v/>
      </c>
      <c r="AW59" s="71">
        <f t="shared" si="0"/>
        <v>0</v>
      </c>
      <c r="AX59" s="71">
        <f t="shared" si="1"/>
        <v>0</v>
      </c>
      <c r="AY59" s="9">
        <f t="shared" si="14"/>
        <v>0</v>
      </c>
      <c r="AZ59" s="9">
        <f t="shared" si="15"/>
        <v>7</v>
      </c>
      <c r="BA59" s="9">
        <f t="shared" si="16"/>
        <v>0</v>
      </c>
      <c r="BB59" s="9">
        <f xml:space="preserve">
ROUND(BG59*MASTER!$B$3,0)
+ROUND(BH59*MASTER!$B$3,0)
+ROUND(BI59*MASTER!$B$3,0)
+ROUND(BJ59*MASTER!$B$3,0)
+ROUND(BK59*MASTER!$B$4,0)
+ROUND(BL59*MASTER!$B$4,0)
+ROUND(BM59*MASTER!$B$4,0)
+ROUND(BN59*MASTER!$B$4,0)
+ROUND(BO59*MASTER!$B$4,0)
+ROUND(BP59*MASTER!$B$4,0)
+ROUND(BQ59*MASTER!$B$4,0)
+ROUND(BR59*MASTER!$B$4,0)
+ROUND(
   (MASTER!$B$3 - MASTER!$B$11) * E59 * 2,
0)</f>
        <v>0</v>
      </c>
      <c r="BC59" s="9" t="str">
        <f t="shared" si="17"/>
        <v/>
      </c>
      <c r="BD59" s="9">
        <f t="shared" si="18"/>
        <v>0</v>
      </c>
      <c r="BE59" s="9">
        <f>IF(O59="Yes",MASTER!$B$7,0)</f>
        <v>0</v>
      </c>
      <c r="BF59" s="9">
        <f>IF(
   OR($N59="",$N59="NO"),
   0,
   IFERROR(
      ROUND(
         CHOOSE(
            MATCH($N59,$H$302:$H$313,0),
            (BG59 + ROUND(BG59*MASTER!$B$3,0))*0.5,
            (BH59 + ROUND(BH59*MASTER!$B$3,0))*0.5,
            (BI59 + ROUND(BI59*MASTER!$B$3,0))*0.5,
            (BJ59 + ROUND(BJ59*MASTER!$B$3,0))*0.5,
            (BK59 + ROUND(BK59*MASTER!$B$4,0))*0.5,
            (BL59 + ROUND(BL59*MASTER!$B$4,0))*0.5,
            (BM59 + ROUND(BM59*MASTER!$B$4,0))*0.5,
            (BN59 + ROUND(BN59*MASTER!$B$4,0))*0.5,
            (BO59 + ROUND(BO59*MASTER!$B$4,0))*0.5,
            (BP59 + ROUND(BP59*MASTER!$B$4,0))*0.5,
            (BQ59 + ROUND(BQ59*MASTER!$B$4,0))*0.5,
            (BR59 + ROUND(BR59*MASTER!$B$4,0))*0.5
         ),
      0),
   0)
)</f>
        <v>0</v>
      </c>
      <c r="BG59" s="71">
        <f t="shared" si="19"/>
        <v>0</v>
      </c>
      <c r="BH59" s="9">
        <f t="shared" si="20"/>
        <v>0</v>
      </c>
      <c r="BI59" s="9">
        <f t="shared" si="21"/>
        <v>0</v>
      </c>
      <c r="BJ59" s="9">
        <f t="shared" si="22"/>
        <v>0</v>
      </c>
      <c r="BK59" s="9">
        <f t="shared" si="23"/>
        <v>0</v>
      </c>
      <c r="BL59" s="71">
        <f t="shared" si="24"/>
        <v>0</v>
      </c>
      <c r="BM59" s="71">
        <f t="shared" si="25"/>
        <v>0</v>
      </c>
      <c r="BN59" s="71">
        <f t="shared" si="26"/>
        <v>0</v>
      </c>
      <c r="BO59" s="71">
        <f t="shared" si="27"/>
        <v>0</v>
      </c>
      <c r="BP59" s="71">
        <f t="shared" si="28"/>
        <v>0</v>
      </c>
      <c r="BQ59" s="72">
        <f t="shared" si="29"/>
        <v>0</v>
      </c>
      <c r="BR59" s="71">
        <f t="shared" si="30"/>
        <v>0</v>
      </c>
      <c r="BS59" s="58" t="str">
        <f>IF(C59="","",IFERROR(VLOOKUP($A59,HRA_EXCEPTION,2,FALSE),MASTER!$B$5))</f>
        <v/>
      </c>
      <c r="BT59" s="48" t="str">
        <f t="shared" si="31"/>
        <v/>
      </c>
      <c r="BU59" s="48" t="str">
        <f t="shared" si="32"/>
        <v/>
      </c>
      <c r="BV59" s="48" t="str">
        <f t="shared" si="33"/>
        <v/>
      </c>
      <c r="BW59" s="48" t="str">
        <f t="shared" si="34"/>
        <v/>
      </c>
      <c r="BX59" s="48" t="str">
        <f t="shared" si="35"/>
        <v/>
      </c>
      <c r="BY59" s="48" t="str">
        <f t="shared" si="36"/>
        <v/>
      </c>
      <c r="BZ59" s="48" t="str">
        <f t="shared" si="37"/>
        <v/>
      </c>
      <c r="CA59" s="48" t="str">
        <f t="shared" si="38"/>
        <v/>
      </c>
      <c r="CB59" s="48" t="str">
        <f t="shared" si="39"/>
        <v/>
      </c>
      <c r="CC59" s="48" t="str">
        <f t="shared" si="40"/>
        <v/>
      </c>
      <c r="CD59" s="48" t="str">
        <f t="shared" si="41"/>
        <v/>
      </c>
      <c r="CE59" s="58" t="str">
        <f>IFERROR(IF(BG59&lt;=23100,
   VLOOKUP(MASTER!$B$8,CCA_RATE,2,FALSE),
   VLOOKUP(MASTER!$B$8,CCA_RATE,3,FALSE)),"")</f>
        <v/>
      </c>
      <c r="CF59" s="48" t="str">
        <f>IFERROR(IF(C59="","",
IF(BH59=0,0,
   IF(AND(AX59=4,ISNUMBER(L59)),L59,
      IF(BH59&lt;=23100,
         VLOOKUP(MASTER!$B$8,CCA_RATE,2,FALSE),
         VLOOKUP(MASTER!$B$8,CCA_RATE,3,FALSE))))),"")</f>
        <v/>
      </c>
      <c r="CG59" s="48" t="str">
        <f>IFERROR(IF(C59="","",
IF(BI59=0,0,
   IF(AND(AX59=5,ISNUMBER(L59)),L59,
      IF(AND(AX59&gt;0,AX59&lt;5,ISNUMBER(L59)),CF59,
         IF(BI59&lt;=23100,
            VLOOKUP(MASTER!$B$8,CCA_RATE,2,FALSE),
            VLOOKUP(MASTER!$B$8,CCA_RATE,3,FALSE)))))),"")</f>
        <v/>
      </c>
      <c r="CH59" s="48" t="str">
        <f>IFERROR(IF(C59="","",
IF(BJ59=0,0,
   IF(AND(AX59=6,ISNUMBER(L59)),L59,
      IF(AND(AX59&gt;0,AX59&lt;6,ISNUMBER(L59)),CG59,
         IF(BJ59&lt;=23100,
            VLOOKUP(MASTER!$B$8,CCA_RATE,2,FALSE),
            VLOOKUP(MASTER!$B$8,CCA_RATE,3,FALSE)))))),"")</f>
        <v/>
      </c>
      <c r="CI59" s="48" t="str">
        <f>IFERROR(IF(C59="","",
IF(BK59=0,0,
   IF(AND(AX59=7,ISNUMBER(L59)),L59,
      IF(AND(AX59&gt;0,AX59&lt;7,ISNUMBER(L59)),CH59,
         IF(BK59&lt;=23100,
            VLOOKUP(MASTER!$B$8,CCA_RATE,2,FALSE),
            VLOOKUP(MASTER!$B$8,CCA_RATE,3,FALSE)))))),"")</f>
        <v/>
      </c>
      <c r="CJ59" s="48" t="str">
        <f>IFERROR(IF(C59="","",
IF(BL59=0,0,
   IF(AND(AX59=8,ISNUMBER(L59)),L59,
      IF(AND(AX59&gt;0,AX59&lt;8,ISNUMBER(L59)),CI59,
         IF(BL59&lt;=23100,
            VLOOKUP(MASTER!$B$8,CCA_RATE,2,FALSE),
            VLOOKUP(MASTER!$B$8,CCA_RATE,3,FALSE)))))),"")</f>
        <v/>
      </c>
      <c r="CK59" s="48" t="str">
        <f>IFERROR(IF(C59="","",
IF(BM59=0,0,
   IF(AND(AX59=9,ISNUMBER(L59)),L59,
      IF(AND(AX59&gt;0,AX59&lt;9,ISNUMBER(L59)),CJ59,
         IF(BM59&lt;=23100,
            VLOOKUP(MASTER!$B$8,CCA_RATE,2,FALSE),
            VLOOKUP(MASTER!$B$8,CCA_RATE,3,FALSE)))))),"")</f>
        <v/>
      </c>
      <c r="CL59" s="48" t="str">
        <f>IFERROR(IF(C59="","",
IF(BN59=0,0,
   IF(AND(AX59=10,ISNUMBER(L59)),L59,
      IF(AND(AX59&gt;0,AX59&lt;10,ISNUMBER(L59)),CK59,
         IF(BN59&lt;=23100,
            VLOOKUP(MASTER!$B$8,CCA_RATE,2,FALSE),
            VLOOKUP(MASTER!$B$8,CCA_RATE,3,FALSE)))))),"")</f>
        <v/>
      </c>
      <c r="CM59" s="48" t="str">
        <f>IFERROR(IF(C59="","",
IF(BO59=0,0,
   IF(AND(AX59=11,ISNUMBER(L59)),L59,
      IF(AND(AX59&gt;0,AX59&lt;11,ISNUMBER(L59)),CL59,
         IF(BO59&lt;=23100,
            VLOOKUP(MASTER!$B$8,CCA_RATE,2,FALSE),
            VLOOKUP(MASTER!$B$8,CCA_RATE,3,FALSE)))))),"")</f>
        <v/>
      </c>
      <c r="CN59" s="48" t="str">
        <f>IFERROR(IF(C59="","",
IF(BP59=0,0,
   IF(AND(AX59=12,ISNUMBER(L59)),L59,
      IF(AND(AX59&gt;0,AX59&lt;12,ISNUMBER(L59)),CM59,
         IF(BP59&lt;=23100,
            VLOOKUP(MASTER!$B$8,CCA_RATE,2,FALSE),
            VLOOKUP(MASTER!$B$8,CCA_RATE,3,FALSE)))))),"")</f>
        <v/>
      </c>
      <c r="CO59" s="48" t="str">
        <f>IFERROR(IF(C59="","",
IF(BQ59=0,0,
   IF(AND(AX59=13,ISNUMBER(L59)),L59,
      IF(AND(AX59&gt;0,AX59&lt;13,ISNUMBER(L59)),CN59,
         IF(BQ59&lt;=23100,
            VLOOKUP(MASTER!$B$8,CCA_RATE,2,FALSE),
            VLOOKUP(MASTER!$B$8,CCA_RATE,3,FALSE)))))),"")</f>
        <v/>
      </c>
      <c r="CP59" s="48" t="str">
        <f>IFERROR(IF(C59="","",
IF(BR59=0,0,
   IF(AND(AX59=14,ISNUMBER(L59)),L59,
      IF(AND(AX59&gt;0,AX59&lt;14,ISNUMBER(L59)),CO59,
         IF(BR59&lt;=23100,
            VLOOKUP(MASTER!$B$8,CCA_RATE,2,FALSE),
            VLOOKUP(MASTER!$B$8,CCA_RATE,3,FALSE)))))),"")</f>
        <v/>
      </c>
    </row>
    <row r="60" spans="1:94" x14ac:dyDescent="0.35">
      <c r="A60" s="48" t="str">
        <f>IF(C60="","",COUNTA($C$2:C60))</f>
        <v/>
      </c>
      <c r="B60" s="65"/>
      <c r="C60" s="65"/>
      <c r="D60" s="65"/>
      <c r="E60" s="65"/>
      <c r="F60" s="65"/>
      <c r="G60" s="65"/>
      <c r="H60" s="65"/>
      <c r="I60" s="65"/>
      <c r="J60" s="65"/>
      <c r="K60" s="65"/>
      <c r="L60" s="65"/>
      <c r="M60" s="65"/>
      <c r="N60" s="65"/>
      <c r="O60" s="65"/>
      <c r="P60" s="65"/>
      <c r="Q60" s="68"/>
      <c r="R60" s="68"/>
      <c r="S60" s="68"/>
      <c r="T60" s="68"/>
      <c r="U60" s="68"/>
      <c r="V60" s="68"/>
      <c r="W60" s="68"/>
      <c r="X60" s="68"/>
      <c r="Y60" s="68"/>
      <c r="Z60" s="68"/>
      <c r="AA60" s="68"/>
      <c r="AB60" s="68"/>
      <c r="AC60" t="s">
        <v>37</v>
      </c>
      <c r="AD60" s="48" t="str">
        <f t="shared" si="7"/>
        <v/>
      </c>
      <c r="AE60" s="48" t="str">
        <f>IFERROR(IF(AD60-MASTER!$B$6&lt;0,0,AD60-MASTER!$B$6),"")</f>
        <v/>
      </c>
      <c r="AF60" s="48" t="str">
        <f t="shared" si="8"/>
        <v/>
      </c>
      <c r="AG60" s="48" t="str">
        <f t="shared" si="9"/>
        <v/>
      </c>
      <c r="AH60" s="48" t="str">
        <f t="shared" si="10"/>
        <v/>
      </c>
      <c r="AI60" s="48" t="str">
        <f t="shared" si="11"/>
        <v/>
      </c>
      <c r="AJ60" s="48" t="str">
        <f t="shared" si="12"/>
        <v/>
      </c>
      <c r="AK60" s="69" t="str">
        <f t="shared" ca="1" si="13"/>
        <v/>
      </c>
      <c r="AW60" s="71">
        <f t="shared" si="0"/>
        <v>0</v>
      </c>
      <c r="AX60" s="71">
        <f t="shared" si="1"/>
        <v>0</v>
      </c>
      <c r="AY60" s="9">
        <f t="shared" si="14"/>
        <v>0</v>
      </c>
      <c r="AZ60" s="9">
        <f t="shared" si="15"/>
        <v>7</v>
      </c>
      <c r="BA60" s="9">
        <f t="shared" si="16"/>
        <v>0</v>
      </c>
      <c r="BB60" s="9">
        <f xml:space="preserve">
ROUND(BG60*MASTER!$B$3,0)
+ROUND(BH60*MASTER!$B$3,0)
+ROUND(BI60*MASTER!$B$3,0)
+ROUND(BJ60*MASTER!$B$3,0)
+ROUND(BK60*MASTER!$B$4,0)
+ROUND(BL60*MASTER!$B$4,0)
+ROUND(BM60*MASTER!$B$4,0)
+ROUND(BN60*MASTER!$B$4,0)
+ROUND(BO60*MASTER!$B$4,0)
+ROUND(BP60*MASTER!$B$4,0)
+ROUND(BQ60*MASTER!$B$4,0)
+ROUND(BR60*MASTER!$B$4,0)
+ROUND(
   (MASTER!$B$3 - MASTER!$B$11) * E60 * 2,
0)</f>
        <v>0</v>
      </c>
      <c r="BC60" s="9" t="str">
        <f t="shared" si="17"/>
        <v/>
      </c>
      <c r="BD60" s="9">
        <f t="shared" si="18"/>
        <v>0</v>
      </c>
      <c r="BE60" s="9">
        <f>IF(O60="Yes",MASTER!$B$7,0)</f>
        <v>0</v>
      </c>
      <c r="BF60" s="9">
        <f>IF(
   OR($N60="",$N60="NO"),
   0,
   IFERROR(
      ROUND(
         CHOOSE(
            MATCH($N60,$H$302:$H$313,0),
            (BG60 + ROUND(BG60*MASTER!$B$3,0))*0.5,
            (BH60 + ROUND(BH60*MASTER!$B$3,0))*0.5,
            (BI60 + ROUND(BI60*MASTER!$B$3,0))*0.5,
            (BJ60 + ROUND(BJ60*MASTER!$B$3,0))*0.5,
            (BK60 + ROUND(BK60*MASTER!$B$4,0))*0.5,
            (BL60 + ROUND(BL60*MASTER!$B$4,0))*0.5,
            (BM60 + ROUND(BM60*MASTER!$B$4,0))*0.5,
            (BN60 + ROUND(BN60*MASTER!$B$4,0))*0.5,
            (BO60 + ROUND(BO60*MASTER!$B$4,0))*0.5,
            (BP60 + ROUND(BP60*MASTER!$B$4,0))*0.5,
            (BQ60 + ROUND(BQ60*MASTER!$B$4,0))*0.5,
            (BR60 + ROUND(BR60*MASTER!$B$4,0))*0.5
         ),
      0),
   0)
)</f>
        <v>0</v>
      </c>
      <c r="BG60" s="71">
        <f t="shared" si="19"/>
        <v>0</v>
      </c>
      <c r="BH60" s="9">
        <f t="shared" si="20"/>
        <v>0</v>
      </c>
      <c r="BI60" s="9">
        <f t="shared" si="21"/>
        <v>0</v>
      </c>
      <c r="BJ60" s="9">
        <f t="shared" si="22"/>
        <v>0</v>
      </c>
      <c r="BK60" s="9">
        <f t="shared" si="23"/>
        <v>0</v>
      </c>
      <c r="BL60" s="71">
        <f t="shared" si="24"/>
        <v>0</v>
      </c>
      <c r="BM60" s="71">
        <f t="shared" si="25"/>
        <v>0</v>
      </c>
      <c r="BN60" s="71">
        <f t="shared" si="26"/>
        <v>0</v>
      </c>
      <c r="BO60" s="71">
        <f t="shared" si="27"/>
        <v>0</v>
      </c>
      <c r="BP60" s="71">
        <f t="shared" si="28"/>
        <v>0</v>
      </c>
      <c r="BQ60" s="72">
        <f t="shared" si="29"/>
        <v>0</v>
      </c>
      <c r="BR60" s="71">
        <f t="shared" si="30"/>
        <v>0</v>
      </c>
      <c r="BS60" s="58" t="str">
        <f>IF(C60="","",IFERROR(VLOOKUP($A60,HRA_EXCEPTION,2,FALSE),MASTER!$B$5))</f>
        <v/>
      </c>
      <c r="BT60" s="48" t="str">
        <f t="shared" si="31"/>
        <v/>
      </c>
      <c r="BU60" s="48" t="str">
        <f t="shared" si="32"/>
        <v/>
      </c>
      <c r="BV60" s="48" t="str">
        <f t="shared" si="33"/>
        <v/>
      </c>
      <c r="BW60" s="48" t="str">
        <f t="shared" si="34"/>
        <v/>
      </c>
      <c r="BX60" s="48" t="str">
        <f t="shared" si="35"/>
        <v/>
      </c>
      <c r="BY60" s="48" t="str">
        <f t="shared" si="36"/>
        <v/>
      </c>
      <c r="BZ60" s="48" t="str">
        <f t="shared" si="37"/>
        <v/>
      </c>
      <c r="CA60" s="48" t="str">
        <f t="shared" si="38"/>
        <v/>
      </c>
      <c r="CB60" s="48" t="str">
        <f t="shared" si="39"/>
        <v/>
      </c>
      <c r="CC60" s="48" t="str">
        <f t="shared" si="40"/>
        <v/>
      </c>
      <c r="CD60" s="48" t="str">
        <f t="shared" si="41"/>
        <v/>
      </c>
      <c r="CE60" s="58" t="str">
        <f>IFERROR(IF(BG60&lt;=23100,
   VLOOKUP(MASTER!$B$8,CCA_RATE,2,FALSE),
   VLOOKUP(MASTER!$B$8,CCA_RATE,3,FALSE)),"")</f>
        <v/>
      </c>
      <c r="CF60" s="48" t="str">
        <f>IFERROR(IF(C60="","",
IF(BH60=0,0,
   IF(AND(AX60=4,ISNUMBER(L60)),L60,
      IF(BH60&lt;=23100,
         VLOOKUP(MASTER!$B$8,CCA_RATE,2,FALSE),
         VLOOKUP(MASTER!$B$8,CCA_RATE,3,FALSE))))),"")</f>
        <v/>
      </c>
      <c r="CG60" s="48" t="str">
        <f>IFERROR(IF(C60="","",
IF(BI60=0,0,
   IF(AND(AX60=5,ISNUMBER(L60)),L60,
      IF(AND(AX60&gt;0,AX60&lt;5,ISNUMBER(L60)),CF60,
         IF(BI60&lt;=23100,
            VLOOKUP(MASTER!$B$8,CCA_RATE,2,FALSE),
            VLOOKUP(MASTER!$B$8,CCA_RATE,3,FALSE)))))),"")</f>
        <v/>
      </c>
      <c r="CH60" s="48" t="str">
        <f>IFERROR(IF(C60="","",
IF(BJ60=0,0,
   IF(AND(AX60=6,ISNUMBER(L60)),L60,
      IF(AND(AX60&gt;0,AX60&lt;6,ISNUMBER(L60)),CG60,
         IF(BJ60&lt;=23100,
            VLOOKUP(MASTER!$B$8,CCA_RATE,2,FALSE),
            VLOOKUP(MASTER!$B$8,CCA_RATE,3,FALSE)))))),"")</f>
        <v/>
      </c>
      <c r="CI60" s="48" t="str">
        <f>IFERROR(IF(C60="","",
IF(BK60=0,0,
   IF(AND(AX60=7,ISNUMBER(L60)),L60,
      IF(AND(AX60&gt;0,AX60&lt;7,ISNUMBER(L60)),CH60,
         IF(BK60&lt;=23100,
            VLOOKUP(MASTER!$B$8,CCA_RATE,2,FALSE),
            VLOOKUP(MASTER!$B$8,CCA_RATE,3,FALSE)))))),"")</f>
        <v/>
      </c>
      <c r="CJ60" s="48" t="str">
        <f>IFERROR(IF(C60="","",
IF(BL60=0,0,
   IF(AND(AX60=8,ISNUMBER(L60)),L60,
      IF(AND(AX60&gt;0,AX60&lt;8,ISNUMBER(L60)),CI60,
         IF(BL60&lt;=23100,
            VLOOKUP(MASTER!$B$8,CCA_RATE,2,FALSE),
            VLOOKUP(MASTER!$B$8,CCA_RATE,3,FALSE)))))),"")</f>
        <v/>
      </c>
      <c r="CK60" s="48" t="str">
        <f>IFERROR(IF(C60="","",
IF(BM60=0,0,
   IF(AND(AX60=9,ISNUMBER(L60)),L60,
      IF(AND(AX60&gt;0,AX60&lt;9,ISNUMBER(L60)),CJ60,
         IF(BM60&lt;=23100,
            VLOOKUP(MASTER!$B$8,CCA_RATE,2,FALSE),
            VLOOKUP(MASTER!$B$8,CCA_RATE,3,FALSE)))))),"")</f>
        <v/>
      </c>
      <c r="CL60" s="48" t="str">
        <f>IFERROR(IF(C60="","",
IF(BN60=0,0,
   IF(AND(AX60=10,ISNUMBER(L60)),L60,
      IF(AND(AX60&gt;0,AX60&lt;10,ISNUMBER(L60)),CK60,
         IF(BN60&lt;=23100,
            VLOOKUP(MASTER!$B$8,CCA_RATE,2,FALSE),
            VLOOKUP(MASTER!$B$8,CCA_RATE,3,FALSE)))))),"")</f>
        <v/>
      </c>
      <c r="CM60" s="48" t="str">
        <f>IFERROR(IF(C60="","",
IF(BO60=0,0,
   IF(AND(AX60=11,ISNUMBER(L60)),L60,
      IF(AND(AX60&gt;0,AX60&lt;11,ISNUMBER(L60)),CL60,
         IF(BO60&lt;=23100,
            VLOOKUP(MASTER!$B$8,CCA_RATE,2,FALSE),
            VLOOKUP(MASTER!$B$8,CCA_RATE,3,FALSE)))))),"")</f>
        <v/>
      </c>
      <c r="CN60" s="48" t="str">
        <f>IFERROR(IF(C60="","",
IF(BP60=0,0,
   IF(AND(AX60=12,ISNUMBER(L60)),L60,
      IF(AND(AX60&gt;0,AX60&lt;12,ISNUMBER(L60)),CM60,
         IF(BP60&lt;=23100,
            VLOOKUP(MASTER!$B$8,CCA_RATE,2,FALSE),
            VLOOKUP(MASTER!$B$8,CCA_RATE,3,FALSE)))))),"")</f>
        <v/>
      </c>
      <c r="CO60" s="48" t="str">
        <f>IFERROR(IF(C60="","",
IF(BQ60=0,0,
   IF(AND(AX60=13,ISNUMBER(L60)),L60,
      IF(AND(AX60&gt;0,AX60&lt;13,ISNUMBER(L60)),CN60,
         IF(BQ60&lt;=23100,
            VLOOKUP(MASTER!$B$8,CCA_RATE,2,FALSE),
            VLOOKUP(MASTER!$B$8,CCA_RATE,3,FALSE)))))),"")</f>
        <v/>
      </c>
      <c r="CP60" s="48" t="str">
        <f>IFERROR(IF(C60="","",
IF(BR60=0,0,
   IF(AND(AX60=14,ISNUMBER(L60)),L60,
      IF(AND(AX60&gt;0,AX60&lt;14,ISNUMBER(L60)),CO60,
         IF(BR60&lt;=23100,
            VLOOKUP(MASTER!$B$8,CCA_RATE,2,FALSE),
            VLOOKUP(MASTER!$B$8,CCA_RATE,3,FALSE)))))),"")</f>
        <v/>
      </c>
    </row>
    <row r="61" spans="1:94" x14ac:dyDescent="0.35">
      <c r="A61" s="48" t="str">
        <f>IF(C61="","",COUNTA($C$2:C61))</f>
        <v/>
      </c>
      <c r="B61" s="65"/>
      <c r="C61" s="65"/>
      <c r="D61" s="65"/>
      <c r="E61" s="65"/>
      <c r="F61" s="65"/>
      <c r="G61" s="65"/>
      <c r="H61" s="65"/>
      <c r="I61" s="65"/>
      <c r="J61" s="65"/>
      <c r="K61" s="65"/>
      <c r="L61" s="65"/>
      <c r="M61" s="65"/>
      <c r="N61" s="65"/>
      <c r="O61" s="65"/>
      <c r="P61" s="65"/>
      <c r="Q61" s="68"/>
      <c r="R61" s="68"/>
      <c r="S61" s="68"/>
      <c r="T61" s="68"/>
      <c r="U61" s="68"/>
      <c r="V61" s="68"/>
      <c r="W61" s="68"/>
      <c r="X61" s="68"/>
      <c r="Y61" s="68"/>
      <c r="Z61" s="68"/>
      <c r="AA61" s="68"/>
      <c r="AB61" s="68"/>
      <c r="AC61" t="s">
        <v>38</v>
      </c>
      <c r="AD61" s="48" t="str">
        <f t="shared" si="7"/>
        <v/>
      </c>
      <c r="AE61" s="48" t="str">
        <f>IFERROR(IF(AD61-MASTER!$B$6&lt;0,0,AD61-MASTER!$B$6),"")</f>
        <v/>
      </c>
      <c r="AF61" s="48" t="str">
        <f t="shared" si="8"/>
        <v/>
      </c>
      <c r="AG61" s="48" t="str">
        <f t="shared" si="9"/>
        <v/>
      </c>
      <c r="AH61" s="48" t="str">
        <f t="shared" si="10"/>
        <v/>
      </c>
      <c r="AI61" s="48" t="str">
        <f t="shared" si="11"/>
        <v/>
      </c>
      <c r="AJ61" s="48" t="str">
        <f t="shared" si="12"/>
        <v/>
      </c>
      <c r="AK61" s="69" t="str">
        <f t="shared" ca="1" si="13"/>
        <v/>
      </c>
      <c r="AW61" s="71">
        <f t="shared" si="0"/>
        <v>0</v>
      </c>
      <c r="AX61" s="71">
        <f t="shared" si="1"/>
        <v>0</v>
      </c>
      <c r="AY61" s="9">
        <f t="shared" si="14"/>
        <v>0</v>
      </c>
      <c r="AZ61" s="9">
        <f t="shared" si="15"/>
        <v>7</v>
      </c>
      <c r="BA61" s="9">
        <f t="shared" si="16"/>
        <v>0</v>
      </c>
      <c r="BB61" s="9">
        <f xml:space="preserve">
ROUND(BG61*MASTER!$B$3,0)
+ROUND(BH61*MASTER!$B$3,0)
+ROUND(BI61*MASTER!$B$3,0)
+ROUND(BJ61*MASTER!$B$3,0)
+ROUND(BK61*MASTER!$B$4,0)
+ROUND(BL61*MASTER!$B$4,0)
+ROUND(BM61*MASTER!$B$4,0)
+ROUND(BN61*MASTER!$B$4,0)
+ROUND(BO61*MASTER!$B$4,0)
+ROUND(BP61*MASTER!$B$4,0)
+ROUND(BQ61*MASTER!$B$4,0)
+ROUND(BR61*MASTER!$B$4,0)
+ROUND(
   (MASTER!$B$3 - MASTER!$B$11) * E61 * 2,
0)</f>
        <v>0</v>
      </c>
      <c r="BC61" s="9" t="str">
        <f t="shared" si="17"/>
        <v/>
      </c>
      <c r="BD61" s="9">
        <f t="shared" si="18"/>
        <v>0</v>
      </c>
      <c r="BE61" s="9">
        <f>IF(O61="Yes",MASTER!$B$7,0)</f>
        <v>0</v>
      </c>
      <c r="BF61" s="9">
        <f>IF(
   OR($N61="",$N61="NO"),
   0,
   IFERROR(
      ROUND(
         CHOOSE(
            MATCH($N61,$H$302:$H$313,0),
            (BG61 + ROUND(BG61*MASTER!$B$3,0))*0.5,
            (BH61 + ROUND(BH61*MASTER!$B$3,0))*0.5,
            (BI61 + ROUND(BI61*MASTER!$B$3,0))*0.5,
            (BJ61 + ROUND(BJ61*MASTER!$B$3,0))*0.5,
            (BK61 + ROUND(BK61*MASTER!$B$4,0))*0.5,
            (BL61 + ROUND(BL61*MASTER!$B$4,0))*0.5,
            (BM61 + ROUND(BM61*MASTER!$B$4,0))*0.5,
            (BN61 + ROUND(BN61*MASTER!$B$4,0))*0.5,
            (BO61 + ROUND(BO61*MASTER!$B$4,0))*0.5,
            (BP61 + ROUND(BP61*MASTER!$B$4,0))*0.5,
            (BQ61 + ROUND(BQ61*MASTER!$B$4,0))*0.5,
            (BR61 + ROUND(BR61*MASTER!$B$4,0))*0.5
         ),
      0),
   0)
)</f>
        <v>0</v>
      </c>
      <c r="BG61" s="71">
        <f t="shared" si="19"/>
        <v>0</v>
      </c>
      <c r="BH61" s="9">
        <f t="shared" si="20"/>
        <v>0</v>
      </c>
      <c r="BI61" s="9">
        <f t="shared" si="21"/>
        <v>0</v>
      </c>
      <c r="BJ61" s="9">
        <f t="shared" si="22"/>
        <v>0</v>
      </c>
      <c r="BK61" s="9">
        <f t="shared" si="23"/>
        <v>0</v>
      </c>
      <c r="BL61" s="71">
        <f t="shared" si="24"/>
        <v>0</v>
      </c>
      <c r="BM61" s="71">
        <f t="shared" si="25"/>
        <v>0</v>
      </c>
      <c r="BN61" s="71">
        <f t="shared" si="26"/>
        <v>0</v>
      </c>
      <c r="BO61" s="71">
        <f t="shared" si="27"/>
        <v>0</v>
      </c>
      <c r="BP61" s="71">
        <f t="shared" si="28"/>
        <v>0</v>
      </c>
      <c r="BQ61" s="72">
        <f t="shared" si="29"/>
        <v>0</v>
      </c>
      <c r="BR61" s="71">
        <f t="shared" si="30"/>
        <v>0</v>
      </c>
      <c r="BS61" s="58" t="str">
        <f>IF(C61="","",IFERROR(VLOOKUP($A61,HRA_EXCEPTION,2,FALSE),MASTER!$B$5))</f>
        <v/>
      </c>
      <c r="BT61" s="48" t="str">
        <f t="shared" si="31"/>
        <v/>
      </c>
      <c r="BU61" s="48" t="str">
        <f t="shared" si="32"/>
        <v/>
      </c>
      <c r="BV61" s="48" t="str">
        <f t="shared" si="33"/>
        <v/>
      </c>
      <c r="BW61" s="48" t="str">
        <f t="shared" si="34"/>
        <v/>
      </c>
      <c r="BX61" s="48" t="str">
        <f t="shared" si="35"/>
        <v/>
      </c>
      <c r="BY61" s="48" t="str">
        <f t="shared" si="36"/>
        <v/>
      </c>
      <c r="BZ61" s="48" t="str">
        <f t="shared" si="37"/>
        <v/>
      </c>
      <c r="CA61" s="48" t="str">
        <f t="shared" si="38"/>
        <v/>
      </c>
      <c r="CB61" s="48" t="str">
        <f t="shared" si="39"/>
        <v/>
      </c>
      <c r="CC61" s="48" t="str">
        <f t="shared" si="40"/>
        <v/>
      </c>
      <c r="CD61" s="48" t="str">
        <f t="shared" si="41"/>
        <v/>
      </c>
      <c r="CE61" s="58" t="str">
        <f>IFERROR(IF(BG61&lt;=23100,
   VLOOKUP(MASTER!$B$8,CCA_RATE,2,FALSE),
   VLOOKUP(MASTER!$B$8,CCA_RATE,3,FALSE)),"")</f>
        <v/>
      </c>
      <c r="CF61" s="48" t="str">
        <f>IFERROR(IF(C61="","",
IF(BH61=0,0,
   IF(AND(AX61=4,ISNUMBER(L61)),L61,
      IF(BH61&lt;=23100,
         VLOOKUP(MASTER!$B$8,CCA_RATE,2,FALSE),
         VLOOKUP(MASTER!$B$8,CCA_RATE,3,FALSE))))),"")</f>
        <v/>
      </c>
      <c r="CG61" s="48" t="str">
        <f>IFERROR(IF(C61="","",
IF(BI61=0,0,
   IF(AND(AX61=5,ISNUMBER(L61)),L61,
      IF(AND(AX61&gt;0,AX61&lt;5,ISNUMBER(L61)),CF61,
         IF(BI61&lt;=23100,
            VLOOKUP(MASTER!$B$8,CCA_RATE,2,FALSE),
            VLOOKUP(MASTER!$B$8,CCA_RATE,3,FALSE)))))),"")</f>
        <v/>
      </c>
      <c r="CH61" s="48" t="str">
        <f>IFERROR(IF(C61="","",
IF(BJ61=0,0,
   IF(AND(AX61=6,ISNUMBER(L61)),L61,
      IF(AND(AX61&gt;0,AX61&lt;6,ISNUMBER(L61)),CG61,
         IF(BJ61&lt;=23100,
            VLOOKUP(MASTER!$B$8,CCA_RATE,2,FALSE),
            VLOOKUP(MASTER!$B$8,CCA_RATE,3,FALSE)))))),"")</f>
        <v/>
      </c>
      <c r="CI61" s="48" t="str">
        <f>IFERROR(IF(C61="","",
IF(BK61=0,0,
   IF(AND(AX61=7,ISNUMBER(L61)),L61,
      IF(AND(AX61&gt;0,AX61&lt;7,ISNUMBER(L61)),CH61,
         IF(BK61&lt;=23100,
            VLOOKUP(MASTER!$B$8,CCA_RATE,2,FALSE),
            VLOOKUP(MASTER!$B$8,CCA_RATE,3,FALSE)))))),"")</f>
        <v/>
      </c>
      <c r="CJ61" s="48" t="str">
        <f>IFERROR(IF(C61="","",
IF(BL61=0,0,
   IF(AND(AX61=8,ISNUMBER(L61)),L61,
      IF(AND(AX61&gt;0,AX61&lt;8,ISNUMBER(L61)),CI61,
         IF(BL61&lt;=23100,
            VLOOKUP(MASTER!$B$8,CCA_RATE,2,FALSE),
            VLOOKUP(MASTER!$B$8,CCA_RATE,3,FALSE)))))),"")</f>
        <v/>
      </c>
      <c r="CK61" s="48" t="str">
        <f>IFERROR(IF(C61="","",
IF(BM61=0,0,
   IF(AND(AX61=9,ISNUMBER(L61)),L61,
      IF(AND(AX61&gt;0,AX61&lt;9,ISNUMBER(L61)),CJ61,
         IF(BM61&lt;=23100,
            VLOOKUP(MASTER!$B$8,CCA_RATE,2,FALSE),
            VLOOKUP(MASTER!$B$8,CCA_RATE,3,FALSE)))))),"")</f>
        <v/>
      </c>
      <c r="CL61" s="48" t="str">
        <f>IFERROR(IF(C61="","",
IF(BN61=0,0,
   IF(AND(AX61=10,ISNUMBER(L61)),L61,
      IF(AND(AX61&gt;0,AX61&lt;10,ISNUMBER(L61)),CK61,
         IF(BN61&lt;=23100,
            VLOOKUP(MASTER!$B$8,CCA_RATE,2,FALSE),
            VLOOKUP(MASTER!$B$8,CCA_RATE,3,FALSE)))))),"")</f>
        <v/>
      </c>
      <c r="CM61" s="48" t="str">
        <f>IFERROR(IF(C61="","",
IF(BO61=0,0,
   IF(AND(AX61=11,ISNUMBER(L61)),L61,
      IF(AND(AX61&gt;0,AX61&lt;11,ISNUMBER(L61)),CL61,
         IF(BO61&lt;=23100,
            VLOOKUP(MASTER!$B$8,CCA_RATE,2,FALSE),
            VLOOKUP(MASTER!$B$8,CCA_RATE,3,FALSE)))))),"")</f>
        <v/>
      </c>
      <c r="CN61" s="48" t="str">
        <f>IFERROR(IF(C61="","",
IF(BP61=0,0,
   IF(AND(AX61=12,ISNUMBER(L61)),L61,
      IF(AND(AX61&gt;0,AX61&lt;12,ISNUMBER(L61)),CM61,
         IF(BP61&lt;=23100,
            VLOOKUP(MASTER!$B$8,CCA_RATE,2,FALSE),
            VLOOKUP(MASTER!$B$8,CCA_RATE,3,FALSE)))))),"")</f>
        <v/>
      </c>
      <c r="CO61" s="48" t="str">
        <f>IFERROR(IF(C61="","",
IF(BQ61=0,0,
   IF(AND(AX61=13,ISNUMBER(L61)),L61,
      IF(AND(AX61&gt;0,AX61&lt;13,ISNUMBER(L61)),CN61,
         IF(BQ61&lt;=23100,
            VLOOKUP(MASTER!$B$8,CCA_RATE,2,FALSE),
            VLOOKUP(MASTER!$B$8,CCA_RATE,3,FALSE)))))),"")</f>
        <v/>
      </c>
      <c r="CP61" s="48" t="str">
        <f>IFERROR(IF(C61="","",
IF(BR61=0,0,
   IF(AND(AX61=14,ISNUMBER(L61)),L61,
      IF(AND(AX61&gt;0,AX61&lt;14,ISNUMBER(L61)),CO61,
         IF(BR61&lt;=23100,
            VLOOKUP(MASTER!$B$8,CCA_RATE,2,FALSE),
            VLOOKUP(MASTER!$B$8,CCA_RATE,3,FALSE)))))),"")</f>
        <v/>
      </c>
    </row>
    <row r="62" spans="1:94" x14ac:dyDescent="0.35">
      <c r="A62" s="48" t="str">
        <f>IF(C62="","",COUNTA($C$2:C62))</f>
        <v/>
      </c>
      <c r="B62" s="65"/>
      <c r="C62" s="65"/>
      <c r="D62" s="65"/>
      <c r="E62" s="65"/>
      <c r="F62" s="65"/>
      <c r="G62" s="65"/>
      <c r="H62" s="65"/>
      <c r="I62" s="65"/>
      <c r="J62" s="65"/>
      <c r="K62" s="65"/>
      <c r="L62" s="65"/>
      <c r="M62" s="65"/>
      <c r="N62" s="65"/>
      <c r="O62" s="65"/>
      <c r="P62" s="65"/>
      <c r="Q62" s="68"/>
      <c r="R62" s="68"/>
      <c r="S62" s="68"/>
      <c r="T62" s="68"/>
      <c r="U62" s="68"/>
      <c r="V62" s="68"/>
      <c r="W62" s="68"/>
      <c r="X62" s="68"/>
      <c r="Y62" s="68"/>
      <c r="Z62" s="68"/>
      <c r="AA62" s="68"/>
      <c r="AB62" s="68"/>
      <c r="AC62" t="s">
        <v>27</v>
      </c>
      <c r="AD62" s="48" t="str">
        <f t="shared" si="7"/>
        <v/>
      </c>
      <c r="AE62" s="48" t="str">
        <f>IFERROR(IF(AD62-MASTER!$B$6&lt;0,0,AD62-MASTER!$B$6),"")</f>
        <v/>
      </c>
      <c r="AF62" s="48" t="str">
        <f t="shared" si="8"/>
        <v/>
      </c>
      <c r="AG62" s="48" t="str">
        <f t="shared" si="9"/>
        <v/>
      </c>
      <c r="AH62" s="48" t="str">
        <f t="shared" si="10"/>
        <v/>
      </c>
      <c r="AI62" s="48" t="str">
        <f t="shared" si="11"/>
        <v/>
      </c>
      <c r="AJ62" s="48" t="str">
        <f t="shared" si="12"/>
        <v/>
      </c>
      <c r="AK62" s="69" t="str">
        <f t="shared" ca="1" si="13"/>
        <v/>
      </c>
      <c r="AW62" s="71">
        <f t="shared" si="0"/>
        <v>0</v>
      </c>
      <c r="AX62" s="71">
        <f t="shared" si="1"/>
        <v>0</v>
      </c>
      <c r="AY62" s="9">
        <f t="shared" si="14"/>
        <v>0</v>
      </c>
      <c r="AZ62" s="9">
        <f t="shared" si="15"/>
        <v>7</v>
      </c>
      <c r="BA62" s="9">
        <f t="shared" si="16"/>
        <v>0</v>
      </c>
      <c r="BB62" s="9">
        <f xml:space="preserve">
ROUND(BG62*MASTER!$B$3,0)
+ROUND(BH62*MASTER!$B$3,0)
+ROUND(BI62*MASTER!$B$3,0)
+ROUND(BJ62*MASTER!$B$3,0)
+ROUND(BK62*MASTER!$B$4,0)
+ROUND(BL62*MASTER!$B$4,0)
+ROUND(BM62*MASTER!$B$4,0)
+ROUND(BN62*MASTER!$B$4,0)
+ROUND(BO62*MASTER!$B$4,0)
+ROUND(BP62*MASTER!$B$4,0)
+ROUND(BQ62*MASTER!$B$4,0)
+ROUND(BR62*MASTER!$B$4,0)
+ROUND(
   (MASTER!$B$3 - MASTER!$B$11) * E62 * 2,
0)</f>
        <v>0</v>
      </c>
      <c r="BC62" s="9" t="str">
        <f t="shared" si="17"/>
        <v/>
      </c>
      <c r="BD62" s="9">
        <f t="shared" si="18"/>
        <v>0</v>
      </c>
      <c r="BE62" s="9">
        <f>IF(O62="Yes",MASTER!$B$7,0)</f>
        <v>0</v>
      </c>
      <c r="BF62" s="9">
        <f>IF(
   OR($N62="",$N62="NO"),
   0,
   IFERROR(
      ROUND(
         CHOOSE(
            MATCH($N62,$H$302:$H$313,0),
            (BG62 + ROUND(BG62*MASTER!$B$3,0))*0.5,
            (BH62 + ROUND(BH62*MASTER!$B$3,0))*0.5,
            (BI62 + ROUND(BI62*MASTER!$B$3,0))*0.5,
            (BJ62 + ROUND(BJ62*MASTER!$B$3,0))*0.5,
            (BK62 + ROUND(BK62*MASTER!$B$4,0))*0.5,
            (BL62 + ROUND(BL62*MASTER!$B$4,0))*0.5,
            (BM62 + ROUND(BM62*MASTER!$B$4,0))*0.5,
            (BN62 + ROUND(BN62*MASTER!$B$4,0))*0.5,
            (BO62 + ROUND(BO62*MASTER!$B$4,0))*0.5,
            (BP62 + ROUND(BP62*MASTER!$B$4,0))*0.5,
            (BQ62 + ROUND(BQ62*MASTER!$B$4,0))*0.5,
            (BR62 + ROUND(BR62*MASTER!$B$4,0))*0.5
         ),
      0),
   0)
)</f>
        <v>0</v>
      </c>
      <c r="BG62" s="71">
        <f t="shared" si="19"/>
        <v>0</v>
      </c>
      <c r="BH62" s="9">
        <f t="shared" si="20"/>
        <v>0</v>
      </c>
      <c r="BI62" s="9">
        <f t="shared" si="21"/>
        <v>0</v>
      </c>
      <c r="BJ62" s="9">
        <f t="shared" si="22"/>
        <v>0</v>
      </c>
      <c r="BK62" s="9">
        <f t="shared" si="23"/>
        <v>0</v>
      </c>
      <c r="BL62" s="71">
        <f t="shared" si="24"/>
        <v>0</v>
      </c>
      <c r="BM62" s="71">
        <f t="shared" si="25"/>
        <v>0</v>
      </c>
      <c r="BN62" s="71">
        <f t="shared" si="26"/>
        <v>0</v>
      </c>
      <c r="BO62" s="71">
        <f t="shared" si="27"/>
        <v>0</v>
      </c>
      <c r="BP62" s="71">
        <f t="shared" si="28"/>
        <v>0</v>
      </c>
      <c r="BQ62" s="72">
        <f t="shared" si="29"/>
        <v>0</v>
      </c>
      <c r="BR62" s="71">
        <f t="shared" si="30"/>
        <v>0</v>
      </c>
      <c r="BS62" s="58" t="str">
        <f>IF(C62="","",IFERROR(VLOOKUP($A62,HRA_EXCEPTION,2,FALSE),MASTER!$B$5))</f>
        <v/>
      </c>
      <c r="BT62" s="48" t="str">
        <f t="shared" si="31"/>
        <v/>
      </c>
      <c r="BU62" s="48" t="str">
        <f t="shared" si="32"/>
        <v/>
      </c>
      <c r="BV62" s="48" t="str">
        <f t="shared" si="33"/>
        <v/>
      </c>
      <c r="BW62" s="48" t="str">
        <f t="shared" si="34"/>
        <v/>
      </c>
      <c r="BX62" s="48" t="str">
        <f t="shared" si="35"/>
        <v/>
      </c>
      <c r="BY62" s="48" t="str">
        <f t="shared" si="36"/>
        <v/>
      </c>
      <c r="BZ62" s="48" t="str">
        <f t="shared" si="37"/>
        <v/>
      </c>
      <c r="CA62" s="48" t="str">
        <f t="shared" si="38"/>
        <v/>
      </c>
      <c r="CB62" s="48" t="str">
        <f t="shared" si="39"/>
        <v/>
      </c>
      <c r="CC62" s="48" t="str">
        <f t="shared" si="40"/>
        <v/>
      </c>
      <c r="CD62" s="48" t="str">
        <f t="shared" si="41"/>
        <v/>
      </c>
      <c r="CE62" s="58" t="str">
        <f>IFERROR(IF(BG62&lt;=23100,
   VLOOKUP(MASTER!$B$8,CCA_RATE,2,FALSE),
   VLOOKUP(MASTER!$B$8,CCA_RATE,3,FALSE)),"")</f>
        <v/>
      </c>
      <c r="CF62" s="48" t="str">
        <f>IFERROR(IF(C62="","",
IF(BH62=0,0,
   IF(AND(AX62=4,ISNUMBER(L62)),L62,
      IF(BH62&lt;=23100,
         VLOOKUP(MASTER!$B$8,CCA_RATE,2,FALSE),
         VLOOKUP(MASTER!$B$8,CCA_RATE,3,FALSE))))),"")</f>
        <v/>
      </c>
      <c r="CG62" s="48" t="str">
        <f>IFERROR(IF(C62="","",
IF(BI62=0,0,
   IF(AND(AX62=5,ISNUMBER(L62)),L62,
      IF(AND(AX62&gt;0,AX62&lt;5,ISNUMBER(L62)),CF62,
         IF(BI62&lt;=23100,
            VLOOKUP(MASTER!$B$8,CCA_RATE,2,FALSE),
            VLOOKUP(MASTER!$B$8,CCA_RATE,3,FALSE)))))),"")</f>
        <v/>
      </c>
      <c r="CH62" s="48" t="str">
        <f>IFERROR(IF(C62="","",
IF(BJ62=0,0,
   IF(AND(AX62=6,ISNUMBER(L62)),L62,
      IF(AND(AX62&gt;0,AX62&lt;6,ISNUMBER(L62)),CG62,
         IF(BJ62&lt;=23100,
            VLOOKUP(MASTER!$B$8,CCA_RATE,2,FALSE),
            VLOOKUP(MASTER!$B$8,CCA_RATE,3,FALSE)))))),"")</f>
        <v/>
      </c>
      <c r="CI62" s="48" t="str">
        <f>IFERROR(IF(C62="","",
IF(BK62=0,0,
   IF(AND(AX62=7,ISNUMBER(L62)),L62,
      IF(AND(AX62&gt;0,AX62&lt;7,ISNUMBER(L62)),CH62,
         IF(BK62&lt;=23100,
            VLOOKUP(MASTER!$B$8,CCA_RATE,2,FALSE),
            VLOOKUP(MASTER!$B$8,CCA_RATE,3,FALSE)))))),"")</f>
        <v/>
      </c>
      <c r="CJ62" s="48" t="str">
        <f>IFERROR(IF(C62="","",
IF(BL62=0,0,
   IF(AND(AX62=8,ISNUMBER(L62)),L62,
      IF(AND(AX62&gt;0,AX62&lt;8,ISNUMBER(L62)),CI62,
         IF(BL62&lt;=23100,
            VLOOKUP(MASTER!$B$8,CCA_RATE,2,FALSE),
            VLOOKUP(MASTER!$B$8,CCA_RATE,3,FALSE)))))),"")</f>
        <v/>
      </c>
      <c r="CK62" s="48" t="str">
        <f>IFERROR(IF(C62="","",
IF(BM62=0,0,
   IF(AND(AX62=9,ISNUMBER(L62)),L62,
      IF(AND(AX62&gt;0,AX62&lt;9,ISNUMBER(L62)),CJ62,
         IF(BM62&lt;=23100,
            VLOOKUP(MASTER!$B$8,CCA_RATE,2,FALSE),
            VLOOKUP(MASTER!$B$8,CCA_RATE,3,FALSE)))))),"")</f>
        <v/>
      </c>
      <c r="CL62" s="48" t="str">
        <f>IFERROR(IF(C62="","",
IF(BN62=0,0,
   IF(AND(AX62=10,ISNUMBER(L62)),L62,
      IF(AND(AX62&gt;0,AX62&lt;10,ISNUMBER(L62)),CK62,
         IF(BN62&lt;=23100,
            VLOOKUP(MASTER!$B$8,CCA_RATE,2,FALSE),
            VLOOKUP(MASTER!$B$8,CCA_RATE,3,FALSE)))))),"")</f>
        <v/>
      </c>
      <c r="CM62" s="48" t="str">
        <f>IFERROR(IF(C62="","",
IF(BO62=0,0,
   IF(AND(AX62=11,ISNUMBER(L62)),L62,
      IF(AND(AX62&gt;0,AX62&lt;11,ISNUMBER(L62)),CL62,
         IF(BO62&lt;=23100,
            VLOOKUP(MASTER!$B$8,CCA_RATE,2,FALSE),
            VLOOKUP(MASTER!$B$8,CCA_RATE,3,FALSE)))))),"")</f>
        <v/>
      </c>
      <c r="CN62" s="48" t="str">
        <f>IFERROR(IF(C62="","",
IF(BP62=0,0,
   IF(AND(AX62=12,ISNUMBER(L62)),L62,
      IF(AND(AX62&gt;0,AX62&lt;12,ISNUMBER(L62)),CM62,
         IF(BP62&lt;=23100,
            VLOOKUP(MASTER!$B$8,CCA_RATE,2,FALSE),
            VLOOKUP(MASTER!$B$8,CCA_RATE,3,FALSE)))))),"")</f>
        <v/>
      </c>
      <c r="CO62" s="48" t="str">
        <f>IFERROR(IF(C62="","",
IF(BQ62=0,0,
   IF(AND(AX62=13,ISNUMBER(L62)),L62,
      IF(AND(AX62&gt;0,AX62&lt;13,ISNUMBER(L62)),CN62,
         IF(BQ62&lt;=23100,
            VLOOKUP(MASTER!$B$8,CCA_RATE,2,FALSE),
            VLOOKUP(MASTER!$B$8,CCA_RATE,3,FALSE)))))),"")</f>
        <v/>
      </c>
      <c r="CP62" s="48" t="str">
        <f>IFERROR(IF(C62="","",
IF(BR62=0,0,
   IF(AND(AX62=14,ISNUMBER(L62)),L62,
      IF(AND(AX62&gt;0,AX62&lt;14,ISNUMBER(L62)),CO62,
         IF(BR62&lt;=23100,
            VLOOKUP(MASTER!$B$8,CCA_RATE,2,FALSE),
            VLOOKUP(MASTER!$B$8,CCA_RATE,3,FALSE)))))),"")</f>
        <v/>
      </c>
    </row>
    <row r="63" spans="1:94" x14ac:dyDescent="0.35">
      <c r="A63" s="48" t="str">
        <f>IF(C63="","",COUNTA($C$2:C63))</f>
        <v/>
      </c>
      <c r="B63" s="65"/>
      <c r="C63" s="65"/>
      <c r="D63" s="65"/>
      <c r="E63" s="65"/>
      <c r="F63" s="65"/>
      <c r="G63" s="65"/>
      <c r="H63" s="65"/>
      <c r="I63" s="65"/>
      <c r="J63" s="65"/>
      <c r="K63" s="65"/>
      <c r="L63" s="65"/>
      <c r="M63" s="65"/>
      <c r="N63" s="65"/>
      <c r="O63" s="65"/>
      <c r="P63" s="65"/>
      <c r="Q63" s="68"/>
      <c r="R63" s="68"/>
      <c r="S63" s="68"/>
      <c r="T63" s="68"/>
      <c r="U63" s="68"/>
      <c r="V63" s="68"/>
      <c r="W63" s="68"/>
      <c r="X63" s="68"/>
      <c r="Y63" s="68"/>
      <c r="Z63" s="68"/>
      <c r="AA63" s="68"/>
      <c r="AB63" s="68"/>
      <c r="AC63" t="s">
        <v>28</v>
      </c>
      <c r="AD63" s="48" t="str">
        <f t="shared" si="7"/>
        <v/>
      </c>
      <c r="AE63" s="48" t="str">
        <f>IFERROR(IF(AD63-MASTER!$B$6&lt;0,0,AD63-MASTER!$B$6),"")</f>
        <v/>
      </c>
      <c r="AF63" s="48" t="str">
        <f t="shared" si="8"/>
        <v/>
      </c>
      <c r="AG63" s="48" t="str">
        <f t="shared" si="9"/>
        <v/>
      </c>
      <c r="AH63" s="48" t="str">
        <f t="shared" si="10"/>
        <v/>
      </c>
      <c r="AI63" s="48" t="str">
        <f t="shared" si="11"/>
        <v/>
      </c>
      <c r="AJ63" s="48" t="str">
        <f t="shared" si="12"/>
        <v/>
      </c>
      <c r="AK63" s="69" t="str">
        <f t="shared" ca="1" si="13"/>
        <v/>
      </c>
      <c r="AW63" s="71">
        <f t="shared" si="0"/>
        <v>0</v>
      </c>
      <c r="AX63" s="71">
        <f t="shared" si="1"/>
        <v>0</v>
      </c>
      <c r="AY63" s="9">
        <f t="shared" si="14"/>
        <v>0</v>
      </c>
      <c r="AZ63" s="9">
        <f t="shared" si="15"/>
        <v>7</v>
      </c>
      <c r="BA63" s="9">
        <f t="shared" si="16"/>
        <v>0</v>
      </c>
      <c r="BB63" s="9">
        <f xml:space="preserve">
ROUND(BG63*MASTER!$B$3,0)
+ROUND(BH63*MASTER!$B$3,0)
+ROUND(BI63*MASTER!$B$3,0)
+ROUND(BJ63*MASTER!$B$3,0)
+ROUND(BK63*MASTER!$B$4,0)
+ROUND(BL63*MASTER!$B$4,0)
+ROUND(BM63*MASTER!$B$4,0)
+ROUND(BN63*MASTER!$B$4,0)
+ROUND(BO63*MASTER!$B$4,0)
+ROUND(BP63*MASTER!$B$4,0)
+ROUND(BQ63*MASTER!$B$4,0)
+ROUND(BR63*MASTER!$B$4,0)
+ROUND(
   (MASTER!$B$3 - MASTER!$B$11) * E63 * 2,
0)</f>
        <v>0</v>
      </c>
      <c r="BC63" s="9" t="str">
        <f t="shared" si="17"/>
        <v/>
      </c>
      <c r="BD63" s="9">
        <f t="shared" si="18"/>
        <v>0</v>
      </c>
      <c r="BE63" s="9">
        <f>IF(O63="Yes",MASTER!$B$7,0)</f>
        <v>0</v>
      </c>
      <c r="BF63" s="9">
        <f>IF(
   OR($N63="",$N63="NO"),
   0,
   IFERROR(
      ROUND(
         CHOOSE(
            MATCH($N63,$H$302:$H$313,0),
            (BG63 + ROUND(BG63*MASTER!$B$3,0))*0.5,
            (BH63 + ROUND(BH63*MASTER!$B$3,0))*0.5,
            (BI63 + ROUND(BI63*MASTER!$B$3,0))*0.5,
            (BJ63 + ROUND(BJ63*MASTER!$B$3,0))*0.5,
            (BK63 + ROUND(BK63*MASTER!$B$4,0))*0.5,
            (BL63 + ROUND(BL63*MASTER!$B$4,0))*0.5,
            (BM63 + ROUND(BM63*MASTER!$B$4,0))*0.5,
            (BN63 + ROUND(BN63*MASTER!$B$4,0))*0.5,
            (BO63 + ROUND(BO63*MASTER!$B$4,0))*0.5,
            (BP63 + ROUND(BP63*MASTER!$B$4,0))*0.5,
            (BQ63 + ROUND(BQ63*MASTER!$B$4,0))*0.5,
            (BR63 + ROUND(BR63*MASTER!$B$4,0))*0.5
         ),
      0),
   0)
)</f>
        <v>0</v>
      </c>
      <c r="BG63" s="71">
        <f t="shared" si="19"/>
        <v>0</v>
      </c>
      <c r="BH63" s="9">
        <f t="shared" si="20"/>
        <v>0</v>
      </c>
      <c r="BI63" s="9">
        <f t="shared" si="21"/>
        <v>0</v>
      </c>
      <c r="BJ63" s="9">
        <f t="shared" si="22"/>
        <v>0</v>
      </c>
      <c r="BK63" s="9">
        <f t="shared" si="23"/>
        <v>0</v>
      </c>
      <c r="BL63" s="71">
        <f t="shared" si="24"/>
        <v>0</v>
      </c>
      <c r="BM63" s="71">
        <f t="shared" si="25"/>
        <v>0</v>
      </c>
      <c r="BN63" s="71">
        <f t="shared" si="26"/>
        <v>0</v>
      </c>
      <c r="BO63" s="71">
        <f t="shared" si="27"/>
        <v>0</v>
      </c>
      <c r="BP63" s="71">
        <f t="shared" si="28"/>
        <v>0</v>
      </c>
      <c r="BQ63" s="72">
        <f t="shared" si="29"/>
        <v>0</v>
      </c>
      <c r="BR63" s="71">
        <f t="shared" si="30"/>
        <v>0</v>
      </c>
      <c r="BS63" s="58" t="str">
        <f>IF(C63="","",IFERROR(VLOOKUP($A63,HRA_EXCEPTION,2,FALSE),MASTER!$B$5))</f>
        <v/>
      </c>
      <c r="BT63" s="48" t="str">
        <f t="shared" si="31"/>
        <v/>
      </c>
      <c r="BU63" s="48" t="str">
        <f t="shared" si="32"/>
        <v/>
      </c>
      <c r="BV63" s="48" t="str">
        <f t="shared" si="33"/>
        <v/>
      </c>
      <c r="BW63" s="48" t="str">
        <f t="shared" si="34"/>
        <v/>
      </c>
      <c r="BX63" s="48" t="str">
        <f t="shared" si="35"/>
        <v/>
      </c>
      <c r="BY63" s="48" t="str">
        <f t="shared" si="36"/>
        <v/>
      </c>
      <c r="BZ63" s="48" t="str">
        <f t="shared" si="37"/>
        <v/>
      </c>
      <c r="CA63" s="48" t="str">
        <f t="shared" si="38"/>
        <v/>
      </c>
      <c r="CB63" s="48" t="str">
        <f t="shared" si="39"/>
        <v/>
      </c>
      <c r="CC63" s="48" t="str">
        <f t="shared" si="40"/>
        <v/>
      </c>
      <c r="CD63" s="48" t="str">
        <f t="shared" si="41"/>
        <v/>
      </c>
      <c r="CE63" s="58" t="str">
        <f>IFERROR(IF(BG63&lt;=23100,
   VLOOKUP(MASTER!$B$8,CCA_RATE,2,FALSE),
   VLOOKUP(MASTER!$B$8,CCA_RATE,3,FALSE)),"")</f>
        <v/>
      </c>
      <c r="CF63" s="48" t="str">
        <f>IFERROR(IF(C63="","",
IF(BH63=0,0,
   IF(AND(AX63=4,ISNUMBER(L63)),L63,
      IF(BH63&lt;=23100,
         VLOOKUP(MASTER!$B$8,CCA_RATE,2,FALSE),
         VLOOKUP(MASTER!$B$8,CCA_RATE,3,FALSE))))),"")</f>
        <v/>
      </c>
      <c r="CG63" s="48" t="str">
        <f>IFERROR(IF(C63="","",
IF(BI63=0,0,
   IF(AND(AX63=5,ISNUMBER(L63)),L63,
      IF(AND(AX63&gt;0,AX63&lt;5,ISNUMBER(L63)),CF63,
         IF(BI63&lt;=23100,
            VLOOKUP(MASTER!$B$8,CCA_RATE,2,FALSE),
            VLOOKUP(MASTER!$B$8,CCA_RATE,3,FALSE)))))),"")</f>
        <v/>
      </c>
      <c r="CH63" s="48" t="str">
        <f>IFERROR(IF(C63="","",
IF(BJ63=0,0,
   IF(AND(AX63=6,ISNUMBER(L63)),L63,
      IF(AND(AX63&gt;0,AX63&lt;6,ISNUMBER(L63)),CG63,
         IF(BJ63&lt;=23100,
            VLOOKUP(MASTER!$B$8,CCA_RATE,2,FALSE),
            VLOOKUP(MASTER!$B$8,CCA_RATE,3,FALSE)))))),"")</f>
        <v/>
      </c>
      <c r="CI63" s="48" t="str">
        <f>IFERROR(IF(C63="","",
IF(BK63=0,0,
   IF(AND(AX63=7,ISNUMBER(L63)),L63,
      IF(AND(AX63&gt;0,AX63&lt;7,ISNUMBER(L63)),CH63,
         IF(BK63&lt;=23100,
            VLOOKUP(MASTER!$B$8,CCA_RATE,2,FALSE),
            VLOOKUP(MASTER!$B$8,CCA_RATE,3,FALSE)))))),"")</f>
        <v/>
      </c>
      <c r="CJ63" s="48" t="str">
        <f>IFERROR(IF(C63="","",
IF(BL63=0,0,
   IF(AND(AX63=8,ISNUMBER(L63)),L63,
      IF(AND(AX63&gt;0,AX63&lt;8,ISNUMBER(L63)),CI63,
         IF(BL63&lt;=23100,
            VLOOKUP(MASTER!$B$8,CCA_RATE,2,FALSE),
            VLOOKUP(MASTER!$B$8,CCA_RATE,3,FALSE)))))),"")</f>
        <v/>
      </c>
      <c r="CK63" s="48" t="str">
        <f>IFERROR(IF(C63="","",
IF(BM63=0,0,
   IF(AND(AX63=9,ISNUMBER(L63)),L63,
      IF(AND(AX63&gt;0,AX63&lt;9,ISNUMBER(L63)),CJ63,
         IF(BM63&lt;=23100,
            VLOOKUP(MASTER!$B$8,CCA_RATE,2,FALSE),
            VLOOKUP(MASTER!$B$8,CCA_RATE,3,FALSE)))))),"")</f>
        <v/>
      </c>
      <c r="CL63" s="48" t="str">
        <f>IFERROR(IF(C63="","",
IF(BN63=0,0,
   IF(AND(AX63=10,ISNUMBER(L63)),L63,
      IF(AND(AX63&gt;0,AX63&lt;10,ISNUMBER(L63)),CK63,
         IF(BN63&lt;=23100,
            VLOOKUP(MASTER!$B$8,CCA_RATE,2,FALSE),
            VLOOKUP(MASTER!$B$8,CCA_RATE,3,FALSE)))))),"")</f>
        <v/>
      </c>
      <c r="CM63" s="48" t="str">
        <f>IFERROR(IF(C63="","",
IF(BO63=0,0,
   IF(AND(AX63=11,ISNUMBER(L63)),L63,
      IF(AND(AX63&gt;0,AX63&lt;11,ISNUMBER(L63)),CL63,
         IF(BO63&lt;=23100,
            VLOOKUP(MASTER!$B$8,CCA_RATE,2,FALSE),
            VLOOKUP(MASTER!$B$8,CCA_RATE,3,FALSE)))))),"")</f>
        <v/>
      </c>
      <c r="CN63" s="48" t="str">
        <f>IFERROR(IF(C63="","",
IF(BP63=0,0,
   IF(AND(AX63=12,ISNUMBER(L63)),L63,
      IF(AND(AX63&gt;0,AX63&lt;12,ISNUMBER(L63)),CM63,
         IF(BP63&lt;=23100,
            VLOOKUP(MASTER!$B$8,CCA_RATE,2,FALSE),
            VLOOKUP(MASTER!$B$8,CCA_RATE,3,FALSE)))))),"")</f>
        <v/>
      </c>
      <c r="CO63" s="48" t="str">
        <f>IFERROR(IF(C63="","",
IF(BQ63=0,0,
   IF(AND(AX63=13,ISNUMBER(L63)),L63,
      IF(AND(AX63&gt;0,AX63&lt;13,ISNUMBER(L63)),CN63,
         IF(BQ63&lt;=23100,
            VLOOKUP(MASTER!$B$8,CCA_RATE,2,FALSE),
            VLOOKUP(MASTER!$B$8,CCA_RATE,3,FALSE)))))),"")</f>
        <v/>
      </c>
      <c r="CP63" s="48" t="str">
        <f>IFERROR(IF(C63="","",
IF(BR63=0,0,
   IF(AND(AX63=14,ISNUMBER(L63)),L63,
      IF(AND(AX63&gt;0,AX63&lt;14,ISNUMBER(L63)),CO63,
         IF(BR63&lt;=23100,
            VLOOKUP(MASTER!$B$8,CCA_RATE,2,FALSE),
            VLOOKUP(MASTER!$B$8,CCA_RATE,3,FALSE)))))),"")</f>
        <v/>
      </c>
    </row>
    <row r="64" spans="1:94" x14ac:dyDescent="0.35">
      <c r="A64" s="48" t="str">
        <f>IF(C64="","",COUNTA($C$2:C64))</f>
        <v/>
      </c>
      <c r="B64" s="65"/>
      <c r="C64" s="65"/>
      <c r="D64" s="65"/>
      <c r="E64" s="65"/>
      <c r="F64" s="65"/>
      <c r="G64" s="65"/>
      <c r="H64" s="65"/>
      <c r="I64" s="65"/>
      <c r="J64" s="65"/>
      <c r="K64" s="65"/>
      <c r="L64" s="65"/>
      <c r="M64" s="65"/>
      <c r="N64" s="65"/>
      <c r="O64" s="65"/>
      <c r="P64" s="65"/>
      <c r="Q64" s="68"/>
      <c r="R64" s="68"/>
      <c r="S64" s="68"/>
      <c r="T64" s="68"/>
      <c r="U64" s="68"/>
      <c r="V64" s="68"/>
      <c r="W64" s="68"/>
      <c r="X64" s="68"/>
      <c r="Y64" s="68"/>
      <c r="Z64" s="68"/>
      <c r="AA64" s="68"/>
      <c r="AB64" s="68"/>
      <c r="AC64" t="s">
        <v>29</v>
      </c>
      <c r="AD64" s="48" t="str">
        <f t="shared" si="7"/>
        <v/>
      </c>
      <c r="AE64" s="48" t="str">
        <f>IFERROR(IF(AD64-MASTER!$B$6&lt;0,0,AD64-MASTER!$B$6),"")</f>
        <v/>
      </c>
      <c r="AF64" s="48" t="str">
        <f t="shared" si="8"/>
        <v/>
      </c>
      <c r="AG64" s="48" t="str">
        <f t="shared" si="9"/>
        <v/>
      </c>
      <c r="AH64" s="48" t="str">
        <f t="shared" si="10"/>
        <v/>
      </c>
      <c r="AI64" s="48" t="str">
        <f t="shared" si="11"/>
        <v/>
      </c>
      <c r="AJ64" s="48" t="str">
        <f t="shared" si="12"/>
        <v/>
      </c>
      <c r="AK64" s="69" t="str">
        <f t="shared" ca="1" si="13"/>
        <v/>
      </c>
      <c r="AW64" s="71">
        <f t="shared" si="0"/>
        <v>0</v>
      </c>
      <c r="AX64" s="71">
        <f t="shared" si="1"/>
        <v>0</v>
      </c>
      <c r="AY64" s="9">
        <f t="shared" si="14"/>
        <v>0</v>
      </c>
      <c r="AZ64" s="9">
        <f t="shared" si="15"/>
        <v>7</v>
      </c>
      <c r="BA64" s="9">
        <f t="shared" si="16"/>
        <v>0</v>
      </c>
      <c r="BB64" s="9">
        <f xml:space="preserve">
ROUND(BG64*MASTER!$B$3,0)
+ROUND(BH64*MASTER!$B$3,0)
+ROUND(BI64*MASTER!$B$3,0)
+ROUND(BJ64*MASTER!$B$3,0)
+ROUND(BK64*MASTER!$B$4,0)
+ROUND(BL64*MASTER!$B$4,0)
+ROUND(BM64*MASTER!$B$4,0)
+ROUND(BN64*MASTER!$B$4,0)
+ROUND(BO64*MASTER!$B$4,0)
+ROUND(BP64*MASTER!$B$4,0)
+ROUND(BQ64*MASTER!$B$4,0)
+ROUND(BR64*MASTER!$B$4,0)
+ROUND(
   (MASTER!$B$3 - MASTER!$B$11) * E64 * 2,
0)</f>
        <v>0</v>
      </c>
      <c r="BC64" s="9" t="str">
        <f t="shared" si="17"/>
        <v/>
      </c>
      <c r="BD64" s="9">
        <f t="shared" si="18"/>
        <v>0</v>
      </c>
      <c r="BE64" s="9">
        <f>IF(O64="Yes",MASTER!$B$7,0)</f>
        <v>0</v>
      </c>
      <c r="BF64" s="9">
        <f>IF(
   OR($N64="",$N64="NO"),
   0,
   IFERROR(
      ROUND(
         CHOOSE(
            MATCH($N64,$H$302:$H$313,0),
            (BG64 + ROUND(BG64*MASTER!$B$3,0))*0.5,
            (BH64 + ROUND(BH64*MASTER!$B$3,0))*0.5,
            (BI64 + ROUND(BI64*MASTER!$B$3,0))*0.5,
            (BJ64 + ROUND(BJ64*MASTER!$B$3,0))*0.5,
            (BK64 + ROUND(BK64*MASTER!$B$4,0))*0.5,
            (BL64 + ROUND(BL64*MASTER!$B$4,0))*0.5,
            (BM64 + ROUND(BM64*MASTER!$B$4,0))*0.5,
            (BN64 + ROUND(BN64*MASTER!$B$4,0))*0.5,
            (BO64 + ROUND(BO64*MASTER!$B$4,0))*0.5,
            (BP64 + ROUND(BP64*MASTER!$B$4,0))*0.5,
            (BQ64 + ROUND(BQ64*MASTER!$B$4,0))*0.5,
            (BR64 + ROUND(BR64*MASTER!$B$4,0))*0.5
         ),
      0),
   0)
)</f>
        <v>0</v>
      </c>
      <c r="BG64" s="71">
        <f t="shared" si="19"/>
        <v>0</v>
      </c>
      <c r="BH64" s="9">
        <f t="shared" si="20"/>
        <v>0</v>
      </c>
      <c r="BI64" s="9">
        <f t="shared" si="21"/>
        <v>0</v>
      </c>
      <c r="BJ64" s="9">
        <f t="shared" si="22"/>
        <v>0</v>
      </c>
      <c r="BK64" s="9">
        <f t="shared" si="23"/>
        <v>0</v>
      </c>
      <c r="BL64" s="71">
        <f t="shared" si="24"/>
        <v>0</v>
      </c>
      <c r="BM64" s="71">
        <f t="shared" si="25"/>
        <v>0</v>
      </c>
      <c r="BN64" s="71">
        <f t="shared" si="26"/>
        <v>0</v>
      </c>
      <c r="BO64" s="71">
        <f t="shared" si="27"/>
        <v>0</v>
      </c>
      <c r="BP64" s="71">
        <f t="shared" si="28"/>
        <v>0</v>
      </c>
      <c r="BQ64" s="72">
        <f t="shared" si="29"/>
        <v>0</v>
      </c>
      <c r="BR64" s="71">
        <f t="shared" si="30"/>
        <v>0</v>
      </c>
      <c r="BS64" s="58" t="str">
        <f>IF(C64="","",IFERROR(VLOOKUP($A64,HRA_EXCEPTION,2,FALSE),MASTER!$B$5))</f>
        <v/>
      </c>
      <c r="BT64" s="48" t="str">
        <f t="shared" si="31"/>
        <v/>
      </c>
      <c r="BU64" s="48" t="str">
        <f t="shared" si="32"/>
        <v/>
      </c>
      <c r="BV64" s="48" t="str">
        <f t="shared" si="33"/>
        <v/>
      </c>
      <c r="BW64" s="48" t="str">
        <f t="shared" si="34"/>
        <v/>
      </c>
      <c r="BX64" s="48" t="str">
        <f t="shared" si="35"/>
        <v/>
      </c>
      <c r="BY64" s="48" t="str">
        <f t="shared" si="36"/>
        <v/>
      </c>
      <c r="BZ64" s="48" t="str">
        <f t="shared" si="37"/>
        <v/>
      </c>
      <c r="CA64" s="48" t="str">
        <f t="shared" si="38"/>
        <v/>
      </c>
      <c r="CB64" s="48" t="str">
        <f t="shared" si="39"/>
        <v/>
      </c>
      <c r="CC64" s="48" t="str">
        <f t="shared" si="40"/>
        <v/>
      </c>
      <c r="CD64" s="48" t="str">
        <f t="shared" si="41"/>
        <v/>
      </c>
      <c r="CE64" s="58" t="str">
        <f>IFERROR(IF(BG64&lt;=23100,
   VLOOKUP(MASTER!$B$8,CCA_RATE,2,FALSE),
   VLOOKUP(MASTER!$B$8,CCA_RATE,3,FALSE)),"")</f>
        <v/>
      </c>
      <c r="CF64" s="48" t="str">
        <f>IFERROR(IF(C64="","",
IF(BH64=0,0,
   IF(AND(AX64=4,ISNUMBER(L64)),L64,
      IF(BH64&lt;=23100,
         VLOOKUP(MASTER!$B$8,CCA_RATE,2,FALSE),
         VLOOKUP(MASTER!$B$8,CCA_RATE,3,FALSE))))),"")</f>
        <v/>
      </c>
      <c r="CG64" s="48" t="str">
        <f>IFERROR(IF(C64="","",
IF(BI64=0,0,
   IF(AND(AX64=5,ISNUMBER(L64)),L64,
      IF(AND(AX64&gt;0,AX64&lt;5,ISNUMBER(L64)),CF64,
         IF(BI64&lt;=23100,
            VLOOKUP(MASTER!$B$8,CCA_RATE,2,FALSE),
            VLOOKUP(MASTER!$B$8,CCA_RATE,3,FALSE)))))),"")</f>
        <v/>
      </c>
      <c r="CH64" s="48" t="str">
        <f>IFERROR(IF(C64="","",
IF(BJ64=0,0,
   IF(AND(AX64=6,ISNUMBER(L64)),L64,
      IF(AND(AX64&gt;0,AX64&lt;6,ISNUMBER(L64)),CG64,
         IF(BJ64&lt;=23100,
            VLOOKUP(MASTER!$B$8,CCA_RATE,2,FALSE),
            VLOOKUP(MASTER!$B$8,CCA_RATE,3,FALSE)))))),"")</f>
        <v/>
      </c>
      <c r="CI64" s="48" t="str">
        <f>IFERROR(IF(C64="","",
IF(BK64=0,0,
   IF(AND(AX64=7,ISNUMBER(L64)),L64,
      IF(AND(AX64&gt;0,AX64&lt;7,ISNUMBER(L64)),CH64,
         IF(BK64&lt;=23100,
            VLOOKUP(MASTER!$B$8,CCA_RATE,2,FALSE),
            VLOOKUP(MASTER!$B$8,CCA_RATE,3,FALSE)))))),"")</f>
        <v/>
      </c>
      <c r="CJ64" s="48" t="str">
        <f>IFERROR(IF(C64="","",
IF(BL64=0,0,
   IF(AND(AX64=8,ISNUMBER(L64)),L64,
      IF(AND(AX64&gt;0,AX64&lt;8,ISNUMBER(L64)),CI64,
         IF(BL64&lt;=23100,
            VLOOKUP(MASTER!$B$8,CCA_RATE,2,FALSE),
            VLOOKUP(MASTER!$B$8,CCA_RATE,3,FALSE)))))),"")</f>
        <v/>
      </c>
      <c r="CK64" s="48" t="str">
        <f>IFERROR(IF(C64="","",
IF(BM64=0,0,
   IF(AND(AX64=9,ISNUMBER(L64)),L64,
      IF(AND(AX64&gt;0,AX64&lt;9,ISNUMBER(L64)),CJ64,
         IF(BM64&lt;=23100,
            VLOOKUP(MASTER!$B$8,CCA_RATE,2,FALSE),
            VLOOKUP(MASTER!$B$8,CCA_RATE,3,FALSE)))))),"")</f>
        <v/>
      </c>
      <c r="CL64" s="48" t="str">
        <f>IFERROR(IF(C64="","",
IF(BN64=0,0,
   IF(AND(AX64=10,ISNUMBER(L64)),L64,
      IF(AND(AX64&gt;0,AX64&lt;10,ISNUMBER(L64)),CK64,
         IF(BN64&lt;=23100,
            VLOOKUP(MASTER!$B$8,CCA_RATE,2,FALSE),
            VLOOKUP(MASTER!$B$8,CCA_RATE,3,FALSE)))))),"")</f>
        <v/>
      </c>
      <c r="CM64" s="48" t="str">
        <f>IFERROR(IF(C64="","",
IF(BO64=0,0,
   IF(AND(AX64=11,ISNUMBER(L64)),L64,
      IF(AND(AX64&gt;0,AX64&lt;11,ISNUMBER(L64)),CL64,
         IF(BO64&lt;=23100,
            VLOOKUP(MASTER!$B$8,CCA_RATE,2,FALSE),
            VLOOKUP(MASTER!$B$8,CCA_RATE,3,FALSE)))))),"")</f>
        <v/>
      </c>
      <c r="CN64" s="48" t="str">
        <f>IFERROR(IF(C64="","",
IF(BP64=0,0,
   IF(AND(AX64=12,ISNUMBER(L64)),L64,
      IF(AND(AX64&gt;0,AX64&lt;12,ISNUMBER(L64)),CM64,
         IF(BP64&lt;=23100,
            VLOOKUP(MASTER!$B$8,CCA_RATE,2,FALSE),
            VLOOKUP(MASTER!$B$8,CCA_RATE,3,FALSE)))))),"")</f>
        <v/>
      </c>
      <c r="CO64" s="48" t="str">
        <f>IFERROR(IF(C64="","",
IF(BQ64=0,0,
   IF(AND(AX64=13,ISNUMBER(L64)),L64,
      IF(AND(AX64&gt;0,AX64&lt;13,ISNUMBER(L64)),CN64,
         IF(BQ64&lt;=23100,
            VLOOKUP(MASTER!$B$8,CCA_RATE,2,FALSE),
            VLOOKUP(MASTER!$B$8,CCA_RATE,3,FALSE)))))),"")</f>
        <v/>
      </c>
      <c r="CP64" s="48" t="str">
        <f>IFERROR(IF(C64="","",
IF(BR64=0,0,
   IF(AND(AX64=14,ISNUMBER(L64)),L64,
      IF(AND(AX64&gt;0,AX64&lt;14,ISNUMBER(L64)),CO64,
         IF(BR64&lt;=23100,
            VLOOKUP(MASTER!$B$8,CCA_RATE,2,FALSE),
            VLOOKUP(MASTER!$B$8,CCA_RATE,3,FALSE)))))),"")</f>
        <v/>
      </c>
    </row>
    <row r="65" spans="1:94" x14ac:dyDescent="0.35">
      <c r="A65" s="48" t="str">
        <f>IF(C65="","",COUNTA($C$2:C65))</f>
        <v/>
      </c>
      <c r="B65" s="65"/>
      <c r="C65" s="65"/>
      <c r="D65" s="65"/>
      <c r="E65" s="65"/>
      <c r="F65" s="65"/>
      <c r="G65" s="65"/>
      <c r="H65" s="65"/>
      <c r="I65" s="65"/>
      <c r="J65" s="65"/>
      <c r="K65" s="65"/>
      <c r="L65" s="65"/>
      <c r="M65" s="65"/>
      <c r="N65" s="65"/>
      <c r="O65" s="65"/>
      <c r="P65" s="65"/>
      <c r="Q65" s="68"/>
      <c r="R65" s="68"/>
      <c r="S65" s="68"/>
      <c r="T65" s="68"/>
      <c r="U65" s="68"/>
      <c r="V65" s="68"/>
      <c r="W65" s="68"/>
      <c r="X65" s="68"/>
      <c r="Y65" s="68"/>
      <c r="Z65" s="68"/>
      <c r="AA65" s="68"/>
      <c r="AB65" s="68"/>
      <c r="AC65" t="s">
        <v>30</v>
      </c>
      <c r="AD65" s="48" t="str">
        <f t="shared" si="7"/>
        <v/>
      </c>
      <c r="AE65" s="48" t="str">
        <f>IFERROR(IF(AD65-MASTER!$B$6&lt;0,0,AD65-MASTER!$B$6),"")</f>
        <v/>
      </c>
      <c r="AF65" s="48" t="str">
        <f t="shared" si="8"/>
        <v/>
      </c>
      <c r="AG65" s="48" t="str">
        <f t="shared" si="9"/>
        <v/>
      </c>
      <c r="AH65" s="48" t="str">
        <f t="shared" si="10"/>
        <v/>
      </c>
      <c r="AI65" s="48" t="str">
        <f t="shared" si="11"/>
        <v/>
      </c>
      <c r="AJ65" s="48" t="str">
        <f t="shared" si="12"/>
        <v/>
      </c>
      <c r="AK65" s="69" t="str">
        <f t="shared" ca="1" si="13"/>
        <v/>
      </c>
      <c r="AW65" s="71">
        <f t="shared" si="0"/>
        <v>0</v>
      </c>
      <c r="AX65" s="71">
        <f t="shared" si="1"/>
        <v>0</v>
      </c>
      <c r="AY65" s="9">
        <f t="shared" si="14"/>
        <v>0</v>
      </c>
      <c r="AZ65" s="9">
        <f t="shared" si="15"/>
        <v>7</v>
      </c>
      <c r="BA65" s="9">
        <f t="shared" si="16"/>
        <v>0</v>
      </c>
      <c r="BB65" s="9">
        <f xml:space="preserve">
ROUND(BG65*MASTER!$B$3,0)
+ROUND(BH65*MASTER!$B$3,0)
+ROUND(BI65*MASTER!$B$3,0)
+ROUND(BJ65*MASTER!$B$3,0)
+ROUND(BK65*MASTER!$B$4,0)
+ROUND(BL65*MASTER!$B$4,0)
+ROUND(BM65*MASTER!$B$4,0)
+ROUND(BN65*MASTER!$B$4,0)
+ROUND(BO65*MASTER!$B$4,0)
+ROUND(BP65*MASTER!$B$4,0)
+ROUND(BQ65*MASTER!$B$4,0)
+ROUND(BR65*MASTER!$B$4,0)
+ROUND(
   (MASTER!$B$3 - MASTER!$B$11) * E65 * 2,
0)</f>
        <v>0</v>
      </c>
      <c r="BC65" s="9" t="str">
        <f t="shared" si="17"/>
        <v/>
      </c>
      <c r="BD65" s="9">
        <f t="shared" si="18"/>
        <v>0</v>
      </c>
      <c r="BE65" s="9">
        <f>IF(O65="Yes",MASTER!$B$7,0)</f>
        <v>0</v>
      </c>
      <c r="BF65" s="9">
        <f>IF(
   OR($N65="",$N65="NO"),
   0,
   IFERROR(
      ROUND(
         CHOOSE(
            MATCH($N65,$H$302:$H$313,0),
            (BG65 + ROUND(BG65*MASTER!$B$3,0))*0.5,
            (BH65 + ROUND(BH65*MASTER!$B$3,0))*0.5,
            (BI65 + ROUND(BI65*MASTER!$B$3,0))*0.5,
            (BJ65 + ROUND(BJ65*MASTER!$B$3,0))*0.5,
            (BK65 + ROUND(BK65*MASTER!$B$4,0))*0.5,
            (BL65 + ROUND(BL65*MASTER!$B$4,0))*0.5,
            (BM65 + ROUND(BM65*MASTER!$B$4,0))*0.5,
            (BN65 + ROUND(BN65*MASTER!$B$4,0))*0.5,
            (BO65 + ROUND(BO65*MASTER!$B$4,0))*0.5,
            (BP65 + ROUND(BP65*MASTER!$B$4,0))*0.5,
            (BQ65 + ROUND(BQ65*MASTER!$B$4,0))*0.5,
            (BR65 + ROUND(BR65*MASTER!$B$4,0))*0.5
         ),
      0),
   0)
)</f>
        <v>0</v>
      </c>
      <c r="BG65" s="71">
        <f t="shared" si="19"/>
        <v>0</v>
      </c>
      <c r="BH65" s="9">
        <f t="shared" si="20"/>
        <v>0</v>
      </c>
      <c r="BI65" s="9">
        <f t="shared" si="21"/>
        <v>0</v>
      </c>
      <c r="BJ65" s="9">
        <f t="shared" si="22"/>
        <v>0</v>
      </c>
      <c r="BK65" s="9">
        <f t="shared" si="23"/>
        <v>0</v>
      </c>
      <c r="BL65" s="71">
        <f t="shared" si="24"/>
        <v>0</v>
      </c>
      <c r="BM65" s="71">
        <f t="shared" si="25"/>
        <v>0</v>
      </c>
      <c r="BN65" s="71">
        <f t="shared" si="26"/>
        <v>0</v>
      </c>
      <c r="BO65" s="71">
        <f t="shared" si="27"/>
        <v>0</v>
      </c>
      <c r="BP65" s="71">
        <f t="shared" si="28"/>
        <v>0</v>
      </c>
      <c r="BQ65" s="72">
        <f t="shared" si="29"/>
        <v>0</v>
      </c>
      <c r="BR65" s="71">
        <f t="shared" si="30"/>
        <v>0</v>
      </c>
      <c r="BS65" s="58" t="str">
        <f>IF(C65="","",IFERROR(VLOOKUP($A65,HRA_EXCEPTION,2,FALSE),MASTER!$B$5))</f>
        <v/>
      </c>
      <c r="BT65" s="48" t="str">
        <f t="shared" si="31"/>
        <v/>
      </c>
      <c r="BU65" s="48" t="str">
        <f t="shared" si="32"/>
        <v/>
      </c>
      <c r="BV65" s="48" t="str">
        <f t="shared" si="33"/>
        <v/>
      </c>
      <c r="BW65" s="48" t="str">
        <f t="shared" si="34"/>
        <v/>
      </c>
      <c r="BX65" s="48" t="str">
        <f t="shared" si="35"/>
        <v/>
      </c>
      <c r="BY65" s="48" t="str">
        <f t="shared" si="36"/>
        <v/>
      </c>
      <c r="BZ65" s="48" t="str">
        <f t="shared" si="37"/>
        <v/>
      </c>
      <c r="CA65" s="48" t="str">
        <f t="shared" si="38"/>
        <v/>
      </c>
      <c r="CB65" s="48" t="str">
        <f t="shared" si="39"/>
        <v/>
      </c>
      <c r="CC65" s="48" t="str">
        <f t="shared" si="40"/>
        <v/>
      </c>
      <c r="CD65" s="48" t="str">
        <f t="shared" si="41"/>
        <v/>
      </c>
      <c r="CE65" s="58" t="str">
        <f>IFERROR(IF(BG65&lt;=23100,
   VLOOKUP(MASTER!$B$8,CCA_RATE,2,FALSE),
   VLOOKUP(MASTER!$B$8,CCA_RATE,3,FALSE)),"")</f>
        <v/>
      </c>
      <c r="CF65" s="48" t="str">
        <f>IFERROR(IF(C65="","",
IF(BH65=0,0,
   IF(AND(AX65=4,ISNUMBER(L65)),L65,
      IF(BH65&lt;=23100,
         VLOOKUP(MASTER!$B$8,CCA_RATE,2,FALSE),
         VLOOKUP(MASTER!$B$8,CCA_RATE,3,FALSE))))),"")</f>
        <v/>
      </c>
      <c r="CG65" s="48" t="str">
        <f>IFERROR(IF(C65="","",
IF(BI65=0,0,
   IF(AND(AX65=5,ISNUMBER(L65)),L65,
      IF(AND(AX65&gt;0,AX65&lt;5,ISNUMBER(L65)),CF65,
         IF(BI65&lt;=23100,
            VLOOKUP(MASTER!$B$8,CCA_RATE,2,FALSE),
            VLOOKUP(MASTER!$B$8,CCA_RATE,3,FALSE)))))),"")</f>
        <v/>
      </c>
      <c r="CH65" s="48" t="str">
        <f>IFERROR(IF(C65="","",
IF(BJ65=0,0,
   IF(AND(AX65=6,ISNUMBER(L65)),L65,
      IF(AND(AX65&gt;0,AX65&lt;6,ISNUMBER(L65)),CG65,
         IF(BJ65&lt;=23100,
            VLOOKUP(MASTER!$B$8,CCA_RATE,2,FALSE),
            VLOOKUP(MASTER!$B$8,CCA_RATE,3,FALSE)))))),"")</f>
        <v/>
      </c>
      <c r="CI65" s="48" t="str">
        <f>IFERROR(IF(C65="","",
IF(BK65=0,0,
   IF(AND(AX65=7,ISNUMBER(L65)),L65,
      IF(AND(AX65&gt;0,AX65&lt;7,ISNUMBER(L65)),CH65,
         IF(BK65&lt;=23100,
            VLOOKUP(MASTER!$B$8,CCA_RATE,2,FALSE),
            VLOOKUP(MASTER!$B$8,CCA_RATE,3,FALSE)))))),"")</f>
        <v/>
      </c>
      <c r="CJ65" s="48" t="str">
        <f>IFERROR(IF(C65="","",
IF(BL65=0,0,
   IF(AND(AX65=8,ISNUMBER(L65)),L65,
      IF(AND(AX65&gt;0,AX65&lt;8,ISNUMBER(L65)),CI65,
         IF(BL65&lt;=23100,
            VLOOKUP(MASTER!$B$8,CCA_RATE,2,FALSE),
            VLOOKUP(MASTER!$B$8,CCA_RATE,3,FALSE)))))),"")</f>
        <v/>
      </c>
      <c r="CK65" s="48" t="str">
        <f>IFERROR(IF(C65="","",
IF(BM65=0,0,
   IF(AND(AX65=9,ISNUMBER(L65)),L65,
      IF(AND(AX65&gt;0,AX65&lt;9,ISNUMBER(L65)),CJ65,
         IF(BM65&lt;=23100,
            VLOOKUP(MASTER!$B$8,CCA_RATE,2,FALSE),
            VLOOKUP(MASTER!$B$8,CCA_RATE,3,FALSE)))))),"")</f>
        <v/>
      </c>
      <c r="CL65" s="48" t="str">
        <f>IFERROR(IF(C65="","",
IF(BN65=0,0,
   IF(AND(AX65=10,ISNUMBER(L65)),L65,
      IF(AND(AX65&gt;0,AX65&lt;10,ISNUMBER(L65)),CK65,
         IF(BN65&lt;=23100,
            VLOOKUP(MASTER!$B$8,CCA_RATE,2,FALSE),
            VLOOKUP(MASTER!$B$8,CCA_RATE,3,FALSE)))))),"")</f>
        <v/>
      </c>
      <c r="CM65" s="48" t="str">
        <f>IFERROR(IF(C65="","",
IF(BO65=0,0,
   IF(AND(AX65=11,ISNUMBER(L65)),L65,
      IF(AND(AX65&gt;0,AX65&lt;11,ISNUMBER(L65)),CL65,
         IF(BO65&lt;=23100,
            VLOOKUP(MASTER!$B$8,CCA_RATE,2,FALSE),
            VLOOKUP(MASTER!$B$8,CCA_RATE,3,FALSE)))))),"")</f>
        <v/>
      </c>
      <c r="CN65" s="48" t="str">
        <f>IFERROR(IF(C65="","",
IF(BP65=0,0,
   IF(AND(AX65=12,ISNUMBER(L65)),L65,
      IF(AND(AX65&gt;0,AX65&lt;12,ISNUMBER(L65)),CM65,
         IF(BP65&lt;=23100,
            VLOOKUP(MASTER!$B$8,CCA_RATE,2,FALSE),
            VLOOKUP(MASTER!$B$8,CCA_RATE,3,FALSE)))))),"")</f>
        <v/>
      </c>
      <c r="CO65" s="48" t="str">
        <f>IFERROR(IF(C65="","",
IF(BQ65=0,0,
   IF(AND(AX65=13,ISNUMBER(L65)),L65,
      IF(AND(AX65&gt;0,AX65&lt;13,ISNUMBER(L65)),CN65,
         IF(BQ65&lt;=23100,
            VLOOKUP(MASTER!$B$8,CCA_RATE,2,FALSE),
            VLOOKUP(MASTER!$B$8,CCA_RATE,3,FALSE)))))),"")</f>
        <v/>
      </c>
      <c r="CP65" s="48" t="str">
        <f>IFERROR(IF(C65="","",
IF(BR65=0,0,
   IF(AND(AX65=14,ISNUMBER(L65)),L65,
      IF(AND(AX65&gt;0,AX65&lt;14,ISNUMBER(L65)),CO65,
         IF(BR65&lt;=23100,
            VLOOKUP(MASTER!$B$8,CCA_RATE,2,FALSE),
            VLOOKUP(MASTER!$B$8,CCA_RATE,3,FALSE)))))),"")</f>
        <v/>
      </c>
    </row>
    <row r="66" spans="1:94" x14ac:dyDescent="0.35">
      <c r="A66" s="48" t="str">
        <f>IF(C66="","",COUNTA($C$2:C66))</f>
        <v/>
      </c>
      <c r="B66" s="65"/>
      <c r="C66" s="65"/>
      <c r="D66" s="65"/>
      <c r="E66" s="65"/>
      <c r="F66" s="65"/>
      <c r="G66" s="65"/>
      <c r="H66" s="65"/>
      <c r="I66" s="65"/>
      <c r="J66" s="65"/>
      <c r="K66" s="65"/>
      <c r="L66" s="65"/>
      <c r="M66" s="65"/>
      <c r="N66" s="65"/>
      <c r="O66" s="65"/>
      <c r="P66" s="65"/>
      <c r="Q66" s="68"/>
      <c r="R66" s="68"/>
      <c r="S66" s="68"/>
      <c r="T66" s="68"/>
      <c r="U66" s="68"/>
      <c r="V66" s="68"/>
      <c r="W66" s="68"/>
      <c r="X66" s="68"/>
      <c r="Y66" s="68"/>
      <c r="Z66" s="68"/>
      <c r="AA66" s="68"/>
      <c r="AB66" s="68"/>
      <c r="AC66" t="s">
        <v>31</v>
      </c>
      <c r="AD66" s="48" t="str">
        <f t="shared" si="7"/>
        <v/>
      </c>
      <c r="AE66" s="48" t="str">
        <f>IFERROR(IF(AD66-MASTER!$B$6&lt;0,0,AD66-MASTER!$B$6),"")</f>
        <v/>
      </c>
      <c r="AF66" s="48" t="str">
        <f t="shared" si="8"/>
        <v/>
      </c>
      <c r="AG66" s="48" t="str">
        <f t="shared" si="9"/>
        <v/>
      </c>
      <c r="AH66" s="48" t="str">
        <f t="shared" si="10"/>
        <v/>
      </c>
      <c r="AI66" s="48" t="str">
        <f t="shared" si="11"/>
        <v/>
      </c>
      <c r="AJ66" s="48" t="str">
        <f t="shared" si="12"/>
        <v/>
      </c>
      <c r="AK66" s="69" t="str">
        <f t="shared" ca="1" si="13"/>
        <v/>
      </c>
      <c r="AW66" s="71">
        <f t="shared" ref="AW66:AW129" si="42">IFERROR(VLOOKUP(J66,H357:I368,2,0),0)</f>
        <v>0</v>
      </c>
      <c r="AX66" s="71">
        <f t="shared" ref="AX66:AX129" si="43">IFERROR(VLOOKUP(M66, CCA_MONTHS, 2, FALSE),0)</f>
        <v>0</v>
      </c>
      <c r="AY66" s="9">
        <f t="shared" si="14"/>
        <v>0</v>
      </c>
      <c r="AZ66" s="9">
        <f t="shared" si="15"/>
        <v>7</v>
      </c>
      <c r="BA66" s="9">
        <f t="shared" si="16"/>
        <v>0</v>
      </c>
      <c r="BB66" s="9">
        <f xml:space="preserve">
ROUND(BG66*MASTER!$B$3,0)
+ROUND(BH66*MASTER!$B$3,0)
+ROUND(BI66*MASTER!$B$3,0)
+ROUND(BJ66*MASTER!$B$3,0)
+ROUND(BK66*MASTER!$B$4,0)
+ROUND(BL66*MASTER!$B$4,0)
+ROUND(BM66*MASTER!$B$4,0)
+ROUND(BN66*MASTER!$B$4,0)
+ROUND(BO66*MASTER!$B$4,0)
+ROUND(BP66*MASTER!$B$4,0)
+ROUND(BQ66*MASTER!$B$4,0)
+ROUND(BR66*MASTER!$B$4,0)
+ROUND(
   (MASTER!$B$3 - MASTER!$B$11) * E66 * 2,
0)</f>
        <v>0</v>
      </c>
      <c r="BC66" s="9" t="str">
        <f t="shared" si="17"/>
        <v/>
      </c>
      <c r="BD66" s="9">
        <f t="shared" si="18"/>
        <v>0</v>
      </c>
      <c r="BE66" s="9">
        <f>IF(O66="Yes",MASTER!$B$7,0)</f>
        <v>0</v>
      </c>
      <c r="BF66" s="9">
        <f>IF(
   OR($N66="",$N66="NO"),
   0,
   IFERROR(
      ROUND(
         CHOOSE(
            MATCH($N66,$H$302:$H$313,0),
            (BG66 + ROUND(BG66*MASTER!$B$3,0))*0.5,
            (BH66 + ROUND(BH66*MASTER!$B$3,0))*0.5,
            (BI66 + ROUND(BI66*MASTER!$B$3,0))*0.5,
            (BJ66 + ROUND(BJ66*MASTER!$B$3,0))*0.5,
            (BK66 + ROUND(BK66*MASTER!$B$4,0))*0.5,
            (BL66 + ROUND(BL66*MASTER!$B$4,0))*0.5,
            (BM66 + ROUND(BM66*MASTER!$B$4,0))*0.5,
            (BN66 + ROUND(BN66*MASTER!$B$4,0))*0.5,
            (BO66 + ROUND(BO66*MASTER!$B$4,0))*0.5,
            (BP66 + ROUND(BP66*MASTER!$B$4,0))*0.5,
            (BQ66 + ROUND(BQ66*MASTER!$B$4,0))*0.5,
            (BR66 + ROUND(BR66*MASTER!$B$4,0))*0.5
         ),
      0),
   0)
)</f>
        <v>0</v>
      </c>
      <c r="BG66" s="71">
        <f t="shared" si="19"/>
        <v>0</v>
      </c>
      <c r="BH66" s="9">
        <f t="shared" si="20"/>
        <v>0</v>
      </c>
      <c r="BI66" s="9">
        <f t="shared" si="21"/>
        <v>0</v>
      </c>
      <c r="BJ66" s="9">
        <f t="shared" si="22"/>
        <v>0</v>
      </c>
      <c r="BK66" s="9">
        <f t="shared" si="23"/>
        <v>0</v>
      </c>
      <c r="BL66" s="71">
        <f t="shared" si="24"/>
        <v>0</v>
      </c>
      <c r="BM66" s="71">
        <f t="shared" si="25"/>
        <v>0</v>
      </c>
      <c r="BN66" s="71">
        <f t="shared" si="26"/>
        <v>0</v>
      </c>
      <c r="BO66" s="71">
        <f t="shared" si="27"/>
        <v>0</v>
      </c>
      <c r="BP66" s="71">
        <f t="shared" si="28"/>
        <v>0</v>
      </c>
      <c r="BQ66" s="72">
        <f t="shared" si="29"/>
        <v>0</v>
      </c>
      <c r="BR66" s="71">
        <f t="shared" si="30"/>
        <v>0</v>
      </c>
      <c r="BS66" s="58" t="str">
        <f>IF(C66="","",IFERROR(VLOOKUP($A66,HRA_EXCEPTION,2,FALSE),MASTER!$B$5))</f>
        <v/>
      </c>
      <c r="BT66" s="48" t="str">
        <f t="shared" si="31"/>
        <v/>
      </c>
      <c r="BU66" s="48" t="str">
        <f t="shared" si="32"/>
        <v/>
      </c>
      <c r="BV66" s="48" t="str">
        <f t="shared" si="33"/>
        <v/>
      </c>
      <c r="BW66" s="48" t="str">
        <f t="shared" si="34"/>
        <v/>
      </c>
      <c r="BX66" s="48" t="str">
        <f t="shared" si="35"/>
        <v/>
      </c>
      <c r="BY66" s="48" t="str">
        <f t="shared" si="36"/>
        <v/>
      </c>
      <c r="BZ66" s="48" t="str">
        <f t="shared" si="37"/>
        <v/>
      </c>
      <c r="CA66" s="48" t="str">
        <f t="shared" si="38"/>
        <v/>
      </c>
      <c r="CB66" s="48" t="str">
        <f t="shared" si="39"/>
        <v/>
      </c>
      <c r="CC66" s="48" t="str">
        <f t="shared" si="40"/>
        <v/>
      </c>
      <c r="CD66" s="48" t="str">
        <f t="shared" si="41"/>
        <v/>
      </c>
      <c r="CE66" s="58" t="str">
        <f>IFERROR(IF(BG66&lt;=23100,
   VLOOKUP(MASTER!$B$8,CCA_RATE,2,FALSE),
   VLOOKUP(MASTER!$B$8,CCA_RATE,3,FALSE)),"")</f>
        <v/>
      </c>
      <c r="CF66" s="48" t="str">
        <f>IFERROR(IF(C66="","",
IF(BH66=0,0,
   IF(AND(AX66=4,ISNUMBER(L66)),L66,
      IF(BH66&lt;=23100,
         VLOOKUP(MASTER!$B$8,CCA_RATE,2,FALSE),
         VLOOKUP(MASTER!$B$8,CCA_RATE,3,FALSE))))),"")</f>
        <v/>
      </c>
      <c r="CG66" s="48" t="str">
        <f>IFERROR(IF(C66="","",
IF(BI66=0,0,
   IF(AND(AX66=5,ISNUMBER(L66)),L66,
      IF(AND(AX66&gt;0,AX66&lt;5,ISNUMBER(L66)),CF66,
         IF(BI66&lt;=23100,
            VLOOKUP(MASTER!$B$8,CCA_RATE,2,FALSE),
            VLOOKUP(MASTER!$B$8,CCA_RATE,3,FALSE)))))),"")</f>
        <v/>
      </c>
      <c r="CH66" s="48" t="str">
        <f>IFERROR(IF(C66="","",
IF(BJ66=0,0,
   IF(AND(AX66=6,ISNUMBER(L66)),L66,
      IF(AND(AX66&gt;0,AX66&lt;6,ISNUMBER(L66)),CG66,
         IF(BJ66&lt;=23100,
            VLOOKUP(MASTER!$B$8,CCA_RATE,2,FALSE),
            VLOOKUP(MASTER!$B$8,CCA_RATE,3,FALSE)))))),"")</f>
        <v/>
      </c>
      <c r="CI66" s="48" t="str">
        <f>IFERROR(IF(C66="","",
IF(BK66=0,0,
   IF(AND(AX66=7,ISNUMBER(L66)),L66,
      IF(AND(AX66&gt;0,AX66&lt;7,ISNUMBER(L66)),CH66,
         IF(BK66&lt;=23100,
            VLOOKUP(MASTER!$B$8,CCA_RATE,2,FALSE),
            VLOOKUP(MASTER!$B$8,CCA_RATE,3,FALSE)))))),"")</f>
        <v/>
      </c>
      <c r="CJ66" s="48" t="str">
        <f>IFERROR(IF(C66="","",
IF(BL66=0,0,
   IF(AND(AX66=8,ISNUMBER(L66)),L66,
      IF(AND(AX66&gt;0,AX66&lt;8,ISNUMBER(L66)),CI66,
         IF(BL66&lt;=23100,
            VLOOKUP(MASTER!$B$8,CCA_RATE,2,FALSE),
            VLOOKUP(MASTER!$B$8,CCA_RATE,3,FALSE)))))),"")</f>
        <v/>
      </c>
      <c r="CK66" s="48" t="str">
        <f>IFERROR(IF(C66="","",
IF(BM66=0,0,
   IF(AND(AX66=9,ISNUMBER(L66)),L66,
      IF(AND(AX66&gt;0,AX66&lt;9,ISNUMBER(L66)),CJ66,
         IF(BM66&lt;=23100,
            VLOOKUP(MASTER!$B$8,CCA_RATE,2,FALSE),
            VLOOKUP(MASTER!$B$8,CCA_RATE,3,FALSE)))))),"")</f>
        <v/>
      </c>
      <c r="CL66" s="48" t="str">
        <f>IFERROR(IF(C66="","",
IF(BN66=0,0,
   IF(AND(AX66=10,ISNUMBER(L66)),L66,
      IF(AND(AX66&gt;0,AX66&lt;10,ISNUMBER(L66)),CK66,
         IF(BN66&lt;=23100,
            VLOOKUP(MASTER!$B$8,CCA_RATE,2,FALSE),
            VLOOKUP(MASTER!$B$8,CCA_RATE,3,FALSE)))))),"")</f>
        <v/>
      </c>
      <c r="CM66" s="48" t="str">
        <f>IFERROR(IF(C66="","",
IF(BO66=0,0,
   IF(AND(AX66=11,ISNUMBER(L66)),L66,
      IF(AND(AX66&gt;0,AX66&lt;11,ISNUMBER(L66)),CL66,
         IF(BO66&lt;=23100,
            VLOOKUP(MASTER!$B$8,CCA_RATE,2,FALSE),
            VLOOKUP(MASTER!$B$8,CCA_RATE,3,FALSE)))))),"")</f>
        <v/>
      </c>
      <c r="CN66" s="48" t="str">
        <f>IFERROR(IF(C66="","",
IF(BP66=0,0,
   IF(AND(AX66=12,ISNUMBER(L66)),L66,
      IF(AND(AX66&gt;0,AX66&lt;12,ISNUMBER(L66)),CM66,
         IF(BP66&lt;=23100,
            VLOOKUP(MASTER!$B$8,CCA_RATE,2,FALSE),
            VLOOKUP(MASTER!$B$8,CCA_RATE,3,FALSE)))))),"")</f>
        <v/>
      </c>
      <c r="CO66" s="48" t="str">
        <f>IFERROR(IF(C66="","",
IF(BQ66=0,0,
   IF(AND(AX66=13,ISNUMBER(L66)),L66,
      IF(AND(AX66&gt;0,AX66&lt;13,ISNUMBER(L66)),CN66,
         IF(BQ66&lt;=23100,
            VLOOKUP(MASTER!$B$8,CCA_RATE,2,FALSE),
            VLOOKUP(MASTER!$B$8,CCA_RATE,3,FALSE)))))),"")</f>
        <v/>
      </c>
      <c r="CP66" s="48" t="str">
        <f>IFERROR(IF(C66="","",
IF(BR66=0,0,
   IF(AND(AX66=14,ISNUMBER(L66)),L66,
      IF(AND(AX66&gt;0,AX66&lt;14,ISNUMBER(L66)),CO66,
         IF(BR66&lt;=23100,
            VLOOKUP(MASTER!$B$8,CCA_RATE,2,FALSE),
            VLOOKUP(MASTER!$B$8,CCA_RATE,3,FALSE)))))),"")</f>
        <v/>
      </c>
    </row>
    <row r="67" spans="1:94" x14ac:dyDescent="0.35">
      <c r="A67" s="48" t="str">
        <f>IF(C67="","",COUNTA($C$2:C67))</f>
        <v/>
      </c>
      <c r="B67" s="65"/>
      <c r="C67" s="65"/>
      <c r="D67" s="65"/>
      <c r="E67" s="65"/>
      <c r="F67" s="65"/>
      <c r="G67" s="65"/>
      <c r="H67" s="65"/>
      <c r="I67" s="65"/>
      <c r="J67" s="65"/>
      <c r="K67" s="65"/>
      <c r="L67" s="65"/>
      <c r="M67" s="65"/>
      <c r="N67" s="65"/>
      <c r="O67" s="65"/>
      <c r="P67" s="65"/>
      <c r="Q67" s="68"/>
      <c r="R67" s="68"/>
      <c r="S67" s="68"/>
      <c r="T67" s="68"/>
      <c r="U67" s="68"/>
      <c r="V67" s="68"/>
      <c r="W67" s="68"/>
      <c r="X67" s="68"/>
      <c r="Y67" s="68"/>
      <c r="Z67" s="68"/>
      <c r="AA67" s="68"/>
      <c r="AB67" s="68"/>
      <c r="AC67" t="s">
        <v>32</v>
      </c>
      <c r="AD67" s="48" t="str">
        <f t="shared" ref="AD67:AD130" si="44">IF(C67="","",IFERROR(SUM(BA67:BF67)+P67,""))</f>
        <v/>
      </c>
      <c r="AE67" s="48" t="str">
        <f>IFERROR(IF(AD67-MASTER!$B$6&lt;0,0,AD67-MASTER!$B$6),"")</f>
        <v/>
      </c>
      <c r="AF67" s="48" t="str">
        <f t="shared" ref="AF67:AF130" si="45">IFERROR(ROUND(
IF(AE67&lt;=1200000,0,
   IF(AE67&lt;=1600000,
      MIN(60000+(AE67-1200000)*0.15, AE67-1200000),
   IF(AE67&lt;=2000000,
      MIN(120000+(AE67-1600000)*0.2, AE67-1200000),
   IF(AE67&lt;=2400000,
      MIN(200000+(AE67-2000000)*0.25, AE67-1200000),
      MIN(280000+(AE67-2400000)*0.3, AE67-1200000)
   )))
),0),"")</f>
        <v/>
      </c>
      <c r="AG67" s="48" t="str">
        <f t="shared" ref="AG67:AG130" si="46">IFERROR(ROUND(AF67*4%,0),"")</f>
        <v/>
      </c>
      <c r="AH67" s="48" t="str">
        <f t="shared" ref="AH67:AH130" si="47">IFERROR(AF67+AG67,"")</f>
        <v/>
      </c>
      <c r="AI67" s="48" t="str">
        <f t="shared" ref="AI67:AI130" si="48">IF(C67="","",SUM(Q67:AB67))</f>
        <v/>
      </c>
      <c r="AJ67" s="48" t="str">
        <f t="shared" ref="AJ67:AJ130" si="49">IFERROR(
   IF(AH67-AI67=0,
      "No Tax Payable ✓",
      IF(AH67-AI67&gt;0,
         "Tax Payable: " &amp; TEXT(AH67-AI67,"#,##0"),
         "Tax Refundable: " &amp; TEXT(ABS(AH67-AI67),"#,##0")
      )
   ),
"")</f>
        <v/>
      </c>
      <c r="AK67" s="69" t="str">
        <f t="shared" ref="AK67:AK130" ca="1" si="50">IFERROR(
   IF(AH67-AI67&lt;=0,
      "No TDS Required ✓",
      IF(MONTH(TODAY())=2,
         "TDS this month: " &amp; TEXT(AH67-AI67,"#,##0"),
         "TDS per remaining month: " &amp;
         TEXT(
            ROUND(
               (AH67-AI67) /
               IF(MONTH(TODAY())&gt;=3,
                  15-MONTH(TODAY()),
                  3-MONTH(TODAY())
               ),
            0),
         "#,##0")
      )
   ),
"")</f>
        <v/>
      </c>
      <c r="AW67" s="71">
        <f t="shared" si="42"/>
        <v>0</v>
      </c>
      <c r="AX67" s="71">
        <f t="shared" si="43"/>
        <v>0</v>
      </c>
      <c r="AY67" s="9">
        <f t="shared" ref="AY67:AY130" si="51">IFERROR(VLOOKUP(G67,$H$302:$I$313,2,0),0)</f>
        <v>0</v>
      </c>
      <c r="AZ67" s="9">
        <f t="shared" ref="AZ67:AZ130" si="52">IF(OR($H67="",$H67="July"),7,1)</f>
        <v>7</v>
      </c>
      <c r="BA67" s="9">
        <f t="shared" ref="BA67:BA130" si="53">SUM(BG67:BR67)</f>
        <v>0</v>
      </c>
      <c r="BB67" s="9">
        <f xml:space="preserve">
ROUND(BG67*MASTER!$B$3,0)
+ROUND(BH67*MASTER!$B$3,0)
+ROUND(BI67*MASTER!$B$3,0)
+ROUND(BJ67*MASTER!$B$3,0)
+ROUND(BK67*MASTER!$B$4,0)
+ROUND(BL67*MASTER!$B$4,0)
+ROUND(BM67*MASTER!$B$4,0)
+ROUND(BN67*MASTER!$B$4,0)
+ROUND(BO67*MASTER!$B$4,0)
+ROUND(BP67*MASTER!$B$4,0)
+ROUND(BQ67*MASTER!$B$4,0)
+ROUND(BR67*MASTER!$B$4,0)
+ROUND(
   (MASTER!$B$3 - MASTER!$B$11) * E67 * 2,
0)</f>
        <v>0</v>
      </c>
      <c r="BC67" s="9" t="str">
        <f t="shared" ref="BC67:BC130" si="54">IFERROR(
 BG67*BS67 +
 BH67*BT67 +
 BI67*BU67 +
 BJ67*BV67 +
 BK67*BW67 +
 BL67*BX67 +
 BM67*BY67 +
 BN67*BZ67 +
 BO67*CA67 +
 BP67*CB67 +
 BQ67*CC67 +
 BR67*CD67,"")</f>
        <v/>
      </c>
      <c r="BD67" s="9">
        <f t="shared" ref="BD67:BD130" si="55">SUM(CE67:CP67)</f>
        <v>0</v>
      </c>
      <c r="BE67" s="9">
        <f>IF(O67="Yes",MASTER!$B$7,0)</f>
        <v>0</v>
      </c>
      <c r="BF67" s="9">
        <f>IF(
   OR($N67="",$N67="NO"),
   0,
   IFERROR(
      ROUND(
         CHOOSE(
            MATCH($N67,$H$302:$H$313,0),
            (BG67 + ROUND(BG67*MASTER!$B$3,0))*0.5,
            (BH67 + ROUND(BH67*MASTER!$B$3,0))*0.5,
            (BI67 + ROUND(BI67*MASTER!$B$3,0))*0.5,
            (BJ67 + ROUND(BJ67*MASTER!$B$3,0))*0.5,
            (BK67 + ROUND(BK67*MASTER!$B$4,0))*0.5,
            (BL67 + ROUND(BL67*MASTER!$B$4,0))*0.5,
            (BM67 + ROUND(BM67*MASTER!$B$4,0))*0.5,
            (BN67 + ROUND(BN67*MASTER!$B$4,0))*0.5,
            (BO67 + ROUND(BO67*MASTER!$B$4,0))*0.5,
            (BP67 + ROUND(BP67*MASTER!$B$4,0))*0.5,
            (BQ67 + ROUND(BQ67*MASTER!$B$4,0))*0.5,
            (BR67 + ROUND(BR67*MASTER!$B$4,0))*0.5
         ),
      0),
   0)
)</f>
        <v>0</v>
      </c>
      <c r="BG67" s="71">
        <f t="shared" ref="BG67:BG130" si="56">E67</f>
        <v>0</v>
      </c>
      <c r="BH67" s="9">
        <f t="shared" ref="BH67:BH130" si="57">IF(AND(AY67=4,ISNUMBER(F67)),F67,BG67)</f>
        <v>0</v>
      </c>
      <c r="BI67" s="9">
        <f t="shared" ref="BI67:BI130" si="58">IF(AND(AY67=5,ISNUMBER(F67)),F67,BH67)</f>
        <v>0</v>
      </c>
      <c r="BJ67" s="9">
        <f t="shared" ref="BJ67:BJ130" si="59">IF(AND(AY67=6,ISNUMBER(F67)),F67,BI67)</f>
        <v>0</v>
      </c>
      <c r="BK67" s="9">
        <f t="shared" ref="BK67:BK130" si="60">IF(
   AND(AY67=7,ISNUMBER(F67)),
   IF(AZ67=7,ROUND(F67*1.03,-2),F67),
   IF(AZ67=7,ROUND(BJ67*1.03,-2),BJ67)
)</f>
        <v>0</v>
      </c>
      <c r="BL67" s="71">
        <f t="shared" ref="BL67:BL130" si="61">IF(AND(AY67=8,ISNUMBER(F67)),F67,BK67)</f>
        <v>0</v>
      </c>
      <c r="BM67" s="71">
        <f t="shared" ref="BM67:BM130" si="62">IF(AND(AY67=9,ISNUMBER(F67)),F67,BL67)</f>
        <v>0</v>
      </c>
      <c r="BN67" s="71">
        <f t="shared" ref="BN67:BN130" si="63">IF(AND(AY67=10,ISNUMBER(F67)),F67,BM67)</f>
        <v>0</v>
      </c>
      <c r="BO67" s="71">
        <f t="shared" ref="BO67:BO130" si="64">IF(AND(AY67=11,ISNUMBER(F67)),F67,BN67)</f>
        <v>0</v>
      </c>
      <c r="BP67" s="71">
        <f t="shared" ref="BP67:BP130" si="65">IF(AND(AY67=12,ISNUMBER(F67)),F67,BO67)</f>
        <v>0</v>
      </c>
      <c r="BQ67" s="72">
        <f t="shared" ref="BQ67:BQ130" si="66">IF(
   AY67=1,
   IF(AND(AZ67=1,ISNUMBER(F67)),ROUND(F67*1.03,-2),F67),
   IF(AZ67=1,ROUND(BP67*1.03,-2),BP67)
)</f>
        <v>0</v>
      </c>
      <c r="BR67" s="71">
        <f t="shared" ref="BR67:BR130" si="67">IF(AND(AY67=2,ISNUMBER(F67)),F67,BQ67)</f>
        <v>0</v>
      </c>
      <c r="BS67" s="58" t="str">
        <f>IF(C67="","",IFERROR(VLOOKUP($A67,HRA_EXCEPTION,2,FALSE),MASTER!$B$5))</f>
        <v/>
      </c>
      <c r="BT67" s="48" t="str">
        <f t="shared" ref="BT67:BT130" si="68">IF(C67="","",IF(AND(AW67=4,ISNUMBER(I67)),I67,BS67))</f>
        <v/>
      </c>
      <c r="BU67" s="48" t="str">
        <f t="shared" ref="BU67:BU130" si="69">IF(C67="","",IF(AND(AW67=5,ISNUMBER(I67)),I67,BT67))</f>
        <v/>
      </c>
      <c r="BV67" s="48" t="str">
        <f t="shared" ref="BV67:BV130" si="70">IF(C67="","",IF(AND(AW67=6,ISNUMBER(I67)),I67,BU67))</f>
        <v/>
      </c>
      <c r="BW67" s="48" t="str">
        <f t="shared" ref="BW67:BW130" si="71">IF(C67="","",IF(AND(AW67=7,ISNUMBER(I67)),I67,BV67))</f>
        <v/>
      </c>
      <c r="BX67" s="48" t="str">
        <f t="shared" ref="BX67:BX130" si="72">IF(C67="","",IF(AND(AW67=8,ISNUMBER(I67)),I67,BW67))</f>
        <v/>
      </c>
      <c r="BY67" s="48" t="str">
        <f t="shared" ref="BY67:BY130" si="73">IF(C67="","",IF(AND(AW67=9,ISNUMBER(I67)),I67,BX67))</f>
        <v/>
      </c>
      <c r="BZ67" s="48" t="str">
        <f t="shared" ref="BZ67:BZ130" si="74">IF(C67="","",IF(AND(AW67=10,ISNUMBER(I67)),I67,BY67))</f>
        <v/>
      </c>
      <c r="CA67" s="48" t="str">
        <f t="shared" ref="CA67:CA130" si="75">IF(C67="","",IF(AND(AW67=11,ISNUMBER(I67)),I67,BZ67))</f>
        <v/>
      </c>
      <c r="CB67" s="48" t="str">
        <f t="shared" ref="CB67:CB130" si="76">IF(C67="","",IF(AND(AW67=12,ISNUMBER(I67)),I67,CA67))</f>
        <v/>
      </c>
      <c r="CC67" s="48" t="str">
        <f t="shared" ref="CC67:CC130" si="77">IF(C67="","",IF(AND(AW67=1,ISNUMBER(I67)),I67,CB67))</f>
        <v/>
      </c>
      <c r="CD67" s="48" t="str">
        <f t="shared" ref="CD67:CD130" si="78">IF(C67="","",IF(AND(AW67=2,ISNUMBER(I67)),I67,CC67))</f>
        <v/>
      </c>
      <c r="CE67" s="58" t="str">
        <f>IFERROR(IF(BG67&lt;=23100,
   VLOOKUP(MASTER!$B$8,CCA_RATE,2,FALSE),
   VLOOKUP(MASTER!$B$8,CCA_RATE,3,FALSE)),"")</f>
        <v/>
      </c>
      <c r="CF67" s="48" t="str">
        <f>IFERROR(IF(C67="","",
IF(BH67=0,0,
   IF(AND(AX67=4,ISNUMBER(L67)),L67,
      IF(BH67&lt;=23100,
         VLOOKUP(MASTER!$B$8,CCA_RATE,2,FALSE),
         VLOOKUP(MASTER!$B$8,CCA_RATE,3,FALSE))))),"")</f>
        <v/>
      </c>
      <c r="CG67" s="48" t="str">
        <f>IFERROR(IF(C67="","",
IF(BI67=0,0,
   IF(AND(AX67=5,ISNUMBER(L67)),L67,
      IF(AND(AX67&gt;0,AX67&lt;5,ISNUMBER(L67)),CF67,
         IF(BI67&lt;=23100,
            VLOOKUP(MASTER!$B$8,CCA_RATE,2,FALSE),
            VLOOKUP(MASTER!$B$8,CCA_RATE,3,FALSE)))))),"")</f>
        <v/>
      </c>
      <c r="CH67" s="48" t="str">
        <f>IFERROR(IF(C67="","",
IF(BJ67=0,0,
   IF(AND(AX67=6,ISNUMBER(L67)),L67,
      IF(AND(AX67&gt;0,AX67&lt;6,ISNUMBER(L67)),CG67,
         IF(BJ67&lt;=23100,
            VLOOKUP(MASTER!$B$8,CCA_RATE,2,FALSE),
            VLOOKUP(MASTER!$B$8,CCA_RATE,3,FALSE)))))),"")</f>
        <v/>
      </c>
      <c r="CI67" s="48" t="str">
        <f>IFERROR(IF(C67="","",
IF(BK67=0,0,
   IF(AND(AX67=7,ISNUMBER(L67)),L67,
      IF(AND(AX67&gt;0,AX67&lt;7,ISNUMBER(L67)),CH67,
         IF(BK67&lt;=23100,
            VLOOKUP(MASTER!$B$8,CCA_RATE,2,FALSE),
            VLOOKUP(MASTER!$B$8,CCA_RATE,3,FALSE)))))),"")</f>
        <v/>
      </c>
      <c r="CJ67" s="48" t="str">
        <f>IFERROR(IF(C67="","",
IF(BL67=0,0,
   IF(AND(AX67=8,ISNUMBER(L67)),L67,
      IF(AND(AX67&gt;0,AX67&lt;8,ISNUMBER(L67)),CI67,
         IF(BL67&lt;=23100,
            VLOOKUP(MASTER!$B$8,CCA_RATE,2,FALSE),
            VLOOKUP(MASTER!$B$8,CCA_RATE,3,FALSE)))))),"")</f>
        <v/>
      </c>
      <c r="CK67" s="48" t="str">
        <f>IFERROR(IF(C67="","",
IF(BM67=0,0,
   IF(AND(AX67=9,ISNUMBER(L67)),L67,
      IF(AND(AX67&gt;0,AX67&lt;9,ISNUMBER(L67)),CJ67,
         IF(BM67&lt;=23100,
            VLOOKUP(MASTER!$B$8,CCA_RATE,2,FALSE),
            VLOOKUP(MASTER!$B$8,CCA_RATE,3,FALSE)))))),"")</f>
        <v/>
      </c>
      <c r="CL67" s="48" t="str">
        <f>IFERROR(IF(C67="","",
IF(BN67=0,0,
   IF(AND(AX67=10,ISNUMBER(L67)),L67,
      IF(AND(AX67&gt;0,AX67&lt;10,ISNUMBER(L67)),CK67,
         IF(BN67&lt;=23100,
            VLOOKUP(MASTER!$B$8,CCA_RATE,2,FALSE),
            VLOOKUP(MASTER!$B$8,CCA_RATE,3,FALSE)))))),"")</f>
        <v/>
      </c>
      <c r="CM67" s="48" t="str">
        <f>IFERROR(IF(C67="","",
IF(BO67=0,0,
   IF(AND(AX67=11,ISNUMBER(L67)),L67,
      IF(AND(AX67&gt;0,AX67&lt;11,ISNUMBER(L67)),CL67,
         IF(BO67&lt;=23100,
            VLOOKUP(MASTER!$B$8,CCA_RATE,2,FALSE),
            VLOOKUP(MASTER!$B$8,CCA_RATE,3,FALSE)))))),"")</f>
        <v/>
      </c>
      <c r="CN67" s="48" t="str">
        <f>IFERROR(IF(C67="","",
IF(BP67=0,0,
   IF(AND(AX67=12,ISNUMBER(L67)),L67,
      IF(AND(AX67&gt;0,AX67&lt;12,ISNUMBER(L67)),CM67,
         IF(BP67&lt;=23100,
            VLOOKUP(MASTER!$B$8,CCA_RATE,2,FALSE),
            VLOOKUP(MASTER!$B$8,CCA_RATE,3,FALSE)))))),"")</f>
        <v/>
      </c>
      <c r="CO67" s="48" t="str">
        <f>IFERROR(IF(C67="","",
IF(BQ67=0,0,
   IF(AND(AX67=13,ISNUMBER(L67)),L67,
      IF(AND(AX67&gt;0,AX67&lt;13,ISNUMBER(L67)),CN67,
         IF(BQ67&lt;=23100,
            VLOOKUP(MASTER!$B$8,CCA_RATE,2,FALSE),
            VLOOKUP(MASTER!$B$8,CCA_RATE,3,FALSE)))))),"")</f>
        <v/>
      </c>
      <c r="CP67" s="48" t="str">
        <f>IFERROR(IF(C67="","",
IF(BR67=0,0,
   IF(AND(AX67=14,ISNUMBER(L67)),L67,
      IF(AND(AX67&gt;0,AX67&lt;14,ISNUMBER(L67)),CO67,
         IF(BR67&lt;=23100,
            VLOOKUP(MASTER!$B$8,CCA_RATE,2,FALSE),
            VLOOKUP(MASTER!$B$8,CCA_RATE,3,FALSE)))))),"")</f>
        <v/>
      </c>
    </row>
    <row r="68" spans="1:94" x14ac:dyDescent="0.35">
      <c r="A68" s="48" t="str">
        <f>IF(C68="","",COUNTA($C$2:C68))</f>
        <v/>
      </c>
      <c r="B68" s="65"/>
      <c r="C68" s="65"/>
      <c r="D68" s="65"/>
      <c r="E68" s="65"/>
      <c r="F68" s="65"/>
      <c r="G68" s="65"/>
      <c r="H68" s="65"/>
      <c r="I68" s="65"/>
      <c r="J68" s="65"/>
      <c r="K68" s="65"/>
      <c r="L68" s="65"/>
      <c r="M68" s="65"/>
      <c r="N68" s="65"/>
      <c r="O68" s="65"/>
      <c r="P68" s="65"/>
      <c r="Q68" s="68"/>
      <c r="R68" s="68"/>
      <c r="S68" s="68"/>
      <c r="T68" s="68"/>
      <c r="U68" s="68"/>
      <c r="V68" s="68"/>
      <c r="W68" s="68"/>
      <c r="X68" s="68"/>
      <c r="Y68" s="68"/>
      <c r="Z68" s="68"/>
      <c r="AA68" s="68"/>
      <c r="AB68" s="68"/>
      <c r="AC68" t="s">
        <v>33</v>
      </c>
      <c r="AD68" s="48" t="str">
        <f t="shared" si="44"/>
        <v/>
      </c>
      <c r="AE68" s="48" t="str">
        <f>IFERROR(IF(AD68-MASTER!$B$6&lt;0,0,AD68-MASTER!$B$6),"")</f>
        <v/>
      </c>
      <c r="AF68" s="48" t="str">
        <f t="shared" si="45"/>
        <v/>
      </c>
      <c r="AG68" s="48" t="str">
        <f t="shared" si="46"/>
        <v/>
      </c>
      <c r="AH68" s="48" t="str">
        <f t="shared" si="47"/>
        <v/>
      </c>
      <c r="AI68" s="48" t="str">
        <f t="shared" si="48"/>
        <v/>
      </c>
      <c r="AJ68" s="48" t="str">
        <f t="shared" si="49"/>
        <v/>
      </c>
      <c r="AK68" s="69" t="str">
        <f t="shared" ca="1" si="50"/>
        <v/>
      </c>
      <c r="AW68" s="71">
        <f t="shared" si="42"/>
        <v>0</v>
      </c>
      <c r="AX68" s="71">
        <f t="shared" si="43"/>
        <v>0</v>
      </c>
      <c r="AY68" s="9">
        <f t="shared" si="51"/>
        <v>0</v>
      </c>
      <c r="AZ68" s="9">
        <f t="shared" si="52"/>
        <v>7</v>
      </c>
      <c r="BA68" s="9">
        <f t="shared" si="53"/>
        <v>0</v>
      </c>
      <c r="BB68" s="9">
        <f xml:space="preserve">
ROUND(BG68*MASTER!$B$3,0)
+ROUND(BH68*MASTER!$B$3,0)
+ROUND(BI68*MASTER!$B$3,0)
+ROUND(BJ68*MASTER!$B$3,0)
+ROUND(BK68*MASTER!$B$4,0)
+ROUND(BL68*MASTER!$B$4,0)
+ROUND(BM68*MASTER!$B$4,0)
+ROUND(BN68*MASTER!$B$4,0)
+ROUND(BO68*MASTER!$B$4,0)
+ROUND(BP68*MASTER!$B$4,0)
+ROUND(BQ68*MASTER!$B$4,0)
+ROUND(BR68*MASTER!$B$4,0)
+ROUND(
   (MASTER!$B$3 - MASTER!$B$11) * E68 * 2,
0)</f>
        <v>0</v>
      </c>
      <c r="BC68" s="9" t="str">
        <f t="shared" si="54"/>
        <v/>
      </c>
      <c r="BD68" s="9">
        <f t="shared" si="55"/>
        <v>0</v>
      </c>
      <c r="BE68" s="9">
        <f>IF(O68="Yes",MASTER!$B$7,0)</f>
        <v>0</v>
      </c>
      <c r="BF68" s="9">
        <f>IF(
   OR($N68="",$N68="NO"),
   0,
   IFERROR(
      ROUND(
         CHOOSE(
            MATCH($N68,$H$302:$H$313,0),
            (BG68 + ROUND(BG68*MASTER!$B$3,0))*0.5,
            (BH68 + ROUND(BH68*MASTER!$B$3,0))*0.5,
            (BI68 + ROUND(BI68*MASTER!$B$3,0))*0.5,
            (BJ68 + ROUND(BJ68*MASTER!$B$3,0))*0.5,
            (BK68 + ROUND(BK68*MASTER!$B$4,0))*0.5,
            (BL68 + ROUND(BL68*MASTER!$B$4,0))*0.5,
            (BM68 + ROUND(BM68*MASTER!$B$4,0))*0.5,
            (BN68 + ROUND(BN68*MASTER!$B$4,0))*0.5,
            (BO68 + ROUND(BO68*MASTER!$B$4,0))*0.5,
            (BP68 + ROUND(BP68*MASTER!$B$4,0))*0.5,
            (BQ68 + ROUND(BQ68*MASTER!$B$4,0))*0.5,
            (BR68 + ROUND(BR68*MASTER!$B$4,0))*0.5
         ),
      0),
   0)
)</f>
        <v>0</v>
      </c>
      <c r="BG68" s="71">
        <f t="shared" si="56"/>
        <v>0</v>
      </c>
      <c r="BH68" s="9">
        <f t="shared" si="57"/>
        <v>0</v>
      </c>
      <c r="BI68" s="9">
        <f t="shared" si="58"/>
        <v>0</v>
      </c>
      <c r="BJ68" s="9">
        <f t="shared" si="59"/>
        <v>0</v>
      </c>
      <c r="BK68" s="9">
        <f t="shared" si="60"/>
        <v>0</v>
      </c>
      <c r="BL68" s="71">
        <f t="shared" si="61"/>
        <v>0</v>
      </c>
      <c r="BM68" s="71">
        <f t="shared" si="62"/>
        <v>0</v>
      </c>
      <c r="BN68" s="71">
        <f t="shared" si="63"/>
        <v>0</v>
      </c>
      <c r="BO68" s="71">
        <f t="shared" si="64"/>
        <v>0</v>
      </c>
      <c r="BP68" s="71">
        <f t="shared" si="65"/>
        <v>0</v>
      </c>
      <c r="BQ68" s="72">
        <f t="shared" si="66"/>
        <v>0</v>
      </c>
      <c r="BR68" s="71">
        <f t="shared" si="67"/>
        <v>0</v>
      </c>
      <c r="BS68" s="58" t="str">
        <f>IF(C68="","",IFERROR(VLOOKUP($A68,HRA_EXCEPTION,2,FALSE),MASTER!$B$5))</f>
        <v/>
      </c>
      <c r="BT68" s="48" t="str">
        <f t="shared" si="68"/>
        <v/>
      </c>
      <c r="BU68" s="48" t="str">
        <f t="shared" si="69"/>
        <v/>
      </c>
      <c r="BV68" s="48" t="str">
        <f t="shared" si="70"/>
        <v/>
      </c>
      <c r="BW68" s="48" t="str">
        <f t="shared" si="71"/>
        <v/>
      </c>
      <c r="BX68" s="48" t="str">
        <f t="shared" si="72"/>
        <v/>
      </c>
      <c r="BY68" s="48" t="str">
        <f t="shared" si="73"/>
        <v/>
      </c>
      <c r="BZ68" s="48" t="str">
        <f t="shared" si="74"/>
        <v/>
      </c>
      <c r="CA68" s="48" t="str">
        <f t="shared" si="75"/>
        <v/>
      </c>
      <c r="CB68" s="48" t="str">
        <f t="shared" si="76"/>
        <v/>
      </c>
      <c r="CC68" s="48" t="str">
        <f t="shared" si="77"/>
        <v/>
      </c>
      <c r="CD68" s="48" t="str">
        <f t="shared" si="78"/>
        <v/>
      </c>
      <c r="CE68" s="58" t="str">
        <f>IFERROR(IF(BG68&lt;=23100,
   VLOOKUP(MASTER!$B$8,CCA_RATE,2,FALSE),
   VLOOKUP(MASTER!$B$8,CCA_RATE,3,FALSE)),"")</f>
        <v/>
      </c>
      <c r="CF68" s="48" t="str">
        <f>IFERROR(IF(C68="","",
IF(BH68=0,0,
   IF(AND(AX68=4,ISNUMBER(L68)),L68,
      IF(BH68&lt;=23100,
         VLOOKUP(MASTER!$B$8,CCA_RATE,2,FALSE),
         VLOOKUP(MASTER!$B$8,CCA_RATE,3,FALSE))))),"")</f>
        <v/>
      </c>
      <c r="CG68" s="48" t="str">
        <f>IFERROR(IF(C68="","",
IF(BI68=0,0,
   IF(AND(AX68=5,ISNUMBER(L68)),L68,
      IF(AND(AX68&gt;0,AX68&lt;5,ISNUMBER(L68)),CF68,
         IF(BI68&lt;=23100,
            VLOOKUP(MASTER!$B$8,CCA_RATE,2,FALSE),
            VLOOKUP(MASTER!$B$8,CCA_RATE,3,FALSE)))))),"")</f>
        <v/>
      </c>
      <c r="CH68" s="48" t="str">
        <f>IFERROR(IF(C68="","",
IF(BJ68=0,0,
   IF(AND(AX68=6,ISNUMBER(L68)),L68,
      IF(AND(AX68&gt;0,AX68&lt;6,ISNUMBER(L68)),CG68,
         IF(BJ68&lt;=23100,
            VLOOKUP(MASTER!$B$8,CCA_RATE,2,FALSE),
            VLOOKUP(MASTER!$B$8,CCA_RATE,3,FALSE)))))),"")</f>
        <v/>
      </c>
      <c r="CI68" s="48" t="str">
        <f>IFERROR(IF(C68="","",
IF(BK68=0,0,
   IF(AND(AX68=7,ISNUMBER(L68)),L68,
      IF(AND(AX68&gt;0,AX68&lt;7,ISNUMBER(L68)),CH68,
         IF(BK68&lt;=23100,
            VLOOKUP(MASTER!$B$8,CCA_RATE,2,FALSE),
            VLOOKUP(MASTER!$B$8,CCA_RATE,3,FALSE)))))),"")</f>
        <v/>
      </c>
      <c r="CJ68" s="48" t="str">
        <f>IFERROR(IF(C68="","",
IF(BL68=0,0,
   IF(AND(AX68=8,ISNUMBER(L68)),L68,
      IF(AND(AX68&gt;0,AX68&lt;8,ISNUMBER(L68)),CI68,
         IF(BL68&lt;=23100,
            VLOOKUP(MASTER!$B$8,CCA_RATE,2,FALSE),
            VLOOKUP(MASTER!$B$8,CCA_RATE,3,FALSE)))))),"")</f>
        <v/>
      </c>
      <c r="CK68" s="48" t="str">
        <f>IFERROR(IF(C68="","",
IF(BM68=0,0,
   IF(AND(AX68=9,ISNUMBER(L68)),L68,
      IF(AND(AX68&gt;0,AX68&lt;9,ISNUMBER(L68)),CJ68,
         IF(BM68&lt;=23100,
            VLOOKUP(MASTER!$B$8,CCA_RATE,2,FALSE),
            VLOOKUP(MASTER!$B$8,CCA_RATE,3,FALSE)))))),"")</f>
        <v/>
      </c>
      <c r="CL68" s="48" t="str">
        <f>IFERROR(IF(C68="","",
IF(BN68=0,0,
   IF(AND(AX68=10,ISNUMBER(L68)),L68,
      IF(AND(AX68&gt;0,AX68&lt;10,ISNUMBER(L68)),CK68,
         IF(BN68&lt;=23100,
            VLOOKUP(MASTER!$B$8,CCA_RATE,2,FALSE),
            VLOOKUP(MASTER!$B$8,CCA_RATE,3,FALSE)))))),"")</f>
        <v/>
      </c>
      <c r="CM68" s="48" t="str">
        <f>IFERROR(IF(C68="","",
IF(BO68=0,0,
   IF(AND(AX68=11,ISNUMBER(L68)),L68,
      IF(AND(AX68&gt;0,AX68&lt;11,ISNUMBER(L68)),CL68,
         IF(BO68&lt;=23100,
            VLOOKUP(MASTER!$B$8,CCA_RATE,2,FALSE),
            VLOOKUP(MASTER!$B$8,CCA_RATE,3,FALSE)))))),"")</f>
        <v/>
      </c>
      <c r="CN68" s="48" t="str">
        <f>IFERROR(IF(C68="","",
IF(BP68=0,0,
   IF(AND(AX68=12,ISNUMBER(L68)),L68,
      IF(AND(AX68&gt;0,AX68&lt;12,ISNUMBER(L68)),CM68,
         IF(BP68&lt;=23100,
            VLOOKUP(MASTER!$B$8,CCA_RATE,2,FALSE),
            VLOOKUP(MASTER!$B$8,CCA_RATE,3,FALSE)))))),"")</f>
        <v/>
      </c>
      <c r="CO68" s="48" t="str">
        <f>IFERROR(IF(C68="","",
IF(BQ68=0,0,
   IF(AND(AX68=13,ISNUMBER(L68)),L68,
      IF(AND(AX68&gt;0,AX68&lt;13,ISNUMBER(L68)),CN68,
         IF(BQ68&lt;=23100,
            VLOOKUP(MASTER!$B$8,CCA_RATE,2,FALSE),
            VLOOKUP(MASTER!$B$8,CCA_RATE,3,FALSE)))))),"")</f>
        <v/>
      </c>
      <c r="CP68" s="48" t="str">
        <f>IFERROR(IF(C68="","",
IF(BR68=0,0,
   IF(AND(AX68=14,ISNUMBER(L68)),L68,
      IF(AND(AX68&gt;0,AX68&lt;14,ISNUMBER(L68)),CO68,
         IF(BR68&lt;=23100,
            VLOOKUP(MASTER!$B$8,CCA_RATE,2,FALSE),
            VLOOKUP(MASTER!$B$8,CCA_RATE,3,FALSE)))))),"")</f>
        <v/>
      </c>
    </row>
    <row r="69" spans="1:94" x14ac:dyDescent="0.35">
      <c r="A69" s="48" t="str">
        <f>IF(C69="","",COUNTA($C$2:C69))</f>
        <v/>
      </c>
      <c r="B69" s="65"/>
      <c r="C69" s="65"/>
      <c r="D69" s="65"/>
      <c r="E69" s="65"/>
      <c r="F69" s="65"/>
      <c r="G69" s="65"/>
      <c r="H69" s="65"/>
      <c r="I69" s="65"/>
      <c r="J69" s="65"/>
      <c r="K69" s="65"/>
      <c r="L69" s="65"/>
      <c r="M69" s="65"/>
      <c r="N69" s="65"/>
      <c r="O69" s="65"/>
      <c r="P69" s="65"/>
      <c r="Q69" s="68"/>
      <c r="R69" s="68"/>
      <c r="S69" s="68"/>
      <c r="T69" s="68"/>
      <c r="U69" s="68"/>
      <c r="V69" s="68"/>
      <c r="W69" s="68"/>
      <c r="X69" s="68"/>
      <c r="Y69" s="68"/>
      <c r="Z69" s="68"/>
      <c r="AA69" s="68"/>
      <c r="AB69" s="68"/>
      <c r="AC69" t="s">
        <v>34</v>
      </c>
      <c r="AD69" s="48" t="str">
        <f t="shared" si="44"/>
        <v/>
      </c>
      <c r="AE69" s="48" t="str">
        <f>IFERROR(IF(AD69-MASTER!$B$6&lt;0,0,AD69-MASTER!$B$6),"")</f>
        <v/>
      </c>
      <c r="AF69" s="48" t="str">
        <f t="shared" si="45"/>
        <v/>
      </c>
      <c r="AG69" s="48" t="str">
        <f t="shared" si="46"/>
        <v/>
      </c>
      <c r="AH69" s="48" t="str">
        <f t="shared" si="47"/>
        <v/>
      </c>
      <c r="AI69" s="48" t="str">
        <f t="shared" si="48"/>
        <v/>
      </c>
      <c r="AJ69" s="48" t="str">
        <f t="shared" si="49"/>
        <v/>
      </c>
      <c r="AK69" s="69" t="str">
        <f t="shared" ca="1" si="50"/>
        <v/>
      </c>
      <c r="AW69" s="71">
        <f t="shared" si="42"/>
        <v>0</v>
      </c>
      <c r="AX69" s="71">
        <f t="shared" si="43"/>
        <v>0</v>
      </c>
      <c r="AY69" s="9">
        <f t="shared" si="51"/>
        <v>0</v>
      </c>
      <c r="AZ69" s="9">
        <f t="shared" si="52"/>
        <v>7</v>
      </c>
      <c r="BA69" s="9">
        <f t="shared" si="53"/>
        <v>0</v>
      </c>
      <c r="BB69" s="9">
        <f xml:space="preserve">
ROUND(BG69*MASTER!$B$3,0)
+ROUND(BH69*MASTER!$B$3,0)
+ROUND(BI69*MASTER!$B$3,0)
+ROUND(BJ69*MASTER!$B$3,0)
+ROUND(BK69*MASTER!$B$4,0)
+ROUND(BL69*MASTER!$B$4,0)
+ROUND(BM69*MASTER!$B$4,0)
+ROUND(BN69*MASTER!$B$4,0)
+ROUND(BO69*MASTER!$B$4,0)
+ROUND(BP69*MASTER!$B$4,0)
+ROUND(BQ69*MASTER!$B$4,0)
+ROUND(BR69*MASTER!$B$4,0)
+ROUND(
   (MASTER!$B$3 - MASTER!$B$11) * E69 * 2,
0)</f>
        <v>0</v>
      </c>
      <c r="BC69" s="9" t="str">
        <f t="shared" si="54"/>
        <v/>
      </c>
      <c r="BD69" s="9">
        <f t="shared" si="55"/>
        <v>0</v>
      </c>
      <c r="BE69" s="9">
        <f>IF(O69="Yes",MASTER!$B$7,0)</f>
        <v>0</v>
      </c>
      <c r="BF69" s="9">
        <f>IF(
   OR($N69="",$N69="NO"),
   0,
   IFERROR(
      ROUND(
         CHOOSE(
            MATCH($N69,$H$302:$H$313,0),
            (BG69 + ROUND(BG69*MASTER!$B$3,0))*0.5,
            (BH69 + ROUND(BH69*MASTER!$B$3,0))*0.5,
            (BI69 + ROUND(BI69*MASTER!$B$3,0))*0.5,
            (BJ69 + ROUND(BJ69*MASTER!$B$3,0))*0.5,
            (BK69 + ROUND(BK69*MASTER!$B$4,0))*0.5,
            (BL69 + ROUND(BL69*MASTER!$B$4,0))*0.5,
            (BM69 + ROUND(BM69*MASTER!$B$4,0))*0.5,
            (BN69 + ROUND(BN69*MASTER!$B$4,0))*0.5,
            (BO69 + ROUND(BO69*MASTER!$B$4,0))*0.5,
            (BP69 + ROUND(BP69*MASTER!$B$4,0))*0.5,
            (BQ69 + ROUND(BQ69*MASTER!$B$4,0))*0.5,
            (BR69 + ROUND(BR69*MASTER!$B$4,0))*0.5
         ),
      0),
   0)
)</f>
        <v>0</v>
      </c>
      <c r="BG69" s="71">
        <f t="shared" si="56"/>
        <v>0</v>
      </c>
      <c r="BH69" s="9">
        <f t="shared" si="57"/>
        <v>0</v>
      </c>
      <c r="BI69" s="9">
        <f t="shared" si="58"/>
        <v>0</v>
      </c>
      <c r="BJ69" s="9">
        <f t="shared" si="59"/>
        <v>0</v>
      </c>
      <c r="BK69" s="9">
        <f t="shared" si="60"/>
        <v>0</v>
      </c>
      <c r="BL69" s="71">
        <f t="shared" si="61"/>
        <v>0</v>
      </c>
      <c r="BM69" s="71">
        <f t="shared" si="62"/>
        <v>0</v>
      </c>
      <c r="BN69" s="71">
        <f t="shared" si="63"/>
        <v>0</v>
      </c>
      <c r="BO69" s="71">
        <f t="shared" si="64"/>
        <v>0</v>
      </c>
      <c r="BP69" s="71">
        <f t="shared" si="65"/>
        <v>0</v>
      </c>
      <c r="BQ69" s="72">
        <f t="shared" si="66"/>
        <v>0</v>
      </c>
      <c r="BR69" s="71">
        <f t="shared" si="67"/>
        <v>0</v>
      </c>
      <c r="BS69" s="58" t="str">
        <f>IF(C69="","",IFERROR(VLOOKUP($A69,HRA_EXCEPTION,2,FALSE),MASTER!$B$5))</f>
        <v/>
      </c>
      <c r="BT69" s="48" t="str">
        <f t="shared" si="68"/>
        <v/>
      </c>
      <c r="BU69" s="48" t="str">
        <f t="shared" si="69"/>
        <v/>
      </c>
      <c r="BV69" s="48" t="str">
        <f t="shared" si="70"/>
        <v/>
      </c>
      <c r="BW69" s="48" t="str">
        <f t="shared" si="71"/>
        <v/>
      </c>
      <c r="BX69" s="48" t="str">
        <f t="shared" si="72"/>
        <v/>
      </c>
      <c r="BY69" s="48" t="str">
        <f t="shared" si="73"/>
        <v/>
      </c>
      <c r="BZ69" s="48" t="str">
        <f t="shared" si="74"/>
        <v/>
      </c>
      <c r="CA69" s="48" t="str">
        <f t="shared" si="75"/>
        <v/>
      </c>
      <c r="CB69" s="48" t="str">
        <f t="shared" si="76"/>
        <v/>
      </c>
      <c r="CC69" s="48" t="str">
        <f t="shared" si="77"/>
        <v/>
      </c>
      <c r="CD69" s="48" t="str">
        <f t="shared" si="78"/>
        <v/>
      </c>
      <c r="CE69" s="58" t="str">
        <f>IFERROR(IF(BG69&lt;=23100,
   VLOOKUP(MASTER!$B$8,CCA_RATE,2,FALSE),
   VLOOKUP(MASTER!$B$8,CCA_RATE,3,FALSE)),"")</f>
        <v/>
      </c>
      <c r="CF69" s="48" t="str">
        <f>IFERROR(IF(C69="","",
IF(BH69=0,0,
   IF(AND(AX69=4,ISNUMBER(L69)),L69,
      IF(BH69&lt;=23100,
         VLOOKUP(MASTER!$B$8,CCA_RATE,2,FALSE),
         VLOOKUP(MASTER!$B$8,CCA_RATE,3,FALSE))))),"")</f>
        <v/>
      </c>
      <c r="CG69" s="48" t="str">
        <f>IFERROR(IF(C69="","",
IF(BI69=0,0,
   IF(AND(AX69=5,ISNUMBER(L69)),L69,
      IF(AND(AX69&gt;0,AX69&lt;5,ISNUMBER(L69)),CF69,
         IF(BI69&lt;=23100,
            VLOOKUP(MASTER!$B$8,CCA_RATE,2,FALSE),
            VLOOKUP(MASTER!$B$8,CCA_RATE,3,FALSE)))))),"")</f>
        <v/>
      </c>
      <c r="CH69" s="48" t="str">
        <f>IFERROR(IF(C69="","",
IF(BJ69=0,0,
   IF(AND(AX69=6,ISNUMBER(L69)),L69,
      IF(AND(AX69&gt;0,AX69&lt;6,ISNUMBER(L69)),CG69,
         IF(BJ69&lt;=23100,
            VLOOKUP(MASTER!$B$8,CCA_RATE,2,FALSE),
            VLOOKUP(MASTER!$B$8,CCA_RATE,3,FALSE)))))),"")</f>
        <v/>
      </c>
      <c r="CI69" s="48" t="str">
        <f>IFERROR(IF(C69="","",
IF(BK69=0,0,
   IF(AND(AX69=7,ISNUMBER(L69)),L69,
      IF(AND(AX69&gt;0,AX69&lt;7,ISNUMBER(L69)),CH69,
         IF(BK69&lt;=23100,
            VLOOKUP(MASTER!$B$8,CCA_RATE,2,FALSE),
            VLOOKUP(MASTER!$B$8,CCA_RATE,3,FALSE)))))),"")</f>
        <v/>
      </c>
      <c r="CJ69" s="48" t="str">
        <f>IFERROR(IF(C69="","",
IF(BL69=0,0,
   IF(AND(AX69=8,ISNUMBER(L69)),L69,
      IF(AND(AX69&gt;0,AX69&lt;8,ISNUMBER(L69)),CI69,
         IF(BL69&lt;=23100,
            VLOOKUP(MASTER!$B$8,CCA_RATE,2,FALSE),
            VLOOKUP(MASTER!$B$8,CCA_RATE,3,FALSE)))))),"")</f>
        <v/>
      </c>
      <c r="CK69" s="48" t="str">
        <f>IFERROR(IF(C69="","",
IF(BM69=0,0,
   IF(AND(AX69=9,ISNUMBER(L69)),L69,
      IF(AND(AX69&gt;0,AX69&lt;9,ISNUMBER(L69)),CJ69,
         IF(BM69&lt;=23100,
            VLOOKUP(MASTER!$B$8,CCA_RATE,2,FALSE),
            VLOOKUP(MASTER!$B$8,CCA_RATE,3,FALSE)))))),"")</f>
        <v/>
      </c>
      <c r="CL69" s="48" t="str">
        <f>IFERROR(IF(C69="","",
IF(BN69=0,0,
   IF(AND(AX69=10,ISNUMBER(L69)),L69,
      IF(AND(AX69&gt;0,AX69&lt;10,ISNUMBER(L69)),CK69,
         IF(BN69&lt;=23100,
            VLOOKUP(MASTER!$B$8,CCA_RATE,2,FALSE),
            VLOOKUP(MASTER!$B$8,CCA_RATE,3,FALSE)))))),"")</f>
        <v/>
      </c>
      <c r="CM69" s="48" t="str">
        <f>IFERROR(IF(C69="","",
IF(BO69=0,0,
   IF(AND(AX69=11,ISNUMBER(L69)),L69,
      IF(AND(AX69&gt;0,AX69&lt;11,ISNUMBER(L69)),CL69,
         IF(BO69&lt;=23100,
            VLOOKUP(MASTER!$B$8,CCA_RATE,2,FALSE),
            VLOOKUP(MASTER!$B$8,CCA_RATE,3,FALSE)))))),"")</f>
        <v/>
      </c>
      <c r="CN69" s="48" t="str">
        <f>IFERROR(IF(C69="","",
IF(BP69=0,0,
   IF(AND(AX69=12,ISNUMBER(L69)),L69,
      IF(AND(AX69&gt;0,AX69&lt;12,ISNUMBER(L69)),CM69,
         IF(BP69&lt;=23100,
            VLOOKUP(MASTER!$B$8,CCA_RATE,2,FALSE),
            VLOOKUP(MASTER!$B$8,CCA_RATE,3,FALSE)))))),"")</f>
        <v/>
      </c>
      <c r="CO69" s="48" t="str">
        <f>IFERROR(IF(C69="","",
IF(BQ69=0,0,
   IF(AND(AX69=13,ISNUMBER(L69)),L69,
      IF(AND(AX69&gt;0,AX69&lt;13,ISNUMBER(L69)),CN69,
         IF(BQ69&lt;=23100,
            VLOOKUP(MASTER!$B$8,CCA_RATE,2,FALSE),
            VLOOKUP(MASTER!$B$8,CCA_RATE,3,FALSE)))))),"")</f>
        <v/>
      </c>
      <c r="CP69" s="48" t="str">
        <f>IFERROR(IF(C69="","",
IF(BR69=0,0,
   IF(AND(AX69=14,ISNUMBER(L69)),L69,
      IF(AND(AX69&gt;0,AX69&lt;14,ISNUMBER(L69)),CO69,
         IF(BR69&lt;=23100,
            VLOOKUP(MASTER!$B$8,CCA_RATE,2,FALSE),
            VLOOKUP(MASTER!$B$8,CCA_RATE,3,FALSE)))))),"")</f>
        <v/>
      </c>
    </row>
    <row r="70" spans="1:94" x14ac:dyDescent="0.35">
      <c r="A70" s="48" t="str">
        <f>IF(C70="","",COUNTA($C$2:C70))</f>
        <v/>
      </c>
      <c r="B70" s="65"/>
      <c r="C70" s="65"/>
      <c r="D70" s="65"/>
      <c r="E70" s="65"/>
      <c r="F70" s="65"/>
      <c r="G70" s="65"/>
      <c r="H70" s="65"/>
      <c r="I70" s="65"/>
      <c r="J70" s="65"/>
      <c r="K70" s="65"/>
      <c r="L70" s="65"/>
      <c r="M70" s="65"/>
      <c r="N70" s="65"/>
      <c r="O70" s="65"/>
      <c r="P70" s="65"/>
      <c r="Q70" s="68"/>
      <c r="R70" s="68"/>
      <c r="S70" s="68"/>
      <c r="T70" s="68"/>
      <c r="U70" s="68"/>
      <c r="V70" s="68"/>
      <c r="W70" s="68"/>
      <c r="X70" s="68"/>
      <c r="Y70" s="68"/>
      <c r="Z70" s="68"/>
      <c r="AA70" s="68"/>
      <c r="AB70" s="68"/>
      <c r="AC70" t="s">
        <v>35</v>
      </c>
      <c r="AD70" s="48" t="str">
        <f t="shared" si="44"/>
        <v/>
      </c>
      <c r="AE70" s="48" t="str">
        <f>IFERROR(IF(AD70-MASTER!$B$6&lt;0,0,AD70-MASTER!$B$6),"")</f>
        <v/>
      </c>
      <c r="AF70" s="48" t="str">
        <f t="shared" si="45"/>
        <v/>
      </c>
      <c r="AG70" s="48" t="str">
        <f t="shared" si="46"/>
        <v/>
      </c>
      <c r="AH70" s="48" t="str">
        <f t="shared" si="47"/>
        <v/>
      </c>
      <c r="AI70" s="48" t="str">
        <f t="shared" si="48"/>
        <v/>
      </c>
      <c r="AJ70" s="48" t="str">
        <f t="shared" si="49"/>
        <v/>
      </c>
      <c r="AK70" s="69" t="str">
        <f t="shared" ca="1" si="50"/>
        <v/>
      </c>
      <c r="AW70" s="71">
        <f t="shared" si="42"/>
        <v>0</v>
      </c>
      <c r="AX70" s="71">
        <f t="shared" si="43"/>
        <v>0</v>
      </c>
      <c r="AY70" s="9">
        <f t="shared" si="51"/>
        <v>0</v>
      </c>
      <c r="AZ70" s="9">
        <f t="shared" si="52"/>
        <v>7</v>
      </c>
      <c r="BA70" s="9">
        <f t="shared" si="53"/>
        <v>0</v>
      </c>
      <c r="BB70" s="9">
        <f xml:space="preserve">
ROUND(BG70*MASTER!$B$3,0)
+ROUND(BH70*MASTER!$B$3,0)
+ROUND(BI70*MASTER!$B$3,0)
+ROUND(BJ70*MASTER!$B$3,0)
+ROUND(BK70*MASTER!$B$4,0)
+ROUND(BL70*MASTER!$B$4,0)
+ROUND(BM70*MASTER!$B$4,0)
+ROUND(BN70*MASTER!$B$4,0)
+ROUND(BO70*MASTER!$B$4,0)
+ROUND(BP70*MASTER!$B$4,0)
+ROUND(BQ70*MASTER!$B$4,0)
+ROUND(BR70*MASTER!$B$4,0)
+ROUND(
   (MASTER!$B$3 - MASTER!$B$11) * E70 * 2,
0)</f>
        <v>0</v>
      </c>
      <c r="BC70" s="9" t="str">
        <f t="shared" si="54"/>
        <v/>
      </c>
      <c r="BD70" s="9">
        <f t="shared" si="55"/>
        <v>0</v>
      </c>
      <c r="BE70" s="9">
        <f>IF(O70="Yes",MASTER!$B$7,0)</f>
        <v>0</v>
      </c>
      <c r="BF70" s="9">
        <f>IF(
   OR($N70="",$N70="NO"),
   0,
   IFERROR(
      ROUND(
         CHOOSE(
            MATCH($N70,$H$302:$H$313,0),
            (BG70 + ROUND(BG70*MASTER!$B$3,0))*0.5,
            (BH70 + ROUND(BH70*MASTER!$B$3,0))*0.5,
            (BI70 + ROUND(BI70*MASTER!$B$3,0))*0.5,
            (BJ70 + ROUND(BJ70*MASTER!$B$3,0))*0.5,
            (BK70 + ROUND(BK70*MASTER!$B$4,0))*0.5,
            (BL70 + ROUND(BL70*MASTER!$B$4,0))*0.5,
            (BM70 + ROUND(BM70*MASTER!$B$4,0))*0.5,
            (BN70 + ROUND(BN70*MASTER!$B$4,0))*0.5,
            (BO70 + ROUND(BO70*MASTER!$B$4,0))*0.5,
            (BP70 + ROUND(BP70*MASTER!$B$4,0))*0.5,
            (BQ70 + ROUND(BQ70*MASTER!$B$4,0))*0.5,
            (BR70 + ROUND(BR70*MASTER!$B$4,0))*0.5
         ),
      0),
   0)
)</f>
        <v>0</v>
      </c>
      <c r="BG70" s="71">
        <f t="shared" si="56"/>
        <v>0</v>
      </c>
      <c r="BH70" s="9">
        <f t="shared" si="57"/>
        <v>0</v>
      </c>
      <c r="BI70" s="9">
        <f t="shared" si="58"/>
        <v>0</v>
      </c>
      <c r="BJ70" s="9">
        <f t="shared" si="59"/>
        <v>0</v>
      </c>
      <c r="BK70" s="9">
        <f t="shared" si="60"/>
        <v>0</v>
      </c>
      <c r="BL70" s="71">
        <f t="shared" si="61"/>
        <v>0</v>
      </c>
      <c r="BM70" s="71">
        <f t="shared" si="62"/>
        <v>0</v>
      </c>
      <c r="BN70" s="71">
        <f t="shared" si="63"/>
        <v>0</v>
      </c>
      <c r="BO70" s="71">
        <f t="shared" si="64"/>
        <v>0</v>
      </c>
      <c r="BP70" s="71">
        <f t="shared" si="65"/>
        <v>0</v>
      </c>
      <c r="BQ70" s="72">
        <f t="shared" si="66"/>
        <v>0</v>
      </c>
      <c r="BR70" s="71">
        <f t="shared" si="67"/>
        <v>0</v>
      </c>
      <c r="BS70" s="58" t="str">
        <f>IF(C70="","",IFERROR(VLOOKUP($A70,HRA_EXCEPTION,2,FALSE),MASTER!$B$5))</f>
        <v/>
      </c>
      <c r="BT70" s="48" t="str">
        <f t="shared" si="68"/>
        <v/>
      </c>
      <c r="BU70" s="48" t="str">
        <f t="shared" si="69"/>
        <v/>
      </c>
      <c r="BV70" s="48" t="str">
        <f t="shared" si="70"/>
        <v/>
      </c>
      <c r="BW70" s="48" t="str">
        <f t="shared" si="71"/>
        <v/>
      </c>
      <c r="BX70" s="48" t="str">
        <f t="shared" si="72"/>
        <v/>
      </c>
      <c r="BY70" s="48" t="str">
        <f t="shared" si="73"/>
        <v/>
      </c>
      <c r="BZ70" s="48" t="str">
        <f t="shared" si="74"/>
        <v/>
      </c>
      <c r="CA70" s="48" t="str">
        <f t="shared" si="75"/>
        <v/>
      </c>
      <c r="CB70" s="48" t="str">
        <f t="shared" si="76"/>
        <v/>
      </c>
      <c r="CC70" s="48" t="str">
        <f t="shared" si="77"/>
        <v/>
      </c>
      <c r="CD70" s="48" t="str">
        <f t="shared" si="78"/>
        <v/>
      </c>
      <c r="CE70" s="58" t="str">
        <f>IFERROR(IF(BG70&lt;=23100,
   VLOOKUP(MASTER!$B$8,CCA_RATE,2,FALSE),
   VLOOKUP(MASTER!$B$8,CCA_RATE,3,FALSE)),"")</f>
        <v/>
      </c>
      <c r="CF70" s="48" t="str">
        <f>IFERROR(IF(C70="","",
IF(BH70=0,0,
   IF(AND(AX70=4,ISNUMBER(L70)),L70,
      IF(BH70&lt;=23100,
         VLOOKUP(MASTER!$B$8,CCA_RATE,2,FALSE),
         VLOOKUP(MASTER!$B$8,CCA_RATE,3,FALSE))))),"")</f>
        <v/>
      </c>
      <c r="CG70" s="48" t="str">
        <f>IFERROR(IF(C70="","",
IF(BI70=0,0,
   IF(AND(AX70=5,ISNUMBER(L70)),L70,
      IF(AND(AX70&gt;0,AX70&lt;5,ISNUMBER(L70)),CF70,
         IF(BI70&lt;=23100,
            VLOOKUP(MASTER!$B$8,CCA_RATE,2,FALSE),
            VLOOKUP(MASTER!$B$8,CCA_RATE,3,FALSE)))))),"")</f>
        <v/>
      </c>
      <c r="CH70" s="48" t="str">
        <f>IFERROR(IF(C70="","",
IF(BJ70=0,0,
   IF(AND(AX70=6,ISNUMBER(L70)),L70,
      IF(AND(AX70&gt;0,AX70&lt;6,ISNUMBER(L70)),CG70,
         IF(BJ70&lt;=23100,
            VLOOKUP(MASTER!$B$8,CCA_RATE,2,FALSE),
            VLOOKUP(MASTER!$B$8,CCA_RATE,3,FALSE)))))),"")</f>
        <v/>
      </c>
      <c r="CI70" s="48" t="str">
        <f>IFERROR(IF(C70="","",
IF(BK70=0,0,
   IF(AND(AX70=7,ISNUMBER(L70)),L70,
      IF(AND(AX70&gt;0,AX70&lt;7,ISNUMBER(L70)),CH70,
         IF(BK70&lt;=23100,
            VLOOKUP(MASTER!$B$8,CCA_RATE,2,FALSE),
            VLOOKUP(MASTER!$B$8,CCA_RATE,3,FALSE)))))),"")</f>
        <v/>
      </c>
      <c r="CJ70" s="48" t="str">
        <f>IFERROR(IF(C70="","",
IF(BL70=0,0,
   IF(AND(AX70=8,ISNUMBER(L70)),L70,
      IF(AND(AX70&gt;0,AX70&lt;8,ISNUMBER(L70)),CI70,
         IF(BL70&lt;=23100,
            VLOOKUP(MASTER!$B$8,CCA_RATE,2,FALSE),
            VLOOKUP(MASTER!$B$8,CCA_RATE,3,FALSE)))))),"")</f>
        <v/>
      </c>
      <c r="CK70" s="48" t="str">
        <f>IFERROR(IF(C70="","",
IF(BM70=0,0,
   IF(AND(AX70=9,ISNUMBER(L70)),L70,
      IF(AND(AX70&gt;0,AX70&lt;9,ISNUMBER(L70)),CJ70,
         IF(BM70&lt;=23100,
            VLOOKUP(MASTER!$B$8,CCA_RATE,2,FALSE),
            VLOOKUP(MASTER!$B$8,CCA_RATE,3,FALSE)))))),"")</f>
        <v/>
      </c>
      <c r="CL70" s="48" t="str">
        <f>IFERROR(IF(C70="","",
IF(BN70=0,0,
   IF(AND(AX70=10,ISNUMBER(L70)),L70,
      IF(AND(AX70&gt;0,AX70&lt;10,ISNUMBER(L70)),CK70,
         IF(BN70&lt;=23100,
            VLOOKUP(MASTER!$B$8,CCA_RATE,2,FALSE),
            VLOOKUP(MASTER!$B$8,CCA_RATE,3,FALSE)))))),"")</f>
        <v/>
      </c>
      <c r="CM70" s="48" t="str">
        <f>IFERROR(IF(C70="","",
IF(BO70=0,0,
   IF(AND(AX70=11,ISNUMBER(L70)),L70,
      IF(AND(AX70&gt;0,AX70&lt;11,ISNUMBER(L70)),CL70,
         IF(BO70&lt;=23100,
            VLOOKUP(MASTER!$B$8,CCA_RATE,2,FALSE),
            VLOOKUP(MASTER!$B$8,CCA_RATE,3,FALSE)))))),"")</f>
        <v/>
      </c>
      <c r="CN70" s="48" t="str">
        <f>IFERROR(IF(C70="","",
IF(BP70=0,0,
   IF(AND(AX70=12,ISNUMBER(L70)),L70,
      IF(AND(AX70&gt;0,AX70&lt;12,ISNUMBER(L70)),CM70,
         IF(BP70&lt;=23100,
            VLOOKUP(MASTER!$B$8,CCA_RATE,2,FALSE),
            VLOOKUP(MASTER!$B$8,CCA_RATE,3,FALSE)))))),"")</f>
        <v/>
      </c>
      <c r="CO70" s="48" t="str">
        <f>IFERROR(IF(C70="","",
IF(BQ70=0,0,
   IF(AND(AX70=13,ISNUMBER(L70)),L70,
      IF(AND(AX70&gt;0,AX70&lt;13,ISNUMBER(L70)),CN70,
         IF(BQ70&lt;=23100,
            VLOOKUP(MASTER!$B$8,CCA_RATE,2,FALSE),
            VLOOKUP(MASTER!$B$8,CCA_RATE,3,FALSE)))))),"")</f>
        <v/>
      </c>
      <c r="CP70" s="48" t="str">
        <f>IFERROR(IF(C70="","",
IF(BR70=0,0,
   IF(AND(AX70=14,ISNUMBER(L70)),L70,
      IF(AND(AX70&gt;0,AX70&lt;14,ISNUMBER(L70)),CO70,
         IF(BR70&lt;=23100,
            VLOOKUP(MASTER!$B$8,CCA_RATE,2,FALSE),
            VLOOKUP(MASTER!$B$8,CCA_RATE,3,FALSE)))))),"")</f>
        <v/>
      </c>
    </row>
    <row r="71" spans="1:94" x14ac:dyDescent="0.35">
      <c r="A71" s="48" t="str">
        <f>IF(C71="","",COUNTA($C$2:C71))</f>
        <v/>
      </c>
      <c r="B71" s="65"/>
      <c r="C71" s="65"/>
      <c r="D71" s="65"/>
      <c r="E71" s="65"/>
      <c r="F71" s="65"/>
      <c r="G71" s="65"/>
      <c r="H71" s="65"/>
      <c r="I71" s="65"/>
      <c r="J71" s="65"/>
      <c r="K71" s="65"/>
      <c r="L71" s="65"/>
      <c r="M71" s="65"/>
      <c r="N71" s="65"/>
      <c r="O71" s="65"/>
      <c r="P71" s="65"/>
      <c r="Q71" s="68"/>
      <c r="R71" s="68"/>
      <c r="S71" s="68"/>
      <c r="T71" s="68"/>
      <c r="U71" s="68"/>
      <c r="V71" s="68"/>
      <c r="W71" s="68"/>
      <c r="X71" s="68"/>
      <c r="Y71" s="68"/>
      <c r="Z71" s="68"/>
      <c r="AA71" s="68"/>
      <c r="AB71" s="68"/>
      <c r="AC71" t="s">
        <v>36</v>
      </c>
      <c r="AD71" s="48" t="str">
        <f t="shared" si="44"/>
        <v/>
      </c>
      <c r="AE71" s="48" t="str">
        <f>IFERROR(IF(AD71-MASTER!$B$6&lt;0,0,AD71-MASTER!$B$6),"")</f>
        <v/>
      </c>
      <c r="AF71" s="48" t="str">
        <f t="shared" si="45"/>
        <v/>
      </c>
      <c r="AG71" s="48" t="str">
        <f t="shared" si="46"/>
        <v/>
      </c>
      <c r="AH71" s="48" t="str">
        <f t="shared" si="47"/>
        <v/>
      </c>
      <c r="AI71" s="48" t="str">
        <f t="shared" si="48"/>
        <v/>
      </c>
      <c r="AJ71" s="48" t="str">
        <f t="shared" si="49"/>
        <v/>
      </c>
      <c r="AK71" s="69" t="str">
        <f t="shared" ca="1" si="50"/>
        <v/>
      </c>
      <c r="AW71" s="71">
        <f t="shared" si="42"/>
        <v>0</v>
      </c>
      <c r="AX71" s="71">
        <f t="shared" si="43"/>
        <v>0</v>
      </c>
      <c r="AY71" s="9">
        <f t="shared" si="51"/>
        <v>0</v>
      </c>
      <c r="AZ71" s="9">
        <f t="shared" si="52"/>
        <v>7</v>
      </c>
      <c r="BA71" s="9">
        <f t="shared" si="53"/>
        <v>0</v>
      </c>
      <c r="BB71" s="9">
        <f xml:space="preserve">
ROUND(BG71*MASTER!$B$3,0)
+ROUND(BH71*MASTER!$B$3,0)
+ROUND(BI71*MASTER!$B$3,0)
+ROUND(BJ71*MASTER!$B$3,0)
+ROUND(BK71*MASTER!$B$4,0)
+ROUND(BL71*MASTER!$B$4,0)
+ROUND(BM71*MASTER!$B$4,0)
+ROUND(BN71*MASTER!$B$4,0)
+ROUND(BO71*MASTER!$B$4,0)
+ROUND(BP71*MASTER!$B$4,0)
+ROUND(BQ71*MASTER!$B$4,0)
+ROUND(BR71*MASTER!$B$4,0)
+ROUND(
   (MASTER!$B$3 - MASTER!$B$11) * E71 * 2,
0)</f>
        <v>0</v>
      </c>
      <c r="BC71" s="9" t="str">
        <f t="shared" si="54"/>
        <v/>
      </c>
      <c r="BD71" s="9">
        <f t="shared" si="55"/>
        <v>0</v>
      </c>
      <c r="BE71" s="9">
        <f>IF(O71="Yes",MASTER!$B$7,0)</f>
        <v>0</v>
      </c>
      <c r="BF71" s="9">
        <f>IF(
   OR($N71="",$N71="NO"),
   0,
   IFERROR(
      ROUND(
         CHOOSE(
            MATCH($N71,$H$302:$H$313,0),
            (BG71 + ROUND(BG71*MASTER!$B$3,0))*0.5,
            (BH71 + ROUND(BH71*MASTER!$B$3,0))*0.5,
            (BI71 + ROUND(BI71*MASTER!$B$3,0))*0.5,
            (BJ71 + ROUND(BJ71*MASTER!$B$3,0))*0.5,
            (BK71 + ROUND(BK71*MASTER!$B$4,0))*0.5,
            (BL71 + ROUND(BL71*MASTER!$B$4,0))*0.5,
            (BM71 + ROUND(BM71*MASTER!$B$4,0))*0.5,
            (BN71 + ROUND(BN71*MASTER!$B$4,0))*0.5,
            (BO71 + ROUND(BO71*MASTER!$B$4,0))*0.5,
            (BP71 + ROUND(BP71*MASTER!$B$4,0))*0.5,
            (BQ71 + ROUND(BQ71*MASTER!$B$4,0))*0.5,
            (BR71 + ROUND(BR71*MASTER!$B$4,0))*0.5
         ),
      0),
   0)
)</f>
        <v>0</v>
      </c>
      <c r="BG71" s="71">
        <f t="shared" si="56"/>
        <v>0</v>
      </c>
      <c r="BH71" s="9">
        <f t="shared" si="57"/>
        <v>0</v>
      </c>
      <c r="BI71" s="9">
        <f t="shared" si="58"/>
        <v>0</v>
      </c>
      <c r="BJ71" s="9">
        <f t="shared" si="59"/>
        <v>0</v>
      </c>
      <c r="BK71" s="9">
        <f t="shared" si="60"/>
        <v>0</v>
      </c>
      <c r="BL71" s="71">
        <f t="shared" si="61"/>
        <v>0</v>
      </c>
      <c r="BM71" s="71">
        <f t="shared" si="62"/>
        <v>0</v>
      </c>
      <c r="BN71" s="71">
        <f t="shared" si="63"/>
        <v>0</v>
      </c>
      <c r="BO71" s="71">
        <f t="shared" si="64"/>
        <v>0</v>
      </c>
      <c r="BP71" s="71">
        <f t="shared" si="65"/>
        <v>0</v>
      </c>
      <c r="BQ71" s="72">
        <f t="shared" si="66"/>
        <v>0</v>
      </c>
      <c r="BR71" s="71">
        <f t="shared" si="67"/>
        <v>0</v>
      </c>
      <c r="BS71" s="58" t="str">
        <f>IF(C71="","",IFERROR(VLOOKUP($A71,HRA_EXCEPTION,2,FALSE),MASTER!$B$5))</f>
        <v/>
      </c>
      <c r="BT71" s="48" t="str">
        <f t="shared" si="68"/>
        <v/>
      </c>
      <c r="BU71" s="48" t="str">
        <f t="shared" si="69"/>
        <v/>
      </c>
      <c r="BV71" s="48" t="str">
        <f t="shared" si="70"/>
        <v/>
      </c>
      <c r="BW71" s="48" t="str">
        <f t="shared" si="71"/>
        <v/>
      </c>
      <c r="BX71" s="48" t="str">
        <f t="shared" si="72"/>
        <v/>
      </c>
      <c r="BY71" s="48" t="str">
        <f t="shared" si="73"/>
        <v/>
      </c>
      <c r="BZ71" s="48" t="str">
        <f t="shared" si="74"/>
        <v/>
      </c>
      <c r="CA71" s="48" t="str">
        <f t="shared" si="75"/>
        <v/>
      </c>
      <c r="CB71" s="48" t="str">
        <f t="shared" si="76"/>
        <v/>
      </c>
      <c r="CC71" s="48" t="str">
        <f t="shared" si="77"/>
        <v/>
      </c>
      <c r="CD71" s="48" t="str">
        <f t="shared" si="78"/>
        <v/>
      </c>
      <c r="CE71" s="58" t="str">
        <f>IFERROR(IF(BG71&lt;=23100,
   VLOOKUP(MASTER!$B$8,CCA_RATE,2,FALSE),
   VLOOKUP(MASTER!$B$8,CCA_RATE,3,FALSE)),"")</f>
        <v/>
      </c>
      <c r="CF71" s="48" t="str">
        <f>IFERROR(IF(C71="","",
IF(BH71=0,0,
   IF(AND(AX71=4,ISNUMBER(L71)),L71,
      IF(BH71&lt;=23100,
         VLOOKUP(MASTER!$B$8,CCA_RATE,2,FALSE),
         VLOOKUP(MASTER!$B$8,CCA_RATE,3,FALSE))))),"")</f>
        <v/>
      </c>
      <c r="CG71" s="48" t="str">
        <f>IFERROR(IF(C71="","",
IF(BI71=0,0,
   IF(AND(AX71=5,ISNUMBER(L71)),L71,
      IF(AND(AX71&gt;0,AX71&lt;5,ISNUMBER(L71)),CF71,
         IF(BI71&lt;=23100,
            VLOOKUP(MASTER!$B$8,CCA_RATE,2,FALSE),
            VLOOKUP(MASTER!$B$8,CCA_RATE,3,FALSE)))))),"")</f>
        <v/>
      </c>
      <c r="CH71" s="48" t="str">
        <f>IFERROR(IF(C71="","",
IF(BJ71=0,0,
   IF(AND(AX71=6,ISNUMBER(L71)),L71,
      IF(AND(AX71&gt;0,AX71&lt;6,ISNUMBER(L71)),CG71,
         IF(BJ71&lt;=23100,
            VLOOKUP(MASTER!$B$8,CCA_RATE,2,FALSE),
            VLOOKUP(MASTER!$B$8,CCA_RATE,3,FALSE)))))),"")</f>
        <v/>
      </c>
      <c r="CI71" s="48" t="str">
        <f>IFERROR(IF(C71="","",
IF(BK71=0,0,
   IF(AND(AX71=7,ISNUMBER(L71)),L71,
      IF(AND(AX71&gt;0,AX71&lt;7,ISNUMBER(L71)),CH71,
         IF(BK71&lt;=23100,
            VLOOKUP(MASTER!$B$8,CCA_RATE,2,FALSE),
            VLOOKUP(MASTER!$B$8,CCA_RATE,3,FALSE)))))),"")</f>
        <v/>
      </c>
      <c r="CJ71" s="48" t="str">
        <f>IFERROR(IF(C71="","",
IF(BL71=0,0,
   IF(AND(AX71=8,ISNUMBER(L71)),L71,
      IF(AND(AX71&gt;0,AX71&lt;8,ISNUMBER(L71)),CI71,
         IF(BL71&lt;=23100,
            VLOOKUP(MASTER!$B$8,CCA_RATE,2,FALSE),
            VLOOKUP(MASTER!$B$8,CCA_RATE,3,FALSE)))))),"")</f>
        <v/>
      </c>
      <c r="CK71" s="48" t="str">
        <f>IFERROR(IF(C71="","",
IF(BM71=0,0,
   IF(AND(AX71=9,ISNUMBER(L71)),L71,
      IF(AND(AX71&gt;0,AX71&lt;9,ISNUMBER(L71)),CJ71,
         IF(BM71&lt;=23100,
            VLOOKUP(MASTER!$B$8,CCA_RATE,2,FALSE),
            VLOOKUP(MASTER!$B$8,CCA_RATE,3,FALSE)))))),"")</f>
        <v/>
      </c>
      <c r="CL71" s="48" t="str">
        <f>IFERROR(IF(C71="","",
IF(BN71=0,0,
   IF(AND(AX71=10,ISNUMBER(L71)),L71,
      IF(AND(AX71&gt;0,AX71&lt;10,ISNUMBER(L71)),CK71,
         IF(BN71&lt;=23100,
            VLOOKUP(MASTER!$B$8,CCA_RATE,2,FALSE),
            VLOOKUP(MASTER!$B$8,CCA_RATE,3,FALSE)))))),"")</f>
        <v/>
      </c>
      <c r="CM71" s="48" t="str">
        <f>IFERROR(IF(C71="","",
IF(BO71=0,0,
   IF(AND(AX71=11,ISNUMBER(L71)),L71,
      IF(AND(AX71&gt;0,AX71&lt;11,ISNUMBER(L71)),CL71,
         IF(BO71&lt;=23100,
            VLOOKUP(MASTER!$B$8,CCA_RATE,2,FALSE),
            VLOOKUP(MASTER!$B$8,CCA_RATE,3,FALSE)))))),"")</f>
        <v/>
      </c>
      <c r="CN71" s="48" t="str">
        <f>IFERROR(IF(C71="","",
IF(BP71=0,0,
   IF(AND(AX71=12,ISNUMBER(L71)),L71,
      IF(AND(AX71&gt;0,AX71&lt;12,ISNUMBER(L71)),CM71,
         IF(BP71&lt;=23100,
            VLOOKUP(MASTER!$B$8,CCA_RATE,2,FALSE),
            VLOOKUP(MASTER!$B$8,CCA_RATE,3,FALSE)))))),"")</f>
        <v/>
      </c>
      <c r="CO71" s="48" t="str">
        <f>IFERROR(IF(C71="","",
IF(BQ71=0,0,
   IF(AND(AX71=13,ISNUMBER(L71)),L71,
      IF(AND(AX71&gt;0,AX71&lt;13,ISNUMBER(L71)),CN71,
         IF(BQ71&lt;=23100,
            VLOOKUP(MASTER!$B$8,CCA_RATE,2,FALSE),
            VLOOKUP(MASTER!$B$8,CCA_RATE,3,FALSE)))))),"")</f>
        <v/>
      </c>
      <c r="CP71" s="48" t="str">
        <f>IFERROR(IF(C71="","",
IF(BR71=0,0,
   IF(AND(AX71=14,ISNUMBER(L71)),L71,
      IF(AND(AX71&gt;0,AX71&lt;14,ISNUMBER(L71)),CO71,
         IF(BR71&lt;=23100,
            VLOOKUP(MASTER!$B$8,CCA_RATE,2,FALSE),
            VLOOKUP(MASTER!$B$8,CCA_RATE,3,FALSE)))))),"")</f>
        <v/>
      </c>
    </row>
    <row r="72" spans="1:94" x14ac:dyDescent="0.35">
      <c r="A72" s="48" t="str">
        <f>IF(C72="","",COUNTA($C$2:C72))</f>
        <v/>
      </c>
      <c r="B72" s="65"/>
      <c r="C72" s="65"/>
      <c r="D72" s="65"/>
      <c r="E72" s="65"/>
      <c r="F72" s="65"/>
      <c r="G72" s="65"/>
      <c r="H72" s="65"/>
      <c r="I72" s="65"/>
      <c r="J72" s="65"/>
      <c r="K72" s="65"/>
      <c r="L72" s="65"/>
      <c r="M72" s="65"/>
      <c r="N72" s="65"/>
      <c r="O72" s="65"/>
      <c r="P72" s="65"/>
      <c r="Q72" s="68"/>
      <c r="R72" s="68"/>
      <c r="S72" s="68"/>
      <c r="T72" s="68"/>
      <c r="U72" s="68"/>
      <c r="V72" s="68"/>
      <c r="W72" s="68"/>
      <c r="X72" s="68"/>
      <c r="Y72" s="68"/>
      <c r="Z72" s="68"/>
      <c r="AA72" s="68"/>
      <c r="AB72" s="68"/>
      <c r="AC72" t="s">
        <v>37</v>
      </c>
      <c r="AD72" s="48" t="str">
        <f t="shared" si="44"/>
        <v/>
      </c>
      <c r="AE72" s="48" t="str">
        <f>IFERROR(IF(AD72-MASTER!$B$6&lt;0,0,AD72-MASTER!$B$6),"")</f>
        <v/>
      </c>
      <c r="AF72" s="48" t="str">
        <f t="shared" si="45"/>
        <v/>
      </c>
      <c r="AG72" s="48" t="str">
        <f t="shared" si="46"/>
        <v/>
      </c>
      <c r="AH72" s="48" t="str">
        <f t="shared" si="47"/>
        <v/>
      </c>
      <c r="AI72" s="48" t="str">
        <f t="shared" si="48"/>
        <v/>
      </c>
      <c r="AJ72" s="48" t="str">
        <f t="shared" si="49"/>
        <v/>
      </c>
      <c r="AK72" s="69" t="str">
        <f t="shared" ca="1" si="50"/>
        <v/>
      </c>
      <c r="AW72" s="71">
        <f t="shared" si="42"/>
        <v>0</v>
      </c>
      <c r="AX72" s="71">
        <f t="shared" si="43"/>
        <v>0</v>
      </c>
      <c r="AY72" s="9">
        <f t="shared" si="51"/>
        <v>0</v>
      </c>
      <c r="AZ72" s="9">
        <f t="shared" si="52"/>
        <v>7</v>
      </c>
      <c r="BA72" s="9">
        <f t="shared" si="53"/>
        <v>0</v>
      </c>
      <c r="BB72" s="9">
        <f xml:space="preserve">
ROUND(BG72*MASTER!$B$3,0)
+ROUND(BH72*MASTER!$B$3,0)
+ROUND(BI72*MASTER!$B$3,0)
+ROUND(BJ72*MASTER!$B$3,0)
+ROUND(BK72*MASTER!$B$4,0)
+ROUND(BL72*MASTER!$B$4,0)
+ROUND(BM72*MASTER!$B$4,0)
+ROUND(BN72*MASTER!$B$4,0)
+ROUND(BO72*MASTER!$B$4,0)
+ROUND(BP72*MASTER!$B$4,0)
+ROUND(BQ72*MASTER!$B$4,0)
+ROUND(BR72*MASTER!$B$4,0)
+ROUND(
   (MASTER!$B$3 - MASTER!$B$11) * E72 * 2,
0)</f>
        <v>0</v>
      </c>
      <c r="BC72" s="9" t="str">
        <f t="shared" si="54"/>
        <v/>
      </c>
      <c r="BD72" s="9">
        <f t="shared" si="55"/>
        <v>0</v>
      </c>
      <c r="BE72" s="9">
        <f>IF(O72="Yes",MASTER!$B$7,0)</f>
        <v>0</v>
      </c>
      <c r="BF72" s="9">
        <f>IF(
   OR($N72="",$N72="NO"),
   0,
   IFERROR(
      ROUND(
         CHOOSE(
            MATCH($N72,$H$302:$H$313,0),
            (BG72 + ROUND(BG72*MASTER!$B$3,0))*0.5,
            (BH72 + ROUND(BH72*MASTER!$B$3,0))*0.5,
            (BI72 + ROUND(BI72*MASTER!$B$3,0))*0.5,
            (BJ72 + ROUND(BJ72*MASTER!$B$3,0))*0.5,
            (BK72 + ROUND(BK72*MASTER!$B$4,0))*0.5,
            (BL72 + ROUND(BL72*MASTER!$B$4,0))*0.5,
            (BM72 + ROUND(BM72*MASTER!$B$4,0))*0.5,
            (BN72 + ROUND(BN72*MASTER!$B$4,0))*0.5,
            (BO72 + ROUND(BO72*MASTER!$B$4,0))*0.5,
            (BP72 + ROUND(BP72*MASTER!$B$4,0))*0.5,
            (BQ72 + ROUND(BQ72*MASTER!$B$4,0))*0.5,
            (BR72 + ROUND(BR72*MASTER!$B$4,0))*0.5
         ),
      0),
   0)
)</f>
        <v>0</v>
      </c>
      <c r="BG72" s="71">
        <f t="shared" si="56"/>
        <v>0</v>
      </c>
      <c r="BH72" s="9">
        <f t="shared" si="57"/>
        <v>0</v>
      </c>
      <c r="BI72" s="9">
        <f t="shared" si="58"/>
        <v>0</v>
      </c>
      <c r="BJ72" s="9">
        <f t="shared" si="59"/>
        <v>0</v>
      </c>
      <c r="BK72" s="9">
        <f t="shared" si="60"/>
        <v>0</v>
      </c>
      <c r="BL72" s="71">
        <f t="shared" si="61"/>
        <v>0</v>
      </c>
      <c r="BM72" s="71">
        <f t="shared" si="62"/>
        <v>0</v>
      </c>
      <c r="BN72" s="71">
        <f t="shared" si="63"/>
        <v>0</v>
      </c>
      <c r="BO72" s="71">
        <f t="shared" si="64"/>
        <v>0</v>
      </c>
      <c r="BP72" s="71">
        <f t="shared" si="65"/>
        <v>0</v>
      </c>
      <c r="BQ72" s="72">
        <f t="shared" si="66"/>
        <v>0</v>
      </c>
      <c r="BR72" s="71">
        <f t="shared" si="67"/>
        <v>0</v>
      </c>
      <c r="BS72" s="58" t="str">
        <f>IF(C72="","",IFERROR(VLOOKUP($A72,HRA_EXCEPTION,2,FALSE),MASTER!$B$5))</f>
        <v/>
      </c>
      <c r="BT72" s="48" t="str">
        <f t="shared" si="68"/>
        <v/>
      </c>
      <c r="BU72" s="48" t="str">
        <f t="shared" si="69"/>
        <v/>
      </c>
      <c r="BV72" s="48" t="str">
        <f t="shared" si="70"/>
        <v/>
      </c>
      <c r="BW72" s="48" t="str">
        <f t="shared" si="71"/>
        <v/>
      </c>
      <c r="BX72" s="48" t="str">
        <f t="shared" si="72"/>
        <v/>
      </c>
      <c r="BY72" s="48" t="str">
        <f t="shared" si="73"/>
        <v/>
      </c>
      <c r="BZ72" s="48" t="str">
        <f t="shared" si="74"/>
        <v/>
      </c>
      <c r="CA72" s="48" t="str">
        <f t="shared" si="75"/>
        <v/>
      </c>
      <c r="CB72" s="48" t="str">
        <f t="shared" si="76"/>
        <v/>
      </c>
      <c r="CC72" s="48" t="str">
        <f t="shared" si="77"/>
        <v/>
      </c>
      <c r="CD72" s="48" t="str">
        <f t="shared" si="78"/>
        <v/>
      </c>
      <c r="CE72" s="58" t="str">
        <f>IFERROR(IF(BG72&lt;=23100,
   VLOOKUP(MASTER!$B$8,CCA_RATE,2,FALSE),
   VLOOKUP(MASTER!$B$8,CCA_RATE,3,FALSE)),"")</f>
        <v/>
      </c>
      <c r="CF72" s="48" t="str">
        <f>IFERROR(IF(C72="","",
IF(BH72=0,0,
   IF(AND(AX72=4,ISNUMBER(L72)),L72,
      IF(BH72&lt;=23100,
         VLOOKUP(MASTER!$B$8,CCA_RATE,2,FALSE),
         VLOOKUP(MASTER!$B$8,CCA_RATE,3,FALSE))))),"")</f>
        <v/>
      </c>
      <c r="CG72" s="48" t="str">
        <f>IFERROR(IF(C72="","",
IF(BI72=0,0,
   IF(AND(AX72=5,ISNUMBER(L72)),L72,
      IF(AND(AX72&gt;0,AX72&lt;5,ISNUMBER(L72)),CF72,
         IF(BI72&lt;=23100,
            VLOOKUP(MASTER!$B$8,CCA_RATE,2,FALSE),
            VLOOKUP(MASTER!$B$8,CCA_RATE,3,FALSE)))))),"")</f>
        <v/>
      </c>
      <c r="CH72" s="48" t="str">
        <f>IFERROR(IF(C72="","",
IF(BJ72=0,0,
   IF(AND(AX72=6,ISNUMBER(L72)),L72,
      IF(AND(AX72&gt;0,AX72&lt;6,ISNUMBER(L72)),CG72,
         IF(BJ72&lt;=23100,
            VLOOKUP(MASTER!$B$8,CCA_RATE,2,FALSE),
            VLOOKUP(MASTER!$B$8,CCA_RATE,3,FALSE)))))),"")</f>
        <v/>
      </c>
      <c r="CI72" s="48" t="str">
        <f>IFERROR(IF(C72="","",
IF(BK72=0,0,
   IF(AND(AX72=7,ISNUMBER(L72)),L72,
      IF(AND(AX72&gt;0,AX72&lt;7,ISNUMBER(L72)),CH72,
         IF(BK72&lt;=23100,
            VLOOKUP(MASTER!$B$8,CCA_RATE,2,FALSE),
            VLOOKUP(MASTER!$B$8,CCA_RATE,3,FALSE)))))),"")</f>
        <v/>
      </c>
      <c r="CJ72" s="48" t="str">
        <f>IFERROR(IF(C72="","",
IF(BL72=0,0,
   IF(AND(AX72=8,ISNUMBER(L72)),L72,
      IF(AND(AX72&gt;0,AX72&lt;8,ISNUMBER(L72)),CI72,
         IF(BL72&lt;=23100,
            VLOOKUP(MASTER!$B$8,CCA_RATE,2,FALSE),
            VLOOKUP(MASTER!$B$8,CCA_RATE,3,FALSE)))))),"")</f>
        <v/>
      </c>
      <c r="CK72" s="48" t="str">
        <f>IFERROR(IF(C72="","",
IF(BM72=0,0,
   IF(AND(AX72=9,ISNUMBER(L72)),L72,
      IF(AND(AX72&gt;0,AX72&lt;9,ISNUMBER(L72)),CJ72,
         IF(BM72&lt;=23100,
            VLOOKUP(MASTER!$B$8,CCA_RATE,2,FALSE),
            VLOOKUP(MASTER!$B$8,CCA_RATE,3,FALSE)))))),"")</f>
        <v/>
      </c>
      <c r="CL72" s="48" t="str">
        <f>IFERROR(IF(C72="","",
IF(BN72=0,0,
   IF(AND(AX72=10,ISNUMBER(L72)),L72,
      IF(AND(AX72&gt;0,AX72&lt;10,ISNUMBER(L72)),CK72,
         IF(BN72&lt;=23100,
            VLOOKUP(MASTER!$B$8,CCA_RATE,2,FALSE),
            VLOOKUP(MASTER!$B$8,CCA_RATE,3,FALSE)))))),"")</f>
        <v/>
      </c>
      <c r="CM72" s="48" t="str">
        <f>IFERROR(IF(C72="","",
IF(BO72=0,0,
   IF(AND(AX72=11,ISNUMBER(L72)),L72,
      IF(AND(AX72&gt;0,AX72&lt;11,ISNUMBER(L72)),CL72,
         IF(BO72&lt;=23100,
            VLOOKUP(MASTER!$B$8,CCA_RATE,2,FALSE),
            VLOOKUP(MASTER!$B$8,CCA_RATE,3,FALSE)))))),"")</f>
        <v/>
      </c>
      <c r="CN72" s="48" t="str">
        <f>IFERROR(IF(C72="","",
IF(BP72=0,0,
   IF(AND(AX72=12,ISNUMBER(L72)),L72,
      IF(AND(AX72&gt;0,AX72&lt;12,ISNUMBER(L72)),CM72,
         IF(BP72&lt;=23100,
            VLOOKUP(MASTER!$B$8,CCA_RATE,2,FALSE),
            VLOOKUP(MASTER!$B$8,CCA_RATE,3,FALSE)))))),"")</f>
        <v/>
      </c>
      <c r="CO72" s="48" t="str">
        <f>IFERROR(IF(C72="","",
IF(BQ72=0,0,
   IF(AND(AX72=13,ISNUMBER(L72)),L72,
      IF(AND(AX72&gt;0,AX72&lt;13,ISNUMBER(L72)),CN72,
         IF(BQ72&lt;=23100,
            VLOOKUP(MASTER!$B$8,CCA_RATE,2,FALSE),
            VLOOKUP(MASTER!$B$8,CCA_RATE,3,FALSE)))))),"")</f>
        <v/>
      </c>
      <c r="CP72" s="48" t="str">
        <f>IFERROR(IF(C72="","",
IF(BR72=0,0,
   IF(AND(AX72=14,ISNUMBER(L72)),L72,
      IF(AND(AX72&gt;0,AX72&lt;14,ISNUMBER(L72)),CO72,
         IF(BR72&lt;=23100,
            VLOOKUP(MASTER!$B$8,CCA_RATE,2,FALSE),
            VLOOKUP(MASTER!$B$8,CCA_RATE,3,FALSE)))))),"")</f>
        <v/>
      </c>
    </row>
    <row r="73" spans="1:94" x14ac:dyDescent="0.35">
      <c r="A73" s="48" t="str">
        <f>IF(C73="","",COUNTA($C$2:C73))</f>
        <v/>
      </c>
      <c r="B73" s="65"/>
      <c r="C73" s="65"/>
      <c r="D73" s="65"/>
      <c r="E73" s="65"/>
      <c r="F73" s="65"/>
      <c r="G73" s="65"/>
      <c r="H73" s="65"/>
      <c r="I73" s="65"/>
      <c r="J73" s="65"/>
      <c r="K73" s="65"/>
      <c r="L73" s="65"/>
      <c r="M73" s="65"/>
      <c r="N73" s="65"/>
      <c r="O73" s="65"/>
      <c r="P73" s="65"/>
      <c r="Q73" s="68"/>
      <c r="R73" s="68"/>
      <c r="S73" s="68"/>
      <c r="T73" s="68"/>
      <c r="U73" s="68"/>
      <c r="V73" s="68"/>
      <c r="W73" s="68"/>
      <c r="X73" s="68"/>
      <c r="Y73" s="68"/>
      <c r="Z73" s="68"/>
      <c r="AA73" s="68"/>
      <c r="AB73" s="68"/>
      <c r="AC73" t="s">
        <v>38</v>
      </c>
      <c r="AD73" s="48" t="str">
        <f t="shared" si="44"/>
        <v/>
      </c>
      <c r="AE73" s="48" t="str">
        <f>IFERROR(IF(AD73-MASTER!$B$6&lt;0,0,AD73-MASTER!$B$6),"")</f>
        <v/>
      </c>
      <c r="AF73" s="48" t="str">
        <f t="shared" si="45"/>
        <v/>
      </c>
      <c r="AG73" s="48" t="str">
        <f t="shared" si="46"/>
        <v/>
      </c>
      <c r="AH73" s="48" t="str">
        <f t="shared" si="47"/>
        <v/>
      </c>
      <c r="AI73" s="48" t="str">
        <f t="shared" si="48"/>
        <v/>
      </c>
      <c r="AJ73" s="48" t="str">
        <f t="shared" si="49"/>
        <v/>
      </c>
      <c r="AK73" s="69" t="str">
        <f t="shared" ca="1" si="50"/>
        <v/>
      </c>
      <c r="AW73" s="71">
        <f t="shared" si="42"/>
        <v>0</v>
      </c>
      <c r="AX73" s="71">
        <f t="shared" si="43"/>
        <v>0</v>
      </c>
      <c r="AY73" s="9">
        <f t="shared" si="51"/>
        <v>0</v>
      </c>
      <c r="AZ73" s="9">
        <f t="shared" si="52"/>
        <v>7</v>
      </c>
      <c r="BA73" s="9">
        <f t="shared" si="53"/>
        <v>0</v>
      </c>
      <c r="BB73" s="9">
        <f xml:space="preserve">
ROUND(BG73*MASTER!$B$3,0)
+ROUND(BH73*MASTER!$B$3,0)
+ROUND(BI73*MASTER!$B$3,0)
+ROUND(BJ73*MASTER!$B$3,0)
+ROUND(BK73*MASTER!$B$4,0)
+ROUND(BL73*MASTER!$B$4,0)
+ROUND(BM73*MASTER!$B$4,0)
+ROUND(BN73*MASTER!$B$4,0)
+ROUND(BO73*MASTER!$B$4,0)
+ROUND(BP73*MASTER!$B$4,0)
+ROUND(BQ73*MASTER!$B$4,0)
+ROUND(BR73*MASTER!$B$4,0)
+ROUND(
   (MASTER!$B$3 - MASTER!$B$11) * E73 * 2,
0)</f>
        <v>0</v>
      </c>
      <c r="BC73" s="9" t="str">
        <f t="shared" si="54"/>
        <v/>
      </c>
      <c r="BD73" s="9">
        <f t="shared" si="55"/>
        <v>0</v>
      </c>
      <c r="BE73" s="9">
        <f>IF(O73="Yes",MASTER!$B$7,0)</f>
        <v>0</v>
      </c>
      <c r="BF73" s="9">
        <f>IF(
   OR($N73="",$N73="NO"),
   0,
   IFERROR(
      ROUND(
         CHOOSE(
            MATCH($N73,$H$302:$H$313,0),
            (BG73 + ROUND(BG73*MASTER!$B$3,0))*0.5,
            (BH73 + ROUND(BH73*MASTER!$B$3,0))*0.5,
            (BI73 + ROUND(BI73*MASTER!$B$3,0))*0.5,
            (BJ73 + ROUND(BJ73*MASTER!$B$3,0))*0.5,
            (BK73 + ROUND(BK73*MASTER!$B$4,0))*0.5,
            (BL73 + ROUND(BL73*MASTER!$B$4,0))*0.5,
            (BM73 + ROUND(BM73*MASTER!$B$4,0))*0.5,
            (BN73 + ROUND(BN73*MASTER!$B$4,0))*0.5,
            (BO73 + ROUND(BO73*MASTER!$B$4,0))*0.5,
            (BP73 + ROUND(BP73*MASTER!$B$4,0))*0.5,
            (BQ73 + ROUND(BQ73*MASTER!$B$4,0))*0.5,
            (BR73 + ROUND(BR73*MASTER!$B$4,0))*0.5
         ),
      0),
   0)
)</f>
        <v>0</v>
      </c>
      <c r="BG73" s="71">
        <f t="shared" si="56"/>
        <v>0</v>
      </c>
      <c r="BH73" s="9">
        <f t="shared" si="57"/>
        <v>0</v>
      </c>
      <c r="BI73" s="9">
        <f t="shared" si="58"/>
        <v>0</v>
      </c>
      <c r="BJ73" s="9">
        <f t="shared" si="59"/>
        <v>0</v>
      </c>
      <c r="BK73" s="9">
        <f t="shared" si="60"/>
        <v>0</v>
      </c>
      <c r="BL73" s="71">
        <f t="shared" si="61"/>
        <v>0</v>
      </c>
      <c r="BM73" s="71">
        <f t="shared" si="62"/>
        <v>0</v>
      </c>
      <c r="BN73" s="71">
        <f t="shared" si="63"/>
        <v>0</v>
      </c>
      <c r="BO73" s="71">
        <f t="shared" si="64"/>
        <v>0</v>
      </c>
      <c r="BP73" s="71">
        <f t="shared" si="65"/>
        <v>0</v>
      </c>
      <c r="BQ73" s="72">
        <f t="shared" si="66"/>
        <v>0</v>
      </c>
      <c r="BR73" s="71">
        <f t="shared" si="67"/>
        <v>0</v>
      </c>
      <c r="BS73" s="58" t="str">
        <f>IF(C73="","",IFERROR(VLOOKUP($A73,HRA_EXCEPTION,2,FALSE),MASTER!$B$5))</f>
        <v/>
      </c>
      <c r="BT73" s="48" t="str">
        <f t="shared" si="68"/>
        <v/>
      </c>
      <c r="BU73" s="48" t="str">
        <f t="shared" si="69"/>
        <v/>
      </c>
      <c r="BV73" s="48" t="str">
        <f t="shared" si="70"/>
        <v/>
      </c>
      <c r="BW73" s="48" t="str">
        <f t="shared" si="71"/>
        <v/>
      </c>
      <c r="BX73" s="48" t="str">
        <f t="shared" si="72"/>
        <v/>
      </c>
      <c r="BY73" s="48" t="str">
        <f t="shared" si="73"/>
        <v/>
      </c>
      <c r="BZ73" s="48" t="str">
        <f t="shared" si="74"/>
        <v/>
      </c>
      <c r="CA73" s="48" t="str">
        <f t="shared" si="75"/>
        <v/>
      </c>
      <c r="CB73" s="48" t="str">
        <f t="shared" si="76"/>
        <v/>
      </c>
      <c r="CC73" s="48" t="str">
        <f t="shared" si="77"/>
        <v/>
      </c>
      <c r="CD73" s="48" t="str">
        <f t="shared" si="78"/>
        <v/>
      </c>
      <c r="CE73" s="58" t="str">
        <f>IFERROR(IF(BG73&lt;=23100,
   VLOOKUP(MASTER!$B$8,CCA_RATE,2,FALSE),
   VLOOKUP(MASTER!$B$8,CCA_RATE,3,FALSE)),"")</f>
        <v/>
      </c>
      <c r="CF73" s="48" t="str">
        <f>IFERROR(IF(C73="","",
IF(BH73=0,0,
   IF(AND(AX73=4,ISNUMBER(L73)),L73,
      IF(BH73&lt;=23100,
         VLOOKUP(MASTER!$B$8,CCA_RATE,2,FALSE),
         VLOOKUP(MASTER!$B$8,CCA_RATE,3,FALSE))))),"")</f>
        <v/>
      </c>
      <c r="CG73" s="48" t="str">
        <f>IFERROR(IF(C73="","",
IF(BI73=0,0,
   IF(AND(AX73=5,ISNUMBER(L73)),L73,
      IF(AND(AX73&gt;0,AX73&lt;5,ISNUMBER(L73)),CF73,
         IF(BI73&lt;=23100,
            VLOOKUP(MASTER!$B$8,CCA_RATE,2,FALSE),
            VLOOKUP(MASTER!$B$8,CCA_RATE,3,FALSE)))))),"")</f>
        <v/>
      </c>
      <c r="CH73" s="48" t="str">
        <f>IFERROR(IF(C73="","",
IF(BJ73=0,0,
   IF(AND(AX73=6,ISNUMBER(L73)),L73,
      IF(AND(AX73&gt;0,AX73&lt;6,ISNUMBER(L73)),CG73,
         IF(BJ73&lt;=23100,
            VLOOKUP(MASTER!$B$8,CCA_RATE,2,FALSE),
            VLOOKUP(MASTER!$B$8,CCA_RATE,3,FALSE)))))),"")</f>
        <v/>
      </c>
      <c r="CI73" s="48" t="str">
        <f>IFERROR(IF(C73="","",
IF(BK73=0,0,
   IF(AND(AX73=7,ISNUMBER(L73)),L73,
      IF(AND(AX73&gt;0,AX73&lt;7,ISNUMBER(L73)),CH73,
         IF(BK73&lt;=23100,
            VLOOKUP(MASTER!$B$8,CCA_RATE,2,FALSE),
            VLOOKUP(MASTER!$B$8,CCA_RATE,3,FALSE)))))),"")</f>
        <v/>
      </c>
      <c r="CJ73" s="48" t="str">
        <f>IFERROR(IF(C73="","",
IF(BL73=0,0,
   IF(AND(AX73=8,ISNUMBER(L73)),L73,
      IF(AND(AX73&gt;0,AX73&lt;8,ISNUMBER(L73)),CI73,
         IF(BL73&lt;=23100,
            VLOOKUP(MASTER!$B$8,CCA_RATE,2,FALSE),
            VLOOKUP(MASTER!$B$8,CCA_RATE,3,FALSE)))))),"")</f>
        <v/>
      </c>
      <c r="CK73" s="48" t="str">
        <f>IFERROR(IF(C73="","",
IF(BM73=0,0,
   IF(AND(AX73=9,ISNUMBER(L73)),L73,
      IF(AND(AX73&gt;0,AX73&lt;9,ISNUMBER(L73)),CJ73,
         IF(BM73&lt;=23100,
            VLOOKUP(MASTER!$B$8,CCA_RATE,2,FALSE),
            VLOOKUP(MASTER!$B$8,CCA_RATE,3,FALSE)))))),"")</f>
        <v/>
      </c>
      <c r="CL73" s="48" t="str">
        <f>IFERROR(IF(C73="","",
IF(BN73=0,0,
   IF(AND(AX73=10,ISNUMBER(L73)),L73,
      IF(AND(AX73&gt;0,AX73&lt;10,ISNUMBER(L73)),CK73,
         IF(BN73&lt;=23100,
            VLOOKUP(MASTER!$B$8,CCA_RATE,2,FALSE),
            VLOOKUP(MASTER!$B$8,CCA_RATE,3,FALSE)))))),"")</f>
        <v/>
      </c>
      <c r="CM73" s="48" t="str">
        <f>IFERROR(IF(C73="","",
IF(BO73=0,0,
   IF(AND(AX73=11,ISNUMBER(L73)),L73,
      IF(AND(AX73&gt;0,AX73&lt;11,ISNUMBER(L73)),CL73,
         IF(BO73&lt;=23100,
            VLOOKUP(MASTER!$B$8,CCA_RATE,2,FALSE),
            VLOOKUP(MASTER!$B$8,CCA_RATE,3,FALSE)))))),"")</f>
        <v/>
      </c>
      <c r="CN73" s="48" t="str">
        <f>IFERROR(IF(C73="","",
IF(BP73=0,0,
   IF(AND(AX73=12,ISNUMBER(L73)),L73,
      IF(AND(AX73&gt;0,AX73&lt;12,ISNUMBER(L73)),CM73,
         IF(BP73&lt;=23100,
            VLOOKUP(MASTER!$B$8,CCA_RATE,2,FALSE),
            VLOOKUP(MASTER!$B$8,CCA_RATE,3,FALSE)))))),"")</f>
        <v/>
      </c>
      <c r="CO73" s="48" t="str">
        <f>IFERROR(IF(C73="","",
IF(BQ73=0,0,
   IF(AND(AX73=13,ISNUMBER(L73)),L73,
      IF(AND(AX73&gt;0,AX73&lt;13,ISNUMBER(L73)),CN73,
         IF(BQ73&lt;=23100,
            VLOOKUP(MASTER!$B$8,CCA_RATE,2,FALSE),
            VLOOKUP(MASTER!$B$8,CCA_RATE,3,FALSE)))))),"")</f>
        <v/>
      </c>
      <c r="CP73" s="48" t="str">
        <f>IFERROR(IF(C73="","",
IF(BR73=0,0,
   IF(AND(AX73=14,ISNUMBER(L73)),L73,
      IF(AND(AX73&gt;0,AX73&lt;14,ISNUMBER(L73)),CO73,
         IF(BR73&lt;=23100,
            VLOOKUP(MASTER!$B$8,CCA_RATE,2,FALSE),
            VLOOKUP(MASTER!$B$8,CCA_RATE,3,FALSE)))))),"")</f>
        <v/>
      </c>
    </row>
    <row r="74" spans="1:94" x14ac:dyDescent="0.35">
      <c r="A74" s="48" t="str">
        <f>IF(C74="","",COUNTA($C$2:C74))</f>
        <v/>
      </c>
      <c r="B74" s="65"/>
      <c r="C74" s="65"/>
      <c r="D74" s="65"/>
      <c r="E74" s="65"/>
      <c r="F74" s="65"/>
      <c r="G74" s="65"/>
      <c r="H74" s="65"/>
      <c r="I74" s="65"/>
      <c r="J74" s="65"/>
      <c r="K74" s="65"/>
      <c r="L74" s="65"/>
      <c r="M74" s="65"/>
      <c r="N74" s="65"/>
      <c r="O74" s="65"/>
      <c r="P74" s="65"/>
      <c r="Q74" s="68"/>
      <c r="R74" s="68"/>
      <c r="S74" s="68"/>
      <c r="T74" s="68"/>
      <c r="U74" s="68"/>
      <c r="V74" s="68"/>
      <c r="W74" s="68"/>
      <c r="X74" s="68"/>
      <c r="Y74" s="68"/>
      <c r="Z74" s="68"/>
      <c r="AA74" s="68"/>
      <c r="AB74" s="68"/>
      <c r="AC74" t="s">
        <v>27</v>
      </c>
      <c r="AD74" s="48" t="str">
        <f t="shared" si="44"/>
        <v/>
      </c>
      <c r="AE74" s="48" t="str">
        <f>IFERROR(IF(AD74-MASTER!$B$6&lt;0,0,AD74-MASTER!$B$6),"")</f>
        <v/>
      </c>
      <c r="AF74" s="48" t="str">
        <f t="shared" si="45"/>
        <v/>
      </c>
      <c r="AG74" s="48" t="str">
        <f t="shared" si="46"/>
        <v/>
      </c>
      <c r="AH74" s="48" t="str">
        <f t="shared" si="47"/>
        <v/>
      </c>
      <c r="AI74" s="48" t="str">
        <f t="shared" si="48"/>
        <v/>
      </c>
      <c r="AJ74" s="48" t="str">
        <f t="shared" si="49"/>
        <v/>
      </c>
      <c r="AK74" s="69" t="str">
        <f t="shared" ca="1" si="50"/>
        <v/>
      </c>
      <c r="AW74" s="71">
        <f t="shared" si="42"/>
        <v>0</v>
      </c>
      <c r="AX74" s="71">
        <f t="shared" si="43"/>
        <v>0</v>
      </c>
      <c r="AY74" s="9">
        <f t="shared" si="51"/>
        <v>0</v>
      </c>
      <c r="AZ74" s="9">
        <f t="shared" si="52"/>
        <v>7</v>
      </c>
      <c r="BA74" s="9">
        <f t="shared" si="53"/>
        <v>0</v>
      </c>
      <c r="BB74" s="9">
        <f xml:space="preserve">
ROUND(BG74*MASTER!$B$3,0)
+ROUND(BH74*MASTER!$B$3,0)
+ROUND(BI74*MASTER!$B$3,0)
+ROUND(BJ74*MASTER!$B$3,0)
+ROUND(BK74*MASTER!$B$4,0)
+ROUND(BL74*MASTER!$B$4,0)
+ROUND(BM74*MASTER!$B$4,0)
+ROUND(BN74*MASTER!$B$4,0)
+ROUND(BO74*MASTER!$B$4,0)
+ROUND(BP74*MASTER!$B$4,0)
+ROUND(BQ74*MASTER!$B$4,0)
+ROUND(BR74*MASTER!$B$4,0)
+ROUND(
   (MASTER!$B$3 - MASTER!$B$11) * E74 * 2,
0)</f>
        <v>0</v>
      </c>
      <c r="BC74" s="9" t="str">
        <f t="shared" si="54"/>
        <v/>
      </c>
      <c r="BD74" s="9">
        <f t="shared" si="55"/>
        <v>0</v>
      </c>
      <c r="BE74" s="9">
        <f>IF(O74="Yes",MASTER!$B$7,0)</f>
        <v>0</v>
      </c>
      <c r="BF74" s="9">
        <f>IF(
   OR($N74="",$N74="NO"),
   0,
   IFERROR(
      ROUND(
         CHOOSE(
            MATCH($N74,$H$302:$H$313,0),
            (BG74 + ROUND(BG74*MASTER!$B$3,0))*0.5,
            (BH74 + ROUND(BH74*MASTER!$B$3,0))*0.5,
            (BI74 + ROUND(BI74*MASTER!$B$3,0))*0.5,
            (BJ74 + ROUND(BJ74*MASTER!$B$3,0))*0.5,
            (BK74 + ROUND(BK74*MASTER!$B$4,0))*0.5,
            (BL74 + ROUND(BL74*MASTER!$B$4,0))*0.5,
            (BM74 + ROUND(BM74*MASTER!$B$4,0))*0.5,
            (BN74 + ROUND(BN74*MASTER!$B$4,0))*0.5,
            (BO74 + ROUND(BO74*MASTER!$B$4,0))*0.5,
            (BP74 + ROUND(BP74*MASTER!$B$4,0))*0.5,
            (BQ74 + ROUND(BQ74*MASTER!$B$4,0))*0.5,
            (BR74 + ROUND(BR74*MASTER!$B$4,0))*0.5
         ),
      0),
   0)
)</f>
        <v>0</v>
      </c>
      <c r="BG74" s="71">
        <f t="shared" si="56"/>
        <v>0</v>
      </c>
      <c r="BH74" s="9">
        <f t="shared" si="57"/>
        <v>0</v>
      </c>
      <c r="BI74" s="9">
        <f t="shared" si="58"/>
        <v>0</v>
      </c>
      <c r="BJ74" s="9">
        <f t="shared" si="59"/>
        <v>0</v>
      </c>
      <c r="BK74" s="9">
        <f t="shared" si="60"/>
        <v>0</v>
      </c>
      <c r="BL74" s="71">
        <f t="shared" si="61"/>
        <v>0</v>
      </c>
      <c r="BM74" s="71">
        <f t="shared" si="62"/>
        <v>0</v>
      </c>
      <c r="BN74" s="71">
        <f t="shared" si="63"/>
        <v>0</v>
      </c>
      <c r="BO74" s="71">
        <f t="shared" si="64"/>
        <v>0</v>
      </c>
      <c r="BP74" s="71">
        <f t="shared" si="65"/>
        <v>0</v>
      </c>
      <c r="BQ74" s="72">
        <f t="shared" si="66"/>
        <v>0</v>
      </c>
      <c r="BR74" s="71">
        <f t="shared" si="67"/>
        <v>0</v>
      </c>
      <c r="BS74" s="58" t="str">
        <f>IF(C74="","",IFERROR(VLOOKUP($A74,HRA_EXCEPTION,2,FALSE),MASTER!$B$5))</f>
        <v/>
      </c>
      <c r="BT74" s="48" t="str">
        <f t="shared" si="68"/>
        <v/>
      </c>
      <c r="BU74" s="48" t="str">
        <f t="shared" si="69"/>
        <v/>
      </c>
      <c r="BV74" s="48" t="str">
        <f t="shared" si="70"/>
        <v/>
      </c>
      <c r="BW74" s="48" t="str">
        <f t="shared" si="71"/>
        <v/>
      </c>
      <c r="BX74" s="48" t="str">
        <f t="shared" si="72"/>
        <v/>
      </c>
      <c r="BY74" s="48" t="str">
        <f t="shared" si="73"/>
        <v/>
      </c>
      <c r="BZ74" s="48" t="str">
        <f t="shared" si="74"/>
        <v/>
      </c>
      <c r="CA74" s="48" t="str">
        <f t="shared" si="75"/>
        <v/>
      </c>
      <c r="CB74" s="48" t="str">
        <f t="shared" si="76"/>
        <v/>
      </c>
      <c r="CC74" s="48" t="str">
        <f t="shared" si="77"/>
        <v/>
      </c>
      <c r="CD74" s="48" t="str">
        <f t="shared" si="78"/>
        <v/>
      </c>
      <c r="CE74" s="58" t="str">
        <f>IFERROR(IF(BG74&lt;=23100,
   VLOOKUP(MASTER!$B$8,CCA_RATE,2,FALSE),
   VLOOKUP(MASTER!$B$8,CCA_RATE,3,FALSE)),"")</f>
        <v/>
      </c>
      <c r="CF74" s="48" t="str">
        <f>IFERROR(IF(C74="","",
IF(BH74=0,0,
   IF(AND(AX74=4,ISNUMBER(L74)),L74,
      IF(BH74&lt;=23100,
         VLOOKUP(MASTER!$B$8,CCA_RATE,2,FALSE),
         VLOOKUP(MASTER!$B$8,CCA_RATE,3,FALSE))))),"")</f>
        <v/>
      </c>
      <c r="CG74" s="48" t="str">
        <f>IFERROR(IF(C74="","",
IF(BI74=0,0,
   IF(AND(AX74=5,ISNUMBER(L74)),L74,
      IF(AND(AX74&gt;0,AX74&lt;5,ISNUMBER(L74)),CF74,
         IF(BI74&lt;=23100,
            VLOOKUP(MASTER!$B$8,CCA_RATE,2,FALSE),
            VLOOKUP(MASTER!$B$8,CCA_RATE,3,FALSE)))))),"")</f>
        <v/>
      </c>
      <c r="CH74" s="48" t="str">
        <f>IFERROR(IF(C74="","",
IF(BJ74=0,0,
   IF(AND(AX74=6,ISNUMBER(L74)),L74,
      IF(AND(AX74&gt;0,AX74&lt;6,ISNUMBER(L74)),CG74,
         IF(BJ74&lt;=23100,
            VLOOKUP(MASTER!$B$8,CCA_RATE,2,FALSE),
            VLOOKUP(MASTER!$B$8,CCA_RATE,3,FALSE)))))),"")</f>
        <v/>
      </c>
      <c r="CI74" s="48" t="str">
        <f>IFERROR(IF(C74="","",
IF(BK74=0,0,
   IF(AND(AX74=7,ISNUMBER(L74)),L74,
      IF(AND(AX74&gt;0,AX74&lt;7,ISNUMBER(L74)),CH74,
         IF(BK74&lt;=23100,
            VLOOKUP(MASTER!$B$8,CCA_RATE,2,FALSE),
            VLOOKUP(MASTER!$B$8,CCA_RATE,3,FALSE)))))),"")</f>
        <v/>
      </c>
      <c r="CJ74" s="48" t="str">
        <f>IFERROR(IF(C74="","",
IF(BL74=0,0,
   IF(AND(AX74=8,ISNUMBER(L74)),L74,
      IF(AND(AX74&gt;0,AX74&lt;8,ISNUMBER(L74)),CI74,
         IF(BL74&lt;=23100,
            VLOOKUP(MASTER!$B$8,CCA_RATE,2,FALSE),
            VLOOKUP(MASTER!$B$8,CCA_RATE,3,FALSE)))))),"")</f>
        <v/>
      </c>
      <c r="CK74" s="48" t="str">
        <f>IFERROR(IF(C74="","",
IF(BM74=0,0,
   IF(AND(AX74=9,ISNUMBER(L74)),L74,
      IF(AND(AX74&gt;0,AX74&lt;9,ISNUMBER(L74)),CJ74,
         IF(BM74&lt;=23100,
            VLOOKUP(MASTER!$B$8,CCA_RATE,2,FALSE),
            VLOOKUP(MASTER!$B$8,CCA_RATE,3,FALSE)))))),"")</f>
        <v/>
      </c>
      <c r="CL74" s="48" t="str">
        <f>IFERROR(IF(C74="","",
IF(BN74=0,0,
   IF(AND(AX74=10,ISNUMBER(L74)),L74,
      IF(AND(AX74&gt;0,AX74&lt;10,ISNUMBER(L74)),CK74,
         IF(BN74&lt;=23100,
            VLOOKUP(MASTER!$B$8,CCA_RATE,2,FALSE),
            VLOOKUP(MASTER!$B$8,CCA_RATE,3,FALSE)))))),"")</f>
        <v/>
      </c>
      <c r="CM74" s="48" t="str">
        <f>IFERROR(IF(C74="","",
IF(BO74=0,0,
   IF(AND(AX74=11,ISNUMBER(L74)),L74,
      IF(AND(AX74&gt;0,AX74&lt;11,ISNUMBER(L74)),CL74,
         IF(BO74&lt;=23100,
            VLOOKUP(MASTER!$B$8,CCA_RATE,2,FALSE),
            VLOOKUP(MASTER!$B$8,CCA_RATE,3,FALSE)))))),"")</f>
        <v/>
      </c>
      <c r="CN74" s="48" t="str">
        <f>IFERROR(IF(C74="","",
IF(BP74=0,0,
   IF(AND(AX74=12,ISNUMBER(L74)),L74,
      IF(AND(AX74&gt;0,AX74&lt;12,ISNUMBER(L74)),CM74,
         IF(BP74&lt;=23100,
            VLOOKUP(MASTER!$B$8,CCA_RATE,2,FALSE),
            VLOOKUP(MASTER!$B$8,CCA_RATE,3,FALSE)))))),"")</f>
        <v/>
      </c>
      <c r="CO74" s="48" t="str">
        <f>IFERROR(IF(C74="","",
IF(BQ74=0,0,
   IF(AND(AX74=13,ISNUMBER(L74)),L74,
      IF(AND(AX74&gt;0,AX74&lt;13,ISNUMBER(L74)),CN74,
         IF(BQ74&lt;=23100,
            VLOOKUP(MASTER!$B$8,CCA_RATE,2,FALSE),
            VLOOKUP(MASTER!$B$8,CCA_RATE,3,FALSE)))))),"")</f>
        <v/>
      </c>
      <c r="CP74" s="48" t="str">
        <f>IFERROR(IF(C74="","",
IF(BR74=0,0,
   IF(AND(AX74=14,ISNUMBER(L74)),L74,
      IF(AND(AX74&gt;0,AX74&lt;14,ISNUMBER(L74)),CO74,
         IF(BR74&lt;=23100,
            VLOOKUP(MASTER!$B$8,CCA_RATE,2,FALSE),
            VLOOKUP(MASTER!$B$8,CCA_RATE,3,FALSE)))))),"")</f>
        <v/>
      </c>
    </row>
    <row r="75" spans="1:94" x14ac:dyDescent="0.35">
      <c r="A75" s="48" t="str">
        <f>IF(C75="","",COUNTA($C$2:C75))</f>
        <v/>
      </c>
      <c r="B75" s="65"/>
      <c r="C75" s="65"/>
      <c r="D75" s="65"/>
      <c r="E75" s="65"/>
      <c r="F75" s="65"/>
      <c r="G75" s="65"/>
      <c r="H75" s="65"/>
      <c r="I75" s="65"/>
      <c r="J75" s="65"/>
      <c r="K75" s="65"/>
      <c r="L75" s="65"/>
      <c r="M75" s="65"/>
      <c r="N75" s="65"/>
      <c r="O75" s="65"/>
      <c r="P75" s="65"/>
      <c r="Q75" s="68"/>
      <c r="R75" s="68"/>
      <c r="S75" s="68"/>
      <c r="T75" s="68"/>
      <c r="U75" s="68"/>
      <c r="V75" s="68"/>
      <c r="W75" s="68"/>
      <c r="X75" s="68"/>
      <c r="Y75" s="68"/>
      <c r="Z75" s="68"/>
      <c r="AA75" s="68"/>
      <c r="AB75" s="68"/>
      <c r="AC75" t="s">
        <v>28</v>
      </c>
      <c r="AD75" s="48" t="str">
        <f t="shared" si="44"/>
        <v/>
      </c>
      <c r="AE75" s="48" t="str">
        <f>IFERROR(IF(AD75-MASTER!$B$6&lt;0,0,AD75-MASTER!$B$6),"")</f>
        <v/>
      </c>
      <c r="AF75" s="48" t="str">
        <f t="shared" si="45"/>
        <v/>
      </c>
      <c r="AG75" s="48" t="str">
        <f t="shared" si="46"/>
        <v/>
      </c>
      <c r="AH75" s="48" t="str">
        <f t="shared" si="47"/>
        <v/>
      </c>
      <c r="AI75" s="48" t="str">
        <f t="shared" si="48"/>
        <v/>
      </c>
      <c r="AJ75" s="48" t="str">
        <f t="shared" si="49"/>
        <v/>
      </c>
      <c r="AK75" s="69" t="str">
        <f t="shared" ca="1" si="50"/>
        <v/>
      </c>
      <c r="AW75" s="71">
        <f t="shared" si="42"/>
        <v>0</v>
      </c>
      <c r="AX75" s="71">
        <f t="shared" si="43"/>
        <v>0</v>
      </c>
      <c r="AY75" s="9">
        <f t="shared" si="51"/>
        <v>0</v>
      </c>
      <c r="AZ75" s="9">
        <f t="shared" si="52"/>
        <v>7</v>
      </c>
      <c r="BA75" s="9">
        <f t="shared" si="53"/>
        <v>0</v>
      </c>
      <c r="BB75" s="9">
        <f xml:space="preserve">
ROUND(BG75*MASTER!$B$3,0)
+ROUND(BH75*MASTER!$B$3,0)
+ROUND(BI75*MASTER!$B$3,0)
+ROUND(BJ75*MASTER!$B$3,0)
+ROUND(BK75*MASTER!$B$4,0)
+ROUND(BL75*MASTER!$B$4,0)
+ROUND(BM75*MASTER!$B$4,0)
+ROUND(BN75*MASTER!$B$4,0)
+ROUND(BO75*MASTER!$B$4,0)
+ROUND(BP75*MASTER!$B$4,0)
+ROUND(BQ75*MASTER!$B$4,0)
+ROUND(BR75*MASTER!$B$4,0)
+ROUND(
   (MASTER!$B$3 - MASTER!$B$11) * E75 * 2,
0)</f>
        <v>0</v>
      </c>
      <c r="BC75" s="9" t="str">
        <f t="shared" si="54"/>
        <v/>
      </c>
      <c r="BD75" s="9">
        <f t="shared" si="55"/>
        <v>0</v>
      </c>
      <c r="BE75" s="9">
        <f>IF(O75="Yes",MASTER!$B$7,0)</f>
        <v>0</v>
      </c>
      <c r="BF75" s="9">
        <f>IF(
   OR($N75="",$N75="NO"),
   0,
   IFERROR(
      ROUND(
         CHOOSE(
            MATCH($N75,$H$302:$H$313,0),
            (BG75 + ROUND(BG75*MASTER!$B$3,0))*0.5,
            (BH75 + ROUND(BH75*MASTER!$B$3,0))*0.5,
            (BI75 + ROUND(BI75*MASTER!$B$3,0))*0.5,
            (BJ75 + ROUND(BJ75*MASTER!$B$3,0))*0.5,
            (BK75 + ROUND(BK75*MASTER!$B$4,0))*0.5,
            (BL75 + ROUND(BL75*MASTER!$B$4,0))*0.5,
            (BM75 + ROUND(BM75*MASTER!$B$4,0))*0.5,
            (BN75 + ROUND(BN75*MASTER!$B$4,0))*0.5,
            (BO75 + ROUND(BO75*MASTER!$B$4,0))*0.5,
            (BP75 + ROUND(BP75*MASTER!$B$4,0))*0.5,
            (BQ75 + ROUND(BQ75*MASTER!$B$4,0))*0.5,
            (BR75 + ROUND(BR75*MASTER!$B$4,0))*0.5
         ),
      0),
   0)
)</f>
        <v>0</v>
      </c>
      <c r="BG75" s="71">
        <f t="shared" si="56"/>
        <v>0</v>
      </c>
      <c r="BH75" s="9">
        <f t="shared" si="57"/>
        <v>0</v>
      </c>
      <c r="BI75" s="9">
        <f t="shared" si="58"/>
        <v>0</v>
      </c>
      <c r="BJ75" s="9">
        <f t="shared" si="59"/>
        <v>0</v>
      </c>
      <c r="BK75" s="9">
        <f t="shared" si="60"/>
        <v>0</v>
      </c>
      <c r="BL75" s="71">
        <f t="shared" si="61"/>
        <v>0</v>
      </c>
      <c r="BM75" s="71">
        <f t="shared" si="62"/>
        <v>0</v>
      </c>
      <c r="BN75" s="71">
        <f t="shared" si="63"/>
        <v>0</v>
      </c>
      <c r="BO75" s="71">
        <f t="shared" si="64"/>
        <v>0</v>
      </c>
      <c r="BP75" s="71">
        <f t="shared" si="65"/>
        <v>0</v>
      </c>
      <c r="BQ75" s="72">
        <f t="shared" si="66"/>
        <v>0</v>
      </c>
      <c r="BR75" s="71">
        <f t="shared" si="67"/>
        <v>0</v>
      </c>
      <c r="BS75" s="58" t="str">
        <f>IF(C75="","",IFERROR(VLOOKUP($A75,HRA_EXCEPTION,2,FALSE),MASTER!$B$5))</f>
        <v/>
      </c>
      <c r="BT75" s="48" t="str">
        <f t="shared" si="68"/>
        <v/>
      </c>
      <c r="BU75" s="48" t="str">
        <f t="shared" si="69"/>
        <v/>
      </c>
      <c r="BV75" s="48" t="str">
        <f t="shared" si="70"/>
        <v/>
      </c>
      <c r="BW75" s="48" t="str">
        <f t="shared" si="71"/>
        <v/>
      </c>
      <c r="BX75" s="48" t="str">
        <f t="shared" si="72"/>
        <v/>
      </c>
      <c r="BY75" s="48" t="str">
        <f t="shared" si="73"/>
        <v/>
      </c>
      <c r="BZ75" s="48" t="str">
        <f t="shared" si="74"/>
        <v/>
      </c>
      <c r="CA75" s="48" t="str">
        <f t="shared" si="75"/>
        <v/>
      </c>
      <c r="CB75" s="48" t="str">
        <f t="shared" si="76"/>
        <v/>
      </c>
      <c r="CC75" s="48" t="str">
        <f t="shared" si="77"/>
        <v/>
      </c>
      <c r="CD75" s="48" t="str">
        <f t="shared" si="78"/>
        <v/>
      </c>
      <c r="CE75" s="58" t="str">
        <f>IFERROR(IF(BG75&lt;=23100,
   VLOOKUP(MASTER!$B$8,CCA_RATE,2,FALSE),
   VLOOKUP(MASTER!$B$8,CCA_RATE,3,FALSE)),"")</f>
        <v/>
      </c>
      <c r="CF75" s="48" t="str">
        <f>IFERROR(IF(C75="","",
IF(BH75=0,0,
   IF(AND(AX75=4,ISNUMBER(L75)),L75,
      IF(BH75&lt;=23100,
         VLOOKUP(MASTER!$B$8,CCA_RATE,2,FALSE),
         VLOOKUP(MASTER!$B$8,CCA_RATE,3,FALSE))))),"")</f>
        <v/>
      </c>
      <c r="CG75" s="48" t="str">
        <f>IFERROR(IF(C75="","",
IF(BI75=0,0,
   IF(AND(AX75=5,ISNUMBER(L75)),L75,
      IF(AND(AX75&gt;0,AX75&lt;5,ISNUMBER(L75)),CF75,
         IF(BI75&lt;=23100,
            VLOOKUP(MASTER!$B$8,CCA_RATE,2,FALSE),
            VLOOKUP(MASTER!$B$8,CCA_RATE,3,FALSE)))))),"")</f>
        <v/>
      </c>
      <c r="CH75" s="48" t="str">
        <f>IFERROR(IF(C75="","",
IF(BJ75=0,0,
   IF(AND(AX75=6,ISNUMBER(L75)),L75,
      IF(AND(AX75&gt;0,AX75&lt;6,ISNUMBER(L75)),CG75,
         IF(BJ75&lt;=23100,
            VLOOKUP(MASTER!$B$8,CCA_RATE,2,FALSE),
            VLOOKUP(MASTER!$B$8,CCA_RATE,3,FALSE)))))),"")</f>
        <v/>
      </c>
      <c r="CI75" s="48" t="str">
        <f>IFERROR(IF(C75="","",
IF(BK75=0,0,
   IF(AND(AX75=7,ISNUMBER(L75)),L75,
      IF(AND(AX75&gt;0,AX75&lt;7,ISNUMBER(L75)),CH75,
         IF(BK75&lt;=23100,
            VLOOKUP(MASTER!$B$8,CCA_RATE,2,FALSE),
            VLOOKUP(MASTER!$B$8,CCA_RATE,3,FALSE)))))),"")</f>
        <v/>
      </c>
      <c r="CJ75" s="48" t="str">
        <f>IFERROR(IF(C75="","",
IF(BL75=0,0,
   IF(AND(AX75=8,ISNUMBER(L75)),L75,
      IF(AND(AX75&gt;0,AX75&lt;8,ISNUMBER(L75)),CI75,
         IF(BL75&lt;=23100,
            VLOOKUP(MASTER!$B$8,CCA_RATE,2,FALSE),
            VLOOKUP(MASTER!$B$8,CCA_RATE,3,FALSE)))))),"")</f>
        <v/>
      </c>
      <c r="CK75" s="48" t="str">
        <f>IFERROR(IF(C75="","",
IF(BM75=0,0,
   IF(AND(AX75=9,ISNUMBER(L75)),L75,
      IF(AND(AX75&gt;0,AX75&lt;9,ISNUMBER(L75)),CJ75,
         IF(BM75&lt;=23100,
            VLOOKUP(MASTER!$B$8,CCA_RATE,2,FALSE),
            VLOOKUP(MASTER!$B$8,CCA_RATE,3,FALSE)))))),"")</f>
        <v/>
      </c>
      <c r="CL75" s="48" t="str">
        <f>IFERROR(IF(C75="","",
IF(BN75=0,0,
   IF(AND(AX75=10,ISNUMBER(L75)),L75,
      IF(AND(AX75&gt;0,AX75&lt;10,ISNUMBER(L75)),CK75,
         IF(BN75&lt;=23100,
            VLOOKUP(MASTER!$B$8,CCA_RATE,2,FALSE),
            VLOOKUP(MASTER!$B$8,CCA_RATE,3,FALSE)))))),"")</f>
        <v/>
      </c>
      <c r="CM75" s="48" t="str">
        <f>IFERROR(IF(C75="","",
IF(BO75=0,0,
   IF(AND(AX75=11,ISNUMBER(L75)),L75,
      IF(AND(AX75&gt;0,AX75&lt;11,ISNUMBER(L75)),CL75,
         IF(BO75&lt;=23100,
            VLOOKUP(MASTER!$B$8,CCA_RATE,2,FALSE),
            VLOOKUP(MASTER!$B$8,CCA_RATE,3,FALSE)))))),"")</f>
        <v/>
      </c>
      <c r="CN75" s="48" t="str">
        <f>IFERROR(IF(C75="","",
IF(BP75=0,0,
   IF(AND(AX75=12,ISNUMBER(L75)),L75,
      IF(AND(AX75&gt;0,AX75&lt;12,ISNUMBER(L75)),CM75,
         IF(BP75&lt;=23100,
            VLOOKUP(MASTER!$B$8,CCA_RATE,2,FALSE),
            VLOOKUP(MASTER!$B$8,CCA_RATE,3,FALSE)))))),"")</f>
        <v/>
      </c>
      <c r="CO75" s="48" t="str">
        <f>IFERROR(IF(C75="","",
IF(BQ75=0,0,
   IF(AND(AX75=13,ISNUMBER(L75)),L75,
      IF(AND(AX75&gt;0,AX75&lt;13,ISNUMBER(L75)),CN75,
         IF(BQ75&lt;=23100,
            VLOOKUP(MASTER!$B$8,CCA_RATE,2,FALSE),
            VLOOKUP(MASTER!$B$8,CCA_RATE,3,FALSE)))))),"")</f>
        <v/>
      </c>
      <c r="CP75" s="48" t="str">
        <f>IFERROR(IF(C75="","",
IF(BR75=0,0,
   IF(AND(AX75=14,ISNUMBER(L75)),L75,
      IF(AND(AX75&gt;0,AX75&lt;14,ISNUMBER(L75)),CO75,
         IF(BR75&lt;=23100,
            VLOOKUP(MASTER!$B$8,CCA_RATE,2,FALSE),
            VLOOKUP(MASTER!$B$8,CCA_RATE,3,FALSE)))))),"")</f>
        <v/>
      </c>
    </row>
    <row r="76" spans="1:94" x14ac:dyDescent="0.35">
      <c r="A76" s="48" t="str">
        <f>IF(C76="","",COUNTA($C$2:C76))</f>
        <v/>
      </c>
      <c r="B76" s="65"/>
      <c r="C76" s="65"/>
      <c r="D76" s="65"/>
      <c r="E76" s="65"/>
      <c r="F76" s="65"/>
      <c r="G76" s="65"/>
      <c r="H76" s="65"/>
      <c r="I76" s="65"/>
      <c r="J76" s="65"/>
      <c r="K76" s="65"/>
      <c r="L76" s="65"/>
      <c r="M76" s="65"/>
      <c r="N76" s="65"/>
      <c r="O76" s="65"/>
      <c r="P76" s="65"/>
      <c r="Q76" s="68"/>
      <c r="R76" s="68"/>
      <c r="S76" s="68"/>
      <c r="T76" s="68"/>
      <c r="U76" s="68"/>
      <c r="V76" s="68"/>
      <c r="W76" s="68"/>
      <c r="X76" s="68"/>
      <c r="Y76" s="68"/>
      <c r="Z76" s="68"/>
      <c r="AA76" s="68"/>
      <c r="AB76" s="68"/>
      <c r="AC76" t="s">
        <v>29</v>
      </c>
      <c r="AD76" s="48" t="str">
        <f t="shared" si="44"/>
        <v/>
      </c>
      <c r="AE76" s="48" t="str">
        <f>IFERROR(IF(AD76-MASTER!$B$6&lt;0,0,AD76-MASTER!$B$6),"")</f>
        <v/>
      </c>
      <c r="AF76" s="48" t="str">
        <f t="shared" si="45"/>
        <v/>
      </c>
      <c r="AG76" s="48" t="str">
        <f t="shared" si="46"/>
        <v/>
      </c>
      <c r="AH76" s="48" t="str">
        <f t="shared" si="47"/>
        <v/>
      </c>
      <c r="AI76" s="48" t="str">
        <f t="shared" si="48"/>
        <v/>
      </c>
      <c r="AJ76" s="48" t="str">
        <f t="shared" si="49"/>
        <v/>
      </c>
      <c r="AK76" s="69" t="str">
        <f t="shared" ca="1" si="50"/>
        <v/>
      </c>
      <c r="AW76" s="71">
        <f t="shared" si="42"/>
        <v>0</v>
      </c>
      <c r="AX76" s="71">
        <f t="shared" si="43"/>
        <v>0</v>
      </c>
      <c r="AY76" s="9">
        <f t="shared" si="51"/>
        <v>0</v>
      </c>
      <c r="AZ76" s="9">
        <f t="shared" si="52"/>
        <v>7</v>
      </c>
      <c r="BA76" s="9">
        <f t="shared" si="53"/>
        <v>0</v>
      </c>
      <c r="BB76" s="9">
        <f xml:space="preserve">
ROUND(BG76*MASTER!$B$3,0)
+ROUND(BH76*MASTER!$B$3,0)
+ROUND(BI76*MASTER!$B$3,0)
+ROUND(BJ76*MASTER!$B$3,0)
+ROUND(BK76*MASTER!$B$4,0)
+ROUND(BL76*MASTER!$B$4,0)
+ROUND(BM76*MASTER!$B$4,0)
+ROUND(BN76*MASTER!$B$4,0)
+ROUND(BO76*MASTER!$B$4,0)
+ROUND(BP76*MASTER!$B$4,0)
+ROUND(BQ76*MASTER!$B$4,0)
+ROUND(BR76*MASTER!$B$4,0)
+ROUND(
   (MASTER!$B$3 - MASTER!$B$11) * E76 * 2,
0)</f>
        <v>0</v>
      </c>
      <c r="BC76" s="9" t="str">
        <f t="shared" si="54"/>
        <v/>
      </c>
      <c r="BD76" s="9">
        <f t="shared" si="55"/>
        <v>0</v>
      </c>
      <c r="BE76" s="9">
        <f>IF(O76="Yes",MASTER!$B$7,0)</f>
        <v>0</v>
      </c>
      <c r="BF76" s="9">
        <f>IF(
   OR($N76="",$N76="NO"),
   0,
   IFERROR(
      ROUND(
         CHOOSE(
            MATCH($N76,$H$302:$H$313,0),
            (BG76 + ROUND(BG76*MASTER!$B$3,0))*0.5,
            (BH76 + ROUND(BH76*MASTER!$B$3,0))*0.5,
            (BI76 + ROUND(BI76*MASTER!$B$3,0))*0.5,
            (BJ76 + ROUND(BJ76*MASTER!$B$3,0))*0.5,
            (BK76 + ROUND(BK76*MASTER!$B$4,0))*0.5,
            (BL76 + ROUND(BL76*MASTER!$B$4,0))*0.5,
            (BM76 + ROUND(BM76*MASTER!$B$4,0))*0.5,
            (BN76 + ROUND(BN76*MASTER!$B$4,0))*0.5,
            (BO76 + ROUND(BO76*MASTER!$B$4,0))*0.5,
            (BP76 + ROUND(BP76*MASTER!$B$4,0))*0.5,
            (BQ76 + ROUND(BQ76*MASTER!$B$4,0))*0.5,
            (BR76 + ROUND(BR76*MASTER!$B$4,0))*0.5
         ),
      0),
   0)
)</f>
        <v>0</v>
      </c>
      <c r="BG76" s="71">
        <f t="shared" si="56"/>
        <v>0</v>
      </c>
      <c r="BH76" s="9">
        <f t="shared" si="57"/>
        <v>0</v>
      </c>
      <c r="BI76" s="9">
        <f t="shared" si="58"/>
        <v>0</v>
      </c>
      <c r="BJ76" s="9">
        <f t="shared" si="59"/>
        <v>0</v>
      </c>
      <c r="BK76" s="9">
        <f t="shared" si="60"/>
        <v>0</v>
      </c>
      <c r="BL76" s="71">
        <f t="shared" si="61"/>
        <v>0</v>
      </c>
      <c r="BM76" s="71">
        <f t="shared" si="62"/>
        <v>0</v>
      </c>
      <c r="BN76" s="71">
        <f t="shared" si="63"/>
        <v>0</v>
      </c>
      <c r="BO76" s="71">
        <f t="shared" si="64"/>
        <v>0</v>
      </c>
      <c r="BP76" s="71">
        <f t="shared" si="65"/>
        <v>0</v>
      </c>
      <c r="BQ76" s="72">
        <f t="shared" si="66"/>
        <v>0</v>
      </c>
      <c r="BR76" s="71">
        <f t="shared" si="67"/>
        <v>0</v>
      </c>
      <c r="BS76" s="58" t="str">
        <f>IF(C76="","",IFERROR(VLOOKUP($A76,HRA_EXCEPTION,2,FALSE),MASTER!$B$5))</f>
        <v/>
      </c>
      <c r="BT76" s="48" t="str">
        <f t="shared" si="68"/>
        <v/>
      </c>
      <c r="BU76" s="48" t="str">
        <f t="shared" si="69"/>
        <v/>
      </c>
      <c r="BV76" s="48" t="str">
        <f t="shared" si="70"/>
        <v/>
      </c>
      <c r="BW76" s="48" t="str">
        <f t="shared" si="71"/>
        <v/>
      </c>
      <c r="BX76" s="48" t="str">
        <f t="shared" si="72"/>
        <v/>
      </c>
      <c r="BY76" s="48" t="str">
        <f t="shared" si="73"/>
        <v/>
      </c>
      <c r="BZ76" s="48" t="str">
        <f t="shared" si="74"/>
        <v/>
      </c>
      <c r="CA76" s="48" t="str">
        <f t="shared" si="75"/>
        <v/>
      </c>
      <c r="CB76" s="48" t="str">
        <f t="shared" si="76"/>
        <v/>
      </c>
      <c r="CC76" s="48" t="str">
        <f t="shared" si="77"/>
        <v/>
      </c>
      <c r="CD76" s="48" t="str">
        <f t="shared" si="78"/>
        <v/>
      </c>
      <c r="CE76" s="58" t="str">
        <f>IFERROR(IF(BG76&lt;=23100,
   VLOOKUP(MASTER!$B$8,CCA_RATE,2,FALSE),
   VLOOKUP(MASTER!$B$8,CCA_RATE,3,FALSE)),"")</f>
        <v/>
      </c>
      <c r="CF76" s="48" t="str">
        <f>IFERROR(IF(C76="","",
IF(BH76=0,0,
   IF(AND(AX76=4,ISNUMBER(L76)),L76,
      IF(BH76&lt;=23100,
         VLOOKUP(MASTER!$B$8,CCA_RATE,2,FALSE),
         VLOOKUP(MASTER!$B$8,CCA_RATE,3,FALSE))))),"")</f>
        <v/>
      </c>
      <c r="CG76" s="48" t="str">
        <f>IFERROR(IF(C76="","",
IF(BI76=0,0,
   IF(AND(AX76=5,ISNUMBER(L76)),L76,
      IF(AND(AX76&gt;0,AX76&lt;5,ISNUMBER(L76)),CF76,
         IF(BI76&lt;=23100,
            VLOOKUP(MASTER!$B$8,CCA_RATE,2,FALSE),
            VLOOKUP(MASTER!$B$8,CCA_RATE,3,FALSE)))))),"")</f>
        <v/>
      </c>
      <c r="CH76" s="48" t="str">
        <f>IFERROR(IF(C76="","",
IF(BJ76=0,0,
   IF(AND(AX76=6,ISNUMBER(L76)),L76,
      IF(AND(AX76&gt;0,AX76&lt;6,ISNUMBER(L76)),CG76,
         IF(BJ76&lt;=23100,
            VLOOKUP(MASTER!$B$8,CCA_RATE,2,FALSE),
            VLOOKUP(MASTER!$B$8,CCA_RATE,3,FALSE)))))),"")</f>
        <v/>
      </c>
      <c r="CI76" s="48" t="str">
        <f>IFERROR(IF(C76="","",
IF(BK76=0,0,
   IF(AND(AX76=7,ISNUMBER(L76)),L76,
      IF(AND(AX76&gt;0,AX76&lt;7,ISNUMBER(L76)),CH76,
         IF(BK76&lt;=23100,
            VLOOKUP(MASTER!$B$8,CCA_RATE,2,FALSE),
            VLOOKUP(MASTER!$B$8,CCA_RATE,3,FALSE)))))),"")</f>
        <v/>
      </c>
      <c r="CJ76" s="48" t="str">
        <f>IFERROR(IF(C76="","",
IF(BL76=0,0,
   IF(AND(AX76=8,ISNUMBER(L76)),L76,
      IF(AND(AX76&gt;0,AX76&lt;8,ISNUMBER(L76)),CI76,
         IF(BL76&lt;=23100,
            VLOOKUP(MASTER!$B$8,CCA_RATE,2,FALSE),
            VLOOKUP(MASTER!$B$8,CCA_RATE,3,FALSE)))))),"")</f>
        <v/>
      </c>
      <c r="CK76" s="48" t="str">
        <f>IFERROR(IF(C76="","",
IF(BM76=0,0,
   IF(AND(AX76=9,ISNUMBER(L76)),L76,
      IF(AND(AX76&gt;0,AX76&lt;9,ISNUMBER(L76)),CJ76,
         IF(BM76&lt;=23100,
            VLOOKUP(MASTER!$B$8,CCA_RATE,2,FALSE),
            VLOOKUP(MASTER!$B$8,CCA_RATE,3,FALSE)))))),"")</f>
        <v/>
      </c>
      <c r="CL76" s="48" t="str">
        <f>IFERROR(IF(C76="","",
IF(BN76=0,0,
   IF(AND(AX76=10,ISNUMBER(L76)),L76,
      IF(AND(AX76&gt;0,AX76&lt;10,ISNUMBER(L76)),CK76,
         IF(BN76&lt;=23100,
            VLOOKUP(MASTER!$B$8,CCA_RATE,2,FALSE),
            VLOOKUP(MASTER!$B$8,CCA_RATE,3,FALSE)))))),"")</f>
        <v/>
      </c>
      <c r="CM76" s="48" t="str">
        <f>IFERROR(IF(C76="","",
IF(BO76=0,0,
   IF(AND(AX76=11,ISNUMBER(L76)),L76,
      IF(AND(AX76&gt;0,AX76&lt;11,ISNUMBER(L76)),CL76,
         IF(BO76&lt;=23100,
            VLOOKUP(MASTER!$B$8,CCA_RATE,2,FALSE),
            VLOOKUP(MASTER!$B$8,CCA_RATE,3,FALSE)))))),"")</f>
        <v/>
      </c>
      <c r="CN76" s="48" t="str">
        <f>IFERROR(IF(C76="","",
IF(BP76=0,0,
   IF(AND(AX76=12,ISNUMBER(L76)),L76,
      IF(AND(AX76&gt;0,AX76&lt;12,ISNUMBER(L76)),CM76,
         IF(BP76&lt;=23100,
            VLOOKUP(MASTER!$B$8,CCA_RATE,2,FALSE),
            VLOOKUP(MASTER!$B$8,CCA_RATE,3,FALSE)))))),"")</f>
        <v/>
      </c>
      <c r="CO76" s="48" t="str">
        <f>IFERROR(IF(C76="","",
IF(BQ76=0,0,
   IF(AND(AX76=13,ISNUMBER(L76)),L76,
      IF(AND(AX76&gt;0,AX76&lt;13,ISNUMBER(L76)),CN76,
         IF(BQ76&lt;=23100,
            VLOOKUP(MASTER!$B$8,CCA_RATE,2,FALSE),
            VLOOKUP(MASTER!$B$8,CCA_RATE,3,FALSE)))))),"")</f>
        <v/>
      </c>
      <c r="CP76" s="48" t="str">
        <f>IFERROR(IF(C76="","",
IF(BR76=0,0,
   IF(AND(AX76=14,ISNUMBER(L76)),L76,
      IF(AND(AX76&gt;0,AX76&lt;14,ISNUMBER(L76)),CO76,
         IF(BR76&lt;=23100,
            VLOOKUP(MASTER!$B$8,CCA_RATE,2,FALSE),
            VLOOKUP(MASTER!$B$8,CCA_RATE,3,FALSE)))))),"")</f>
        <v/>
      </c>
    </row>
    <row r="77" spans="1:94" x14ac:dyDescent="0.35">
      <c r="A77" s="48" t="str">
        <f>IF(C77="","",COUNTA($C$2:C77))</f>
        <v/>
      </c>
      <c r="B77" s="65"/>
      <c r="C77" s="65"/>
      <c r="D77" s="65"/>
      <c r="E77" s="65"/>
      <c r="F77" s="65"/>
      <c r="G77" s="65"/>
      <c r="H77" s="65"/>
      <c r="I77" s="65"/>
      <c r="J77" s="65"/>
      <c r="K77" s="65"/>
      <c r="L77" s="65"/>
      <c r="M77" s="65"/>
      <c r="N77" s="65"/>
      <c r="O77" s="65"/>
      <c r="P77" s="65"/>
      <c r="Q77" s="68"/>
      <c r="R77" s="68"/>
      <c r="S77" s="68"/>
      <c r="T77" s="68"/>
      <c r="U77" s="68"/>
      <c r="V77" s="68"/>
      <c r="W77" s="68"/>
      <c r="X77" s="68"/>
      <c r="Y77" s="68"/>
      <c r="Z77" s="68"/>
      <c r="AA77" s="68"/>
      <c r="AB77" s="68"/>
      <c r="AC77" t="s">
        <v>30</v>
      </c>
      <c r="AD77" s="48" t="str">
        <f t="shared" si="44"/>
        <v/>
      </c>
      <c r="AE77" s="48" t="str">
        <f>IFERROR(IF(AD77-MASTER!$B$6&lt;0,0,AD77-MASTER!$B$6),"")</f>
        <v/>
      </c>
      <c r="AF77" s="48" t="str">
        <f t="shared" si="45"/>
        <v/>
      </c>
      <c r="AG77" s="48" t="str">
        <f t="shared" si="46"/>
        <v/>
      </c>
      <c r="AH77" s="48" t="str">
        <f t="shared" si="47"/>
        <v/>
      </c>
      <c r="AI77" s="48" t="str">
        <f t="shared" si="48"/>
        <v/>
      </c>
      <c r="AJ77" s="48" t="str">
        <f t="shared" si="49"/>
        <v/>
      </c>
      <c r="AK77" s="69" t="str">
        <f t="shared" ca="1" si="50"/>
        <v/>
      </c>
      <c r="AW77" s="71">
        <f t="shared" si="42"/>
        <v>0</v>
      </c>
      <c r="AX77" s="71">
        <f t="shared" si="43"/>
        <v>0</v>
      </c>
      <c r="AY77" s="9">
        <f t="shared" si="51"/>
        <v>0</v>
      </c>
      <c r="AZ77" s="9">
        <f t="shared" si="52"/>
        <v>7</v>
      </c>
      <c r="BA77" s="9">
        <f t="shared" si="53"/>
        <v>0</v>
      </c>
      <c r="BB77" s="9">
        <f xml:space="preserve">
ROUND(BG77*MASTER!$B$3,0)
+ROUND(BH77*MASTER!$B$3,0)
+ROUND(BI77*MASTER!$B$3,0)
+ROUND(BJ77*MASTER!$B$3,0)
+ROUND(BK77*MASTER!$B$4,0)
+ROUND(BL77*MASTER!$B$4,0)
+ROUND(BM77*MASTER!$B$4,0)
+ROUND(BN77*MASTER!$B$4,0)
+ROUND(BO77*MASTER!$B$4,0)
+ROUND(BP77*MASTER!$B$4,0)
+ROUND(BQ77*MASTER!$B$4,0)
+ROUND(BR77*MASTER!$B$4,0)
+ROUND(
   (MASTER!$B$3 - MASTER!$B$11) * E77 * 2,
0)</f>
        <v>0</v>
      </c>
      <c r="BC77" s="9" t="str">
        <f t="shared" si="54"/>
        <v/>
      </c>
      <c r="BD77" s="9">
        <f t="shared" si="55"/>
        <v>0</v>
      </c>
      <c r="BE77" s="9">
        <f>IF(O77="Yes",MASTER!$B$7,0)</f>
        <v>0</v>
      </c>
      <c r="BF77" s="9">
        <f>IF(
   OR($N77="",$N77="NO"),
   0,
   IFERROR(
      ROUND(
         CHOOSE(
            MATCH($N77,$H$302:$H$313,0),
            (BG77 + ROUND(BG77*MASTER!$B$3,0))*0.5,
            (BH77 + ROUND(BH77*MASTER!$B$3,0))*0.5,
            (BI77 + ROUND(BI77*MASTER!$B$3,0))*0.5,
            (BJ77 + ROUND(BJ77*MASTER!$B$3,0))*0.5,
            (BK77 + ROUND(BK77*MASTER!$B$4,0))*0.5,
            (BL77 + ROUND(BL77*MASTER!$B$4,0))*0.5,
            (BM77 + ROUND(BM77*MASTER!$B$4,0))*0.5,
            (BN77 + ROUND(BN77*MASTER!$B$4,0))*0.5,
            (BO77 + ROUND(BO77*MASTER!$B$4,0))*0.5,
            (BP77 + ROUND(BP77*MASTER!$B$4,0))*0.5,
            (BQ77 + ROUND(BQ77*MASTER!$B$4,0))*0.5,
            (BR77 + ROUND(BR77*MASTER!$B$4,0))*0.5
         ),
      0),
   0)
)</f>
        <v>0</v>
      </c>
      <c r="BG77" s="71">
        <f t="shared" si="56"/>
        <v>0</v>
      </c>
      <c r="BH77" s="9">
        <f t="shared" si="57"/>
        <v>0</v>
      </c>
      <c r="BI77" s="9">
        <f t="shared" si="58"/>
        <v>0</v>
      </c>
      <c r="BJ77" s="9">
        <f t="shared" si="59"/>
        <v>0</v>
      </c>
      <c r="BK77" s="9">
        <f t="shared" si="60"/>
        <v>0</v>
      </c>
      <c r="BL77" s="71">
        <f t="shared" si="61"/>
        <v>0</v>
      </c>
      <c r="BM77" s="71">
        <f t="shared" si="62"/>
        <v>0</v>
      </c>
      <c r="BN77" s="71">
        <f t="shared" si="63"/>
        <v>0</v>
      </c>
      <c r="BO77" s="71">
        <f t="shared" si="64"/>
        <v>0</v>
      </c>
      <c r="BP77" s="71">
        <f t="shared" si="65"/>
        <v>0</v>
      </c>
      <c r="BQ77" s="72">
        <f t="shared" si="66"/>
        <v>0</v>
      </c>
      <c r="BR77" s="71">
        <f t="shared" si="67"/>
        <v>0</v>
      </c>
      <c r="BS77" s="58" t="str">
        <f>IF(C77="","",IFERROR(VLOOKUP($A77,HRA_EXCEPTION,2,FALSE),MASTER!$B$5))</f>
        <v/>
      </c>
      <c r="BT77" s="48" t="str">
        <f t="shared" si="68"/>
        <v/>
      </c>
      <c r="BU77" s="48" t="str">
        <f t="shared" si="69"/>
        <v/>
      </c>
      <c r="BV77" s="48" t="str">
        <f t="shared" si="70"/>
        <v/>
      </c>
      <c r="BW77" s="48" t="str">
        <f t="shared" si="71"/>
        <v/>
      </c>
      <c r="BX77" s="48" t="str">
        <f t="shared" si="72"/>
        <v/>
      </c>
      <c r="BY77" s="48" t="str">
        <f t="shared" si="73"/>
        <v/>
      </c>
      <c r="BZ77" s="48" t="str">
        <f t="shared" si="74"/>
        <v/>
      </c>
      <c r="CA77" s="48" t="str">
        <f t="shared" si="75"/>
        <v/>
      </c>
      <c r="CB77" s="48" t="str">
        <f t="shared" si="76"/>
        <v/>
      </c>
      <c r="CC77" s="48" t="str">
        <f t="shared" si="77"/>
        <v/>
      </c>
      <c r="CD77" s="48" t="str">
        <f t="shared" si="78"/>
        <v/>
      </c>
      <c r="CE77" s="58" t="str">
        <f>IFERROR(IF(BG77&lt;=23100,
   VLOOKUP(MASTER!$B$8,CCA_RATE,2,FALSE),
   VLOOKUP(MASTER!$B$8,CCA_RATE,3,FALSE)),"")</f>
        <v/>
      </c>
      <c r="CF77" s="48" t="str">
        <f>IFERROR(IF(C77="","",
IF(BH77=0,0,
   IF(AND(AX77=4,ISNUMBER(L77)),L77,
      IF(BH77&lt;=23100,
         VLOOKUP(MASTER!$B$8,CCA_RATE,2,FALSE),
         VLOOKUP(MASTER!$B$8,CCA_RATE,3,FALSE))))),"")</f>
        <v/>
      </c>
      <c r="CG77" s="48" t="str">
        <f>IFERROR(IF(C77="","",
IF(BI77=0,0,
   IF(AND(AX77=5,ISNUMBER(L77)),L77,
      IF(AND(AX77&gt;0,AX77&lt;5,ISNUMBER(L77)),CF77,
         IF(BI77&lt;=23100,
            VLOOKUP(MASTER!$B$8,CCA_RATE,2,FALSE),
            VLOOKUP(MASTER!$B$8,CCA_RATE,3,FALSE)))))),"")</f>
        <v/>
      </c>
      <c r="CH77" s="48" t="str">
        <f>IFERROR(IF(C77="","",
IF(BJ77=0,0,
   IF(AND(AX77=6,ISNUMBER(L77)),L77,
      IF(AND(AX77&gt;0,AX77&lt;6,ISNUMBER(L77)),CG77,
         IF(BJ77&lt;=23100,
            VLOOKUP(MASTER!$B$8,CCA_RATE,2,FALSE),
            VLOOKUP(MASTER!$B$8,CCA_RATE,3,FALSE)))))),"")</f>
        <v/>
      </c>
      <c r="CI77" s="48" t="str">
        <f>IFERROR(IF(C77="","",
IF(BK77=0,0,
   IF(AND(AX77=7,ISNUMBER(L77)),L77,
      IF(AND(AX77&gt;0,AX77&lt;7,ISNUMBER(L77)),CH77,
         IF(BK77&lt;=23100,
            VLOOKUP(MASTER!$B$8,CCA_RATE,2,FALSE),
            VLOOKUP(MASTER!$B$8,CCA_RATE,3,FALSE)))))),"")</f>
        <v/>
      </c>
      <c r="CJ77" s="48" t="str">
        <f>IFERROR(IF(C77="","",
IF(BL77=0,0,
   IF(AND(AX77=8,ISNUMBER(L77)),L77,
      IF(AND(AX77&gt;0,AX77&lt;8,ISNUMBER(L77)),CI77,
         IF(BL77&lt;=23100,
            VLOOKUP(MASTER!$B$8,CCA_RATE,2,FALSE),
            VLOOKUP(MASTER!$B$8,CCA_RATE,3,FALSE)))))),"")</f>
        <v/>
      </c>
      <c r="CK77" s="48" t="str">
        <f>IFERROR(IF(C77="","",
IF(BM77=0,0,
   IF(AND(AX77=9,ISNUMBER(L77)),L77,
      IF(AND(AX77&gt;0,AX77&lt;9,ISNUMBER(L77)),CJ77,
         IF(BM77&lt;=23100,
            VLOOKUP(MASTER!$B$8,CCA_RATE,2,FALSE),
            VLOOKUP(MASTER!$B$8,CCA_RATE,3,FALSE)))))),"")</f>
        <v/>
      </c>
      <c r="CL77" s="48" t="str">
        <f>IFERROR(IF(C77="","",
IF(BN77=0,0,
   IF(AND(AX77=10,ISNUMBER(L77)),L77,
      IF(AND(AX77&gt;0,AX77&lt;10,ISNUMBER(L77)),CK77,
         IF(BN77&lt;=23100,
            VLOOKUP(MASTER!$B$8,CCA_RATE,2,FALSE),
            VLOOKUP(MASTER!$B$8,CCA_RATE,3,FALSE)))))),"")</f>
        <v/>
      </c>
      <c r="CM77" s="48" t="str">
        <f>IFERROR(IF(C77="","",
IF(BO77=0,0,
   IF(AND(AX77=11,ISNUMBER(L77)),L77,
      IF(AND(AX77&gt;0,AX77&lt;11,ISNUMBER(L77)),CL77,
         IF(BO77&lt;=23100,
            VLOOKUP(MASTER!$B$8,CCA_RATE,2,FALSE),
            VLOOKUP(MASTER!$B$8,CCA_RATE,3,FALSE)))))),"")</f>
        <v/>
      </c>
      <c r="CN77" s="48" t="str">
        <f>IFERROR(IF(C77="","",
IF(BP77=0,0,
   IF(AND(AX77=12,ISNUMBER(L77)),L77,
      IF(AND(AX77&gt;0,AX77&lt;12,ISNUMBER(L77)),CM77,
         IF(BP77&lt;=23100,
            VLOOKUP(MASTER!$B$8,CCA_RATE,2,FALSE),
            VLOOKUP(MASTER!$B$8,CCA_RATE,3,FALSE)))))),"")</f>
        <v/>
      </c>
      <c r="CO77" s="48" t="str">
        <f>IFERROR(IF(C77="","",
IF(BQ77=0,0,
   IF(AND(AX77=13,ISNUMBER(L77)),L77,
      IF(AND(AX77&gt;0,AX77&lt;13,ISNUMBER(L77)),CN77,
         IF(BQ77&lt;=23100,
            VLOOKUP(MASTER!$B$8,CCA_RATE,2,FALSE),
            VLOOKUP(MASTER!$B$8,CCA_RATE,3,FALSE)))))),"")</f>
        <v/>
      </c>
      <c r="CP77" s="48" t="str">
        <f>IFERROR(IF(C77="","",
IF(BR77=0,0,
   IF(AND(AX77=14,ISNUMBER(L77)),L77,
      IF(AND(AX77&gt;0,AX77&lt;14,ISNUMBER(L77)),CO77,
         IF(BR77&lt;=23100,
            VLOOKUP(MASTER!$B$8,CCA_RATE,2,FALSE),
            VLOOKUP(MASTER!$B$8,CCA_RATE,3,FALSE)))))),"")</f>
        <v/>
      </c>
    </row>
    <row r="78" spans="1:94" x14ac:dyDescent="0.35">
      <c r="A78" s="48" t="str">
        <f>IF(C78="","",COUNTA($C$2:C78))</f>
        <v/>
      </c>
      <c r="B78" s="65"/>
      <c r="C78" s="65"/>
      <c r="D78" s="65"/>
      <c r="E78" s="65"/>
      <c r="F78" s="65"/>
      <c r="G78" s="65"/>
      <c r="H78" s="65"/>
      <c r="I78" s="65"/>
      <c r="J78" s="65"/>
      <c r="K78" s="65"/>
      <c r="L78" s="65"/>
      <c r="M78" s="65"/>
      <c r="N78" s="65"/>
      <c r="O78" s="65"/>
      <c r="P78" s="65"/>
      <c r="Q78" s="68"/>
      <c r="R78" s="68"/>
      <c r="S78" s="68"/>
      <c r="T78" s="68"/>
      <c r="U78" s="68"/>
      <c r="V78" s="68"/>
      <c r="W78" s="68"/>
      <c r="X78" s="68"/>
      <c r="Y78" s="68"/>
      <c r="Z78" s="68"/>
      <c r="AA78" s="68"/>
      <c r="AB78" s="68"/>
      <c r="AC78" t="s">
        <v>31</v>
      </c>
      <c r="AD78" s="48" t="str">
        <f t="shared" si="44"/>
        <v/>
      </c>
      <c r="AE78" s="48" t="str">
        <f>IFERROR(IF(AD78-MASTER!$B$6&lt;0,0,AD78-MASTER!$B$6),"")</f>
        <v/>
      </c>
      <c r="AF78" s="48" t="str">
        <f t="shared" si="45"/>
        <v/>
      </c>
      <c r="AG78" s="48" t="str">
        <f t="shared" si="46"/>
        <v/>
      </c>
      <c r="AH78" s="48" t="str">
        <f t="shared" si="47"/>
        <v/>
      </c>
      <c r="AI78" s="48" t="str">
        <f t="shared" si="48"/>
        <v/>
      </c>
      <c r="AJ78" s="48" t="str">
        <f t="shared" si="49"/>
        <v/>
      </c>
      <c r="AK78" s="69" t="str">
        <f t="shared" ca="1" si="50"/>
        <v/>
      </c>
      <c r="AW78" s="71">
        <f t="shared" si="42"/>
        <v>0</v>
      </c>
      <c r="AX78" s="71">
        <f t="shared" si="43"/>
        <v>0</v>
      </c>
      <c r="AY78" s="9">
        <f t="shared" si="51"/>
        <v>0</v>
      </c>
      <c r="AZ78" s="9">
        <f t="shared" si="52"/>
        <v>7</v>
      </c>
      <c r="BA78" s="9">
        <f t="shared" si="53"/>
        <v>0</v>
      </c>
      <c r="BB78" s="9">
        <f xml:space="preserve">
ROUND(BG78*MASTER!$B$3,0)
+ROUND(BH78*MASTER!$B$3,0)
+ROUND(BI78*MASTER!$B$3,0)
+ROUND(BJ78*MASTER!$B$3,0)
+ROUND(BK78*MASTER!$B$4,0)
+ROUND(BL78*MASTER!$B$4,0)
+ROUND(BM78*MASTER!$B$4,0)
+ROUND(BN78*MASTER!$B$4,0)
+ROUND(BO78*MASTER!$B$4,0)
+ROUND(BP78*MASTER!$B$4,0)
+ROUND(BQ78*MASTER!$B$4,0)
+ROUND(BR78*MASTER!$B$4,0)
+ROUND(
   (MASTER!$B$3 - MASTER!$B$11) * E78 * 2,
0)</f>
        <v>0</v>
      </c>
      <c r="BC78" s="9" t="str">
        <f t="shared" si="54"/>
        <v/>
      </c>
      <c r="BD78" s="9">
        <f t="shared" si="55"/>
        <v>0</v>
      </c>
      <c r="BE78" s="9">
        <f>IF(O78="Yes",MASTER!$B$7,0)</f>
        <v>0</v>
      </c>
      <c r="BF78" s="9">
        <f>IF(
   OR($N78="",$N78="NO"),
   0,
   IFERROR(
      ROUND(
         CHOOSE(
            MATCH($N78,$H$302:$H$313,0),
            (BG78 + ROUND(BG78*MASTER!$B$3,0))*0.5,
            (BH78 + ROUND(BH78*MASTER!$B$3,0))*0.5,
            (BI78 + ROUND(BI78*MASTER!$B$3,0))*0.5,
            (BJ78 + ROUND(BJ78*MASTER!$B$3,0))*0.5,
            (BK78 + ROUND(BK78*MASTER!$B$4,0))*0.5,
            (BL78 + ROUND(BL78*MASTER!$B$4,0))*0.5,
            (BM78 + ROUND(BM78*MASTER!$B$4,0))*0.5,
            (BN78 + ROUND(BN78*MASTER!$B$4,0))*0.5,
            (BO78 + ROUND(BO78*MASTER!$B$4,0))*0.5,
            (BP78 + ROUND(BP78*MASTER!$B$4,0))*0.5,
            (BQ78 + ROUND(BQ78*MASTER!$B$4,0))*0.5,
            (BR78 + ROUND(BR78*MASTER!$B$4,0))*0.5
         ),
      0),
   0)
)</f>
        <v>0</v>
      </c>
      <c r="BG78" s="71">
        <f t="shared" si="56"/>
        <v>0</v>
      </c>
      <c r="BH78" s="9">
        <f t="shared" si="57"/>
        <v>0</v>
      </c>
      <c r="BI78" s="9">
        <f t="shared" si="58"/>
        <v>0</v>
      </c>
      <c r="BJ78" s="9">
        <f t="shared" si="59"/>
        <v>0</v>
      </c>
      <c r="BK78" s="9">
        <f t="shared" si="60"/>
        <v>0</v>
      </c>
      <c r="BL78" s="71">
        <f t="shared" si="61"/>
        <v>0</v>
      </c>
      <c r="BM78" s="71">
        <f t="shared" si="62"/>
        <v>0</v>
      </c>
      <c r="BN78" s="71">
        <f t="shared" si="63"/>
        <v>0</v>
      </c>
      <c r="BO78" s="71">
        <f t="shared" si="64"/>
        <v>0</v>
      </c>
      <c r="BP78" s="71">
        <f t="shared" si="65"/>
        <v>0</v>
      </c>
      <c r="BQ78" s="72">
        <f t="shared" si="66"/>
        <v>0</v>
      </c>
      <c r="BR78" s="71">
        <f t="shared" si="67"/>
        <v>0</v>
      </c>
      <c r="BS78" s="58" t="str">
        <f>IF(C78="","",IFERROR(VLOOKUP($A78,HRA_EXCEPTION,2,FALSE),MASTER!$B$5))</f>
        <v/>
      </c>
      <c r="BT78" s="48" t="str">
        <f t="shared" si="68"/>
        <v/>
      </c>
      <c r="BU78" s="48" t="str">
        <f t="shared" si="69"/>
        <v/>
      </c>
      <c r="BV78" s="48" t="str">
        <f t="shared" si="70"/>
        <v/>
      </c>
      <c r="BW78" s="48" t="str">
        <f t="shared" si="71"/>
        <v/>
      </c>
      <c r="BX78" s="48" t="str">
        <f t="shared" si="72"/>
        <v/>
      </c>
      <c r="BY78" s="48" t="str">
        <f t="shared" si="73"/>
        <v/>
      </c>
      <c r="BZ78" s="48" t="str">
        <f t="shared" si="74"/>
        <v/>
      </c>
      <c r="CA78" s="48" t="str">
        <f t="shared" si="75"/>
        <v/>
      </c>
      <c r="CB78" s="48" t="str">
        <f t="shared" si="76"/>
        <v/>
      </c>
      <c r="CC78" s="48" t="str">
        <f t="shared" si="77"/>
        <v/>
      </c>
      <c r="CD78" s="48" t="str">
        <f t="shared" si="78"/>
        <v/>
      </c>
      <c r="CE78" s="58" t="str">
        <f>IFERROR(IF(BG78&lt;=23100,
   VLOOKUP(MASTER!$B$8,CCA_RATE,2,FALSE),
   VLOOKUP(MASTER!$B$8,CCA_RATE,3,FALSE)),"")</f>
        <v/>
      </c>
      <c r="CF78" s="48" t="str">
        <f>IFERROR(IF(C78="","",
IF(BH78=0,0,
   IF(AND(AX78=4,ISNUMBER(L78)),L78,
      IF(BH78&lt;=23100,
         VLOOKUP(MASTER!$B$8,CCA_RATE,2,FALSE),
         VLOOKUP(MASTER!$B$8,CCA_RATE,3,FALSE))))),"")</f>
        <v/>
      </c>
      <c r="CG78" s="48" t="str">
        <f>IFERROR(IF(C78="","",
IF(BI78=0,0,
   IF(AND(AX78=5,ISNUMBER(L78)),L78,
      IF(AND(AX78&gt;0,AX78&lt;5,ISNUMBER(L78)),CF78,
         IF(BI78&lt;=23100,
            VLOOKUP(MASTER!$B$8,CCA_RATE,2,FALSE),
            VLOOKUP(MASTER!$B$8,CCA_RATE,3,FALSE)))))),"")</f>
        <v/>
      </c>
      <c r="CH78" s="48" t="str">
        <f>IFERROR(IF(C78="","",
IF(BJ78=0,0,
   IF(AND(AX78=6,ISNUMBER(L78)),L78,
      IF(AND(AX78&gt;0,AX78&lt;6,ISNUMBER(L78)),CG78,
         IF(BJ78&lt;=23100,
            VLOOKUP(MASTER!$B$8,CCA_RATE,2,FALSE),
            VLOOKUP(MASTER!$B$8,CCA_RATE,3,FALSE)))))),"")</f>
        <v/>
      </c>
      <c r="CI78" s="48" t="str">
        <f>IFERROR(IF(C78="","",
IF(BK78=0,0,
   IF(AND(AX78=7,ISNUMBER(L78)),L78,
      IF(AND(AX78&gt;0,AX78&lt;7,ISNUMBER(L78)),CH78,
         IF(BK78&lt;=23100,
            VLOOKUP(MASTER!$B$8,CCA_RATE,2,FALSE),
            VLOOKUP(MASTER!$B$8,CCA_RATE,3,FALSE)))))),"")</f>
        <v/>
      </c>
      <c r="CJ78" s="48" t="str">
        <f>IFERROR(IF(C78="","",
IF(BL78=0,0,
   IF(AND(AX78=8,ISNUMBER(L78)),L78,
      IF(AND(AX78&gt;0,AX78&lt;8,ISNUMBER(L78)),CI78,
         IF(BL78&lt;=23100,
            VLOOKUP(MASTER!$B$8,CCA_RATE,2,FALSE),
            VLOOKUP(MASTER!$B$8,CCA_RATE,3,FALSE)))))),"")</f>
        <v/>
      </c>
      <c r="CK78" s="48" t="str">
        <f>IFERROR(IF(C78="","",
IF(BM78=0,0,
   IF(AND(AX78=9,ISNUMBER(L78)),L78,
      IF(AND(AX78&gt;0,AX78&lt;9,ISNUMBER(L78)),CJ78,
         IF(BM78&lt;=23100,
            VLOOKUP(MASTER!$B$8,CCA_RATE,2,FALSE),
            VLOOKUP(MASTER!$B$8,CCA_RATE,3,FALSE)))))),"")</f>
        <v/>
      </c>
      <c r="CL78" s="48" t="str">
        <f>IFERROR(IF(C78="","",
IF(BN78=0,0,
   IF(AND(AX78=10,ISNUMBER(L78)),L78,
      IF(AND(AX78&gt;0,AX78&lt;10,ISNUMBER(L78)),CK78,
         IF(BN78&lt;=23100,
            VLOOKUP(MASTER!$B$8,CCA_RATE,2,FALSE),
            VLOOKUP(MASTER!$B$8,CCA_RATE,3,FALSE)))))),"")</f>
        <v/>
      </c>
      <c r="CM78" s="48" t="str">
        <f>IFERROR(IF(C78="","",
IF(BO78=0,0,
   IF(AND(AX78=11,ISNUMBER(L78)),L78,
      IF(AND(AX78&gt;0,AX78&lt;11,ISNUMBER(L78)),CL78,
         IF(BO78&lt;=23100,
            VLOOKUP(MASTER!$B$8,CCA_RATE,2,FALSE),
            VLOOKUP(MASTER!$B$8,CCA_RATE,3,FALSE)))))),"")</f>
        <v/>
      </c>
      <c r="CN78" s="48" t="str">
        <f>IFERROR(IF(C78="","",
IF(BP78=0,0,
   IF(AND(AX78=12,ISNUMBER(L78)),L78,
      IF(AND(AX78&gt;0,AX78&lt;12,ISNUMBER(L78)),CM78,
         IF(BP78&lt;=23100,
            VLOOKUP(MASTER!$B$8,CCA_RATE,2,FALSE),
            VLOOKUP(MASTER!$B$8,CCA_RATE,3,FALSE)))))),"")</f>
        <v/>
      </c>
      <c r="CO78" s="48" t="str">
        <f>IFERROR(IF(C78="","",
IF(BQ78=0,0,
   IF(AND(AX78=13,ISNUMBER(L78)),L78,
      IF(AND(AX78&gt;0,AX78&lt;13,ISNUMBER(L78)),CN78,
         IF(BQ78&lt;=23100,
            VLOOKUP(MASTER!$B$8,CCA_RATE,2,FALSE),
            VLOOKUP(MASTER!$B$8,CCA_RATE,3,FALSE)))))),"")</f>
        <v/>
      </c>
      <c r="CP78" s="48" t="str">
        <f>IFERROR(IF(C78="","",
IF(BR78=0,0,
   IF(AND(AX78=14,ISNUMBER(L78)),L78,
      IF(AND(AX78&gt;0,AX78&lt;14,ISNUMBER(L78)),CO78,
         IF(BR78&lt;=23100,
            VLOOKUP(MASTER!$B$8,CCA_RATE,2,FALSE),
            VLOOKUP(MASTER!$B$8,CCA_RATE,3,FALSE)))))),"")</f>
        <v/>
      </c>
    </row>
    <row r="79" spans="1:94" x14ac:dyDescent="0.35">
      <c r="A79" s="48" t="str">
        <f>IF(C79="","",COUNTA($C$2:C79))</f>
        <v/>
      </c>
      <c r="B79" s="65"/>
      <c r="C79" s="65"/>
      <c r="D79" s="65"/>
      <c r="E79" s="65"/>
      <c r="F79" s="65"/>
      <c r="G79" s="65"/>
      <c r="H79" s="65"/>
      <c r="I79" s="65"/>
      <c r="J79" s="65"/>
      <c r="K79" s="65"/>
      <c r="L79" s="65"/>
      <c r="M79" s="65"/>
      <c r="N79" s="65"/>
      <c r="O79" s="65"/>
      <c r="P79" s="65"/>
      <c r="Q79" s="68"/>
      <c r="R79" s="68"/>
      <c r="S79" s="68"/>
      <c r="T79" s="68"/>
      <c r="U79" s="68"/>
      <c r="V79" s="68"/>
      <c r="W79" s="68"/>
      <c r="X79" s="68"/>
      <c r="Y79" s="68"/>
      <c r="Z79" s="68"/>
      <c r="AA79" s="68"/>
      <c r="AB79" s="68"/>
      <c r="AC79" t="s">
        <v>32</v>
      </c>
      <c r="AD79" s="48" t="str">
        <f t="shared" si="44"/>
        <v/>
      </c>
      <c r="AE79" s="48" t="str">
        <f>IFERROR(IF(AD79-MASTER!$B$6&lt;0,0,AD79-MASTER!$B$6),"")</f>
        <v/>
      </c>
      <c r="AF79" s="48" t="str">
        <f t="shared" si="45"/>
        <v/>
      </c>
      <c r="AG79" s="48" t="str">
        <f t="shared" si="46"/>
        <v/>
      </c>
      <c r="AH79" s="48" t="str">
        <f t="shared" si="47"/>
        <v/>
      </c>
      <c r="AI79" s="48" t="str">
        <f t="shared" si="48"/>
        <v/>
      </c>
      <c r="AJ79" s="48" t="str">
        <f t="shared" si="49"/>
        <v/>
      </c>
      <c r="AK79" s="69" t="str">
        <f t="shared" ca="1" si="50"/>
        <v/>
      </c>
      <c r="AW79" s="71">
        <f t="shared" si="42"/>
        <v>0</v>
      </c>
      <c r="AX79" s="71">
        <f t="shared" si="43"/>
        <v>0</v>
      </c>
      <c r="AY79" s="9">
        <f t="shared" si="51"/>
        <v>0</v>
      </c>
      <c r="AZ79" s="9">
        <f t="shared" si="52"/>
        <v>7</v>
      </c>
      <c r="BA79" s="9">
        <f t="shared" si="53"/>
        <v>0</v>
      </c>
      <c r="BB79" s="9">
        <f xml:space="preserve">
ROUND(BG79*MASTER!$B$3,0)
+ROUND(BH79*MASTER!$B$3,0)
+ROUND(BI79*MASTER!$B$3,0)
+ROUND(BJ79*MASTER!$B$3,0)
+ROUND(BK79*MASTER!$B$4,0)
+ROUND(BL79*MASTER!$B$4,0)
+ROUND(BM79*MASTER!$B$4,0)
+ROUND(BN79*MASTER!$B$4,0)
+ROUND(BO79*MASTER!$B$4,0)
+ROUND(BP79*MASTER!$B$4,0)
+ROUND(BQ79*MASTER!$B$4,0)
+ROUND(BR79*MASTER!$B$4,0)
+ROUND(
   (MASTER!$B$3 - MASTER!$B$11) * E79 * 2,
0)</f>
        <v>0</v>
      </c>
      <c r="BC79" s="9" t="str">
        <f t="shared" si="54"/>
        <v/>
      </c>
      <c r="BD79" s="9">
        <f t="shared" si="55"/>
        <v>0</v>
      </c>
      <c r="BE79" s="9">
        <f>IF(O79="Yes",MASTER!$B$7,0)</f>
        <v>0</v>
      </c>
      <c r="BF79" s="9">
        <f>IF(
   OR($N79="",$N79="NO"),
   0,
   IFERROR(
      ROUND(
         CHOOSE(
            MATCH($N79,$H$302:$H$313,0),
            (BG79 + ROUND(BG79*MASTER!$B$3,0))*0.5,
            (BH79 + ROUND(BH79*MASTER!$B$3,0))*0.5,
            (BI79 + ROUND(BI79*MASTER!$B$3,0))*0.5,
            (BJ79 + ROUND(BJ79*MASTER!$B$3,0))*0.5,
            (BK79 + ROUND(BK79*MASTER!$B$4,0))*0.5,
            (BL79 + ROUND(BL79*MASTER!$B$4,0))*0.5,
            (BM79 + ROUND(BM79*MASTER!$B$4,0))*0.5,
            (BN79 + ROUND(BN79*MASTER!$B$4,0))*0.5,
            (BO79 + ROUND(BO79*MASTER!$B$4,0))*0.5,
            (BP79 + ROUND(BP79*MASTER!$B$4,0))*0.5,
            (BQ79 + ROUND(BQ79*MASTER!$B$4,0))*0.5,
            (BR79 + ROUND(BR79*MASTER!$B$4,0))*0.5
         ),
      0),
   0)
)</f>
        <v>0</v>
      </c>
      <c r="BG79" s="71">
        <f t="shared" si="56"/>
        <v>0</v>
      </c>
      <c r="BH79" s="9">
        <f t="shared" si="57"/>
        <v>0</v>
      </c>
      <c r="BI79" s="9">
        <f t="shared" si="58"/>
        <v>0</v>
      </c>
      <c r="BJ79" s="9">
        <f t="shared" si="59"/>
        <v>0</v>
      </c>
      <c r="BK79" s="9">
        <f t="shared" si="60"/>
        <v>0</v>
      </c>
      <c r="BL79" s="71">
        <f t="shared" si="61"/>
        <v>0</v>
      </c>
      <c r="BM79" s="71">
        <f t="shared" si="62"/>
        <v>0</v>
      </c>
      <c r="BN79" s="71">
        <f t="shared" si="63"/>
        <v>0</v>
      </c>
      <c r="BO79" s="71">
        <f t="shared" si="64"/>
        <v>0</v>
      </c>
      <c r="BP79" s="71">
        <f t="shared" si="65"/>
        <v>0</v>
      </c>
      <c r="BQ79" s="72">
        <f t="shared" si="66"/>
        <v>0</v>
      </c>
      <c r="BR79" s="71">
        <f t="shared" si="67"/>
        <v>0</v>
      </c>
      <c r="BS79" s="58" t="str">
        <f>IF(C79="","",IFERROR(VLOOKUP($A79,HRA_EXCEPTION,2,FALSE),MASTER!$B$5))</f>
        <v/>
      </c>
      <c r="BT79" s="48" t="str">
        <f t="shared" si="68"/>
        <v/>
      </c>
      <c r="BU79" s="48" t="str">
        <f t="shared" si="69"/>
        <v/>
      </c>
      <c r="BV79" s="48" t="str">
        <f t="shared" si="70"/>
        <v/>
      </c>
      <c r="BW79" s="48" t="str">
        <f t="shared" si="71"/>
        <v/>
      </c>
      <c r="BX79" s="48" t="str">
        <f t="shared" si="72"/>
        <v/>
      </c>
      <c r="BY79" s="48" t="str">
        <f t="shared" si="73"/>
        <v/>
      </c>
      <c r="BZ79" s="48" t="str">
        <f t="shared" si="74"/>
        <v/>
      </c>
      <c r="CA79" s="48" t="str">
        <f t="shared" si="75"/>
        <v/>
      </c>
      <c r="CB79" s="48" t="str">
        <f t="shared" si="76"/>
        <v/>
      </c>
      <c r="CC79" s="48" t="str">
        <f t="shared" si="77"/>
        <v/>
      </c>
      <c r="CD79" s="48" t="str">
        <f t="shared" si="78"/>
        <v/>
      </c>
      <c r="CE79" s="58" t="str">
        <f>IFERROR(IF(BG79&lt;=23100,
   VLOOKUP(MASTER!$B$8,CCA_RATE,2,FALSE),
   VLOOKUP(MASTER!$B$8,CCA_RATE,3,FALSE)),"")</f>
        <v/>
      </c>
      <c r="CF79" s="48" t="str">
        <f>IFERROR(IF(C79="","",
IF(BH79=0,0,
   IF(AND(AX79=4,ISNUMBER(L79)),L79,
      IF(BH79&lt;=23100,
         VLOOKUP(MASTER!$B$8,CCA_RATE,2,FALSE),
         VLOOKUP(MASTER!$B$8,CCA_RATE,3,FALSE))))),"")</f>
        <v/>
      </c>
      <c r="CG79" s="48" t="str">
        <f>IFERROR(IF(C79="","",
IF(BI79=0,0,
   IF(AND(AX79=5,ISNUMBER(L79)),L79,
      IF(AND(AX79&gt;0,AX79&lt;5,ISNUMBER(L79)),CF79,
         IF(BI79&lt;=23100,
            VLOOKUP(MASTER!$B$8,CCA_RATE,2,FALSE),
            VLOOKUP(MASTER!$B$8,CCA_RATE,3,FALSE)))))),"")</f>
        <v/>
      </c>
      <c r="CH79" s="48" t="str">
        <f>IFERROR(IF(C79="","",
IF(BJ79=0,0,
   IF(AND(AX79=6,ISNUMBER(L79)),L79,
      IF(AND(AX79&gt;0,AX79&lt;6,ISNUMBER(L79)),CG79,
         IF(BJ79&lt;=23100,
            VLOOKUP(MASTER!$B$8,CCA_RATE,2,FALSE),
            VLOOKUP(MASTER!$B$8,CCA_RATE,3,FALSE)))))),"")</f>
        <v/>
      </c>
      <c r="CI79" s="48" t="str">
        <f>IFERROR(IF(C79="","",
IF(BK79=0,0,
   IF(AND(AX79=7,ISNUMBER(L79)),L79,
      IF(AND(AX79&gt;0,AX79&lt;7,ISNUMBER(L79)),CH79,
         IF(BK79&lt;=23100,
            VLOOKUP(MASTER!$B$8,CCA_RATE,2,FALSE),
            VLOOKUP(MASTER!$B$8,CCA_RATE,3,FALSE)))))),"")</f>
        <v/>
      </c>
      <c r="CJ79" s="48" t="str">
        <f>IFERROR(IF(C79="","",
IF(BL79=0,0,
   IF(AND(AX79=8,ISNUMBER(L79)),L79,
      IF(AND(AX79&gt;0,AX79&lt;8,ISNUMBER(L79)),CI79,
         IF(BL79&lt;=23100,
            VLOOKUP(MASTER!$B$8,CCA_RATE,2,FALSE),
            VLOOKUP(MASTER!$B$8,CCA_RATE,3,FALSE)))))),"")</f>
        <v/>
      </c>
      <c r="CK79" s="48" t="str">
        <f>IFERROR(IF(C79="","",
IF(BM79=0,0,
   IF(AND(AX79=9,ISNUMBER(L79)),L79,
      IF(AND(AX79&gt;0,AX79&lt;9,ISNUMBER(L79)),CJ79,
         IF(BM79&lt;=23100,
            VLOOKUP(MASTER!$B$8,CCA_RATE,2,FALSE),
            VLOOKUP(MASTER!$B$8,CCA_RATE,3,FALSE)))))),"")</f>
        <v/>
      </c>
      <c r="CL79" s="48" t="str">
        <f>IFERROR(IF(C79="","",
IF(BN79=0,0,
   IF(AND(AX79=10,ISNUMBER(L79)),L79,
      IF(AND(AX79&gt;0,AX79&lt;10,ISNUMBER(L79)),CK79,
         IF(BN79&lt;=23100,
            VLOOKUP(MASTER!$B$8,CCA_RATE,2,FALSE),
            VLOOKUP(MASTER!$B$8,CCA_RATE,3,FALSE)))))),"")</f>
        <v/>
      </c>
      <c r="CM79" s="48" t="str">
        <f>IFERROR(IF(C79="","",
IF(BO79=0,0,
   IF(AND(AX79=11,ISNUMBER(L79)),L79,
      IF(AND(AX79&gt;0,AX79&lt;11,ISNUMBER(L79)),CL79,
         IF(BO79&lt;=23100,
            VLOOKUP(MASTER!$B$8,CCA_RATE,2,FALSE),
            VLOOKUP(MASTER!$B$8,CCA_RATE,3,FALSE)))))),"")</f>
        <v/>
      </c>
      <c r="CN79" s="48" t="str">
        <f>IFERROR(IF(C79="","",
IF(BP79=0,0,
   IF(AND(AX79=12,ISNUMBER(L79)),L79,
      IF(AND(AX79&gt;0,AX79&lt;12,ISNUMBER(L79)),CM79,
         IF(BP79&lt;=23100,
            VLOOKUP(MASTER!$B$8,CCA_RATE,2,FALSE),
            VLOOKUP(MASTER!$B$8,CCA_RATE,3,FALSE)))))),"")</f>
        <v/>
      </c>
      <c r="CO79" s="48" t="str">
        <f>IFERROR(IF(C79="","",
IF(BQ79=0,0,
   IF(AND(AX79=13,ISNUMBER(L79)),L79,
      IF(AND(AX79&gt;0,AX79&lt;13,ISNUMBER(L79)),CN79,
         IF(BQ79&lt;=23100,
            VLOOKUP(MASTER!$B$8,CCA_RATE,2,FALSE),
            VLOOKUP(MASTER!$B$8,CCA_RATE,3,FALSE)))))),"")</f>
        <v/>
      </c>
      <c r="CP79" s="48" t="str">
        <f>IFERROR(IF(C79="","",
IF(BR79=0,0,
   IF(AND(AX79=14,ISNUMBER(L79)),L79,
      IF(AND(AX79&gt;0,AX79&lt;14,ISNUMBER(L79)),CO79,
         IF(BR79&lt;=23100,
            VLOOKUP(MASTER!$B$8,CCA_RATE,2,FALSE),
            VLOOKUP(MASTER!$B$8,CCA_RATE,3,FALSE)))))),"")</f>
        <v/>
      </c>
    </row>
    <row r="80" spans="1:94" x14ac:dyDescent="0.35">
      <c r="A80" s="48" t="str">
        <f>IF(C80="","",COUNTA($C$2:C80))</f>
        <v/>
      </c>
      <c r="B80" s="65"/>
      <c r="C80" s="65"/>
      <c r="D80" s="65"/>
      <c r="E80" s="65"/>
      <c r="F80" s="65"/>
      <c r="G80" s="65"/>
      <c r="H80" s="65"/>
      <c r="I80" s="65"/>
      <c r="J80" s="65"/>
      <c r="K80" s="65"/>
      <c r="L80" s="65"/>
      <c r="M80" s="65"/>
      <c r="N80" s="65"/>
      <c r="O80" s="65"/>
      <c r="P80" s="65"/>
      <c r="Q80" s="68"/>
      <c r="R80" s="68"/>
      <c r="S80" s="68"/>
      <c r="T80" s="68"/>
      <c r="U80" s="68"/>
      <c r="V80" s="68"/>
      <c r="W80" s="68"/>
      <c r="X80" s="68"/>
      <c r="Y80" s="68"/>
      <c r="Z80" s="68"/>
      <c r="AA80" s="68"/>
      <c r="AB80" s="68"/>
      <c r="AC80" t="s">
        <v>33</v>
      </c>
      <c r="AD80" s="48" t="str">
        <f t="shared" si="44"/>
        <v/>
      </c>
      <c r="AE80" s="48" t="str">
        <f>IFERROR(IF(AD80-MASTER!$B$6&lt;0,0,AD80-MASTER!$B$6),"")</f>
        <v/>
      </c>
      <c r="AF80" s="48" t="str">
        <f t="shared" si="45"/>
        <v/>
      </c>
      <c r="AG80" s="48" t="str">
        <f t="shared" si="46"/>
        <v/>
      </c>
      <c r="AH80" s="48" t="str">
        <f t="shared" si="47"/>
        <v/>
      </c>
      <c r="AI80" s="48" t="str">
        <f t="shared" si="48"/>
        <v/>
      </c>
      <c r="AJ80" s="48" t="str">
        <f t="shared" si="49"/>
        <v/>
      </c>
      <c r="AK80" s="69" t="str">
        <f t="shared" ca="1" si="50"/>
        <v/>
      </c>
      <c r="AW80" s="71">
        <f t="shared" si="42"/>
        <v>0</v>
      </c>
      <c r="AX80" s="71">
        <f t="shared" si="43"/>
        <v>0</v>
      </c>
      <c r="AY80" s="9">
        <f t="shared" si="51"/>
        <v>0</v>
      </c>
      <c r="AZ80" s="9">
        <f t="shared" si="52"/>
        <v>7</v>
      </c>
      <c r="BA80" s="9">
        <f t="shared" si="53"/>
        <v>0</v>
      </c>
      <c r="BB80" s="9">
        <f xml:space="preserve">
ROUND(BG80*MASTER!$B$3,0)
+ROUND(BH80*MASTER!$B$3,0)
+ROUND(BI80*MASTER!$B$3,0)
+ROUND(BJ80*MASTER!$B$3,0)
+ROUND(BK80*MASTER!$B$4,0)
+ROUND(BL80*MASTER!$B$4,0)
+ROUND(BM80*MASTER!$B$4,0)
+ROUND(BN80*MASTER!$B$4,0)
+ROUND(BO80*MASTER!$B$4,0)
+ROUND(BP80*MASTER!$B$4,0)
+ROUND(BQ80*MASTER!$B$4,0)
+ROUND(BR80*MASTER!$B$4,0)
+ROUND(
   (MASTER!$B$3 - MASTER!$B$11) * E80 * 2,
0)</f>
        <v>0</v>
      </c>
      <c r="BC80" s="9" t="str">
        <f t="shared" si="54"/>
        <v/>
      </c>
      <c r="BD80" s="9">
        <f t="shared" si="55"/>
        <v>0</v>
      </c>
      <c r="BE80" s="9">
        <f>IF(O80="Yes",MASTER!$B$7,0)</f>
        <v>0</v>
      </c>
      <c r="BF80" s="9">
        <f>IF(
   OR($N80="",$N80="NO"),
   0,
   IFERROR(
      ROUND(
         CHOOSE(
            MATCH($N80,$H$302:$H$313,0),
            (BG80 + ROUND(BG80*MASTER!$B$3,0))*0.5,
            (BH80 + ROUND(BH80*MASTER!$B$3,0))*0.5,
            (BI80 + ROUND(BI80*MASTER!$B$3,0))*0.5,
            (BJ80 + ROUND(BJ80*MASTER!$B$3,0))*0.5,
            (BK80 + ROUND(BK80*MASTER!$B$4,0))*0.5,
            (BL80 + ROUND(BL80*MASTER!$B$4,0))*0.5,
            (BM80 + ROUND(BM80*MASTER!$B$4,0))*0.5,
            (BN80 + ROUND(BN80*MASTER!$B$4,0))*0.5,
            (BO80 + ROUND(BO80*MASTER!$B$4,0))*0.5,
            (BP80 + ROUND(BP80*MASTER!$B$4,0))*0.5,
            (BQ80 + ROUND(BQ80*MASTER!$B$4,0))*0.5,
            (BR80 + ROUND(BR80*MASTER!$B$4,0))*0.5
         ),
      0),
   0)
)</f>
        <v>0</v>
      </c>
      <c r="BG80" s="71">
        <f t="shared" si="56"/>
        <v>0</v>
      </c>
      <c r="BH80" s="9">
        <f t="shared" si="57"/>
        <v>0</v>
      </c>
      <c r="BI80" s="9">
        <f t="shared" si="58"/>
        <v>0</v>
      </c>
      <c r="BJ80" s="9">
        <f t="shared" si="59"/>
        <v>0</v>
      </c>
      <c r="BK80" s="9">
        <f t="shared" si="60"/>
        <v>0</v>
      </c>
      <c r="BL80" s="71">
        <f t="shared" si="61"/>
        <v>0</v>
      </c>
      <c r="BM80" s="71">
        <f t="shared" si="62"/>
        <v>0</v>
      </c>
      <c r="BN80" s="71">
        <f t="shared" si="63"/>
        <v>0</v>
      </c>
      <c r="BO80" s="71">
        <f t="shared" si="64"/>
        <v>0</v>
      </c>
      <c r="BP80" s="71">
        <f t="shared" si="65"/>
        <v>0</v>
      </c>
      <c r="BQ80" s="72">
        <f t="shared" si="66"/>
        <v>0</v>
      </c>
      <c r="BR80" s="71">
        <f t="shared" si="67"/>
        <v>0</v>
      </c>
      <c r="BS80" s="58" t="str">
        <f>IF(C80="","",IFERROR(VLOOKUP($A80,HRA_EXCEPTION,2,FALSE),MASTER!$B$5))</f>
        <v/>
      </c>
      <c r="BT80" s="48" t="str">
        <f t="shared" si="68"/>
        <v/>
      </c>
      <c r="BU80" s="48" t="str">
        <f t="shared" si="69"/>
        <v/>
      </c>
      <c r="BV80" s="48" t="str">
        <f t="shared" si="70"/>
        <v/>
      </c>
      <c r="BW80" s="48" t="str">
        <f t="shared" si="71"/>
        <v/>
      </c>
      <c r="BX80" s="48" t="str">
        <f t="shared" si="72"/>
        <v/>
      </c>
      <c r="BY80" s="48" t="str">
        <f t="shared" si="73"/>
        <v/>
      </c>
      <c r="BZ80" s="48" t="str">
        <f t="shared" si="74"/>
        <v/>
      </c>
      <c r="CA80" s="48" t="str">
        <f t="shared" si="75"/>
        <v/>
      </c>
      <c r="CB80" s="48" t="str">
        <f t="shared" si="76"/>
        <v/>
      </c>
      <c r="CC80" s="48" t="str">
        <f t="shared" si="77"/>
        <v/>
      </c>
      <c r="CD80" s="48" t="str">
        <f t="shared" si="78"/>
        <v/>
      </c>
      <c r="CE80" s="58" t="str">
        <f>IFERROR(IF(BG80&lt;=23100,
   VLOOKUP(MASTER!$B$8,CCA_RATE,2,FALSE),
   VLOOKUP(MASTER!$B$8,CCA_RATE,3,FALSE)),"")</f>
        <v/>
      </c>
      <c r="CF80" s="48" t="str">
        <f>IFERROR(IF(C80="","",
IF(BH80=0,0,
   IF(AND(AX80=4,ISNUMBER(L80)),L80,
      IF(BH80&lt;=23100,
         VLOOKUP(MASTER!$B$8,CCA_RATE,2,FALSE),
         VLOOKUP(MASTER!$B$8,CCA_RATE,3,FALSE))))),"")</f>
        <v/>
      </c>
      <c r="CG80" s="48" t="str">
        <f>IFERROR(IF(C80="","",
IF(BI80=0,0,
   IF(AND(AX80=5,ISNUMBER(L80)),L80,
      IF(AND(AX80&gt;0,AX80&lt;5,ISNUMBER(L80)),CF80,
         IF(BI80&lt;=23100,
            VLOOKUP(MASTER!$B$8,CCA_RATE,2,FALSE),
            VLOOKUP(MASTER!$B$8,CCA_RATE,3,FALSE)))))),"")</f>
        <v/>
      </c>
      <c r="CH80" s="48" t="str">
        <f>IFERROR(IF(C80="","",
IF(BJ80=0,0,
   IF(AND(AX80=6,ISNUMBER(L80)),L80,
      IF(AND(AX80&gt;0,AX80&lt;6,ISNUMBER(L80)),CG80,
         IF(BJ80&lt;=23100,
            VLOOKUP(MASTER!$B$8,CCA_RATE,2,FALSE),
            VLOOKUP(MASTER!$B$8,CCA_RATE,3,FALSE)))))),"")</f>
        <v/>
      </c>
      <c r="CI80" s="48" t="str">
        <f>IFERROR(IF(C80="","",
IF(BK80=0,0,
   IF(AND(AX80=7,ISNUMBER(L80)),L80,
      IF(AND(AX80&gt;0,AX80&lt;7,ISNUMBER(L80)),CH80,
         IF(BK80&lt;=23100,
            VLOOKUP(MASTER!$B$8,CCA_RATE,2,FALSE),
            VLOOKUP(MASTER!$B$8,CCA_RATE,3,FALSE)))))),"")</f>
        <v/>
      </c>
      <c r="CJ80" s="48" t="str">
        <f>IFERROR(IF(C80="","",
IF(BL80=0,0,
   IF(AND(AX80=8,ISNUMBER(L80)),L80,
      IF(AND(AX80&gt;0,AX80&lt;8,ISNUMBER(L80)),CI80,
         IF(BL80&lt;=23100,
            VLOOKUP(MASTER!$B$8,CCA_RATE,2,FALSE),
            VLOOKUP(MASTER!$B$8,CCA_RATE,3,FALSE)))))),"")</f>
        <v/>
      </c>
      <c r="CK80" s="48" t="str">
        <f>IFERROR(IF(C80="","",
IF(BM80=0,0,
   IF(AND(AX80=9,ISNUMBER(L80)),L80,
      IF(AND(AX80&gt;0,AX80&lt;9,ISNUMBER(L80)),CJ80,
         IF(BM80&lt;=23100,
            VLOOKUP(MASTER!$B$8,CCA_RATE,2,FALSE),
            VLOOKUP(MASTER!$B$8,CCA_RATE,3,FALSE)))))),"")</f>
        <v/>
      </c>
      <c r="CL80" s="48" t="str">
        <f>IFERROR(IF(C80="","",
IF(BN80=0,0,
   IF(AND(AX80=10,ISNUMBER(L80)),L80,
      IF(AND(AX80&gt;0,AX80&lt;10,ISNUMBER(L80)),CK80,
         IF(BN80&lt;=23100,
            VLOOKUP(MASTER!$B$8,CCA_RATE,2,FALSE),
            VLOOKUP(MASTER!$B$8,CCA_RATE,3,FALSE)))))),"")</f>
        <v/>
      </c>
      <c r="CM80" s="48" t="str">
        <f>IFERROR(IF(C80="","",
IF(BO80=0,0,
   IF(AND(AX80=11,ISNUMBER(L80)),L80,
      IF(AND(AX80&gt;0,AX80&lt;11,ISNUMBER(L80)),CL80,
         IF(BO80&lt;=23100,
            VLOOKUP(MASTER!$B$8,CCA_RATE,2,FALSE),
            VLOOKUP(MASTER!$B$8,CCA_RATE,3,FALSE)))))),"")</f>
        <v/>
      </c>
      <c r="CN80" s="48" t="str">
        <f>IFERROR(IF(C80="","",
IF(BP80=0,0,
   IF(AND(AX80=12,ISNUMBER(L80)),L80,
      IF(AND(AX80&gt;0,AX80&lt;12,ISNUMBER(L80)),CM80,
         IF(BP80&lt;=23100,
            VLOOKUP(MASTER!$B$8,CCA_RATE,2,FALSE),
            VLOOKUP(MASTER!$B$8,CCA_RATE,3,FALSE)))))),"")</f>
        <v/>
      </c>
      <c r="CO80" s="48" t="str">
        <f>IFERROR(IF(C80="","",
IF(BQ80=0,0,
   IF(AND(AX80=13,ISNUMBER(L80)),L80,
      IF(AND(AX80&gt;0,AX80&lt;13,ISNUMBER(L80)),CN80,
         IF(BQ80&lt;=23100,
            VLOOKUP(MASTER!$B$8,CCA_RATE,2,FALSE),
            VLOOKUP(MASTER!$B$8,CCA_RATE,3,FALSE)))))),"")</f>
        <v/>
      </c>
      <c r="CP80" s="48" t="str">
        <f>IFERROR(IF(C80="","",
IF(BR80=0,0,
   IF(AND(AX80=14,ISNUMBER(L80)),L80,
      IF(AND(AX80&gt;0,AX80&lt;14,ISNUMBER(L80)),CO80,
         IF(BR80&lt;=23100,
            VLOOKUP(MASTER!$B$8,CCA_RATE,2,FALSE),
            VLOOKUP(MASTER!$B$8,CCA_RATE,3,FALSE)))))),"")</f>
        <v/>
      </c>
    </row>
    <row r="81" spans="1:94" x14ac:dyDescent="0.35">
      <c r="A81" s="48" t="str">
        <f>IF(C81="","",COUNTA($C$2:C81))</f>
        <v/>
      </c>
      <c r="B81" s="65"/>
      <c r="C81" s="65"/>
      <c r="D81" s="65"/>
      <c r="E81" s="65"/>
      <c r="F81" s="65"/>
      <c r="G81" s="65"/>
      <c r="H81" s="65"/>
      <c r="I81" s="65"/>
      <c r="J81" s="65"/>
      <c r="K81" s="65"/>
      <c r="L81" s="65"/>
      <c r="M81" s="65"/>
      <c r="N81" s="65"/>
      <c r="O81" s="65"/>
      <c r="P81" s="65"/>
      <c r="Q81" s="68"/>
      <c r="R81" s="68"/>
      <c r="S81" s="68"/>
      <c r="T81" s="68"/>
      <c r="U81" s="68"/>
      <c r="V81" s="68"/>
      <c r="W81" s="68"/>
      <c r="X81" s="68"/>
      <c r="Y81" s="68"/>
      <c r="Z81" s="68"/>
      <c r="AA81" s="68"/>
      <c r="AB81" s="68"/>
      <c r="AC81" t="s">
        <v>34</v>
      </c>
      <c r="AD81" s="48" t="str">
        <f t="shared" si="44"/>
        <v/>
      </c>
      <c r="AE81" s="48" t="str">
        <f>IFERROR(IF(AD81-MASTER!$B$6&lt;0,0,AD81-MASTER!$B$6),"")</f>
        <v/>
      </c>
      <c r="AF81" s="48" t="str">
        <f t="shared" si="45"/>
        <v/>
      </c>
      <c r="AG81" s="48" t="str">
        <f t="shared" si="46"/>
        <v/>
      </c>
      <c r="AH81" s="48" t="str">
        <f t="shared" si="47"/>
        <v/>
      </c>
      <c r="AI81" s="48" t="str">
        <f t="shared" si="48"/>
        <v/>
      </c>
      <c r="AJ81" s="48" t="str">
        <f t="shared" si="49"/>
        <v/>
      </c>
      <c r="AK81" s="69" t="str">
        <f t="shared" ca="1" si="50"/>
        <v/>
      </c>
      <c r="AW81" s="71">
        <f t="shared" si="42"/>
        <v>0</v>
      </c>
      <c r="AX81" s="71">
        <f t="shared" si="43"/>
        <v>0</v>
      </c>
      <c r="AY81" s="9">
        <f t="shared" si="51"/>
        <v>0</v>
      </c>
      <c r="AZ81" s="9">
        <f t="shared" si="52"/>
        <v>7</v>
      </c>
      <c r="BA81" s="9">
        <f t="shared" si="53"/>
        <v>0</v>
      </c>
      <c r="BB81" s="9">
        <f xml:space="preserve">
ROUND(BG81*MASTER!$B$3,0)
+ROUND(BH81*MASTER!$B$3,0)
+ROUND(BI81*MASTER!$B$3,0)
+ROUND(BJ81*MASTER!$B$3,0)
+ROUND(BK81*MASTER!$B$4,0)
+ROUND(BL81*MASTER!$B$4,0)
+ROUND(BM81*MASTER!$B$4,0)
+ROUND(BN81*MASTER!$B$4,0)
+ROUND(BO81*MASTER!$B$4,0)
+ROUND(BP81*MASTER!$B$4,0)
+ROUND(BQ81*MASTER!$B$4,0)
+ROUND(BR81*MASTER!$B$4,0)
+ROUND(
   (MASTER!$B$3 - MASTER!$B$11) * E81 * 2,
0)</f>
        <v>0</v>
      </c>
      <c r="BC81" s="9" t="str">
        <f t="shared" si="54"/>
        <v/>
      </c>
      <c r="BD81" s="9">
        <f t="shared" si="55"/>
        <v>0</v>
      </c>
      <c r="BE81" s="9">
        <f>IF(O81="Yes",MASTER!$B$7,0)</f>
        <v>0</v>
      </c>
      <c r="BF81" s="9">
        <f>IF(
   OR($N81="",$N81="NO"),
   0,
   IFERROR(
      ROUND(
         CHOOSE(
            MATCH($N81,$H$302:$H$313,0),
            (BG81 + ROUND(BG81*MASTER!$B$3,0))*0.5,
            (BH81 + ROUND(BH81*MASTER!$B$3,0))*0.5,
            (BI81 + ROUND(BI81*MASTER!$B$3,0))*0.5,
            (BJ81 + ROUND(BJ81*MASTER!$B$3,0))*0.5,
            (BK81 + ROUND(BK81*MASTER!$B$4,0))*0.5,
            (BL81 + ROUND(BL81*MASTER!$B$4,0))*0.5,
            (BM81 + ROUND(BM81*MASTER!$B$4,0))*0.5,
            (BN81 + ROUND(BN81*MASTER!$B$4,0))*0.5,
            (BO81 + ROUND(BO81*MASTER!$B$4,0))*0.5,
            (BP81 + ROUND(BP81*MASTER!$B$4,0))*0.5,
            (BQ81 + ROUND(BQ81*MASTER!$B$4,0))*0.5,
            (BR81 + ROUND(BR81*MASTER!$B$4,0))*0.5
         ),
      0),
   0)
)</f>
        <v>0</v>
      </c>
      <c r="BG81" s="71">
        <f t="shared" si="56"/>
        <v>0</v>
      </c>
      <c r="BH81" s="9">
        <f t="shared" si="57"/>
        <v>0</v>
      </c>
      <c r="BI81" s="9">
        <f t="shared" si="58"/>
        <v>0</v>
      </c>
      <c r="BJ81" s="9">
        <f t="shared" si="59"/>
        <v>0</v>
      </c>
      <c r="BK81" s="9">
        <f t="shared" si="60"/>
        <v>0</v>
      </c>
      <c r="BL81" s="71">
        <f t="shared" si="61"/>
        <v>0</v>
      </c>
      <c r="BM81" s="71">
        <f t="shared" si="62"/>
        <v>0</v>
      </c>
      <c r="BN81" s="71">
        <f t="shared" si="63"/>
        <v>0</v>
      </c>
      <c r="BO81" s="71">
        <f t="shared" si="64"/>
        <v>0</v>
      </c>
      <c r="BP81" s="71">
        <f t="shared" si="65"/>
        <v>0</v>
      </c>
      <c r="BQ81" s="72">
        <f t="shared" si="66"/>
        <v>0</v>
      </c>
      <c r="BR81" s="71">
        <f t="shared" si="67"/>
        <v>0</v>
      </c>
      <c r="BS81" s="58" t="str">
        <f>IF(C81="","",IFERROR(VLOOKUP($A81,HRA_EXCEPTION,2,FALSE),MASTER!$B$5))</f>
        <v/>
      </c>
      <c r="BT81" s="48" t="str">
        <f t="shared" si="68"/>
        <v/>
      </c>
      <c r="BU81" s="48" t="str">
        <f t="shared" si="69"/>
        <v/>
      </c>
      <c r="BV81" s="48" t="str">
        <f t="shared" si="70"/>
        <v/>
      </c>
      <c r="BW81" s="48" t="str">
        <f t="shared" si="71"/>
        <v/>
      </c>
      <c r="BX81" s="48" t="str">
        <f t="shared" si="72"/>
        <v/>
      </c>
      <c r="BY81" s="48" t="str">
        <f t="shared" si="73"/>
        <v/>
      </c>
      <c r="BZ81" s="48" t="str">
        <f t="shared" si="74"/>
        <v/>
      </c>
      <c r="CA81" s="48" t="str">
        <f t="shared" si="75"/>
        <v/>
      </c>
      <c r="CB81" s="48" t="str">
        <f t="shared" si="76"/>
        <v/>
      </c>
      <c r="CC81" s="48" t="str">
        <f t="shared" si="77"/>
        <v/>
      </c>
      <c r="CD81" s="48" t="str">
        <f t="shared" si="78"/>
        <v/>
      </c>
      <c r="CE81" s="58" t="str">
        <f>IFERROR(IF(BG81&lt;=23100,
   VLOOKUP(MASTER!$B$8,CCA_RATE,2,FALSE),
   VLOOKUP(MASTER!$B$8,CCA_RATE,3,FALSE)),"")</f>
        <v/>
      </c>
      <c r="CF81" s="48" t="str">
        <f>IFERROR(IF(C81="","",
IF(BH81=0,0,
   IF(AND(AX81=4,ISNUMBER(L81)),L81,
      IF(BH81&lt;=23100,
         VLOOKUP(MASTER!$B$8,CCA_RATE,2,FALSE),
         VLOOKUP(MASTER!$B$8,CCA_RATE,3,FALSE))))),"")</f>
        <v/>
      </c>
      <c r="CG81" s="48" t="str">
        <f>IFERROR(IF(C81="","",
IF(BI81=0,0,
   IF(AND(AX81=5,ISNUMBER(L81)),L81,
      IF(AND(AX81&gt;0,AX81&lt;5,ISNUMBER(L81)),CF81,
         IF(BI81&lt;=23100,
            VLOOKUP(MASTER!$B$8,CCA_RATE,2,FALSE),
            VLOOKUP(MASTER!$B$8,CCA_RATE,3,FALSE)))))),"")</f>
        <v/>
      </c>
      <c r="CH81" s="48" t="str">
        <f>IFERROR(IF(C81="","",
IF(BJ81=0,0,
   IF(AND(AX81=6,ISNUMBER(L81)),L81,
      IF(AND(AX81&gt;0,AX81&lt;6,ISNUMBER(L81)),CG81,
         IF(BJ81&lt;=23100,
            VLOOKUP(MASTER!$B$8,CCA_RATE,2,FALSE),
            VLOOKUP(MASTER!$B$8,CCA_RATE,3,FALSE)))))),"")</f>
        <v/>
      </c>
      <c r="CI81" s="48" t="str">
        <f>IFERROR(IF(C81="","",
IF(BK81=0,0,
   IF(AND(AX81=7,ISNUMBER(L81)),L81,
      IF(AND(AX81&gt;0,AX81&lt;7,ISNUMBER(L81)),CH81,
         IF(BK81&lt;=23100,
            VLOOKUP(MASTER!$B$8,CCA_RATE,2,FALSE),
            VLOOKUP(MASTER!$B$8,CCA_RATE,3,FALSE)))))),"")</f>
        <v/>
      </c>
      <c r="CJ81" s="48" t="str">
        <f>IFERROR(IF(C81="","",
IF(BL81=0,0,
   IF(AND(AX81=8,ISNUMBER(L81)),L81,
      IF(AND(AX81&gt;0,AX81&lt;8,ISNUMBER(L81)),CI81,
         IF(BL81&lt;=23100,
            VLOOKUP(MASTER!$B$8,CCA_RATE,2,FALSE),
            VLOOKUP(MASTER!$B$8,CCA_RATE,3,FALSE)))))),"")</f>
        <v/>
      </c>
      <c r="CK81" s="48" t="str">
        <f>IFERROR(IF(C81="","",
IF(BM81=0,0,
   IF(AND(AX81=9,ISNUMBER(L81)),L81,
      IF(AND(AX81&gt;0,AX81&lt;9,ISNUMBER(L81)),CJ81,
         IF(BM81&lt;=23100,
            VLOOKUP(MASTER!$B$8,CCA_RATE,2,FALSE),
            VLOOKUP(MASTER!$B$8,CCA_RATE,3,FALSE)))))),"")</f>
        <v/>
      </c>
      <c r="CL81" s="48" t="str">
        <f>IFERROR(IF(C81="","",
IF(BN81=0,0,
   IF(AND(AX81=10,ISNUMBER(L81)),L81,
      IF(AND(AX81&gt;0,AX81&lt;10,ISNUMBER(L81)),CK81,
         IF(BN81&lt;=23100,
            VLOOKUP(MASTER!$B$8,CCA_RATE,2,FALSE),
            VLOOKUP(MASTER!$B$8,CCA_RATE,3,FALSE)))))),"")</f>
        <v/>
      </c>
      <c r="CM81" s="48" t="str">
        <f>IFERROR(IF(C81="","",
IF(BO81=0,0,
   IF(AND(AX81=11,ISNUMBER(L81)),L81,
      IF(AND(AX81&gt;0,AX81&lt;11,ISNUMBER(L81)),CL81,
         IF(BO81&lt;=23100,
            VLOOKUP(MASTER!$B$8,CCA_RATE,2,FALSE),
            VLOOKUP(MASTER!$B$8,CCA_RATE,3,FALSE)))))),"")</f>
        <v/>
      </c>
      <c r="CN81" s="48" t="str">
        <f>IFERROR(IF(C81="","",
IF(BP81=0,0,
   IF(AND(AX81=12,ISNUMBER(L81)),L81,
      IF(AND(AX81&gt;0,AX81&lt;12,ISNUMBER(L81)),CM81,
         IF(BP81&lt;=23100,
            VLOOKUP(MASTER!$B$8,CCA_RATE,2,FALSE),
            VLOOKUP(MASTER!$B$8,CCA_RATE,3,FALSE)))))),"")</f>
        <v/>
      </c>
      <c r="CO81" s="48" t="str">
        <f>IFERROR(IF(C81="","",
IF(BQ81=0,0,
   IF(AND(AX81=13,ISNUMBER(L81)),L81,
      IF(AND(AX81&gt;0,AX81&lt;13,ISNUMBER(L81)),CN81,
         IF(BQ81&lt;=23100,
            VLOOKUP(MASTER!$B$8,CCA_RATE,2,FALSE),
            VLOOKUP(MASTER!$B$8,CCA_RATE,3,FALSE)))))),"")</f>
        <v/>
      </c>
      <c r="CP81" s="48" t="str">
        <f>IFERROR(IF(C81="","",
IF(BR81=0,0,
   IF(AND(AX81=14,ISNUMBER(L81)),L81,
      IF(AND(AX81&gt;0,AX81&lt;14,ISNUMBER(L81)),CO81,
         IF(BR81&lt;=23100,
            VLOOKUP(MASTER!$B$8,CCA_RATE,2,FALSE),
            VLOOKUP(MASTER!$B$8,CCA_RATE,3,FALSE)))))),"")</f>
        <v/>
      </c>
    </row>
    <row r="82" spans="1:94" x14ac:dyDescent="0.35">
      <c r="A82" s="48" t="str">
        <f>IF(C82="","",COUNTA($C$2:C82))</f>
        <v/>
      </c>
      <c r="B82" s="65"/>
      <c r="C82" s="65"/>
      <c r="D82" s="65"/>
      <c r="E82" s="65"/>
      <c r="F82" s="65"/>
      <c r="G82" s="65"/>
      <c r="H82" s="65"/>
      <c r="I82" s="65"/>
      <c r="J82" s="65"/>
      <c r="K82" s="65"/>
      <c r="L82" s="65"/>
      <c r="M82" s="65"/>
      <c r="N82" s="65"/>
      <c r="O82" s="65"/>
      <c r="P82" s="65"/>
      <c r="Q82" s="68"/>
      <c r="R82" s="68"/>
      <c r="S82" s="68"/>
      <c r="T82" s="68"/>
      <c r="U82" s="68"/>
      <c r="V82" s="68"/>
      <c r="W82" s="68"/>
      <c r="X82" s="68"/>
      <c r="Y82" s="68"/>
      <c r="Z82" s="68"/>
      <c r="AA82" s="68"/>
      <c r="AB82" s="68"/>
      <c r="AC82" t="s">
        <v>35</v>
      </c>
      <c r="AD82" s="48" t="str">
        <f t="shared" si="44"/>
        <v/>
      </c>
      <c r="AE82" s="48" t="str">
        <f>IFERROR(IF(AD82-MASTER!$B$6&lt;0,0,AD82-MASTER!$B$6),"")</f>
        <v/>
      </c>
      <c r="AF82" s="48" t="str">
        <f t="shared" si="45"/>
        <v/>
      </c>
      <c r="AG82" s="48" t="str">
        <f t="shared" si="46"/>
        <v/>
      </c>
      <c r="AH82" s="48" t="str">
        <f t="shared" si="47"/>
        <v/>
      </c>
      <c r="AI82" s="48" t="str">
        <f t="shared" si="48"/>
        <v/>
      </c>
      <c r="AJ82" s="48" t="str">
        <f t="shared" si="49"/>
        <v/>
      </c>
      <c r="AK82" s="69" t="str">
        <f t="shared" ca="1" si="50"/>
        <v/>
      </c>
      <c r="AW82" s="71">
        <f t="shared" si="42"/>
        <v>0</v>
      </c>
      <c r="AX82" s="71">
        <f t="shared" si="43"/>
        <v>0</v>
      </c>
      <c r="AY82" s="9">
        <f t="shared" si="51"/>
        <v>0</v>
      </c>
      <c r="AZ82" s="9">
        <f t="shared" si="52"/>
        <v>7</v>
      </c>
      <c r="BA82" s="9">
        <f t="shared" si="53"/>
        <v>0</v>
      </c>
      <c r="BB82" s="9">
        <f xml:space="preserve">
ROUND(BG82*MASTER!$B$3,0)
+ROUND(BH82*MASTER!$B$3,0)
+ROUND(BI82*MASTER!$B$3,0)
+ROUND(BJ82*MASTER!$B$3,0)
+ROUND(BK82*MASTER!$B$4,0)
+ROUND(BL82*MASTER!$B$4,0)
+ROUND(BM82*MASTER!$B$4,0)
+ROUND(BN82*MASTER!$B$4,0)
+ROUND(BO82*MASTER!$B$4,0)
+ROUND(BP82*MASTER!$B$4,0)
+ROUND(BQ82*MASTER!$B$4,0)
+ROUND(BR82*MASTER!$B$4,0)
+ROUND(
   (MASTER!$B$3 - MASTER!$B$11) * E82 * 2,
0)</f>
        <v>0</v>
      </c>
      <c r="BC82" s="9" t="str">
        <f t="shared" si="54"/>
        <v/>
      </c>
      <c r="BD82" s="9">
        <f t="shared" si="55"/>
        <v>0</v>
      </c>
      <c r="BE82" s="9">
        <f>IF(O82="Yes",MASTER!$B$7,0)</f>
        <v>0</v>
      </c>
      <c r="BF82" s="9">
        <f>IF(
   OR($N82="",$N82="NO"),
   0,
   IFERROR(
      ROUND(
         CHOOSE(
            MATCH($N82,$H$302:$H$313,0),
            (BG82 + ROUND(BG82*MASTER!$B$3,0))*0.5,
            (BH82 + ROUND(BH82*MASTER!$B$3,0))*0.5,
            (BI82 + ROUND(BI82*MASTER!$B$3,0))*0.5,
            (BJ82 + ROUND(BJ82*MASTER!$B$3,0))*0.5,
            (BK82 + ROUND(BK82*MASTER!$B$4,0))*0.5,
            (BL82 + ROUND(BL82*MASTER!$B$4,0))*0.5,
            (BM82 + ROUND(BM82*MASTER!$B$4,0))*0.5,
            (BN82 + ROUND(BN82*MASTER!$B$4,0))*0.5,
            (BO82 + ROUND(BO82*MASTER!$B$4,0))*0.5,
            (BP82 + ROUND(BP82*MASTER!$B$4,0))*0.5,
            (BQ82 + ROUND(BQ82*MASTER!$B$4,0))*0.5,
            (BR82 + ROUND(BR82*MASTER!$B$4,0))*0.5
         ),
      0),
   0)
)</f>
        <v>0</v>
      </c>
      <c r="BG82" s="71">
        <f t="shared" si="56"/>
        <v>0</v>
      </c>
      <c r="BH82" s="9">
        <f t="shared" si="57"/>
        <v>0</v>
      </c>
      <c r="BI82" s="9">
        <f t="shared" si="58"/>
        <v>0</v>
      </c>
      <c r="BJ82" s="9">
        <f t="shared" si="59"/>
        <v>0</v>
      </c>
      <c r="BK82" s="9">
        <f t="shared" si="60"/>
        <v>0</v>
      </c>
      <c r="BL82" s="71">
        <f t="shared" si="61"/>
        <v>0</v>
      </c>
      <c r="BM82" s="71">
        <f t="shared" si="62"/>
        <v>0</v>
      </c>
      <c r="BN82" s="71">
        <f t="shared" si="63"/>
        <v>0</v>
      </c>
      <c r="BO82" s="71">
        <f t="shared" si="64"/>
        <v>0</v>
      </c>
      <c r="BP82" s="71">
        <f t="shared" si="65"/>
        <v>0</v>
      </c>
      <c r="BQ82" s="72">
        <f t="shared" si="66"/>
        <v>0</v>
      </c>
      <c r="BR82" s="71">
        <f t="shared" si="67"/>
        <v>0</v>
      </c>
      <c r="BS82" s="58" t="str">
        <f>IF(C82="","",IFERROR(VLOOKUP($A82,HRA_EXCEPTION,2,FALSE),MASTER!$B$5))</f>
        <v/>
      </c>
      <c r="BT82" s="48" t="str">
        <f t="shared" si="68"/>
        <v/>
      </c>
      <c r="BU82" s="48" t="str">
        <f t="shared" si="69"/>
        <v/>
      </c>
      <c r="BV82" s="48" t="str">
        <f t="shared" si="70"/>
        <v/>
      </c>
      <c r="BW82" s="48" t="str">
        <f t="shared" si="71"/>
        <v/>
      </c>
      <c r="BX82" s="48" t="str">
        <f t="shared" si="72"/>
        <v/>
      </c>
      <c r="BY82" s="48" t="str">
        <f t="shared" si="73"/>
        <v/>
      </c>
      <c r="BZ82" s="48" t="str">
        <f t="shared" si="74"/>
        <v/>
      </c>
      <c r="CA82" s="48" t="str">
        <f t="shared" si="75"/>
        <v/>
      </c>
      <c r="CB82" s="48" t="str">
        <f t="shared" si="76"/>
        <v/>
      </c>
      <c r="CC82" s="48" t="str">
        <f t="shared" si="77"/>
        <v/>
      </c>
      <c r="CD82" s="48" t="str">
        <f t="shared" si="78"/>
        <v/>
      </c>
      <c r="CE82" s="58" t="str">
        <f>IFERROR(IF(BG82&lt;=23100,
   VLOOKUP(MASTER!$B$8,CCA_RATE,2,FALSE),
   VLOOKUP(MASTER!$B$8,CCA_RATE,3,FALSE)),"")</f>
        <v/>
      </c>
      <c r="CF82" s="48" t="str">
        <f>IFERROR(IF(C82="","",
IF(BH82=0,0,
   IF(AND(AX82=4,ISNUMBER(L82)),L82,
      IF(BH82&lt;=23100,
         VLOOKUP(MASTER!$B$8,CCA_RATE,2,FALSE),
         VLOOKUP(MASTER!$B$8,CCA_RATE,3,FALSE))))),"")</f>
        <v/>
      </c>
      <c r="CG82" s="48" t="str">
        <f>IFERROR(IF(C82="","",
IF(BI82=0,0,
   IF(AND(AX82=5,ISNUMBER(L82)),L82,
      IF(AND(AX82&gt;0,AX82&lt;5,ISNUMBER(L82)),CF82,
         IF(BI82&lt;=23100,
            VLOOKUP(MASTER!$B$8,CCA_RATE,2,FALSE),
            VLOOKUP(MASTER!$B$8,CCA_RATE,3,FALSE)))))),"")</f>
        <v/>
      </c>
      <c r="CH82" s="48" t="str">
        <f>IFERROR(IF(C82="","",
IF(BJ82=0,0,
   IF(AND(AX82=6,ISNUMBER(L82)),L82,
      IF(AND(AX82&gt;0,AX82&lt;6,ISNUMBER(L82)),CG82,
         IF(BJ82&lt;=23100,
            VLOOKUP(MASTER!$B$8,CCA_RATE,2,FALSE),
            VLOOKUP(MASTER!$B$8,CCA_RATE,3,FALSE)))))),"")</f>
        <v/>
      </c>
      <c r="CI82" s="48" t="str">
        <f>IFERROR(IF(C82="","",
IF(BK82=0,0,
   IF(AND(AX82=7,ISNUMBER(L82)),L82,
      IF(AND(AX82&gt;0,AX82&lt;7,ISNUMBER(L82)),CH82,
         IF(BK82&lt;=23100,
            VLOOKUP(MASTER!$B$8,CCA_RATE,2,FALSE),
            VLOOKUP(MASTER!$B$8,CCA_RATE,3,FALSE)))))),"")</f>
        <v/>
      </c>
      <c r="CJ82" s="48" t="str">
        <f>IFERROR(IF(C82="","",
IF(BL82=0,0,
   IF(AND(AX82=8,ISNUMBER(L82)),L82,
      IF(AND(AX82&gt;0,AX82&lt;8,ISNUMBER(L82)),CI82,
         IF(BL82&lt;=23100,
            VLOOKUP(MASTER!$B$8,CCA_RATE,2,FALSE),
            VLOOKUP(MASTER!$B$8,CCA_RATE,3,FALSE)))))),"")</f>
        <v/>
      </c>
      <c r="CK82" s="48" t="str">
        <f>IFERROR(IF(C82="","",
IF(BM82=0,0,
   IF(AND(AX82=9,ISNUMBER(L82)),L82,
      IF(AND(AX82&gt;0,AX82&lt;9,ISNUMBER(L82)),CJ82,
         IF(BM82&lt;=23100,
            VLOOKUP(MASTER!$B$8,CCA_RATE,2,FALSE),
            VLOOKUP(MASTER!$B$8,CCA_RATE,3,FALSE)))))),"")</f>
        <v/>
      </c>
      <c r="CL82" s="48" t="str">
        <f>IFERROR(IF(C82="","",
IF(BN82=0,0,
   IF(AND(AX82=10,ISNUMBER(L82)),L82,
      IF(AND(AX82&gt;0,AX82&lt;10,ISNUMBER(L82)),CK82,
         IF(BN82&lt;=23100,
            VLOOKUP(MASTER!$B$8,CCA_RATE,2,FALSE),
            VLOOKUP(MASTER!$B$8,CCA_RATE,3,FALSE)))))),"")</f>
        <v/>
      </c>
      <c r="CM82" s="48" t="str">
        <f>IFERROR(IF(C82="","",
IF(BO82=0,0,
   IF(AND(AX82=11,ISNUMBER(L82)),L82,
      IF(AND(AX82&gt;0,AX82&lt;11,ISNUMBER(L82)),CL82,
         IF(BO82&lt;=23100,
            VLOOKUP(MASTER!$B$8,CCA_RATE,2,FALSE),
            VLOOKUP(MASTER!$B$8,CCA_RATE,3,FALSE)))))),"")</f>
        <v/>
      </c>
      <c r="CN82" s="48" t="str">
        <f>IFERROR(IF(C82="","",
IF(BP82=0,0,
   IF(AND(AX82=12,ISNUMBER(L82)),L82,
      IF(AND(AX82&gt;0,AX82&lt;12,ISNUMBER(L82)),CM82,
         IF(BP82&lt;=23100,
            VLOOKUP(MASTER!$B$8,CCA_RATE,2,FALSE),
            VLOOKUP(MASTER!$B$8,CCA_RATE,3,FALSE)))))),"")</f>
        <v/>
      </c>
      <c r="CO82" s="48" t="str">
        <f>IFERROR(IF(C82="","",
IF(BQ82=0,0,
   IF(AND(AX82=13,ISNUMBER(L82)),L82,
      IF(AND(AX82&gt;0,AX82&lt;13,ISNUMBER(L82)),CN82,
         IF(BQ82&lt;=23100,
            VLOOKUP(MASTER!$B$8,CCA_RATE,2,FALSE),
            VLOOKUP(MASTER!$B$8,CCA_RATE,3,FALSE)))))),"")</f>
        <v/>
      </c>
      <c r="CP82" s="48" t="str">
        <f>IFERROR(IF(C82="","",
IF(BR82=0,0,
   IF(AND(AX82=14,ISNUMBER(L82)),L82,
      IF(AND(AX82&gt;0,AX82&lt;14,ISNUMBER(L82)),CO82,
         IF(BR82&lt;=23100,
            VLOOKUP(MASTER!$B$8,CCA_RATE,2,FALSE),
            VLOOKUP(MASTER!$B$8,CCA_RATE,3,FALSE)))))),"")</f>
        <v/>
      </c>
    </row>
    <row r="83" spans="1:94" x14ac:dyDescent="0.35">
      <c r="A83" s="48" t="str">
        <f>IF(C83="","",COUNTA($C$2:C83))</f>
        <v/>
      </c>
      <c r="B83" s="65"/>
      <c r="C83" s="65"/>
      <c r="D83" s="65"/>
      <c r="E83" s="65"/>
      <c r="F83" s="65"/>
      <c r="G83" s="65"/>
      <c r="H83" s="65"/>
      <c r="I83" s="65"/>
      <c r="J83" s="65"/>
      <c r="K83" s="65"/>
      <c r="L83" s="65"/>
      <c r="M83" s="65"/>
      <c r="N83" s="65"/>
      <c r="O83" s="65"/>
      <c r="P83" s="65"/>
      <c r="Q83" s="68"/>
      <c r="R83" s="68"/>
      <c r="S83" s="68"/>
      <c r="T83" s="68"/>
      <c r="U83" s="68"/>
      <c r="V83" s="68"/>
      <c r="W83" s="68"/>
      <c r="X83" s="68"/>
      <c r="Y83" s="68"/>
      <c r="Z83" s="68"/>
      <c r="AA83" s="68"/>
      <c r="AB83" s="68"/>
      <c r="AC83" t="s">
        <v>36</v>
      </c>
      <c r="AD83" s="48" t="str">
        <f t="shared" si="44"/>
        <v/>
      </c>
      <c r="AE83" s="48" t="str">
        <f>IFERROR(IF(AD83-MASTER!$B$6&lt;0,0,AD83-MASTER!$B$6),"")</f>
        <v/>
      </c>
      <c r="AF83" s="48" t="str">
        <f t="shared" si="45"/>
        <v/>
      </c>
      <c r="AG83" s="48" t="str">
        <f t="shared" si="46"/>
        <v/>
      </c>
      <c r="AH83" s="48" t="str">
        <f t="shared" si="47"/>
        <v/>
      </c>
      <c r="AI83" s="48" t="str">
        <f t="shared" si="48"/>
        <v/>
      </c>
      <c r="AJ83" s="48" t="str">
        <f t="shared" si="49"/>
        <v/>
      </c>
      <c r="AK83" s="69" t="str">
        <f t="shared" ca="1" si="50"/>
        <v/>
      </c>
      <c r="AW83" s="71">
        <f t="shared" si="42"/>
        <v>0</v>
      </c>
      <c r="AX83" s="71">
        <f t="shared" si="43"/>
        <v>0</v>
      </c>
      <c r="AY83" s="9">
        <f t="shared" si="51"/>
        <v>0</v>
      </c>
      <c r="AZ83" s="9">
        <f t="shared" si="52"/>
        <v>7</v>
      </c>
      <c r="BA83" s="9">
        <f t="shared" si="53"/>
        <v>0</v>
      </c>
      <c r="BB83" s="9">
        <f xml:space="preserve">
ROUND(BG83*MASTER!$B$3,0)
+ROUND(BH83*MASTER!$B$3,0)
+ROUND(BI83*MASTER!$B$3,0)
+ROUND(BJ83*MASTER!$B$3,0)
+ROUND(BK83*MASTER!$B$4,0)
+ROUND(BL83*MASTER!$B$4,0)
+ROUND(BM83*MASTER!$B$4,0)
+ROUND(BN83*MASTER!$B$4,0)
+ROUND(BO83*MASTER!$B$4,0)
+ROUND(BP83*MASTER!$B$4,0)
+ROUND(BQ83*MASTER!$B$4,0)
+ROUND(BR83*MASTER!$B$4,0)
+ROUND(
   (MASTER!$B$3 - MASTER!$B$11) * E83 * 2,
0)</f>
        <v>0</v>
      </c>
      <c r="BC83" s="9" t="str">
        <f t="shared" si="54"/>
        <v/>
      </c>
      <c r="BD83" s="9">
        <f t="shared" si="55"/>
        <v>0</v>
      </c>
      <c r="BE83" s="9">
        <f>IF(O83="Yes",MASTER!$B$7,0)</f>
        <v>0</v>
      </c>
      <c r="BF83" s="9">
        <f>IF(
   OR($N83="",$N83="NO"),
   0,
   IFERROR(
      ROUND(
         CHOOSE(
            MATCH($N83,$H$302:$H$313,0),
            (BG83 + ROUND(BG83*MASTER!$B$3,0))*0.5,
            (BH83 + ROUND(BH83*MASTER!$B$3,0))*0.5,
            (BI83 + ROUND(BI83*MASTER!$B$3,0))*0.5,
            (BJ83 + ROUND(BJ83*MASTER!$B$3,0))*0.5,
            (BK83 + ROUND(BK83*MASTER!$B$4,0))*0.5,
            (BL83 + ROUND(BL83*MASTER!$B$4,0))*0.5,
            (BM83 + ROUND(BM83*MASTER!$B$4,0))*0.5,
            (BN83 + ROUND(BN83*MASTER!$B$4,0))*0.5,
            (BO83 + ROUND(BO83*MASTER!$B$4,0))*0.5,
            (BP83 + ROUND(BP83*MASTER!$B$4,0))*0.5,
            (BQ83 + ROUND(BQ83*MASTER!$B$4,0))*0.5,
            (BR83 + ROUND(BR83*MASTER!$B$4,0))*0.5
         ),
      0),
   0)
)</f>
        <v>0</v>
      </c>
      <c r="BG83" s="71">
        <f t="shared" si="56"/>
        <v>0</v>
      </c>
      <c r="BH83" s="9">
        <f t="shared" si="57"/>
        <v>0</v>
      </c>
      <c r="BI83" s="9">
        <f t="shared" si="58"/>
        <v>0</v>
      </c>
      <c r="BJ83" s="9">
        <f t="shared" si="59"/>
        <v>0</v>
      </c>
      <c r="BK83" s="9">
        <f t="shared" si="60"/>
        <v>0</v>
      </c>
      <c r="BL83" s="71">
        <f t="shared" si="61"/>
        <v>0</v>
      </c>
      <c r="BM83" s="71">
        <f t="shared" si="62"/>
        <v>0</v>
      </c>
      <c r="BN83" s="71">
        <f t="shared" si="63"/>
        <v>0</v>
      </c>
      <c r="BO83" s="71">
        <f t="shared" si="64"/>
        <v>0</v>
      </c>
      <c r="BP83" s="71">
        <f t="shared" si="65"/>
        <v>0</v>
      </c>
      <c r="BQ83" s="72">
        <f t="shared" si="66"/>
        <v>0</v>
      </c>
      <c r="BR83" s="71">
        <f t="shared" si="67"/>
        <v>0</v>
      </c>
      <c r="BS83" s="58" t="str">
        <f>IF(C83="","",IFERROR(VLOOKUP($A83,HRA_EXCEPTION,2,FALSE),MASTER!$B$5))</f>
        <v/>
      </c>
      <c r="BT83" s="48" t="str">
        <f t="shared" si="68"/>
        <v/>
      </c>
      <c r="BU83" s="48" t="str">
        <f t="shared" si="69"/>
        <v/>
      </c>
      <c r="BV83" s="48" t="str">
        <f t="shared" si="70"/>
        <v/>
      </c>
      <c r="BW83" s="48" t="str">
        <f t="shared" si="71"/>
        <v/>
      </c>
      <c r="BX83" s="48" t="str">
        <f t="shared" si="72"/>
        <v/>
      </c>
      <c r="BY83" s="48" t="str">
        <f t="shared" si="73"/>
        <v/>
      </c>
      <c r="BZ83" s="48" t="str">
        <f t="shared" si="74"/>
        <v/>
      </c>
      <c r="CA83" s="48" t="str">
        <f t="shared" si="75"/>
        <v/>
      </c>
      <c r="CB83" s="48" t="str">
        <f t="shared" si="76"/>
        <v/>
      </c>
      <c r="CC83" s="48" t="str">
        <f t="shared" si="77"/>
        <v/>
      </c>
      <c r="CD83" s="48" t="str">
        <f t="shared" si="78"/>
        <v/>
      </c>
      <c r="CE83" s="58" t="str">
        <f>IFERROR(IF(BG83&lt;=23100,
   VLOOKUP(MASTER!$B$8,CCA_RATE,2,FALSE),
   VLOOKUP(MASTER!$B$8,CCA_RATE,3,FALSE)),"")</f>
        <v/>
      </c>
      <c r="CF83" s="48" t="str">
        <f>IFERROR(IF(C83="","",
IF(BH83=0,0,
   IF(AND(AX83=4,ISNUMBER(L83)),L83,
      IF(BH83&lt;=23100,
         VLOOKUP(MASTER!$B$8,CCA_RATE,2,FALSE),
         VLOOKUP(MASTER!$B$8,CCA_RATE,3,FALSE))))),"")</f>
        <v/>
      </c>
      <c r="CG83" s="48" t="str">
        <f>IFERROR(IF(C83="","",
IF(BI83=0,0,
   IF(AND(AX83=5,ISNUMBER(L83)),L83,
      IF(AND(AX83&gt;0,AX83&lt;5,ISNUMBER(L83)),CF83,
         IF(BI83&lt;=23100,
            VLOOKUP(MASTER!$B$8,CCA_RATE,2,FALSE),
            VLOOKUP(MASTER!$B$8,CCA_RATE,3,FALSE)))))),"")</f>
        <v/>
      </c>
      <c r="CH83" s="48" t="str">
        <f>IFERROR(IF(C83="","",
IF(BJ83=0,0,
   IF(AND(AX83=6,ISNUMBER(L83)),L83,
      IF(AND(AX83&gt;0,AX83&lt;6,ISNUMBER(L83)),CG83,
         IF(BJ83&lt;=23100,
            VLOOKUP(MASTER!$B$8,CCA_RATE,2,FALSE),
            VLOOKUP(MASTER!$B$8,CCA_RATE,3,FALSE)))))),"")</f>
        <v/>
      </c>
      <c r="CI83" s="48" t="str">
        <f>IFERROR(IF(C83="","",
IF(BK83=0,0,
   IF(AND(AX83=7,ISNUMBER(L83)),L83,
      IF(AND(AX83&gt;0,AX83&lt;7,ISNUMBER(L83)),CH83,
         IF(BK83&lt;=23100,
            VLOOKUP(MASTER!$B$8,CCA_RATE,2,FALSE),
            VLOOKUP(MASTER!$B$8,CCA_RATE,3,FALSE)))))),"")</f>
        <v/>
      </c>
      <c r="CJ83" s="48" t="str">
        <f>IFERROR(IF(C83="","",
IF(BL83=0,0,
   IF(AND(AX83=8,ISNUMBER(L83)),L83,
      IF(AND(AX83&gt;0,AX83&lt;8,ISNUMBER(L83)),CI83,
         IF(BL83&lt;=23100,
            VLOOKUP(MASTER!$B$8,CCA_RATE,2,FALSE),
            VLOOKUP(MASTER!$B$8,CCA_RATE,3,FALSE)))))),"")</f>
        <v/>
      </c>
      <c r="CK83" s="48" t="str">
        <f>IFERROR(IF(C83="","",
IF(BM83=0,0,
   IF(AND(AX83=9,ISNUMBER(L83)),L83,
      IF(AND(AX83&gt;0,AX83&lt;9,ISNUMBER(L83)),CJ83,
         IF(BM83&lt;=23100,
            VLOOKUP(MASTER!$B$8,CCA_RATE,2,FALSE),
            VLOOKUP(MASTER!$B$8,CCA_RATE,3,FALSE)))))),"")</f>
        <v/>
      </c>
      <c r="CL83" s="48" t="str">
        <f>IFERROR(IF(C83="","",
IF(BN83=0,0,
   IF(AND(AX83=10,ISNUMBER(L83)),L83,
      IF(AND(AX83&gt;0,AX83&lt;10,ISNUMBER(L83)),CK83,
         IF(BN83&lt;=23100,
            VLOOKUP(MASTER!$B$8,CCA_RATE,2,FALSE),
            VLOOKUP(MASTER!$B$8,CCA_RATE,3,FALSE)))))),"")</f>
        <v/>
      </c>
      <c r="CM83" s="48" t="str">
        <f>IFERROR(IF(C83="","",
IF(BO83=0,0,
   IF(AND(AX83=11,ISNUMBER(L83)),L83,
      IF(AND(AX83&gt;0,AX83&lt;11,ISNUMBER(L83)),CL83,
         IF(BO83&lt;=23100,
            VLOOKUP(MASTER!$B$8,CCA_RATE,2,FALSE),
            VLOOKUP(MASTER!$B$8,CCA_RATE,3,FALSE)))))),"")</f>
        <v/>
      </c>
      <c r="CN83" s="48" t="str">
        <f>IFERROR(IF(C83="","",
IF(BP83=0,0,
   IF(AND(AX83=12,ISNUMBER(L83)),L83,
      IF(AND(AX83&gt;0,AX83&lt;12,ISNUMBER(L83)),CM83,
         IF(BP83&lt;=23100,
            VLOOKUP(MASTER!$B$8,CCA_RATE,2,FALSE),
            VLOOKUP(MASTER!$B$8,CCA_RATE,3,FALSE)))))),"")</f>
        <v/>
      </c>
      <c r="CO83" s="48" t="str">
        <f>IFERROR(IF(C83="","",
IF(BQ83=0,0,
   IF(AND(AX83=13,ISNUMBER(L83)),L83,
      IF(AND(AX83&gt;0,AX83&lt;13,ISNUMBER(L83)),CN83,
         IF(BQ83&lt;=23100,
            VLOOKUP(MASTER!$B$8,CCA_RATE,2,FALSE),
            VLOOKUP(MASTER!$B$8,CCA_RATE,3,FALSE)))))),"")</f>
        <v/>
      </c>
      <c r="CP83" s="48" t="str">
        <f>IFERROR(IF(C83="","",
IF(BR83=0,0,
   IF(AND(AX83=14,ISNUMBER(L83)),L83,
      IF(AND(AX83&gt;0,AX83&lt;14,ISNUMBER(L83)),CO83,
         IF(BR83&lt;=23100,
            VLOOKUP(MASTER!$B$8,CCA_RATE,2,FALSE),
            VLOOKUP(MASTER!$B$8,CCA_RATE,3,FALSE)))))),"")</f>
        <v/>
      </c>
    </row>
    <row r="84" spans="1:94" x14ac:dyDescent="0.35">
      <c r="A84" s="48" t="str">
        <f>IF(C84="","",COUNTA($C$2:C84))</f>
        <v/>
      </c>
      <c r="B84" s="65"/>
      <c r="C84" s="65"/>
      <c r="D84" s="65"/>
      <c r="E84" s="65"/>
      <c r="F84" s="65"/>
      <c r="G84" s="65"/>
      <c r="H84" s="65"/>
      <c r="I84" s="65"/>
      <c r="J84" s="65"/>
      <c r="K84" s="65"/>
      <c r="L84" s="65"/>
      <c r="M84" s="65"/>
      <c r="N84" s="65"/>
      <c r="O84" s="65"/>
      <c r="P84" s="65"/>
      <c r="Q84" s="68"/>
      <c r="R84" s="68"/>
      <c r="S84" s="68"/>
      <c r="T84" s="68"/>
      <c r="U84" s="68"/>
      <c r="V84" s="68"/>
      <c r="W84" s="68"/>
      <c r="X84" s="68"/>
      <c r="Y84" s="68"/>
      <c r="Z84" s="68"/>
      <c r="AA84" s="68"/>
      <c r="AB84" s="68"/>
      <c r="AC84" t="s">
        <v>37</v>
      </c>
      <c r="AD84" s="48" t="str">
        <f t="shared" si="44"/>
        <v/>
      </c>
      <c r="AE84" s="48" t="str">
        <f>IFERROR(IF(AD84-MASTER!$B$6&lt;0,0,AD84-MASTER!$B$6),"")</f>
        <v/>
      </c>
      <c r="AF84" s="48" t="str">
        <f t="shared" si="45"/>
        <v/>
      </c>
      <c r="AG84" s="48" t="str">
        <f t="shared" si="46"/>
        <v/>
      </c>
      <c r="AH84" s="48" t="str">
        <f t="shared" si="47"/>
        <v/>
      </c>
      <c r="AI84" s="48" t="str">
        <f t="shared" si="48"/>
        <v/>
      </c>
      <c r="AJ84" s="48" t="str">
        <f t="shared" si="49"/>
        <v/>
      </c>
      <c r="AK84" s="69" t="str">
        <f t="shared" ca="1" si="50"/>
        <v/>
      </c>
      <c r="AW84" s="71">
        <f t="shared" si="42"/>
        <v>0</v>
      </c>
      <c r="AX84" s="71">
        <f t="shared" si="43"/>
        <v>0</v>
      </c>
      <c r="AY84" s="9">
        <f t="shared" si="51"/>
        <v>0</v>
      </c>
      <c r="AZ84" s="9">
        <f t="shared" si="52"/>
        <v>7</v>
      </c>
      <c r="BA84" s="9">
        <f t="shared" si="53"/>
        <v>0</v>
      </c>
      <c r="BB84" s="9">
        <f xml:space="preserve">
ROUND(BG84*MASTER!$B$3,0)
+ROUND(BH84*MASTER!$B$3,0)
+ROUND(BI84*MASTER!$B$3,0)
+ROUND(BJ84*MASTER!$B$3,0)
+ROUND(BK84*MASTER!$B$4,0)
+ROUND(BL84*MASTER!$B$4,0)
+ROUND(BM84*MASTER!$B$4,0)
+ROUND(BN84*MASTER!$B$4,0)
+ROUND(BO84*MASTER!$B$4,0)
+ROUND(BP84*MASTER!$B$4,0)
+ROUND(BQ84*MASTER!$B$4,0)
+ROUND(BR84*MASTER!$B$4,0)
+ROUND(
   (MASTER!$B$3 - MASTER!$B$11) * E84 * 2,
0)</f>
        <v>0</v>
      </c>
      <c r="BC84" s="9" t="str">
        <f t="shared" si="54"/>
        <v/>
      </c>
      <c r="BD84" s="9">
        <f t="shared" si="55"/>
        <v>0</v>
      </c>
      <c r="BE84" s="9">
        <f>IF(O84="Yes",MASTER!$B$7,0)</f>
        <v>0</v>
      </c>
      <c r="BF84" s="9">
        <f>IF(
   OR($N84="",$N84="NO"),
   0,
   IFERROR(
      ROUND(
         CHOOSE(
            MATCH($N84,$H$302:$H$313,0),
            (BG84 + ROUND(BG84*MASTER!$B$3,0))*0.5,
            (BH84 + ROUND(BH84*MASTER!$B$3,0))*0.5,
            (BI84 + ROUND(BI84*MASTER!$B$3,0))*0.5,
            (BJ84 + ROUND(BJ84*MASTER!$B$3,0))*0.5,
            (BK84 + ROUND(BK84*MASTER!$B$4,0))*0.5,
            (BL84 + ROUND(BL84*MASTER!$B$4,0))*0.5,
            (BM84 + ROUND(BM84*MASTER!$B$4,0))*0.5,
            (BN84 + ROUND(BN84*MASTER!$B$4,0))*0.5,
            (BO84 + ROUND(BO84*MASTER!$B$4,0))*0.5,
            (BP84 + ROUND(BP84*MASTER!$B$4,0))*0.5,
            (BQ84 + ROUND(BQ84*MASTER!$B$4,0))*0.5,
            (BR84 + ROUND(BR84*MASTER!$B$4,0))*0.5
         ),
      0),
   0)
)</f>
        <v>0</v>
      </c>
      <c r="BG84" s="71">
        <f t="shared" si="56"/>
        <v>0</v>
      </c>
      <c r="BH84" s="9">
        <f t="shared" si="57"/>
        <v>0</v>
      </c>
      <c r="BI84" s="9">
        <f t="shared" si="58"/>
        <v>0</v>
      </c>
      <c r="BJ84" s="9">
        <f t="shared" si="59"/>
        <v>0</v>
      </c>
      <c r="BK84" s="9">
        <f t="shared" si="60"/>
        <v>0</v>
      </c>
      <c r="BL84" s="71">
        <f t="shared" si="61"/>
        <v>0</v>
      </c>
      <c r="BM84" s="71">
        <f t="shared" si="62"/>
        <v>0</v>
      </c>
      <c r="BN84" s="71">
        <f t="shared" si="63"/>
        <v>0</v>
      </c>
      <c r="BO84" s="71">
        <f t="shared" si="64"/>
        <v>0</v>
      </c>
      <c r="BP84" s="71">
        <f t="shared" si="65"/>
        <v>0</v>
      </c>
      <c r="BQ84" s="72">
        <f t="shared" si="66"/>
        <v>0</v>
      </c>
      <c r="BR84" s="71">
        <f t="shared" si="67"/>
        <v>0</v>
      </c>
      <c r="BS84" s="58" t="str">
        <f>IF(C84="","",IFERROR(VLOOKUP($A84,HRA_EXCEPTION,2,FALSE),MASTER!$B$5))</f>
        <v/>
      </c>
      <c r="BT84" s="48" t="str">
        <f t="shared" si="68"/>
        <v/>
      </c>
      <c r="BU84" s="48" t="str">
        <f t="shared" si="69"/>
        <v/>
      </c>
      <c r="BV84" s="48" t="str">
        <f t="shared" si="70"/>
        <v/>
      </c>
      <c r="BW84" s="48" t="str">
        <f t="shared" si="71"/>
        <v/>
      </c>
      <c r="BX84" s="48" t="str">
        <f t="shared" si="72"/>
        <v/>
      </c>
      <c r="BY84" s="48" t="str">
        <f t="shared" si="73"/>
        <v/>
      </c>
      <c r="BZ84" s="48" t="str">
        <f t="shared" si="74"/>
        <v/>
      </c>
      <c r="CA84" s="48" t="str">
        <f t="shared" si="75"/>
        <v/>
      </c>
      <c r="CB84" s="48" t="str">
        <f t="shared" si="76"/>
        <v/>
      </c>
      <c r="CC84" s="48" t="str">
        <f t="shared" si="77"/>
        <v/>
      </c>
      <c r="CD84" s="48" t="str">
        <f t="shared" si="78"/>
        <v/>
      </c>
      <c r="CE84" s="58" t="str">
        <f>IFERROR(IF(BG84&lt;=23100,
   VLOOKUP(MASTER!$B$8,CCA_RATE,2,FALSE),
   VLOOKUP(MASTER!$B$8,CCA_RATE,3,FALSE)),"")</f>
        <v/>
      </c>
      <c r="CF84" s="48" t="str">
        <f>IFERROR(IF(C84="","",
IF(BH84=0,0,
   IF(AND(AX84=4,ISNUMBER(L84)),L84,
      IF(BH84&lt;=23100,
         VLOOKUP(MASTER!$B$8,CCA_RATE,2,FALSE),
         VLOOKUP(MASTER!$B$8,CCA_RATE,3,FALSE))))),"")</f>
        <v/>
      </c>
      <c r="CG84" s="48" t="str">
        <f>IFERROR(IF(C84="","",
IF(BI84=0,0,
   IF(AND(AX84=5,ISNUMBER(L84)),L84,
      IF(AND(AX84&gt;0,AX84&lt;5,ISNUMBER(L84)),CF84,
         IF(BI84&lt;=23100,
            VLOOKUP(MASTER!$B$8,CCA_RATE,2,FALSE),
            VLOOKUP(MASTER!$B$8,CCA_RATE,3,FALSE)))))),"")</f>
        <v/>
      </c>
      <c r="CH84" s="48" t="str">
        <f>IFERROR(IF(C84="","",
IF(BJ84=0,0,
   IF(AND(AX84=6,ISNUMBER(L84)),L84,
      IF(AND(AX84&gt;0,AX84&lt;6,ISNUMBER(L84)),CG84,
         IF(BJ84&lt;=23100,
            VLOOKUP(MASTER!$B$8,CCA_RATE,2,FALSE),
            VLOOKUP(MASTER!$B$8,CCA_RATE,3,FALSE)))))),"")</f>
        <v/>
      </c>
      <c r="CI84" s="48" t="str">
        <f>IFERROR(IF(C84="","",
IF(BK84=0,0,
   IF(AND(AX84=7,ISNUMBER(L84)),L84,
      IF(AND(AX84&gt;0,AX84&lt;7,ISNUMBER(L84)),CH84,
         IF(BK84&lt;=23100,
            VLOOKUP(MASTER!$B$8,CCA_RATE,2,FALSE),
            VLOOKUP(MASTER!$B$8,CCA_RATE,3,FALSE)))))),"")</f>
        <v/>
      </c>
      <c r="CJ84" s="48" t="str">
        <f>IFERROR(IF(C84="","",
IF(BL84=0,0,
   IF(AND(AX84=8,ISNUMBER(L84)),L84,
      IF(AND(AX84&gt;0,AX84&lt;8,ISNUMBER(L84)),CI84,
         IF(BL84&lt;=23100,
            VLOOKUP(MASTER!$B$8,CCA_RATE,2,FALSE),
            VLOOKUP(MASTER!$B$8,CCA_RATE,3,FALSE)))))),"")</f>
        <v/>
      </c>
      <c r="CK84" s="48" t="str">
        <f>IFERROR(IF(C84="","",
IF(BM84=0,0,
   IF(AND(AX84=9,ISNUMBER(L84)),L84,
      IF(AND(AX84&gt;0,AX84&lt;9,ISNUMBER(L84)),CJ84,
         IF(BM84&lt;=23100,
            VLOOKUP(MASTER!$B$8,CCA_RATE,2,FALSE),
            VLOOKUP(MASTER!$B$8,CCA_RATE,3,FALSE)))))),"")</f>
        <v/>
      </c>
      <c r="CL84" s="48" t="str">
        <f>IFERROR(IF(C84="","",
IF(BN84=0,0,
   IF(AND(AX84=10,ISNUMBER(L84)),L84,
      IF(AND(AX84&gt;0,AX84&lt;10,ISNUMBER(L84)),CK84,
         IF(BN84&lt;=23100,
            VLOOKUP(MASTER!$B$8,CCA_RATE,2,FALSE),
            VLOOKUP(MASTER!$B$8,CCA_RATE,3,FALSE)))))),"")</f>
        <v/>
      </c>
      <c r="CM84" s="48" t="str">
        <f>IFERROR(IF(C84="","",
IF(BO84=0,0,
   IF(AND(AX84=11,ISNUMBER(L84)),L84,
      IF(AND(AX84&gt;0,AX84&lt;11,ISNUMBER(L84)),CL84,
         IF(BO84&lt;=23100,
            VLOOKUP(MASTER!$B$8,CCA_RATE,2,FALSE),
            VLOOKUP(MASTER!$B$8,CCA_RATE,3,FALSE)))))),"")</f>
        <v/>
      </c>
      <c r="CN84" s="48" t="str">
        <f>IFERROR(IF(C84="","",
IF(BP84=0,0,
   IF(AND(AX84=12,ISNUMBER(L84)),L84,
      IF(AND(AX84&gt;0,AX84&lt;12,ISNUMBER(L84)),CM84,
         IF(BP84&lt;=23100,
            VLOOKUP(MASTER!$B$8,CCA_RATE,2,FALSE),
            VLOOKUP(MASTER!$B$8,CCA_RATE,3,FALSE)))))),"")</f>
        <v/>
      </c>
      <c r="CO84" s="48" t="str">
        <f>IFERROR(IF(C84="","",
IF(BQ84=0,0,
   IF(AND(AX84=13,ISNUMBER(L84)),L84,
      IF(AND(AX84&gt;0,AX84&lt;13,ISNUMBER(L84)),CN84,
         IF(BQ84&lt;=23100,
            VLOOKUP(MASTER!$B$8,CCA_RATE,2,FALSE),
            VLOOKUP(MASTER!$B$8,CCA_RATE,3,FALSE)))))),"")</f>
        <v/>
      </c>
      <c r="CP84" s="48" t="str">
        <f>IFERROR(IF(C84="","",
IF(BR84=0,0,
   IF(AND(AX84=14,ISNUMBER(L84)),L84,
      IF(AND(AX84&gt;0,AX84&lt;14,ISNUMBER(L84)),CO84,
         IF(BR84&lt;=23100,
            VLOOKUP(MASTER!$B$8,CCA_RATE,2,FALSE),
            VLOOKUP(MASTER!$B$8,CCA_RATE,3,FALSE)))))),"")</f>
        <v/>
      </c>
    </row>
    <row r="85" spans="1:94" x14ac:dyDescent="0.35">
      <c r="A85" s="48" t="str">
        <f>IF(C85="","",COUNTA($C$2:C85))</f>
        <v/>
      </c>
      <c r="B85" s="65"/>
      <c r="C85" s="65"/>
      <c r="D85" s="65"/>
      <c r="E85" s="65"/>
      <c r="F85" s="65"/>
      <c r="G85" s="65"/>
      <c r="H85" s="65"/>
      <c r="I85" s="65"/>
      <c r="J85" s="65"/>
      <c r="K85" s="65"/>
      <c r="L85" s="65"/>
      <c r="M85" s="65"/>
      <c r="N85" s="65"/>
      <c r="O85" s="65"/>
      <c r="P85" s="65"/>
      <c r="Q85" s="68"/>
      <c r="R85" s="68"/>
      <c r="S85" s="68"/>
      <c r="T85" s="68"/>
      <c r="U85" s="68"/>
      <c r="V85" s="68"/>
      <c r="W85" s="68"/>
      <c r="X85" s="68"/>
      <c r="Y85" s="68"/>
      <c r="Z85" s="68"/>
      <c r="AA85" s="68"/>
      <c r="AB85" s="68"/>
      <c r="AC85" t="s">
        <v>38</v>
      </c>
      <c r="AD85" s="48" t="str">
        <f t="shared" si="44"/>
        <v/>
      </c>
      <c r="AE85" s="48" t="str">
        <f>IFERROR(IF(AD85-MASTER!$B$6&lt;0,0,AD85-MASTER!$B$6),"")</f>
        <v/>
      </c>
      <c r="AF85" s="48" t="str">
        <f t="shared" si="45"/>
        <v/>
      </c>
      <c r="AG85" s="48" t="str">
        <f t="shared" si="46"/>
        <v/>
      </c>
      <c r="AH85" s="48" t="str">
        <f t="shared" si="47"/>
        <v/>
      </c>
      <c r="AI85" s="48" t="str">
        <f t="shared" si="48"/>
        <v/>
      </c>
      <c r="AJ85" s="48" t="str">
        <f t="shared" si="49"/>
        <v/>
      </c>
      <c r="AK85" s="69" t="str">
        <f t="shared" ca="1" si="50"/>
        <v/>
      </c>
      <c r="AW85" s="71">
        <f t="shared" si="42"/>
        <v>0</v>
      </c>
      <c r="AX85" s="71">
        <f t="shared" si="43"/>
        <v>0</v>
      </c>
      <c r="AY85" s="9">
        <f t="shared" si="51"/>
        <v>0</v>
      </c>
      <c r="AZ85" s="9">
        <f t="shared" si="52"/>
        <v>7</v>
      </c>
      <c r="BA85" s="9">
        <f t="shared" si="53"/>
        <v>0</v>
      </c>
      <c r="BB85" s="9">
        <f xml:space="preserve">
ROUND(BG85*MASTER!$B$3,0)
+ROUND(BH85*MASTER!$B$3,0)
+ROUND(BI85*MASTER!$B$3,0)
+ROUND(BJ85*MASTER!$B$3,0)
+ROUND(BK85*MASTER!$B$4,0)
+ROUND(BL85*MASTER!$B$4,0)
+ROUND(BM85*MASTER!$B$4,0)
+ROUND(BN85*MASTER!$B$4,0)
+ROUND(BO85*MASTER!$B$4,0)
+ROUND(BP85*MASTER!$B$4,0)
+ROUND(BQ85*MASTER!$B$4,0)
+ROUND(BR85*MASTER!$B$4,0)
+ROUND(
   (MASTER!$B$3 - MASTER!$B$11) * E85 * 2,
0)</f>
        <v>0</v>
      </c>
      <c r="BC85" s="9" t="str">
        <f t="shared" si="54"/>
        <v/>
      </c>
      <c r="BD85" s="9">
        <f t="shared" si="55"/>
        <v>0</v>
      </c>
      <c r="BE85" s="9">
        <f>IF(O85="Yes",MASTER!$B$7,0)</f>
        <v>0</v>
      </c>
      <c r="BF85" s="9">
        <f>IF(
   OR($N85="",$N85="NO"),
   0,
   IFERROR(
      ROUND(
         CHOOSE(
            MATCH($N85,$H$302:$H$313,0),
            (BG85 + ROUND(BG85*MASTER!$B$3,0))*0.5,
            (BH85 + ROUND(BH85*MASTER!$B$3,0))*0.5,
            (BI85 + ROUND(BI85*MASTER!$B$3,0))*0.5,
            (BJ85 + ROUND(BJ85*MASTER!$B$3,0))*0.5,
            (BK85 + ROUND(BK85*MASTER!$B$4,0))*0.5,
            (BL85 + ROUND(BL85*MASTER!$B$4,0))*0.5,
            (BM85 + ROUND(BM85*MASTER!$B$4,0))*0.5,
            (BN85 + ROUND(BN85*MASTER!$B$4,0))*0.5,
            (BO85 + ROUND(BO85*MASTER!$B$4,0))*0.5,
            (BP85 + ROUND(BP85*MASTER!$B$4,0))*0.5,
            (BQ85 + ROUND(BQ85*MASTER!$B$4,0))*0.5,
            (BR85 + ROUND(BR85*MASTER!$B$4,0))*0.5
         ),
      0),
   0)
)</f>
        <v>0</v>
      </c>
      <c r="BG85" s="71">
        <f t="shared" si="56"/>
        <v>0</v>
      </c>
      <c r="BH85" s="9">
        <f t="shared" si="57"/>
        <v>0</v>
      </c>
      <c r="BI85" s="9">
        <f t="shared" si="58"/>
        <v>0</v>
      </c>
      <c r="BJ85" s="9">
        <f t="shared" si="59"/>
        <v>0</v>
      </c>
      <c r="BK85" s="9">
        <f t="shared" si="60"/>
        <v>0</v>
      </c>
      <c r="BL85" s="71">
        <f t="shared" si="61"/>
        <v>0</v>
      </c>
      <c r="BM85" s="71">
        <f t="shared" si="62"/>
        <v>0</v>
      </c>
      <c r="BN85" s="71">
        <f t="shared" si="63"/>
        <v>0</v>
      </c>
      <c r="BO85" s="71">
        <f t="shared" si="64"/>
        <v>0</v>
      </c>
      <c r="BP85" s="71">
        <f t="shared" si="65"/>
        <v>0</v>
      </c>
      <c r="BQ85" s="72">
        <f t="shared" si="66"/>
        <v>0</v>
      </c>
      <c r="BR85" s="71">
        <f t="shared" si="67"/>
        <v>0</v>
      </c>
      <c r="BS85" s="58" t="str">
        <f>IF(C85="","",IFERROR(VLOOKUP($A85,HRA_EXCEPTION,2,FALSE),MASTER!$B$5))</f>
        <v/>
      </c>
      <c r="BT85" s="48" t="str">
        <f t="shared" si="68"/>
        <v/>
      </c>
      <c r="BU85" s="48" t="str">
        <f t="shared" si="69"/>
        <v/>
      </c>
      <c r="BV85" s="48" t="str">
        <f t="shared" si="70"/>
        <v/>
      </c>
      <c r="BW85" s="48" t="str">
        <f t="shared" si="71"/>
        <v/>
      </c>
      <c r="BX85" s="48" t="str">
        <f t="shared" si="72"/>
        <v/>
      </c>
      <c r="BY85" s="48" t="str">
        <f t="shared" si="73"/>
        <v/>
      </c>
      <c r="BZ85" s="48" t="str">
        <f t="shared" si="74"/>
        <v/>
      </c>
      <c r="CA85" s="48" t="str">
        <f t="shared" si="75"/>
        <v/>
      </c>
      <c r="CB85" s="48" t="str">
        <f t="shared" si="76"/>
        <v/>
      </c>
      <c r="CC85" s="48" t="str">
        <f t="shared" si="77"/>
        <v/>
      </c>
      <c r="CD85" s="48" t="str">
        <f t="shared" si="78"/>
        <v/>
      </c>
      <c r="CE85" s="58" t="str">
        <f>IFERROR(IF(BG85&lt;=23100,
   VLOOKUP(MASTER!$B$8,CCA_RATE,2,FALSE),
   VLOOKUP(MASTER!$B$8,CCA_RATE,3,FALSE)),"")</f>
        <v/>
      </c>
      <c r="CF85" s="48" t="str">
        <f>IFERROR(IF(C85="","",
IF(BH85=0,0,
   IF(AND(AX85=4,ISNUMBER(L85)),L85,
      IF(BH85&lt;=23100,
         VLOOKUP(MASTER!$B$8,CCA_RATE,2,FALSE),
         VLOOKUP(MASTER!$B$8,CCA_RATE,3,FALSE))))),"")</f>
        <v/>
      </c>
      <c r="CG85" s="48" t="str">
        <f>IFERROR(IF(C85="","",
IF(BI85=0,0,
   IF(AND(AX85=5,ISNUMBER(L85)),L85,
      IF(AND(AX85&gt;0,AX85&lt;5,ISNUMBER(L85)),CF85,
         IF(BI85&lt;=23100,
            VLOOKUP(MASTER!$B$8,CCA_RATE,2,FALSE),
            VLOOKUP(MASTER!$B$8,CCA_RATE,3,FALSE)))))),"")</f>
        <v/>
      </c>
      <c r="CH85" s="48" t="str">
        <f>IFERROR(IF(C85="","",
IF(BJ85=0,0,
   IF(AND(AX85=6,ISNUMBER(L85)),L85,
      IF(AND(AX85&gt;0,AX85&lt;6,ISNUMBER(L85)),CG85,
         IF(BJ85&lt;=23100,
            VLOOKUP(MASTER!$B$8,CCA_RATE,2,FALSE),
            VLOOKUP(MASTER!$B$8,CCA_RATE,3,FALSE)))))),"")</f>
        <v/>
      </c>
      <c r="CI85" s="48" t="str">
        <f>IFERROR(IF(C85="","",
IF(BK85=0,0,
   IF(AND(AX85=7,ISNUMBER(L85)),L85,
      IF(AND(AX85&gt;0,AX85&lt;7,ISNUMBER(L85)),CH85,
         IF(BK85&lt;=23100,
            VLOOKUP(MASTER!$B$8,CCA_RATE,2,FALSE),
            VLOOKUP(MASTER!$B$8,CCA_RATE,3,FALSE)))))),"")</f>
        <v/>
      </c>
      <c r="CJ85" s="48" t="str">
        <f>IFERROR(IF(C85="","",
IF(BL85=0,0,
   IF(AND(AX85=8,ISNUMBER(L85)),L85,
      IF(AND(AX85&gt;0,AX85&lt;8,ISNUMBER(L85)),CI85,
         IF(BL85&lt;=23100,
            VLOOKUP(MASTER!$B$8,CCA_RATE,2,FALSE),
            VLOOKUP(MASTER!$B$8,CCA_RATE,3,FALSE)))))),"")</f>
        <v/>
      </c>
      <c r="CK85" s="48" t="str">
        <f>IFERROR(IF(C85="","",
IF(BM85=0,0,
   IF(AND(AX85=9,ISNUMBER(L85)),L85,
      IF(AND(AX85&gt;0,AX85&lt;9,ISNUMBER(L85)),CJ85,
         IF(BM85&lt;=23100,
            VLOOKUP(MASTER!$B$8,CCA_RATE,2,FALSE),
            VLOOKUP(MASTER!$B$8,CCA_RATE,3,FALSE)))))),"")</f>
        <v/>
      </c>
      <c r="CL85" s="48" t="str">
        <f>IFERROR(IF(C85="","",
IF(BN85=0,0,
   IF(AND(AX85=10,ISNUMBER(L85)),L85,
      IF(AND(AX85&gt;0,AX85&lt;10,ISNUMBER(L85)),CK85,
         IF(BN85&lt;=23100,
            VLOOKUP(MASTER!$B$8,CCA_RATE,2,FALSE),
            VLOOKUP(MASTER!$B$8,CCA_RATE,3,FALSE)))))),"")</f>
        <v/>
      </c>
      <c r="CM85" s="48" t="str">
        <f>IFERROR(IF(C85="","",
IF(BO85=0,0,
   IF(AND(AX85=11,ISNUMBER(L85)),L85,
      IF(AND(AX85&gt;0,AX85&lt;11,ISNUMBER(L85)),CL85,
         IF(BO85&lt;=23100,
            VLOOKUP(MASTER!$B$8,CCA_RATE,2,FALSE),
            VLOOKUP(MASTER!$B$8,CCA_RATE,3,FALSE)))))),"")</f>
        <v/>
      </c>
      <c r="CN85" s="48" t="str">
        <f>IFERROR(IF(C85="","",
IF(BP85=0,0,
   IF(AND(AX85=12,ISNUMBER(L85)),L85,
      IF(AND(AX85&gt;0,AX85&lt;12,ISNUMBER(L85)),CM85,
         IF(BP85&lt;=23100,
            VLOOKUP(MASTER!$B$8,CCA_RATE,2,FALSE),
            VLOOKUP(MASTER!$B$8,CCA_RATE,3,FALSE)))))),"")</f>
        <v/>
      </c>
      <c r="CO85" s="48" t="str">
        <f>IFERROR(IF(C85="","",
IF(BQ85=0,0,
   IF(AND(AX85=13,ISNUMBER(L85)),L85,
      IF(AND(AX85&gt;0,AX85&lt;13,ISNUMBER(L85)),CN85,
         IF(BQ85&lt;=23100,
            VLOOKUP(MASTER!$B$8,CCA_RATE,2,FALSE),
            VLOOKUP(MASTER!$B$8,CCA_RATE,3,FALSE)))))),"")</f>
        <v/>
      </c>
      <c r="CP85" s="48" t="str">
        <f>IFERROR(IF(C85="","",
IF(BR85=0,0,
   IF(AND(AX85=14,ISNUMBER(L85)),L85,
      IF(AND(AX85&gt;0,AX85&lt;14,ISNUMBER(L85)),CO85,
         IF(BR85&lt;=23100,
            VLOOKUP(MASTER!$B$8,CCA_RATE,2,FALSE),
            VLOOKUP(MASTER!$B$8,CCA_RATE,3,FALSE)))))),"")</f>
        <v/>
      </c>
    </row>
    <row r="86" spans="1:94" x14ac:dyDescent="0.35">
      <c r="A86" s="48" t="str">
        <f>IF(C86="","",COUNTA($C$2:C86))</f>
        <v/>
      </c>
      <c r="B86" s="65"/>
      <c r="C86" s="65"/>
      <c r="D86" s="65"/>
      <c r="E86" s="65"/>
      <c r="F86" s="65"/>
      <c r="G86" s="65"/>
      <c r="H86" s="65"/>
      <c r="I86" s="65"/>
      <c r="J86" s="65"/>
      <c r="K86" s="65"/>
      <c r="L86" s="65"/>
      <c r="M86" s="65"/>
      <c r="N86" s="65"/>
      <c r="O86" s="65"/>
      <c r="P86" s="65"/>
      <c r="Q86" s="68"/>
      <c r="R86" s="68"/>
      <c r="S86" s="68"/>
      <c r="T86" s="68"/>
      <c r="U86" s="68"/>
      <c r="V86" s="68"/>
      <c r="W86" s="68"/>
      <c r="X86" s="68"/>
      <c r="Y86" s="68"/>
      <c r="Z86" s="68"/>
      <c r="AA86" s="68"/>
      <c r="AB86" s="68"/>
      <c r="AC86" t="s">
        <v>27</v>
      </c>
      <c r="AD86" s="48" t="str">
        <f t="shared" si="44"/>
        <v/>
      </c>
      <c r="AE86" s="48" t="str">
        <f>IFERROR(IF(AD86-MASTER!$B$6&lt;0,0,AD86-MASTER!$B$6),"")</f>
        <v/>
      </c>
      <c r="AF86" s="48" t="str">
        <f t="shared" si="45"/>
        <v/>
      </c>
      <c r="AG86" s="48" t="str">
        <f t="shared" si="46"/>
        <v/>
      </c>
      <c r="AH86" s="48" t="str">
        <f t="shared" si="47"/>
        <v/>
      </c>
      <c r="AI86" s="48" t="str">
        <f t="shared" si="48"/>
        <v/>
      </c>
      <c r="AJ86" s="48" t="str">
        <f t="shared" si="49"/>
        <v/>
      </c>
      <c r="AK86" s="69" t="str">
        <f t="shared" ca="1" si="50"/>
        <v/>
      </c>
      <c r="AW86" s="71">
        <f t="shared" si="42"/>
        <v>0</v>
      </c>
      <c r="AX86" s="71">
        <f t="shared" si="43"/>
        <v>0</v>
      </c>
      <c r="AY86" s="9">
        <f t="shared" si="51"/>
        <v>0</v>
      </c>
      <c r="AZ86" s="9">
        <f t="shared" si="52"/>
        <v>7</v>
      </c>
      <c r="BA86" s="9">
        <f t="shared" si="53"/>
        <v>0</v>
      </c>
      <c r="BB86" s="9">
        <f xml:space="preserve">
ROUND(BG86*MASTER!$B$3,0)
+ROUND(BH86*MASTER!$B$3,0)
+ROUND(BI86*MASTER!$B$3,0)
+ROUND(BJ86*MASTER!$B$3,0)
+ROUND(BK86*MASTER!$B$4,0)
+ROUND(BL86*MASTER!$B$4,0)
+ROUND(BM86*MASTER!$B$4,0)
+ROUND(BN86*MASTER!$B$4,0)
+ROUND(BO86*MASTER!$B$4,0)
+ROUND(BP86*MASTER!$B$4,0)
+ROUND(BQ86*MASTER!$B$4,0)
+ROUND(BR86*MASTER!$B$4,0)
+ROUND(
   (MASTER!$B$3 - MASTER!$B$11) * E86 * 2,
0)</f>
        <v>0</v>
      </c>
      <c r="BC86" s="9" t="str">
        <f t="shared" si="54"/>
        <v/>
      </c>
      <c r="BD86" s="9">
        <f t="shared" si="55"/>
        <v>0</v>
      </c>
      <c r="BE86" s="9">
        <f>IF(O86="Yes",MASTER!$B$7,0)</f>
        <v>0</v>
      </c>
      <c r="BF86" s="9">
        <f>IF(
   OR($N86="",$N86="NO"),
   0,
   IFERROR(
      ROUND(
         CHOOSE(
            MATCH($N86,$H$302:$H$313,0),
            (BG86 + ROUND(BG86*MASTER!$B$3,0))*0.5,
            (BH86 + ROUND(BH86*MASTER!$B$3,0))*0.5,
            (BI86 + ROUND(BI86*MASTER!$B$3,0))*0.5,
            (BJ86 + ROUND(BJ86*MASTER!$B$3,0))*0.5,
            (BK86 + ROUND(BK86*MASTER!$B$4,0))*0.5,
            (BL86 + ROUND(BL86*MASTER!$B$4,0))*0.5,
            (BM86 + ROUND(BM86*MASTER!$B$4,0))*0.5,
            (BN86 + ROUND(BN86*MASTER!$B$4,0))*0.5,
            (BO86 + ROUND(BO86*MASTER!$B$4,0))*0.5,
            (BP86 + ROUND(BP86*MASTER!$B$4,0))*0.5,
            (BQ86 + ROUND(BQ86*MASTER!$B$4,0))*0.5,
            (BR86 + ROUND(BR86*MASTER!$B$4,0))*0.5
         ),
      0),
   0)
)</f>
        <v>0</v>
      </c>
      <c r="BG86" s="71">
        <f t="shared" si="56"/>
        <v>0</v>
      </c>
      <c r="BH86" s="9">
        <f t="shared" si="57"/>
        <v>0</v>
      </c>
      <c r="BI86" s="9">
        <f t="shared" si="58"/>
        <v>0</v>
      </c>
      <c r="BJ86" s="9">
        <f t="shared" si="59"/>
        <v>0</v>
      </c>
      <c r="BK86" s="9">
        <f t="shared" si="60"/>
        <v>0</v>
      </c>
      <c r="BL86" s="71">
        <f t="shared" si="61"/>
        <v>0</v>
      </c>
      <c r="BM86" s="71">
        <f t="shared" si="62"/>
        <v>0</v>
      </c>
      <c r="BN86" s="71">
        <f t="shared" si="63"/>
        <v>0</v>
      </c>
      <c r="BO86" s="71">
        <f t="shared" si="64"/>
        <v>0</v>
      </c>
      <c r="BP86" s="71">
        <f t="shared" si="65"/>
        <v>0</v>
      </c>
      <c r="BQ86" s="72">
        <f t="shared" si="66"/>
        <v>0</v>
      </c>
      <c r="BR86" s="71">
        <f t="shared" si="67"/>
        <v>0</v>
      </c>
      <c r="BS86" s="58" t="str">
        <f>IF(C86="","",IFERROR(VLOOKUP($A86,HRA_EXCEPTION,2,FALSE),MASTER!$B$5))</f>
        <v/>
      </c>
      <c r="BT86" s="48" t="str">
        <f t="shared" si="68"/>
        <v/>
      </c>
      <c r="BU86" s="48" t="str">
        <f t="shared" si="69"/>
        <v/>
      </c>
      <c r="BV86" s="48" t="str">
        <f t="shared" si="70"/>
        <v/>
      </c>
      <c r="BW86" s="48" t="str">
        <f t="shared" si="71"/>
        <v/>
      </c>
      <c r="BX86" s="48" t="str">
        <f t="shared" si="72"/>
        <v/>
      </c>
      <c r="BY86" s="48" t="str">
        <f t="shared" si="73"/>
        <v/>
      </c>
      <c r="BZ86" s="48" t="str">
        <f t="shared" si="74"/>
        <v/>
      </c>
      <c r="CA86" s="48" t="str">
        <f t="shared" si="75"/>
        <v/>
      </c>
      <c r="CB86" s="48" t="str">
        <f t="shared" si="76"/>
        <v/>
      </c>
      <c r="CC86" s="48" t="str">
        <f t="shared" si="77"/>
        <v/>
      </c>
      <c r="CD86" s="48" t="str">
        <f t="shared" si="78"/>
        <v/>
      </c>
      <c r="CE86" s="58" t="str">
        <f>IFERROR(IF(BG86&lt;=23100,
   VLOOKUP(MASTER!$B$8,CCA_RATE,2,FALSE),
   VLOOKUP(MASTER!$B$8,CCA_RATE,3,FALSE)),"")</f>
        <v/>
      </c>
      <c r="CF86" s="48" t="str">
        <f>IFERROR(IF(C86="","",
IF(BH86=0,0,
   IF(AND(AX86=4,ISNUMBER(L86)),L86,
      IF(BH86&lt;=23100,
         VLOOKUP(MASTER!$B$8,CCA_RATE,2,FALSE),
         VLOOKUP(MASTER!$B$8,CCA_RATE,3,FALSE))))),"")</f>
        <v/>
      </c>
      <c r="CG86" s="48" t="str">
        <f>IFERROR(IF(C86="","",
IF(BI86=0,0,
   IF(AND(AX86=5,ISNUMBER(L86)),L86,
      IF(AND(AX86&gt;0,AX86&lt;5,ISNUMBER(L86)),CF86,
         IF(BI86&lt;=23100,
            VLOOKUP(MASTER!$B$8,CCA_RATE,2,FALSE),
            VLOOKUP(MASTER!$B$8,CCA_RATE,3,FALSE)))))),"")</f>
        <v/>
      </c>
      <c r="CH86" s="48" t="str">
        <f>IFERROR(IF(C86="","",
IF(BJ86=0,0,
   IF(AND(AX86=6,ISNUMBER(L86)),L86,
      IF(AND(AX86&gt;0,AX86&lt;6,ISNUMBER(L86)),CG86,
         IF(BJ86&lt;=23100,
            VLOOKUP(MASTER!$B$8,CCA_RATE,2,FALSE),
            VLOOKUP(MASTER!$B$8,CCA_RATE,3,FALSE)))))),"")</f>
        <v/>
      </c>
      <c r="CI86" s="48" t="str">
        <f>IFERROR(IF(C86="","",
IF(BK86=0,0,
   IF(AND(AX86=7,ISNUMBER(L86)),L86,
      IF(AND(AX86&gt;0,AX86&lt;7,ISNUMBER(L86)),CH86,
         IF(BK86&lt;=23100,
            VLOOKUP(MASTER!$B$8,CCA_RATE,2,FALSE),
            VLOOKUP(MASTER!$B$8,CCA_RATE,3,FALSE)))))),"")</f>
        <v/>
      </c>
      <c r="CJ86" s="48" t="str">
        <f>IFERROR(IF(C86="","",
IF(BL86=0,0,
   IF(AND(AX86=8,ISNUMBER(L86)),L86,
      IF(AND(AX86&gt;0,AX86&lt;8,ISNUMBER(L86)),CI86,
         IF(BL86&lt;=23100,
            VLOOKUP(MASTER!$B$8,CCA_RATE,2,FALSE),
            VLOOKUP(MASTER!$B$8,CCA_RATE,3,FALSE)))))),"")</f>
        <v/>
      </c>
      <c r="CK86" s="48" t="str">
        <f>IFERROR(IF(C86="","",
IF(BM86=0,0,
   IF(AND(AX86=9,ISNUMBER(L86)),L86,
      IF(AND(AX86&gt;0,AX86&lt;9,ISNUMBER(L86)),CJ86,
         IF(BM86&lt;=23100,
            VLOOKUP(MASTER!$B$8,CCA_RATE,2,FALSE),
            VLOOKUP(MASTER!$B$8,CCA_RATE,3,FALSE)))))),"")</f>
        <v/>
      </c>
      <c r="CL86" s="48" t="str">
        <f>IFERROR(IF(C86="","",
IF(BN86=0,0,
   IF(AND(AX86=10,ISNUMBER(L86)),L86,
      IF(AND(AX86&gt;0,AX86&lt;10,ISNUMBER(L86)),CK86,
         IF(BN86&lt;=23100,
            VLOOKUP(MASTER!$B$8,CCA_RATE,2,FALSE),
            VLOOKUP(MASTER!$B$8,CCA_RATE,3,FALSE)))))),"")</f>
        <v/>
      </c>
      <c r="CM86" s="48" t="str">
        <f>IFERROR(IF(C86="","",
IF(BO86=0,0,
   IF(AND(AX86=11,ISNUMBER(L86)),L86,
      IF(AND(AX86&gt;0,AX86&lt;11,ISNUMBER(L86)),CL86,
         IF(BO86&lt;=23100,
            VLOOKUP(MASTER!$B$8,CCA_RATE,2,FALSE),
            VLOOKUP(MASTER!$B$8,CCA_RATE,3,FALSE)))))),"")</f>
        <v/>
      </c>
      <c r="CN86" s="48" t="str">
        <f>IFERROR(IF(C86="","",
IF(BP86=0,0,
   IF(AND(AX86=12,ISNUMBER(L86)),L86,
      IF(AND(AX86&gt;0,AX86&lt;12,ISNUMBER(L86)),CM86,
         IF(BP86&lt;=23100,
            VLOOKUP(MASTER!$B$8,CCA_RATE,2,FALSE),
            VLOOKUP(MASTER!$B$8,CCA_RATE,3,FALSE)))))),"")</f>
        <v/>
      </c>
      <c r="CO86" s="48" t="str">
        <f>IFERROR(IF(C86="","",
IF(BQ86=0,0,
   IF(AND(AX86=13,ISNUMBER(L86)),L86,
      IF(AND(AX86&gt;0,AX86&lt;13,ISNUMBER(L86)),CN86,
         IF(BQ86&lt;=23100,
            VLOOKUP(MASTER!$B$8,CCA_RATE,2,FALSE),
            VLOOKUP(MASTER!$B$8,CCA_RATE,3,FALSE)))))),"")</f>
        <v/>
      </c>
      <c r="CP86" s="48" t="str">
        <f>IFERROR(IF(C86="","",
IF(BR86=0,0,
   IF(AND(AX86=14,ISNUMBER(L86)),L86,
      IF(AND(AX86&gt;0,AX86&lt;14,ISNUMBER(L86)),CO86,
         IF(BR86&lt;=23100,
            VLOOKUP(MASTER!$B$8,CCA_RATE,2,FALSE),
            VLOOKUP(MASTER!$B$8,CCA_RATE,3,FALSE)))))),"")</f>
        <v/>
      </c>
    </row>
    <row r="87" spans="1:94" x14ac:dyDescent="0.35">
      <c r="A87" s="48" t="str">
        <f>IF(C87="","",COUNTA($C$2:C87))</f>
        <v/>
      </c>
      <c r="B87" s="65"/>
      <c r="C87" s="65"/>
      <c r="D87" s="65"/>
      <c r="E87" s="65"/>
      <c r="F87" s="65"/>
      <c r="G87" s="65"/>
      <c r="H87" s="65"/>
      <c r="I87" s="65"/>
      <c r="J87" s="65"/>
      <c r="K87" s="65"/>
      <c r="L87" s="65"/>
      <c r="M87" s="65"/>
      <c r="N87" s="65"/>
      <c r="O87" s="65"/>
      <c r="P87" s="65"/>
      <c r="Q87" s="68"/>
      <c r="R87" s="68"/>
      <c r="S87" s="68"/>
      <c r="T87" s="68"/>
      <c r="U87" s="68"/>
      <c r="V87" s="68"/>
      <c r="W87" s="68"/>
      <c r="X87" s="68"/>
      <c r="Y87" s="68"/>
      <c r="Z87" s="68"/>
      <c r="AA87" s="68"/>
      <c r="AB87" s="68"/>
      <c r="AC87" t="s">
        <v>28</v>
      </c>
      <c r="AD87" s="48" t="str">
        <f t="shared" si="44"/>
        <v/>
      </c>
      <c r="AE87" s="48" t="str">
        <f>IFERROR(IF(AD87-MASTER!$B$6&lt;0,0,AD87-MASTER!$B$6),"")</f>
        <v/>
      </c>
      <c r="AF87" s="48" t="str">
        <f t="shared" si="45"/>
        <v/>
      </c>
      <c r="AG87" s="48" t="str">
        <f t="shared" si="46"/>
        <v/>
      </c>
      <c r="AH87" s="48" t="str">
        <f t="shared" si="47"/>
        <v/>
      </c>
      <c r="AI87" s="48" t="str">
        <f t="shared" si="48"/>
        <v/>
      </c>
      <c r="AJ87" s="48" t="str">
        <f t="shared" si="49"/>
        <v/>
      </c>
      <c r="AK87" s="69" t="str">
        <f t="shared" ca="1" si="50"/>
        <v/>
      </c>
      <c r="AW87" s="71">
        <f t="shared" si="42"/>
        <v>0</v>
      </c>
      <c r="AX87" s="71">
        <f t="shared" si="43"/>
        <v>0</v>
      </c>
      <c r="AY87" s="9">
        <f t="shared" si="51"/>
        <v>0</v>
      </c>
      <c r="AZ87" s="9">
        <f t="shared" si="52"/>
        <v>7</v>
      </c>
      <c r="BA87" s="9">
        <f t="shared" si="53"/>
        <v>0</v>
      </c>
      <c r="BB87" s="9">
        <f xml:space="preserve">
ROUND(BG87*MASTER!$B$3,0)
+ROUND(BH87*MASTER!$B$3,0)
+ROUND(BI87*MASTER!$B$3,0)
+ROUND(BJ87*MASTER!$B$3,0)
+ROUND(BK87*MASTER!$B$4,0)
+ROUND(BL87*MASTER!$B$4,0)
+ROUND(BM87*MASTER!$B$4,0)
+ROUND(BN87*MASTER!$B$4,0)
+ROUND(BO87*MASTER!$B$4,0)
+ROUND(BP87*MASTER!$B$4,0)
+ROUND(BQ87*MASTER!$B$4,0)
+ROUND(BR87*MASTER!$B$4,0)
+ROUND(
   (MASTER!$B$3 - MASTER!$B$11) * E87 * 2,
0)</f>
        <v>0</v>
      </c>
      <c r="BC87" s="9" t="str">
        <f t="shared" si="54"/>
        <v/>
      </c>
      <c r="BD87" s="9">
        <f t="shared" si="55"/>
        <v>0</v>
      </c>
      <c r="BE87" s="9">
        <f>IF(O87="Yes",MASTER!$B$7,0)</f>
        <v>0</v>
      </c>
      <c r="BF87" s="9">
        <f>IF(
   OR($N87="",$N87="NO"),
   0,
   IFERROR(
      ROUND(
         CHOOSE(
            MATCH($N87,$H$302:$H$313,0),
            (BG87 + ROUND(BG87*MASTER!$B$3,0))*0.5,
            (BH87 + ROUND(BH87*MASTER!$B$3,0))*0.5,
            (BI87 + ROUND(BI87*MASTER!$B$3,0))*0.5,
            (BJ87 + ROUND(BJ87*MASTER!$B$3,0))*0.5,
            (BK87 + ROUND(BK87*MASTER!$B$4,0))*0.5,
            (BL87 + ROUND(BL87*MASTER!$B$4,0))*0.5,
            (BM87 + ROUND(BM87*MASTER!$B$4,0))*0.5,
            (BN87 + ROUND(BN87*MASTER!$B$4,0))*0.5,
            (BO87 + ROUND(BO87*MASTER!$B$4,0))*0.5,
            (BP87 + ROUND(BP87*MASTER!$B$4,0))*0.5,
            (BQ87 + ROUND(BQ87*MASTER!$B$4,0))*0.5,
            (BR87 + ROUND(BR87*MASTER!$B$4,0))*0.5
         ),
      0),
   0)
)</f>
        <v>0</v>
      </c>
      <c r="BG87" s="71">
        <f t="shared" si="56"/>
        <v>0</v>
      </c>
      <c r="BH87" s="9">
        <f t="shared" si="57"/>
        <v>0</v>
      </c>
      <c r="BI87" s="9">
        <f t="shared" si="58"/>
        <v>0</v>
      </c>
      <c r="BJ87" s="9">
        <f t="shared" si="59"/>
        <v>0</v>
      </c>
      <c r="BK87" s="9">
        <f t="shared" si="60"/>
        <v>0</v>
      </c>
      <c r="BL87" s="71">
        <f t="shared" si="61"/>
        <v>0</v>
      </c>
      <c r="BM87" s="71">
        <f t="shared" si="62"/>
        <v>0</v>
      </c>
      <c r="BN87" s="71">
        <f t="shared" si="63"/>
        <v>0</v>
      </c>
      <c r="BO87" s="71">
        <f t="shared" si="64"/>
        <v>0</v>
      </c>
      <c r="BP87" s="71">
        <f t="shared" si="65"/>
        <v>0</v>
      </c>
      <c r="BQ87" s="72">
        <f t="shared" si="66"/>
        <v>0</v>
      </c>
      <c r="BR87" s="71">
        <f t="shared" si="67"/>
        <v>0</v>
      </c>
      <c r="BS87" s="58" t="str">
        <f>IF(C87="","",IFERROR(VLOOKUP($A87,HRA_EXCEPTION,2,FALSE),MASTER!$B$5))</f>
        <v/>
      </c>
      <c r="BT87" s="48" t="str">
        <f t="shared" si="68"/>
        <v/>
      </c>
      <c r="BU87" s="48" t="str">
        <f t="shared" si="69"/>
        <v/>
      </c>
      <c r="BV87" s="48" t="str">
        <f t="shared" si="70"/>
        <v/>
      </c>
      <c r="BW87" s="48" t="str">
        <f t="shared" si="71"/>
        <v/>
      </c>
      <c r="BX87" s="48" t="str">
        <f t="shared" si="72"/>
        <v/>
      </c>
      <c r="BY87" s="48" t="str">
        <f t="shared" si="73"/>
        <v/>
      </c>
      <c r="BZ87" s="48" t="str">
        <f t="shared" si="74"/>
        <v/>
      </c>
      <c r="CA87" s="48" t="str">
        <f t="shared" si="75"/>
        <v/>
      </c>
      <c r="CB87" s="48" t="str">
        <f t="shared" si="76"/>
        <v/>
      </c>
      <c r="CC87" s="48" t="str">
        <f t="shared" si="77"/>
        <v/>
      </c>
      <c r="CD87" s="48" t="str">
        <f t="shared" si="78"/>
        <v/>
      </c>
      <c r="CE87" s="58" t="str">
        <f>IFERROR(IF(BG87&lt;=23100,
   VLOOKUP(MASTER!$B$8,CCA_RATE,2,FALSE),
   VLOOKUP(MASTER!$B$8,CCA_RATE,3,FALSE)),"")</f>
        <v/>
      </c>
      <c r="CF87" s="48" t="str">
        <f>IFERROR(IF(C87="","",
IF(BH87=0,0,
   IF(AND(AX87=4,ISNUMBER(L87)),L87,
      IF(BH87&lt;=23100,
         VLOOKUP(MASTER!$B$8,CCA_RATE,2,FALSE),
         VLOOKUP(MASTER!$B$8,CCA_RATE,3,FALSE))))),"")</f>
        <v/>
      </c>
      <c r="CG87" s="48" t="str">
        <f>IFERROR(IF(C87="","",
IF(BI87=0,0,
   IF(AND(AX87=5,ISNUMBER(L87)),L87,
      IF(AND(AX87&gt;0,AX87&lt;5,ISNUMBER(L87)),CF87,
         IF(BI87&lt;=23100,
            VLOOKUP(MASTER!$B$8,CCA_RATE,2,FALSE),
            VLOOKUP(MASTER!$B$8,CCA_RATE,3,FALSE)))))),"")</f>
        <v/>
      </c>
      <c r="CH87" s="48" t="str">
        <f>IFERROR(IF(C87="","",
IF(BJ87=0,0,
   IF(AND(AX87=6,ISNUMBER(L87)),L87,
      IF(AND(AX87&gt;0,AX87&lt;6,ISNUMBER(L87)),CG87,
         IF(BJ87&lt;=23100,
            VLOOKUP(MASTER!$B$8,CCA_RATE,2,FALSE),
            VLOOKUP(MASTER!$B$8,CCA_RATE,3,FALSE)))))),"")</f>
        <v/>
      </c>
      <c r="CI87" s="48" t="str">
        <f>IFERROR(IF(C87="","",
IF(BK87=0,0,
   IF(AND(AX87=7,ISNUMBER(L87)),L87,
      IF(AND(AX87&gt;0,AX87&lt;7,ISNUMBER(L87)),CH87,
         IF(BK87&lt;=23100,
            VLOOKUP(MASTER!$B$8,CCA_RATE,2,FALSE),
            VLOOKUP(MASTER!$B$8,CCA_RATE,3,FALSE)))))),"")</f>
        <v/>
      </c>
      <c r="CJ87" s="48" t="str">
        <f>IFERROR(IF(C87="","",
IF(BL87=0,0,
   IF(AND(AX87=8,ISNUMBER(L87)),L87,
      IF(AND(AX87&gt;0,AX87&lt;8,ISNUMBER(L87)),CI87,
         IF(BL87&lt;=23100,
            VLOOKUP(MASTER!$B$8,CCA_RATE,2,FALSE),
            VLOOKUP(MASTER!$B$8,CCA_RATE,3,FALSE)))))),"")</f>
        <v/>
      </c>
      <c r="CK87" s="48" t="str">
        <f>IFERROR(IF(C87="","",
IF(BM87=0,0,
   IF(AND(AX87=9,ISNUMBER(L87)),L87,
      IF(AND(AX87&gt;0,AX87&lt;9,ISNUMBER(L87)),CJ87,
         IF(BM87&lt;=23100,
            VLOOKUP(MASTER!$B$8,CCA_RATE,2,FALSE),
            VLOOKUP(MASTER!$B$8,CCA_RATE,3,FALSE)))))),"")</f>
        <v/>
      </c>
      <c r="CL87" s="48" t="str">
        <f>IFERROR(IF(C87="","",
IF(BN87=0,0,
   IF(AND(AX87=10,ISNUMBER(L87)),L87,
      IF(AND(AX87&gt;0,AX87&lt;10,ISNUMBER(L87)),CK87,
         IF(BN87&lt;=23100,
            VLOOKUP(MASTER!$B$8,CCA_RATE,2,FALSE),
            VLOOKUP(MASTER!$B$8,CCA_RATE,3,FALSE)))))),"")</f>
        <v/>
      </c>
      <c r="CM87" s="48" t="str">
        <f>IFERROR(IF(C87="","",
IF(BO87=0,0,
   IF(AND(AX87=11,ISNUMBER(L87)),L87,
      IF(AND(AX87&gt;0,AX87&lt;11,ISNUMBER(L87)),CL87,
         IF(BO87&lt;=23100,
            VLOOKUP(MASTER!$B$8,CCA_RATE,2,FALSE),
            VLOOKUP(MASTER!$B$8,CCA_RATE,3,FALSE)))))),"")</f>
        <v/>
      </c>
      <c r="CN87" s="48" t="str">
        <f>IFERROR(IF(C87="","",
IF(BP87=0,0,
   IF(AND(AX87=12,ISNUMBER(L87)),L87,
      IF(AND(AX87&gt;0,AX87&lt;12,ISNUMBER(L87)),CM87,
         IF(BP87&lt;=23100,
            VLOOKUP(MASTER!$B$8,CCA_RATE,2,FALSE),
            VLOOKUP(MASTER!$B$8,CCA_RATE,3,FALSE)))))),"")</f>
        <v/>
      </c>
      <c r="CO87" s="48" t="str">
        <f>IFERROR(IF(C87="","",
IF(BQ87=0,0,
   IF(AND(AX87=13,ISNUMBER(L87)),L87,
      IF(AND(AX87&gt;0,AX87&lt;13,ISNUMBER(L87)),CN87,
         IF(BQ87&lt;=23100,
            VLOOKUP(MASTER!$B$8,CCA_RATE,2,FALSE),
            VLOOKUP(MASTER!$B$8,CCA_RATE,3,FALSE)))))),"")</f>
        <v/>
      </c>
      <c r="CP87" s="48" t="str">
        <f>IFERROR(IF(C87="","",
IF(BR87=0,0,
   IF(AND(AX87=14,ISNUMBER(L87)),L87,
      IF(AND(AX87&gt;0,AX87&lt;14,ISNUMBER(L87)),CO87,
         IF(BR87&lt;=23100,
            VLOOKUP(MASTER!$B$8,CCA_RATE,2,FALSE),
            VLOOKUP(MASTER!$B$8,CCA_RATE,3,FALSE)))))),"")</f>
        <v/>
      </c>
    </row>
    <row r="88" spans="1:94" x14ac:dyDescent="0.35">
      <c r="A88" s="48" t="str">
        <f>IF(C88="","",COUNTA($C$2:C88))</f>
        <v/>
      </c>
      <c r="B88" s="65"/>
      <c r="C88" s="65"/>
      <c r="D88" s="65"/>
      <c r="E88" s="65"/>
      <c r="F88" s="65"/>
      <c r="G88" s="65"/>
      <c r="H88" s="65"/>
      <c r="I88" s="65"/>
      <c r="J88" s="65"/>
      <c r="K88" s="65"/>
      <c r="L88" s="65"/>
      <c r="M88" s="65"/>
      <c r="N88" s="65"/>
      <c r="O88" s="65"/>
      <c r="P88" s="65"/>
      <c r="Q88" s="68"/>
      <c r="R88" s="68"/>
      <c r="S88" s="68"/>
      <c r="T88" s="68"/>
      <c r="U88" s="68"/>
      <c r="V88" s="68"/>
      <c r="W88" s="68"/>
      <c r="X88" s="68"/>
      <c r="Y88" s="68"/>
      <c r="Z88" s="68"/>
      <c r="AA88" s="68"/>
      <c r="AB88" s="68"/>
      <c r="AC88" t="s">
        <v>29</v>
      </c>
      <c r="AD88" s="48" t="str">
        <f t="shared" si="44"/>
        <v/>
      </c>
      <c r="AE88" s="48" t="str">
        <f>IFERROR(IF(AD88-MASTER!$B$6&lt;0,0,AD88-MASTER!$B$6),"")</f>
        <v/>
      </c>
      <c r="AF88" s="48" t="str">
        <f t="shared" si="45"/>
        <v/>
      </c>
      <c r="AG88" s="48" t="str">
        <f t="shared" si="46"/>
        <v/>
      </c>
      <c r="AH88" s="48" t="str">
        <f t="shared" si="47"/>
        <v/>
      </c>
      <c r="AI88" s="48" t="str">
        <f t="shared" si="48"/>
        <v/>
      </c>
      <c r="AJ88" s="48" t="str">
        <f t="shared" si="49"/>
        <v/>
      </c>
      <c r="AK88" s="69" t="str">
        <f t="shared" ca="1" si="50"/>
        <v/>
      </c>
      <c r="AW88" s="71">
        <f t="shared" si="42"/>
        <v>0</v>
      </c>
      <c r="AX88" s="71">
        <f t="shared" si="43"/>
        <v>0</v>
      </c>
      <c r="AY88" s="9">
        <f t="shared" si="51"/>
        <v>0</v>
      </c>
      <c r="AZ88" s="9">
        <f t="shared" si="52"/>
        <v>7</v>
      </c>
      <c r="BA88" s="9">
        <f t="shared" si="53"/>
        <v>0</v>
      </c>
      <c r="BB88" s="9">
        <f xml:space="preserve">
ROUND(BG88*MASTER!$B$3,0)
+ROUND(BH88*MASTER!$B$3,0)
+ROUND(BI88*MASTER!$B$3,0)
+ROUND(BJ88*MASTER!$B$3,0)
+ROUND(BK88*MASTER!$B$4,0)
+ROUND(BL88*MASTER!$B$4,0)
+ROUND(BM88*MASTER!$B$4,0)
+ROUND(BN88*MASTER!$B$4,0)
+ROUND(BO88*MASTER!$B$4,0)
+ROUND(BP88*MASTER!$B$4,0)
+ROUND(BQ88*MASTER!$B$4,0)
+ROUND(BR88*MASTER!$B$4,0)
+ROUND(
   (MASTER!$B$3 - MASTER!$B$11) * E88 * 2,
0)</f>
        <v>0</v>
      </c>
      <c r="BC88" s="9" t="str">
        <f t="shared" si="54"/>
        <v/>
      </c>
      <c r="BD88" s="9">
        <f t="shared" si="55"/>
        <v>0</v>
      </c>
      <c r="BE88" s="9">
        <f>IF(O88="Yes",MASTER!$B$7,0)</f>
        <v>0</v>
      </c>
      <c r="BF88" s="9">
        <f>IF(
   OR($N88="",$N88="NO"),
   0,
   IFERROR(
      ROUND(
         CHOOSE(
            MATCH($N88,$H$302:$H$313,0),
            (BG88 + ROUND(BG88*MASTER!$B$3,0))*0.5,
            (BH88 + ROUND(BH88*MASTER!$B$3,0))*0.5,
            (BI88 + ROUND(BI88*MASTER!$B$3,0))*0.5,
            (BJ88 + ROUND(BJ88*MASTER!$B$3,0))*0.5,
            (BK88 + ROUND(BK88*MASTER!$B$4,0))*0.5,
            (BL88 + ROUND(BL88*MASTER!$B$4,0))*0.5,
            (BM88 + ROUND(BM88*MASTER!$B$4,0))*0.5,
            (BN88 + ROUND(BN88*MASTER!$B$4,0))*0.5,
            (BO88 + ROUND(BO88*MASTER!$B$4,0))*0.5,
            (BP88 + ROUND(BP88*MASTER!$B$4,0))*0.5,
            (BQ88 + ROUND(BQ88*MASTER!$B$4,0))*0.5,
            (BR88 + ROUND(BR88*MASTER!$B$4,0))*0.5
         ),
      0),
   0)
)</f>
        <v>0</v>
      </c>
      <c r="BG88" s="71">
        <f t="shared" si="56"/>
        <v>0</v>
      </c>
      <c r="BH88" s="9">
        <f t="shared" si="57"/>
        <v>0</v>
      </c>
      <c r="BI88" s="9">
        <f t="shared" si="58"/>
        <v>0</v>
      </c>
      <c r="BJ88" s="9">
        <f t="shared" si="59"/>
        <v>0</v>
      </c>
      <c r="BK88" s="9">
        <f t="shared" si="60"/>
        <v>0</v>
      </c>
      <c r="BL88" s="71">
        <f t="shared" si="61"/>
        <v>0</v>
      </c>
      <c r="BM88" s="71">
        <f t="shared" si="62"/>
        <v>0</v>
      </c>
      <c r="BN88" s="71">
        <f t="shared" si="63"/>
        <v>0</v>
      </c>
      <c r="BO88" s="71">
        <f t="shared" si="64"/>
        <v>0</v>
      </c>
      <c r="BP88" s="71">
        <f t="shared" si="65"/>
        <v>0</v>
      </c>
      <c r="BQ88" s="72">
        <f t="shared" si="66"/>
        <v>0</v>
      </c>
      <c r="BR88" s="71">
        <f t="shared" si="67"/>
        <v>0</v>
      </c>
      <c r="BS88" s="58" t="str">
        <f>IF(C88="","",IFERROR(VLOOKUP($A88,HRA_EXCEPTION,2,FALSE),MASTER!$B$5))</f>
        <v/>
      </c>
      <c r="BT88" s="48" t="str">
        <f t="shared" si="68"/>
        <v/>
      </c>
      <c r="BU88" s="48" t="str">
        <f t="shared" si="69"/>
        <v/>
      </c>
      <c r="BV88" s="48" t="str">
        <f t="shared" si="70"/>
        <v/>
      </c>
      <c r="BW88" s="48" t="str">
        <f t="shared" si="71"/>
        <v/>
      </c>
      <c r="BX88" s="48" t="str">
        <f t="shared" si="72"/>
        <v/>
      </c>
      <c r="BY88" s="48" t="str">
        <f t="shared" si="73"/>
        <v/>
      </c>
      <c r="BZ88" s="48" t="str">
        <f t="shared" si="74"/>
        <v/>
      </c>
      <c r="CA88" s="48" t="str">
        <f t="shared" si="75"/>
        <v/>
      </c>
      <c r="CB88" s="48" t="str">
        <f t="shared" si="76"/>
        <v/>
      </c>
      <c r="CC88" s="48" t="str">
        <f t="shared" si="77"/>
        <v/>
      </c>
      <c r="CD88" s="48" t="str">
        <f t="shared" si="78"/>
        <v/>
      </c>
      <c r="CE88" s="58" t="str">
        <f>IFERROR(IF(BG88&lt;=23100,
   VLOOKUP(MASTER!$B$8,CCA_RATE,2,FALSE),
   VLOOKUP(MASTER!$B$8,CCA_RATE,3,FALSE)),"")</f>
        <v/>
      </c>
      <c r="CF88" s="48" t="str">
        <f>IFERROR(IF(C88="","",
IF(BH88=0,0,
   IF(AND(AX88=4,ISNUMBER(L88)),L88,
      IF(BH88&lt;=23100,
         VLOOKUP(MASTER!$B$8,CCA_RATE,2,FALSE),
         VLOOKUP(MASTER!$B$8,CCA_RATE,3,FALSE))))),"")</f>
        <v/>
      </c>
      <c r="CG88" s="48" t="str">
        <f>IFERROR(IF(C88="","",
IF(BI88=0,0,
   IF(AND(AX88=5,ISNUMBER(L88)),L88,
      IF(AND(AX88&gt;0,AX88&lt;5,ISNUMBER(L88)),CF88,
         IF(BI88&lt;=23100,
            VLOOKUP(MASTER!$B$8,CCA_RATE,2,FALSE),
            VLOOKUP(MASTER!$B$8,CCA_RATE,3,FALSE)))))),"")</f>
        <v/>
      </c>
      <c r="CH88" s="48" t="str">
        <f>IFERROR(IF(C88="","",
IF(BJ88=0,0,
   IF(AND(AX88=6,ISNUMBER(L88)),L88,
      IF(AND(AX88&gt;0,AX88&lt;6,ISNUMBER(L88)),CG88,
         IF(BJ88&lt;=23100,
            VLOOKUP(MASTER!$B$8,CCA_RATE,2,FALSE),
            VLOOKUP(MASTER!$B$8,CCA_RATE,3,FALSE)))))),"")</f>
        <v/>
      </c>
      <c r="CI88" s="48" t="str">
        <f>IFERROR(IF(C88="","",
IF(BK88=0,0,
   IF(AND(AX88=7,ISNUMBER(L88)),L88,
      IF(AND(AX88&gt;0,AX88&lt;7,ISNUMBER(L88)),CH88,
         IF(BK88&lt;=23100,
            VLOOKUP(MASTER!$B$8,CCA_RATE,2,FALSE),
            VLOOKUP(MASTER!$B$8,CCA_RATE,3,FALSE)))))),"")</f>
        <v/>
      </c>
      <c r="CJ88" s="48" t="str">
        <f>IFERROR(IF(C88="","",
IF(BL88=0,0,
   IF(AND(AX88=8,ISNUMBER(L88)),L88,
      IF(AND(AX88&gt;0,AX88&lt;8,ISNUMBER(L88)),CI88,
         IF(BL88&lt;=23100,
            VLOOKUP(MASTER!$B$8,CCA_RATE,2,FALSE),
            VLOOKUP(MASTER!$B$8,CCA_RATE,3,FALSE)))))),"")</f>
        <v/>
      </c>
      <c r="CK88" s="48" t="str">
        <f>IFERROR(IF(C88="","",
IF(BM88=0,0,
   IF(AND(AX88=9,ISNUMBER(L88)),L88,
      IF(AND(AX88&gt;0,AX88&lt;9,ISNUMBER(L88)),CJ88,
         IF(BM88&lt;=23100,
            VLOOKUP(MASTER!$B$8,CCA_RATE,2,FALSE),
            VLOOKUP(MASTER!$B$8,CCA_RATE,3,FALSE)))))),"")</f>
        <v/>
      </c>
      <c r="CL88" s="48" t="str">
        <f>IFERROR(IF(C88="","",
IF(BN88=0,0,
   IF(AND(AX88=10,ISNUMBER(L88)),L88,
      IF(AND(AX88&gt;0,AX88&lt;10,ISNUMBER(L88)),CK88,
         IF(BN88&lt;=23100,
            VLOOKUP(MASTER!$B$8,CCA_RATE,2,FALSE),
            VLOOKUP(MASTER!$B$8,CCA_RATE,3,FALSE)))))),"")</f>
        <v/>
      </c>
      <c r="CM88" s="48" t="str">
        <f>IFERROR(IF(C88="","",
IF(BO88=0,0,
   IF(AND(AX88=11,ISNUMBER(L88)),L88,
      IF(AND(AX88&gt;0,AX88&lt;11,ISNUMBER(L88)),CL88,
         IF(BO88&lt;=23100,
            VLOOKUP(MASTER!$B$8,CCA_RATE,2,FALSE),
            VLOOKUP(MASTER!$B$8,CCA_RATE,3,FALSE)))))),"")</f>
        <v/>
      </c>
      <c r="CN88" s="48" t="str">
        <f>IFERROR(IF(C88="","",
IF(BP88=0,0,
   IF(AND(AX88=12,ISNUMBER(L88)),L88,
      IF(AND(AX88&gt;0,AX88&lt;12,ISNUMBER(L88)),CM88,
         IF(BP88&lt;=23100,
            VLOOKUP(MASTER!$B$8,CCA_RATE,2,FALSE),
            VLOOKUP(MASTER!$B$8,CCA_RATE,3,FALSE)))))),"")</f>
        <v/>
      </c>
      <c r="CO88" s="48" t="str">
        <f>IFERROR(IF(C88="","",
IF(BQ88=0,0,
   IF(AND(AX88=13,ISNUMBER(L88)),L88,
      IF(AND(AX88&gt;0,AX88&lt;13,ISNUMBER(L88)),CN88,
         IF(BQ88&lt;=23100,
            VLOOKUP(MASTER!$B$8,CCA_RATE,2,FALSE),
            VLOOKUP(MASTER!$B$8,CCA_RATE,3,FALSE)))))),"")</f>
        <v/>
      </c>
      <c r="CP88" s="48" t="str">
        <f>IFERROR(IF(C88="","",
IF(BR88=0,0,
   IF(AND(AX88=14,ISNUMBER(L88)),L88,
      IF(AND(AX88&gt;0,AX88&lt;14,ISNUMBER(L88)),CO88,
         IF(BR88&lt;=23100,
            VLOOKUP(MASTER!$B$8,CCA_RATE,2,FALSE),
            VLOOKUP(MASTER!$B$8,CCA_RATE,3,FALSE)))))),"")</f>
        <v/>
      </c>
    </row>
    <row r="89" spans="1:94" x14ac:dyDescent="0.35">
      <c r="A89" s="48" t="str">
        <f>IF(C89="","",COUNTA($C$2:C89))</f>
        <v/>
      </c>
      <c r="B89" s="65"/>
      <c r="C89" s="65"/>
      <c r="D89" s="65"/>
      <c r="E89" s="65"/>
      <c r="F89" s="65"/>
      <c r="G89" s="65"/>
      <c r="H89" s="65"/>
      <c r="I89" s="65"/>
      <c r="J89" s="65"/>
      <c r="K89" s="65"/>
      <c r="L89" s="65"/>
      <c r="M89" s="65"/>
      <c r="N89" s="65"/>
      <c r="O89" s="65"/>
      <c r="P89" s="65"/>
      <c r="Q89" s="68"/>
      <c r="R89" s="68"/>
      <c r="S89" s="68"/>
      <c r="T89" s="68"/>
      <c r="U89" s="68"/>
      <c r="V89" s="68"/>
      <c r="W89" s="68"/>
      <c r="X89" s="68"/>
      <c r="Y89" s="68"/>
      <c r="Z89" s="68"/>
      <c r="AA89" s="68"/>
      <c r="AB89" s="68"/>
      <c r="AC89" t="s">
        <v>30</v>
      </c>
      <c r="AD89" s="48" t="str">
        <f t="shared" si="44"/>
        <v/>
      </c>
      <c r="AE89" s="48" t="str">
        <f>IFERROR(IF(AD89-MASTER!$B$6&lt;0,0,AD89-MASTER!$B$6),"")</f>
        <v/>
      </c>
      <c r="AF89" s="48" t="str">
        <f t="shared" si="45"/>
        <v/>
      </c>
      <c r="AG89" s="48" t="str">
        <f t="shared" si="46"/>
        <v/>
      </c>
      <c r="AH89" s="48" t="str">
        <f t="shared" si="47"/>
        <v/>
      </c>
      <c r="AI89" s="48" t="str">
        <f t="shared" si="48"/>
        <v/>
      </c>
      <c r="AJ89" s="48" t="str">
        <f t="shared" si="49"/>
        <v/>
      </c>
      <c r="AK89" s="69" t="str">
        <f t="shared" ca="1" si="50"/>
        <v/>
      </c>
      <c r="AW89" s="71">
        <f t="shared" si="42"/>
        <v>0</v>
      </c>
      <c r="AX89" s="71">
        <f t="shared" si="43"/>
        <v>0</v>
      </c>
      <c r="AY89" s="9">
        <f t="shared" si="51"/>
        <v>0</v>
      </c>
      <c r="AZ89" s="9">
        <f t="shared" si="52"/>
        <v>7</v>
      </c>
      <c r="BA89" s="9">
        <f t="shared" si="53"/>
        <v>0</v>
      </c>
      <c r="BB89" s="9">
        <f xml:space="preserve">
ROUND(BG89*MASTER!$B$3,0)
+ROUND(BH89*MASTER!$B$3,0)
+ROUND(BI89*MASTER!$B$3,0)
+ROUND(BJ89*MASTER!$B$3,0)
+ROUND(BK89*MASTER!$B$4,0)
+ROUND(BL89*MASTER!$B$4,0)
+ROUND(BM89*MASTER!$B$4,0)
+ROUND(BN89*MASTER!$B$4,0)
+ROUND(BO89*MASTER!$B$4,0)
+ROUND(BP89*MASTER!$B$4,0)
+ROUND(BQ89*MASTER!$B$4,0)
+ROUND(BR89*MASTER!$B$4,0)
+ROUND(
   (MASTER!$B$3 - MASTER!$B$11) * E89 * 2,
0)</f>
        <v>0</v>
      </c>
      <c r="BC89" s="9" t="str">
        <f t="shared" si="54"/>
        <v/>
      </c>
      <c r="BD89" s="9">
        <f t="shared" si="55"/>
        <v>0</v>
      </c>
      <c r="BE89" s="9">
        <f>IF(O89="Yes",MASTER!$B$7,0)</f>
        <v>0</v>
      </c>
      <c r="BF89" s="9">
        <f>IF(
   OR($N89="",$N89="NO"),
   0,
   IFERROR(
      ROUND(
         CHOOSE(
            MATCH($N89,$H$302:$H$313,0),
            (BG89 + ROUND(BG89*MASTER!$B$3,0))*0.5,
            (BH89 + ROUND(BH89*MASTER!$B$3,0))*0.5,
            (BI89 + ROUND(BI89*MASTER!$B$3,0))*0.5,
            (BJ89 + ROUND(BJ89*MASTER!$B$3,0))*0.5,
            (BK89 + ROUND(BK89*MASTER!$B$4,0))*0.5,
            (BL89 + ROUND(BL89*MASTER!$B$4,0))*0.5,
            (BM89 + ROUND(BM89*MASTER!$B$4,0))*0.5,
            (BN89 + ROUND(BN89*MASTER!$B$4,0))*0.5,
            (BO89 + ROUND(BO89*MASTER!$B$4,0))*0.5,
            (BP89 + ROUND(BP89*MASTER!$B$4,0))*0.5,
            (BQ89 + ROUND(BQ89*MASTER!$B$4,0))*0.5,
            (BR89 + ROUND(BR89*MASTER!$B$4,0))*0.5
         ),
      0),
   0)
)</f>
        <v>0</v>
      </c>
      <c r="BG89" s="71">
        <f t="shared" si="56"/>
        <v>0</v>
      </c>
      <c r="BH89" s="9">
        <f t="shared" si="57"/>
        <v>0</v>
      </c>
      <c r="BI89" s="9">
        <f t="shared" si="58"/>
        <v>0</v>
      </c>
      <c r="BJ89" s="9">
        <f t="shared" si="59"/>
        <v>0</v>
      </c>
      <c r="BK89" s="9">
        <f t="shared" si="60"/>
        <v>0</v>
      </c>
      <c r="BL89" s="71">
        <f t="shared" si="61"/>
        <v>0</v>
      </c>
      <c r="BM89" s="71">
        <f t="shared" si="62"/>
        <v>0</v>
      </c>
      <c r="BN89" s="71">
        <f t="shared" si="63"/>
        <v>0</v>
      </c>
      <c r="BO89" s="71">
        <f t="shared" si="64"/>
        <v>0</v>
      </c>
      <c r="BP89" s="71">
        <f t="shared" si="65"/>
        <v>0</v>
      </c>
      <c r="BQ89" s="72">
        <f t="shared" si="66"/>
        <v>0</v>
      </c>
      <c r="BR89" s="71">
        <f t="shared" si="67"/>
        <v>0</v>
      </c>
      <c r="BS89" s="58" t="str">
        <f>IF(C89="","",IFERROR(VLOOKUP($A89,HRA_EXCEPTION,2,FALSE),MASTER!$B$5))</f>
        <v/>
      </c>
      <c r="BT89" s="48" t="str">
        <f t="shared" si="68"/>
        <v/>
      </c>
      <c r="BU89" s="48" t="str">
        <f t="shared" si="69"/>
        <v/>
      </c>
      <c r="BV89" s="48" t="str">
        <f t="shared" si="70"/>
        <v/>
      </c>
      <c r="BW89" s="48" t="str">
        <f t="shared" si="71"/>
        <v/>
      </c>
      <c r="BX89" s="48" t="str">
        <f t="shared" si="72"/>
        <v/>
      </c>
      <c r="BY89" s="48" t="str">
        <f t="shared" si="73"/>
        <v/>
      </c>
      <c r="BZ89" s="48" t="str">
        <f t="shared" si="74"/>
        <v/>
      </c>
      <c r="CA89" s="48" t="str">
        <f t="shared" si="75"/>
        <v/>
      </c>
      <c r="CB89" s="48" t="str">
        <f t="shared" si="76"/>
        <v/>
      </c>
      <c r="CC89" s="48" t="str">
        <f t="shared" si="77"/>
        <v/>
      </c>
      <c r="CD89" s="48" t="str">
        <f t="shared" si="78"/>
        <v/>
      </c>
      <c r="CE89" s="58" t="str">
        <f>IFERROR(IF(BG89&lt;=23100,
   VLOOKUP(MASTER!$B$8,CCA_RATE,2,FALSE),
   VLOOKUP(MASTER!$B$8,CCA_RATE,3,FALSE)),"")</f>
        <v/>
      </c>
      <c r="CF89" s="48" t="str">
        <f>IFERROR(IF(C89="","",
IF(BH89=0,0,
   IF(AND(AX89=4,ISNUMBER(L89)),L89,
      IF(BH89&lt;=23100,
         VLOOKUP(MASTER!$B$8,CCA_RATE,2,FALSE),
         VLOOKUP(MASTER!$B$8,CCA_RATE,3,FALSE))))),"")</f>
        <v/>
      </c>
      <c r="CG89" s="48" t="str">
        <f>IFERROR(IF(C89="","",
IF(BI89=0,0,
   IF(AND(AX89=5,ISNUMBER(L89)),L89,
      IF(AND(AX89&gt;0,AX89&lt;5,ISNUMBER(L89)),CF89,
         IF(BI89&lt;=23100,
            VLOOKUP(MASTER!$B$8,CCA_RATE,2,FALSE),
            VLOOKUP(MASTER!$B$8,CCA_RATE,3,FALSE)))))),"")</f>
        <v/>
      </c>
      <c r="CH89" s="48" t="str">
        <f>IFERROR(IF(C89="","",
IF(BJ89=0,0,
   IF(AND(AX89=6,ISNUMBER(L89)),L89,
      IF(AND(AX89&gt;0,AX89&lt;6,ISNUMBER(L89)),CG89,
         IF(BJ89&lt;=23100,
            VLOOKUP(MASTER!$B$8,CCA_RATE,2,FALSE),
            VLOOKUP(MASTER!$B$8,CCA_RATE,3,FALSE)))))),"")</f>
        <v/>
      </c>
      <c r="CI89" s="48" t="str">
        <f>IFERROR(IF(C89="","",
IF(BK89=0,0,
   IF(AND(AX89=7,ISNUMBER(L89)),L89,
      IF(AND(AX89&gt;0,AX89&lt;7,ISNUMBER(L89)),CH89,
         IF(BK89&lt;=23100,
            VLOOKUP(MASTER!$B$8,CCA_RATE,2,FALSE),
            VLOOKUP(MASTER!$B$8,CCA_RATE,3,FALSE)))))),"")</f>
        <v/>
      </c>
      <c r="CJ89" s="48" t="str">
        <f>IFERROR(IF(C89="","",
IF(BL89=0,0,
   IF(AND(AX89=8,ISNUMBER(L89)),L89,
      IF(AND(AX89&gt;0,AX89&lt;8,ISNUMBER(L89)),CI89,
         IF(BL89&lt;=23100,
            VLOOKUP(MASTER!$B$8,CCA_RATE,2,FALSE),
            VLOOKUP(MASTER!$B$8,CCA_RATE,3,FALSE)))))),"")</f>
        <v/>
      </c>
      <c r="CK89" s="48" t="str">
        <f>IFERROR(IF(C89="","",
IF(BM89=0,0,
   IF(AND(AX89=9,ISNUMBER(L89)),L89,
      IF(AND(AX89&gt;0,AX89&lt;9,ISNUMBER(L89)),CJ89,
         IF(BM89&lt;=23100,
            VLOOKUP(MASTER!$B$8,CCA_RATE,2,FALSE),
            VLOOKUP(MASTER!$B$8,CCA_RATE,3,FALSE)))))),"")</f>
        <v/>
      </c>
      <c r="CL89" s="48" t="str">
        <f>IFERROR(IF(C89="","",
IF(BN89=0,0,
   IF(AND(AX89=10,ISNUMBER(L89)),L89,
      IF(AND(AX89&gt;0,AX89&lt;10,ISNUMBER(L89)),CK89,
         IF(BN89&lt;=23100,
            VLOOKUP(MASTER!$B$8,CCA_RATE,2,FALSE),
            VLOOKUP(MASTER!$B$8,CCA_RATE,3,FALSE)))))),"")</f>
        <v/>
      </c>
      <c r="CM89" s="48" t="str">
        <f>IFERROR(IF(C89="","",
IF(BO89=0,0,
   IF(AND(AX89=11,ISNUMBER(L89)),L89,
      IF(AND(AX89&gt;0,AX89&lt;11,ISNUMBER(L89)),CL89,
         IF(BO89&lt;=23100,
            VLOOKUP(MASTER!$B$8,CCA_RATE,2,FALSE),
            VLOOKUP(MASTER!$B$8,CCA_RATE,3,FALSE)))))),"")</f>
        <v/>
      </c>
      <c r="CN89" s="48" t="str">
        <f>IFERROR(IF(C89="","",
IF(BP89=0,0,
   IF(AND(AX89=12,ISNUMBER(L89)),L89,
      IF(AND(AX89&gt;0,AX89&lt;12,ISNUMBER(L89)),CM89,
         IF(BP89&lt;=23100,
            VLOOKUP(MASTER!$B$8,CCA_RATE,2,FALSE),
            VLOOKUP(MASTER!$B$8,CCA_RATE,3,FALSE)))))),"")</f>
        <v/>
      </c>
      <c r="CO89" s="48" t="str">
        <f>IFERROR(IF(C89="","",
IF(BQ89=0,0,
   IF(AND(AX89=13,ISNUMBER(L89)),L89,
      IF(AND(AX89&gt;0,AX89&lt;13,ISNUMBER(L89)),CN89,
         IF(BQ89&lt;=23100,
            VLOOKUP(MASTER!$B$8,CCA_RATE,2,FALSE),
            VLOOKUP(MASTER!$B$8,CCA_RATE,3,FALSE)))))),"")</f>
        <v/>
      </c>
      <c r="CP89" s="48" t="str">
        <f>IFERROR(IF(C89="","",
IF(BR89=0,0,
   IF(AND(AX89=14,ISNUMBER(L89)),L89,
      IF(AND(AX89&gt;0,AX89&lt;14,ISNUMBER(L89)),CO89,
         IF(BR89&lt;=23100,
            VLOOKUP(MASTER!$B$8,CCA_RATE,2,FALSE),
            VLOOKUP(MASTER!$B$8,CCA_RATE,3,FALSE)))))),"")</f>
        <v/>
      </c>
    </row>
    <row r="90" spans="1:94" x14ac:dyDescent="0.35">
      <c r="A90" s="48" t="str">
        <f>IF(C90="","",COUNTA($C$2:C90))</f>
        <v/>
      </c>
      <c r="B90" s="65"/>
      <c r="C90" s="65"/>
      <c r="D90" s="65"/>
      <c r="E90" s="65"/>
      <c r="F90" s="65"/>
      <c r="G90" s="65"/>
      <c r="H90" s="65"/>
      <c r="I90" s="65"/>
      <c r="J90" s="65"/>
      <c r="K90" s="65"/>
      <c r="L90" s="65"/>
      <c r="M90" s="65"/>
      <c r="N90" s="65"/>
      <c r="O90" s="65"/>
      <c r="P90" s="65"/>
      <c r="Q90" s="68"/>
      <c r="R90" s="68"/>
      <c r="S90" s="68"/>
      <c r="T90" s="68"/>
      <c r="U90" s="68"/>
      <c r="V90" s="68"/>
      <c r="W90" s="68"/>
      <c r="X90" s="68"/>
      <c r="Y90" s="68"/>
      <c r="Z90" s="68"/>
      <c r="AA90" s="68"/>
      <c r="AB90" s="68"/>
      <c r="AC90" t="s">
        <v>31</v>
      </c>
      <c r="AD90" s="48" t="str">
        <f t="shared" si="44"/>
        <v/>
      </c>
      <c r="AE90" s="48" t="str">
        <f>IFERROR(IF(AD90-MASTER!$B$6&lt;0,0,AD90-MASTER!$B$6),"")</f>
        <v/>
      </c>
      <c r="AF90" s="48" t="str">
        <f t="shared" si="45"/>
        <v/>
      </c>
      <c r="AG90" s="48" t="str">
        <f t="shared" si="46"/>
        <v/>
      </c>
      <c r="AH90" s="48" t="str">
        <f t="shared" si="47"/>
        <v/>
      </c>
      <c r="AI90" s="48" t="str">
        <f t="shared" si="48"/>
        <v/>
      </c>
      <c r="AJ90" s="48" t="str">
        <f t="shared" si="49"/>
        <v/>
      </c>
      <c r="AK90" s="69" t="str">
        <f t="shared" ca="1" si="50"/>
        <v/>
      </c>
      <c r="AW90" s="71">
        <f t="shared" si="42"/>
        <v>0</v>
      </c>
      <c r="AX90" s="71">
        <f t="shared" si="43"/>
        <v>0</v>
      </c>
      <c r="AY90" s="9">
        <f t="shared" si="51"/>
        <v>0</v>
      </c>
      <c r="AZ90" s="9">
        <f t="shared" si="52"/>
        <v>7</v>
      </c>
      <c r="BA90" s="9">
        <f t="shared" si="53"/>
        <v>0</v>
      </c>
      <c r="BB90" s="9">
        <f xml:space="preserve">
ROUND(BG90*MASTER!$B$3,0)
+ROUND(BH90*MASTER!$B$3,0)
+ROUND(BI90*MASTER!$B$3,0)
+ROUND(BJ90*MASTER!$B$3,0)
+ROUND(BK90*MASTER!$B$4,0)
+ROUND(BL90*MASTER!$B$4,0)
+ROUND(BM90*MASTER!$B$4,0)
+ROUND(BN90*MASTER!$B$4,0)
+ROUND(BO90*MASTER!$B$4,0)
+ROUND(BP90*MASTER!$B$4,0)
+ROUND(BQ90*MASTER!$B$4,0)
+ROUND(BR90*MASTER!$B$4,0)
+ROUND(
   (MASTER!$B$3 - MASTER!$B$11) * E90 * 2,
0)</f>
        <v>0</v>
      </c>
      <c r="BC90" s="9" t="str">
        <f t="shared" si="54"/>
        <v/>
      </c>
      <c r="BD90" s="9">
        <f t="shared" si="55"/>
        <v>0</v>
      </c>
      <c r="BE90" s="9">
        <f>IF(O90="Yes",MASTER!$B$7,0)</f>
        <v>0</v>
      </c>
      <c r="BF90" s="9">
        <f>IF(
   OR($N90="",$N90="NO"),
   0,
   IFERROR(
      ROUND(
         CHOOSE(
            MATCH($N90,$H$302:$H$313,0),
            (BG90 + ROUND(BG90*MASTER!$B$3,0))*0.5,
            (BH90 + ROUND(BH90*MASTER!$B$3,0))*0.5,
            (BI90 + ROUND(BI90*MASTER!$B$3,0))*0.5,
            (BJ90 + ROUND(BJ90*MASTER!$B$3,0))*0.5,
            (BK90 + ROUND(BK90*MASTER!$B$4,0))*0.5,
            (BL90 + ROUND(BL90*MASTER!$B$4,0))*0.5,
            (BM90 + ROUND(BM90*MASTER!$B$4,0))*0.5,
            (BN90 + ROUND(BN90*MASTER!$B$4,0))*0.5,
            (BO90 + ROUND(BO90*MASTER!$B$4,0))*0.5,
            (BP90 + ROUND(BP90*MASTER!$B$4,0))*0.5,
            (BQ90 + ROUND(BQ90*MASTER!$B$4,0))*0.5,
            (BR90 + ROUND(BR90*MASTER!$B$4,0))*0.5
         ),
      0),
   0)
)</f>
        <v>0</v>
      </c>
      <c r="BG90" s="71">
        <f t="shared" si="56"/>
        <v>0</v>
      </c>
      <c r="BH90" s="9">
        <f t="shared" si="57"/>
        <v>0</v>
      </c>
      <c r="BI90" s="9">
        <f t="shared" si="58"/>
        <v>0</v>
      </c>
      <c r="BJ90" s="9">
        <f t="shared" si="59"/>
        <v>0</v>
      </c>
      <c r="BK90" s="9">
        <f t="shared" si="60"/>
        <v>0</v>
      </c>
      <c r="BL90" s="71">
        <f t="shared" si="61"/>
        <v>0</v>
      </c>
      <c r="BM90" s="71">
        <f t="shared" si="62"/>
        <v>0</v>
      </c>
      <c r="BN90" s="71">
        <f t="shared" si="63"/>
        <v>0</v>
      </c>
      <c r="BO90" s="71">
        <f t="shared" si="64"/>
        <v>0</v>
      </c>
      <c r="BP90" s="71">
        <f t="shared" si="65"/>
        <v>0</v>
      </c>
      <c r="BQ90" s="72">
        <f t="shared" si="66"/>
        <v>0</v>
      </c>
      <c r="BR90" s="71">
        <f t="shared" si="67"/>
        <v>0</v>
      </c>
      <c r="BS90" s="58" t="str">
        <f>IF(C90="","",IFERROR(VLOOKUP($A90,HRA_EXCEPTION,2,FALSE),MASTER!$B$5))</f>
        <v/>
      </c>
      <c r="BT90" s="48" t="str">
        <f t="shared" si="68"/>
        <v/>
      </c>
      <c r="BU90" s="48" t="str">
        <f t="shared" si="69"/>
        <v/>
      </c>
      <c r="BV90" s="48" t="str">
        <f t="shared" si="70"/>
        <v/>
      </c>
      <c r="BW90" s="48" t="str">
        <f t="shared" si="71"/>
        <v/>
      </c>
      <c r="BX90" s="48" t="str">
        <f t="shared" si="72"/>
        <v/>
      </c>
      <c r="BY90" s="48" t="str">
        <f t="shared" si="73"/>
        <v/>
      </c>
      <c r="BZ90" s="48" t="str">
        <f t="shared" si="74"/>
        <v/>
      </c>
      <c r="CA90" s="48" t="str">
        <f t="shared" si="75"/>
        <v/>
      </c>
      <c r="CB90" s="48" t="str">
        <f t="shared" si="76"/>
        <v/>
      </c>
      <c r="CC90" s="48" t="str">
        <f t="shared" si="77"/>
        <v/>
      </c>
      <c r="CD90" s="48" t="str">
        <f t="shared" si="78"/>
        <v/>
      </c>
      <c r="CE90" s="58" t="str">
        <f>IFERROR(IF(BG90&lt;=23100,
   VLOOKUP(MASTER!$B$8,CCA_RATE,2,FALSE),
   VLOOKUP(MASTER!$B$8,CCA_RATE,3,FALSE)),"")</f>
        <v/>
      </c>
      <c r="CF90" s="48" t="str">
        <f>IFERROR(IF(C90="","",
IF(BH90=0,0,
   IF(AND(AX90=4,ISNUMBER(L90)),L90,
      IF(BH90&lt;=23100,
         VLOOKUP(MASTER!$B$8,CCA_RATE,2,FALSE),
         VLOOKUP(MASTER!$B$8,CCA_RATE,3,FALSE))))),"")</f>
        <v/>
      </c>
      <c r="CG90" s="48" t="str">
        <f>IFERROR(IF(C90="","",
IF(BI90=0,0,
   IF(AND(AX90=5,ISNUMBER(L90)),L90,
      IF(AND(AX90&gt;0,AX90&lt;5,ISNUMBER(L90)),CF90,
         IF(BI90&lt;=23100,
            VLOOKUP(MASTER!$B$8,CCA_RATE,2,FALSE),
            VLOOKUP(MASTER!$B$8,CCA_RATE,3,FALSE)))))),"")</f>
        <v/>
      </c>
      <c r="CH90" s="48" t="str">
        <f>IFERROR(IF(C90="","",
IF(BJ90=0,0,
   IF(AND(AX90=6,ISNUMBER(L90)),L90,
      IF(AND(AX90&gt;0,AX90&lt;6,ISNUMBER(L90)),CG90,
         IF(BJ90&lt;=23100,
            VLOOKUP(MASTER!$B$8,CCA_RATE,2,FALSE),
            VLOOKUP(MASTER!$B$8,CCA_RATE,3,FALSE)))))),"")</f>
        <v/>
      </c>
      <c r="CI90" s="48" t="str">
        <f>IFERROR(IF(C90="","",
IF(BK90=0,0,
   IF(AND(AX90=7,ISNUMBER(L90)),L90,
      IF(AND(AX90&gt;0,AX90&lt;7,ISNUMBER(L90)),CH90,
         IF(BK90&lt;=23100,
            VLOOKUP(MASTER!$B$8,CCA_RATE,2,FALSE),
            VLOOKUP(MASTER!$B$8,CCA_RATE,3,FALSE)))))),"")</f>
        <v/>
      </c>
      <c r="CJ90" s="48" t="str">
        <f>IFERROR(IF(C90="","",
IF(BL90=0,0,
   IF(AND(AX90=8,ISNUMBER(L90)),L90,
      IF(AND(AX90&gt;0,AX90&lt;8,ISNUMBER(L90)),CI90,
         IF(BL90&lt;=23100,
            VLOOKUP(MASTER!$B$8,CCA_RATE,2,FALSE),
            VLOOKUP(MASTER!$B$8,CCA_RATE,3,FALSE)))))),"")</f>
        <v/>
      </c>
      <c r="CK90" s="48" t="str">
        <f>IFERROR(IF(C90="","",
IF(BM90=0,0,
   IF(AND(AX90=9,ISNUMBER(L90)),L90,
      IF(AND(AX90&gt;0,AX90&lt;9,ISNUMBER(L90)),CJ90,
         IF(BM90&lt;=23100,
            VLOOKUP(MASTER!$B$8,CCA_RATE,2,FALSE),
            VLOOKUP(MASTER!$B$8,CCA_RATE,3,FALSE)))))),"")</f>
        <v/>
      </c>
      <c r="CL90" s="48" t="str">
        <f>IFERROR(IF(C90="","",
IF(BN90=0,0,
   IF(AND(AX90=10,ISNUMBER(L90)),L90,
      IF(AND(AX90&gt;0,AX90&lt;10,ISNUMBER(L90)),CK90,
         IF(BN90&lt;=23100,
            VLOOKUP(MASTER!$B$8,CCA_RATE,2,FALSE),
            VLOOKUP(MASTER!$B$8,CCA_RATE,3,FALSE)))))),"")</f>
        <v/>
      </c>
      <c r="CM90" s="48" t="str">
        <f>IFERROR(IF(C90="","",
IF(BO90=0,0,
   IF(AND(AX90=11,ISNUMBER(L90)),L90,
      IF(AND(AX90&gt;0,AX90&lt;11,ISNUMBER(L90)),CL90,
         IF(BO90&lt;=23100,
            VLOOKUP(MASTER!$B$8,CCA_RATE,2,FALSE),
            VLOOKUP(MASTER!$B$8,CCA_RATE,3,FALSE)))))),"")</f>
        <v/>
      </c>
      <c r="CN90" s="48" t="str">
        <f>IFERROR(IF(C90="","",
IF(BP90=0,0,
   IF(AND(AX90=12,ISNUMBER(L90)),L90,
      IF(AND(AX90&gt;0,AX90&lt;12,ISNUMBER(L90)),CM90,
         IF(BP90&lt;=23100,
            VLOOKUP(MASTER!$B$8,CCA_RATE,2,FALSE),
            VLOOKUP(MASTER!$B$8,CCA_RATE,3,FALSE)))))),"")</f>
        <v/>
      </c>
      <c r="CO90" s="48" t="str">
        <f>IFERROR(IF(C90="","",
IF(BQ90=0,0,
   IF(AND(AX90=13,ISNUMBER(L90)),L90,
      IF(AND(AX90&gt;0,AX90&lt;13,ISNUMBER(L90)),CN90,
         IF(BQ90&lt;=23100,
            VLOOKUP(MASTER!$B$8,CCA_RATE,2,FALSE),
            VLOOKUP(MASTER!$B$8,CCA_RATE,3,FALSE)))))),"")</f>
        <v/>
      </c>
      <c r="CP90" s="48" t="str">
        <f>IFERROR(IF(C90="","",
IF(BR90=0,0,
   IF(AND(AX90=14,ISNUMBER(L90)),L90,
      IF(AND(AX90&gt;0,AX90&lt;14,ISNUMBER(L90)),CO90,
         IF(BR90&lt;=23100,
            VLOOKUP(MASTER!$B$8,CCA_RATE,2,FALSE),
            VLOOKUP(MASTER!$B$8,CCA_RATE,3,FALSE)))))),"")</f>
        <v/>
      </c>
    </row>
    <row r="91" spans="1:94" x14ac:dyDescent="0.35">
      <c r="A91" s="48" t="str">
        <f>IF(C91="","",COUNTA($C$2:C91))</f>
        <v/>
      </c>
      <c r="B91" s="65"/>
      <c r="C91" s="65"/>
      <c r="D91" s="65"/>
      <c r="E91" s="65"/>
      <c r="F91" s="65"/>
      <c r="G91" s="65"/>
      <c r="H91" s="65"/>
      <c r="I91" s="65"/>
      <c r="J91" s="65"/>
      <c r="K91" s="65"/>
      <c r="L91" s="65"/>
      <c r="M91" s="65"/>
      <c r="N91" s="65"/>
      <c r="O91" s="65"/>
      <c r="P91" s="65"/>
      <c r="Q91" s="68"/>
      <c r="R91" s="68"/>
      <c r="S91" s="68"/>
      <c r="T91" s="68"/>
      <c r="U91" s="68"/>
      <c r="V91" s="68"/>
      <c r="W91" s="68"/>
      <c r="X91" s="68"/>
      <c r="Y91" s="68"/>
      <c r="Z91" s="68"/>
      <c r="AA91" s="68"/>
      <c r="AB91" s="68"/>
      <c r="AC91" t="s">
        <v>32</v>
      </c>
      <c r="AD91" s="48" t="str">
        <f t="shared" si="44"/>
        <v/>
      </c>
      <c r="AE91" s="48" t="str">
        <f>IFERROR(IF(AD91-MASTER!$B$6&lt;0,0,AD91-MASTER!$B$6),"")</f>
        <v/>
      </c>
      <c r="AF91" s="48" t="str">
        <f t="shared" si="45"/>
        <v/>
      </c>
      <c r="AG91" s="48" t="str">
        <f t="shared" si="46"/>
        <v/>
      </c>
      <c r="AH91" s="48" t="str">
        <f t="shared" si="47"/>
        <v/>
      </c>
      <c r="AI91" s="48" t="str">
        <f t="shared" si="48"/>
        <v/>
      </c>
      <c r="AJ91" s="48" t="str">
        <f t="shared" si="49"/>
        <v/>
      </c>
      <c r="AK91" s="69" t="str">
        <f t="shared" ca="1" si="50"/>
        <v/>
      </c>
      <c r="AW91" s="71">
        <f t="shared" si="42"/>
        <v>0</v>
      </c>
      <c r="AX91" s="71">
        <f t="shared" si="43"/>
        <v>0</v>
      </c>
      <c r="AY91" s="9">
        <f t="shared" si="51"/>
        <v>0</v>
      </c>
      <c r="AZ91" s="9">
        <f t="shared" si="52"/>
        <v>7</v>
      </c>
      <c r="BA91" s="9">
        <f t="shared" si="53"/>
        <v>0</v>
      </c>
      <c r="BB91" s="9">
        <f xml:space="preserve">
ROUND(BG91*MASTER!$B$3,0)
+ROUND(BH91*MASTER!$B$3,0)
+ROUND(BI91*MASTER!$B$3,0)
+ROUND(BJ91*MASTER!$B$3,0)
+ROUND(BK91*MASTER!$B$4,0)
+ROUND(BL91*MASTER!$B$4,0)
+ROUND(BM91*MASTER!$B$4,0)
+ROUND(BN91*MASTER!$B$4,0)
+ROUND(BO91*MASTER!$B$4,0)
+ROUND(BP91*MASTER!$B$4,0)
+ROUND(BQ91*MASTER!$B$4,0)
+ROUND(BR91*MASTER!$B$4,0)
+ROUND(
   (MASTER!$B$3 - MASTER!$B$11) * E91 * 2,
0)</f>
        <v>0</v>
      </c>
      <c r="BC91" s="9" t="str">
        <f t="shared" si="54"/>
        <v/>
      </c>
      <c r="BD91" s="9">
        <f t="shared" si="55"/>
        <v>0</v>
      </c>
      <c r="BE91" s="9">
        <f>IF(O91="Yes",MASTER!$B$7,0)</f>
        <v>0</v>
      </c>
      <c r="BF91" s="9">
        <f>IF(
   OR($N91="",$N91="NO"),
   0,
   IFERROR(
      ROUND(
         CHOOSE(
            MATCH($N91,$H$302:$H$313,0),
            (BG91 + ROUND(BG91*MASTER!$B$3,0))*0.5,
            (BH91 + ROUND(BH91*MASTER!$B$3,0))*0.5,
            (BI91 + ROUND(BI91*MASTER!$B$3,0))*0.5,
            (BJ91 + ROUND(BJ91*MASTER!$B$3,0))*0.5,
            (BK91 + ROUND(BK91*MASTER!$B$4,0))*0.5,
            (BL91 + ROUND(BL91*MASTER!$B$4,0))*0.5,
            (BM91 + ROUND(BM91*MASTER!$B$4,0))*0.5,
            (BN91 + ROUND(BN91*MASTER!$B$4,0))*0.5,
            (BO91 + ROUND(BO91*MASTER!$B$4,0))*0.5,
            (BP91 + ROUND(BP91*MASTER!$B$4,0))*0.5,
            (BQ91 + ROUND(BQ91*MASTER!$B$4,0))*0.5,
            (BR91 + ROUND(BR91*MASTER!$B$4,0))*0.5
         ),
      0),
   0)
)</f>
        <v>0</v>
      </c>
      <c r="BG91" s="71">
        <f t="shared" si="56"/>
        <v>0</v>
      </c>
      <c r="BH91" s="9">
        <f t="shared" si="57"/>
        <v>0</v>
      </c>
      <c r="BI91" s="9">
        <f t="shared" si="58"/>
        <v>0</v>
      </c>
      <c r="BJ91" s="9">
        <f t="shared" si="59"/>
        <v>0</v>
      </c>
      <c r="BK91" s="9">
        <f t="shared" si="60"/>
        <v>0</v>
      </c>
      <c r="BL91" s="71">
        <f t="shared" si="61"/>
        <v>0</v>
      </c>
      <c r="BM91" s="71">
        <f t="shared" si="62"/>
        <v>0</v>
      </c>
      <c r="BN91" s="71">
        <f t="shared" si="63"/>
        <v>0</v>
      </c>
      <c r="BO91" s="71">
        <f t="shared" si="64"/>
        <v>0</v>
      </c>
      <c r="BP91" s="71">
        <f t="shared" si="65"/>
        <v>0</v>
      </c>
      <c r="BQ91" s="72">
        <f t="shared" si="66"/>
        <v>0</v>
      </c>
      <c r="BR91" s="71">
        <f t="shared" si="67"/>
        <v>0</v>
      </c>
      <c r="BS91" s="58" t="str">
        <f>IF(C91="","",IFERROR(VLOOKUP($A91,HRA_EXCEPTION,2,FALSE),MASTER!$B$5))</f>
        <v/>
      </c>
      <c r="BT91" s="48" t="str">
        <f t="shared" si="68"/>
        <v/>
      </c>
      <c r="BU91" s="48" t="str">
        <f t="shared" si="69"/>
        <v/>
      </c>
      <c r="BV91" s="48" t="str">
        <f t="shared" si="70"/>
        <v/>
      </c>
      <c r="BW91" s="48" t="str">
        <f t="shared" si="71"/>
        <v/>
      </c>
      <c r="BX91" s="48" t="str">
        <f t="shared" si="72"/>
        <v/>
      </c>
      <c r="BY91" s="48" t="str">
        <f t="shared" si="73"/>
        <v/>
      </c>
      <c r="BZ91" s="48" t="str">
        <f t="shared" si="74"/>
        <v/>
      </c>
      <c r="CA91" s="48" t="str">
        <f t="shared" si="75"/>
        <v/>
      </c>
      <c r="CB91" s="48" t="str">
        <f t="shared" si="76"/>
        <v/>
      </c>
      <c r="CC91" s="48" t="str">
        <f t="shared" si="77"/>
        <v/>
      </c>
      <c r="CD91" s="48" t="str">
        <f t="shared" si="78"/>
        <v/>
      </c>
      <c r="CE91" s="58" t="str">
        <f>IFERROR(IF(BG91&lt;=23100,
   VLOOKUP(MASTER!$B$8,CCA_RATE,2,FALSE),
   VLOOKUP(MASTER!$B$8,CCA_RATE,3,FALSE)),"")</f>
        <v/>
      </c>
      <c r="CF91" s="48" t="str">
        <f>IFERROR(IF(C91="","",
IF(BH91=0,0,
   IF(AND(AX91=4,ISNUMBER(L91)),L91,
      IF(BH91&lt;=23100,
         VLOOKUP(MASTER!$B$8,CCA_RATE,2,FALSE),
         VLOOKUP(MASTER!$B$8,CCA_RATE,3,FALSE))))),"")</f>
        <v/>
      </c>
      <c r="CG91" s="48" t="str">
        <f>IFERROR(IF(C91="","",
IF(BI91=0,0,
   IF(AND(AX91=5,ISNUMBER(L91)),L91,
      IF(AND(AX91&gt;0,AX91&lt;5,ISNUMBER(L91)),CF91,
         IF(BI91&lt;=23100,
            VLOOKUP(MASTER!$B$8,CCA_RATE,2,FALSE),
            VLOOKUP(MASTER!$B$8,CCA_RATE,3,FALSE)))))),"")</f>
        <v/>
      </c>
      <c r="CH91" s="48" t="str">
        <f>IFERROR(IF(C91="","",
IF(BJ91=0,0,
   IF(AND(AX91=6,ISNUMBER(L91)),L91,
      IF(AND(AX91&gt;0,AX91&lt;6,ISNUMBER(L91)),CG91,
         IF(BJ91&lt;=23100,
            VLOOKUP(MASTER!$B$8,CCA_RATE,2,FALSE),
            VLOOKUP(MASTER!$B$8,CCA_RATE,3,FALSE)))))),"")</f>
        <v/>
      </c>
      <c r="CI91" s="48" t="str">
        <f>IFERROR(IF(C91="","",
IF(BK91=0,0,
   IF(AND(AX91=7,ISNUMBER(L91)),L91,
      IF(AND(AX91&gt;0,AX91&lt;7,ISNUMBER(L91)),CH91,
         IF(BK91&lt;=23100,
            VLOOKUP(MASTER!$B$8,CCA_RATE,2,FALSE),
            VLOOKUP(MASTER!$B$8,CCA_RATE,3,FALSE)))))),"")</f>
        <v/>
      </c>
      <c r="CJ91" s="48" t="str">
        <f>IFERROR(IF(C91="","",
IF(BL91=0,0,
   IF(AND(AX91=8,ISNUMBER(L91)),L91,
      IF(AND(AX91&gt;0,AX91&lt;8,ISNUMBER(L91)),CI91,
         IF(BL91&lt;=23100,
            VLOOKUP(MASTER!$B$8,CCA_RATE,2,FALSE),
            VLOOKUP(MASTER!$B$8,CCA_RATE,3,FALSE)))))),"")</f>
        <v/>
      </c>
      <c r="CK91" s="48" t="str">
        <f>IFERROR(IF(C91="","",
IF(BM91=0,0,
   IF(AND(AX91=9,ISNUMBER(L91)),L91,
      IF(AND(AX91&gt;0,AX91&lt;9,ISNUMBER(L91)),CJ91,
         IF(BM91&lt;=23100,
            VLOOKUP(MASTER!$B$8,CCA_RATE,2,FALSE),
            VLOOKUP(MASTER!$B$8,CCA_RATE,3,FALSE)))))),"")</f>
        <v/>
      </c>
      <c r="CL91" s="48" t="str">
        <f>IFERROR(IF(C91="","",
IF(BN91=0,0,
   IF(AND(AX91=10,ISNUMBER(L91)),L91,
      IF(AND(AX91&gt;0,AX91&lt;10,ISNUMBER(L91)),CK91,
         IF(BN91&lt;=23100,
            VLOOKUP(MASTER!$B$8,CCA_RATE,2,FALSE),
            VLOOKUP(MASTER!$B$8,CCA_RATE,3,FALSE)))))),"")</f>
        <v/>
      </c>
      <c r="CM91" s="48" t="str">
        <f>IFERROR(IF(C91="","",
IF(BO91=0,0,
   IF(AND(AX91=11,ISNUMBER(L91)),L91,
      IF(AND(AX91&gt;0,AX91&lt;11,ISNUMBER(L91)),CL91,
         IF(BO91&lt;=23100,
            VLOOKUP(MASTER!$B$8,CCA_RATE,2,FALSE),
            VLOOKUP(MASTER!$B$8,CCA_RATE,3,FALSE)))))),"")</f>
        <v/>
      </c>
      <c r="CN91" s="48" t="str">
        <f>IFERROR(IF(C91="","",
IF(BP91=0,0,
   IF(AND(AX91=12,ISNUMBER(L91)),L91,
      IF(AND(AX91&gt;0,AX91&lt;12,ISNUMBER(L91)),CM91,
         IF(BP91&lt;=23100,
            VLOOKUP(MASTER!$B$8,CCA_RATE,2,FALSE),
            VLOOKUP(MASTER!$B$8,CCA_RATE,3,FALSE)))))),"")</f>
        <v/>
      </c>
      <c r="CO91" s="48" t="str">
        <f>IFERROR(IF(C91="","",
IF(BQ91=0,0,
   IF(AND(AX91=13,ISNUMBER(L91)),L91,
      IF(AND(AX91&gt;0,AX91&lt;13,ISNUMBER(L91)),CN91,
         IF(BQ91&lt;=23100,
            VLOOKUP(MASTER!$B$8,CCA_RATE,2,FALSE),
            VLOOKUP(MASTER!$B$8,CCA_RATE,3,FALSE)))))),"")</f>
        <v/>
      </c>
      <c r="CP91" s="48" t="str">
        <f>IFERROR(IF(C91="","",
IF(BR91=0,0,
   IF(AND(AX91=14,ISNUMBER(L91)),L91,
      IF(AND(AX91&gt;0,AX91&lt;14,ISNUMBER(L91)),CO91,
         IF(BR91&lt;=23100,
            VLOOKUP(MASTER!$B$8,CCA_RATE,2,FALSE),
            VLOOKUP(MASTER!$B$8,CCA_RATE,3,FALSE)))))),"")</f>
        <v/>
      </c>
    </row>
    <row r="92" spans="1:94" x14ac:dyDescent="0.35">
      <c r="A92" s="48" t="str">
        <f>IF(C92="","",COUNTA($C$2:C92))</f>
        <v/>
      </c>
      <c r="B92" s="65"/>
      <c r="C92" s="65"/>
      <c r="D92" s="65"/>
      <c r="E92" s="65"/>
      <c r="F92" s="65"/>
      <c r="G92" s="65"/>
      <c r="H92" s="65"/>
      <c r="I92" s="65"/>
      <c r="J92" s="65"/>
      <c r="K92" s="65"/>
      <c r="L92" s="65"/>
      <c r="M92" s="65"/>
      <c r="N92" s="65"/>
      <c r="O92" s="65"/>
      <c r="P92" s="65"/>
      <c r="Q92" s="68"/>
      <c r="R92" s="68"/>
      <c r="S92" s="68"/>
      <c r="T92" s="68"/>
      <c r="U92" s="68"/>
      <c r="V92" s="68"/>
      <c r="W92" s="68"/>
      <c r="X92" s="68"/>
      <c r="Y92" s="68"/>
      <c r="Z92" s="68"/>
      <c r="AA92" s="68"/>
      <c r="AB92" s="68"/>
      <c r="AC92" t="s">
        <v>33</v>
      </c>
      <c r="AD92" s="48" t="str">
        <f t="shared" si="44"/>
        <v/>
      </c>
      <c r="AE92" s="48" t="str">
        <f>IFERROR(IF(AD92-MASTER!$B$6&lt;0,0,AD92-MASTER!$B$6),"")</f>
        <v/>
      </c>
      <c r="AF92" s="48" t="str">
        <f t="shared" si="45"/>
        <v/>
      </c>
      <c r="AG92" s="48" t="str">
        <f t="shared" si="46"/>
        <v/>
      </c>
      <c r="AH92" s="48" t="str">
        <f t="shared" si="47"/>
        <v/>
      </c>
      <c r="AI92" s="48" t="str">
        <f t="shared" si="48"/>
        <v/>
      </c>
      <c r="AJ92" s="48" t="str">
        <f t="shared" si="49"/>
        <v/>
      </c>
      <c r="AK92" s="69" t="str">
        <f t="shared" ca="1" si="50"/>
        <v/>
      </c>
      <c r="AW92" s="71">
        <f t="shared" si="42"/>
        <v>0</v>
      </c>
      <c r="AX92" s="71">
        <f t="shared" si="43"/>
        <v>0</v>
      </c>
      <c r="AY92" s="9">
        <f t="shared" si="51"/>
        <v>0</v>
      </c>
      <c r="AZ92" s="9">
        <f t="shared" si="52"/>
        <v>7</v>
      </c>
      <c r="BA92" s="9">
        <f t="shared" si="53"/>
        <v>0</v>
      </c>
      <c r="BB92" s="9">
        <f xml:space="preserve">
ROUND(BG92*MASTER!$B$3,0)
+ROUND(BH92*MASTER!$B$3,0)
+ROUND(BI92*MASTER!$B$3,0)
+ROUND(BJ92*MASTER!$B$3,0)
+ROUND(BK92*MASTER!$B$4,0)
+ROUND(BL92*MASTER!$B$4,0)
+ROUND(BM92*MASTER!$B$4,0)
+ROUND(BN92*MASTER!$B$4,0)
+ROUND(BO92*MASTER!$B$4,0)
+ROUND(BP92*MASTER!$B$4,0)
+ROUND(BQ92*MASTER!$B$4,0)
+ROUND(BR92*MASTER!$B$4,0)
+ROUND(
   (MASTER!$B$3 - MASTER!$B$11) * E92 * 2,
0)</f>
        <v>0</v>
      </c>
      <c r="BC92" s="9" t="str">
        <f t="shared" si="54"/>
        <v/>
      </c>
      <c r="BD92" s="9">
        <f t="shared" si="55"/>
        <v>0</v>
      </c>
      <c r="BE92" s="9">
        <f>IF(O92="Yes",MASTER!$B$7,0)</f>
        <v>0</v>
      </c>
      <c r="BF92" s="9">
        <f>IF(
   OR($N92="",$N92="NO"),
   0,
   IFERROR(
      ROUND(
         CHOOSE(
            MATCH($N92,$H$302:$H$313,0),
            (BG92 + ROUND(BG92*MASTER!$B$3,0))*0.5,
            (BH92 + ROUND(BH92*MASTER!$B$3,0))*0.5,
            (BI92 + ROUND(BI92*MASTER!$B$3,0))*0.5,
            (BJ92 + ROUND(BJ92*MASTER!$B$3,0))*0.5,
            (BK92 + ROUND(BK92*MASTER!$B$4,0))*0.5,
            (BL92 + ROUND(BL92*MASTER!$B$4,0))*0.5,
            (BM92 + ROUND(BM92*MASTER!$B$4,0))*0.5,
            (BN92 + ROUND(BN92*MASTER!$B$4,0))*0.5,
            (BO92 + ROUND(BO92*MASTER!$B$4,0))*0.5,
            (BP92 + ROUND(BP92*MASTER!$B$4,0))*0.5,
            (BQ92 + ROUND(BQ92*MASTER!$B$4,0))*0.5,
            (BR92 + ROUND(BR92*MASTER!$B$4,0))*0.5
         ),
      0),
   0)
)</f>
        <v>0</v>
      </c>
      <c r="BG92" s="71">
        <f t="shared" si="56"/>
        <v>0</v>
      </c>
      <c r="BH92" s="9">
        <f t="shared" si="57"/>
        <v>0</v>
      </c>
      <c r="BI92" s="9">
        <f t="shared" si="58"/>
        <v>0</v>
      </c>
      <c r="BJ92" s="9">
        <f t="shared" si="59"/>
        <v>0</v>
      </c>
      <c r="BK92" s="9">
        <f t="shared" si="60"/>
        <v>0</v>
      </c>
      <c r="BL92" s="71">
        <f t="shared" si="61"/>
        <v>0</v>
      </c>
      <c r="BM92" s="71">
        <f t="shared" si="62"/>
        <v>0</v>
      </c>
      <c r="BN92" s="71">
        <f t="shared" si="63"/>
        <v>0</v>
      </c>
      <c r="BO92" s="71">
        <f t="shared" si="64"/>
        <v>0</v>
      </c>
      <c r="BP92" s="71">
        <f t="shared" si="65"/>
        <v>0</v>
      </c>
      <c r="BQ92" s="72">
        <f t="shared" si="66"/>
        <v>0</v>
      </c>
      <c r="BR92" s="71">
        <f t="shared" si="67"/>
        <v>0</v>
      </c>
      <c r="BS92" s="58" t="str">
        <f>IF(C92="","",IFERROR(VLOOKUP($A92,HRA_EXCEPTION,2,FALSE),MASTER!$B$5))</f>
        <v/>
      </c>
      <c r="BT92" s="48" t="str">
        <f t="shared" si="68"/>
        <v/>
      </c>
      <c r="BU92" s="48" t="str">
        <f t="shared" si="69"/>
        <v/>
      </c>
      <c r="BV92" s="48" t="str">
        <f t="shared" si="70"/>
        <v/>
      </c>
      <c r="BW92" s="48" t="str">
        <f t="shared" si="71"/>
        <v/>
      </c>
      <c r="BX92" s="48" t="str">
        <f t="shared" si="72"/>
        <v/>
      </c>
      <c r="BY92" s="48" t="str">
        <f t="shared" si="73"/>
        <v/>
      </c>
      <c r="BZ92" s="48" t="str">
        <f t="shared" si="74"/>
        <v/>
      </c>
      <c r="CA92" s="48" t="str">
        <f t="shared" si="75"/>
        <v/>
      </c>
      <c r="CB92" s="48" t="str">
        <f t="shared" si="76"/>
        <v/>
      </c>
      <c r="CC92" s="48" t="str">
        <f t="shared" si="77"/>
        <v/>
      </c>
      <c r="CD92" s="48" t="str">
        <f t="shared" si="78"/>
        <v/>
      </c>
      <c r="CE92" s="58" t="str">
        <f>IFERROR(IF(BG92&lt;=23100,
   VLOOKUP(MASTER!$B$8,CCA_RATE,2,FALSE),
   VLOOKUP(MASTER!$B$8,CCA_RATE,3,FALSE)),"")</f>
        <v/>
      </c>
      <c r="CF92" s="48" t="str">
        <f>IFERROR(IF(C92="","",
IF(BH92=0,0,
   IF(AND(AX92=4,ISNUMBER(L92)),L92,
      IF(BH92&lt;=23100,
         VLOOKUP(MASTER!$B$8,CCA_RATE,2,FALSE),
         VLOOKUP(MASTER!$B$8,CCA_RATE,3,FALSE))))),"")</f>
        <v/>
      </c>
      <c r="CG92" s="48" t="str">
        <f>IFERROR(IF(C92="","",
IF(BI92=0,0,
   IF(AND(AX92=5,ISNUMBER(L92)),L92,
      IF(AND(AX92&gt;0,AX92&lt;5,ISNUMBER(L92)),CF92,
         IF(BI92&lt;=23100,
            VLOOKUP(MASTER!$B$8,CCA_RATE,2,FALSE),
            VLOOKUP(MASTER!$B$8,CCA_RATE,3,FALSE)))))),"")</f>
        <v/>
      </c>
      <c r="CH92" s="48" t="str">
        <f>IFERROR(IF(C92="","",
IF(BJ92=0,0,
   IF(AND(AX92=6,ISNUMBER(L92)),L92,
      IF(AND(AX92&gt;0,AX92&lt;6,ISNUMBER(L92)),CG92,
         IF(BJ92&lt;=23100,
            VLOOKUP(MASTER!$B$8,CCA_RATE,2,FALSE),
            VLOOKUP(MASTER!$B$8,CCA_RATE,3,FALSE)))))),"")</f>
        <v/>
      </c>
      <c r="CI92" s="48" t="str">
        <f>IFERROR(IF(C92="","",
IF(BK92=0,0,
   IF(AND(AX92=7,ISNUMBER(L92)),L92,
      IF(AND(AX92&gt;0,AX92&lt;7,ISNUMBER(L92)),CH92,
         IF(BK92&lt;=23100,
            VLOOKUP(MASTER!$B$8,CCA_RATE,2,FALSE),
            VLOOKUP(MASTER!$B$8,CCA_RATE,3,FALSE)))))),"")</f>
        <v/>
      </c>
      <c r="CJ92" s="48" t="str">
        <f>IFERROR(IF(C92="","",
IF(BL92=0,0,
   IF(AND(AX92=8,ISNUMBER(L92)),L92,
      IF(AND(AX92&gt;0,AX92&lt;8,ISNUMBER(L92)),CI92,
         IF(BL92&lt;=23100,
            VLOOKUP(MASTER!$B$8,CCA_RATE,2,FALSE),
            VLOOKUP(MASTER!$B$8,CCA_RATE,3,FALSE)))))),"")</f>
        <v/>
      </c>
      <c r="CK92" s="48" t="str">
        <f>IFERROR(IF(C92="","",
IF(BM92=0,0,
   IF(AND(AX92=9,ISNUMBER(L92)),L92,
      IF(AND(AX92&gt;0,AX92&lt;9,ISNUMBER(L92)),CJ92,
         IF(BM92&lt;=23100,
            VLOOKUP(MASTER!$B$8,CCA_RATE,2,FALSE),
            VLOOKUP(MASTER!$B$8,CCA_RATE,3,FALSE)))))),"")</f>
        <v/>
      </c>
      <c r="CL92" s="48" t="str">
        <f>IFERROR(IF(C92="","",
IF(BN92=0,0,
   IF(AND(AX92=10,ISNUMBER(L92)),L92,
      IF(AND(AX92&gt;0,AX92&lt;10,ISNUMBER(L92)),CK92,
         IF(BN92&lt;=23100,
            VLOOKUP(MASTER!$B$8,CCA_RATE,2,FALSE),
            VLOOKUP(MASTER!$B$8,CCA_RATE,3,FALSE)))))),"")</f>
        <v/>
      </c>
      <c r="CM92" s="48" t="str">
        <f>IFERROR(IF(C92="","",
IF(BO92=0,0,
   IF(AND(AX92=11,ISNUMBER(L92)),L92,
      IF(AND(AX92&gt;0,AX92&lt;11,ISNUMBER(L92)),CL92,
         IF(BO92&lt;=23100,
            VLOOKUP(MASTER!$B$8,CCA_RATE,2,FALSE),
            VLOOKUP(MASTER!$B$8,CCA_RATE,3,FALSE)))))),"")</f>
        <v/>
      </c>
      <c r="CN92" s="48" t="str">
        <f>IFERROR(IF(C92="","",
IF(BP92=0,0,
   IF(AND(AX92=12,ISNUMBER(L92)),L92,
      IF(AND(AX92&gt;0,AX92&lt;12,ISNUMBER(L92)),CM92,
         IF(BP92&lt;=23100,
            VLOOKUP(MASTER!$B$8,CCA_RATE,2,FALSE),
            VLOOKUP(MASTER!$B$8,CCA_RATE,3,FALSE)))))),"")</f>
        <v/>
      </c>
      <c r="CO92" s="48" t="str">
        <f>IFERROR(IF(C92="","",
IF(BQ92=0,0,
   IF(AND(AX92=13,ISNUMBER(L92)),L92,
      IF(AND(AX92&gt;0,AX92&lt;13,ISNUMBER(L92)),CN92,
         IF(BQ92&lt;=23100,
            VLOOKUP(MASTER!$B$8,CCA_RATE,2,FALSE),
            VLOOKUP(MASTER!$B$8,CCA_RATE,3,FALSE)))))),"")</f>
        <v/>
      </c>
      <c r="CP92" s="48" t="str">
        <f>IFERROR(IF(C92="","",
IF(BR92=0,0,
   IF(AND(AX92=14,ISNUMBER(L92)),L92,
      IF(AND(AX92&gt;0,AX92&lt;14,ISNUMBER(L92)),CO92,
         IF(BR92&lt;=23100,
            VLOOKUP(MASTER!$B$8,CCA_RATE,2,FALSE),
            VLOOKUP(MASTER!$B$8,CCA_RATE,3,FALSE)))))),"")</f>
        <v/>
      </c>
    </row>
    <row r="93" spans="1:94" x14ac:dyDescent="0.35">
      <c r="A93" s="48" t="str">
        <f>IF(C93="","",COUNTA($C$2:C93))</f>
        <v/>
      </c>
      <c r="B93" s="65"/>
      <c r="C93" s="65"/>
      <c r="D93" s="65"/>
      <c r="E93" s="65"/>
      <c r="F93" s="65"/>
      <c r="G93" s="65"/>
      <c r="H93" s="65"/>
      <c r="I93" s="65"/>
      <c r="J93" s="65"/>
      <c r="K93" s="65"/>
      <c r="L93" s="65"/>
      <c r="M93" s="65"/>
      <c r="N93" s="65"/>
      <c r="O93" s="65"/>
      <c r="P93" s="65"/>
      <c r="Q93" s="68"/>
      <c r="R93" s="68"/>
      <c r="S93" s="68"/>
      <c r="T93" s="68"/>
      <c r="U93" s="68"/>
      <c r="V93" s="68"/>
      <c r="W93" s="68"/>
      <c r="X93" s="68"/>
      <c r="Y93" s="68"/>
      <c r="Z93" s="68"/>
      <c r="AA93" s="68"/>
      <c r="AB93" s="68"/>
      <c r="AC93" t="s">
        <v>34</v>
      </c>
      <c r="AD93" s="48" t="str">
        <f t="shared" si="44"/>
        <v/>
      </c>
      <c r="AE93" s="48" t="str">
        <f>IFERROR(IF(AD93-MASTER!$B$6&lt;0,0,AD93-MASTER!$B$6),"")</f>
        <v/>
      </c>
      <c r="AF93" s="48" t="str">
        <f t="shared" si="45"/>
        <v/>
      </c>
      <c r="AG93" s="48" t="str">
        <f t="shared" si="46"/>
        <v/>
      </c>
      <c r="AH93" s="48" t="str">
        <f t="shared" si="47"/>
        <v/>
      </c>
      <c r="AI93" s="48" t="str">
        <f t="shared" si="48"/>
        <v/>
      </c>
      <c r="AJ93" s="48" t="str">
        <f t="shared" si="49"/>
        <v/>
      </c>
      <c r="AK93" s="69" t="str">
        <f t="shared" ca="1" si="50"/>
        <v/>
      </c>
      <c r="AW93" s="71">
        <f t="shared" si="42"/>
        <v>0</v>
      </c>
      <c r="AX93" s="71">
        <f t="shared" si="43"/>
        <v>0</v>
      </c>
      <c r="AY93" s="9">
        <f t="shared" si="51"/>
        <v>0</v>
      </c>
      <c r="AZ93" s="9">
        <f t="shared" si="52"/>
        <v>7</v>
      </c>
      <c r="BA93" s="9">
        <f t="shared" si="53"/>
        <v>0</v>
      </c>
      <c r="BB93" s="9">
        <f xml:space="preserve">
ROUND(BG93*MASTER!$B$3,0)
+ROUND(BH93*MASTER!$B$3,0)
+ROUND(BI93*MASTER!$B$3,0)
+ROUND(BJ93*MASTER!$B$3,0)
+ROUND(BK93*MASTER!$B$4,0)
+ROUND(BL93*MASTER!$B$4,0)
+ROUND(BM93*MASTER!$B$4,0)
+ROUND(BN93*MASTER!$B$4,0)
+ROUND(BO93*MASTER!$B$4,0)
+ROUND(BP93*MASTER!$B$4,0)
+ROUND(BQ93*MASTER!$B$4,0)
+ROUND(BR93*MASTER!$B$4,0)
+ROUND(
   (MASTER!$B$3 - MASTER!$B$11) * E93 * 2,
0)</f>
        <v>0</v>
      </c>
      <c r="BC93" s="9" t="str">
        <f t="shared" si="54"/>
        <v/>
      </c>
      <c r="BD93" s="9">
        <f t="shared" si="55"/>
        <v>0</v>
      </c>
      <c r="BE93" s="9">
        <f>IF(O93="Yes",MASTER!$B$7,0)</f>
        <v>0</v>
      </c>
      <c r="BF93" s="9">
        <f>IF(
   OR($N93="",$N93="NO"),
   0,
   IFERROR(
      ROUND(
         CHOOSE(
            MATCH($N93,$H$302:$H$313,0),
            (BG93 + ROUND(BG93*MASTER!$B$3,0))*0.5,
            (BH93 + ROUND(BH93*MASTER!$B$3,0))*0.5,
            (BI93 + ROUND(BI93*MASTER!$B$3,0))*0.5,
            (BJ93 + ROUND(BJ93*MASTER!$B$3,0))*0.5,
            (BK93 + ROUND(BK93*MASTER!$B$4,0))*0.5,
            (BL93 + ROUND(BL93*MASTER!$B$4,0))*0.5,
            (BM93 + ROUND(BM93*MASTER!$B$4,0))*0.5,
            (BN93 + ROUND(BN93*MASTER!$B$4,0))*0.5,
            (BO93 + ROUND(BO93*MASTER!$B$4,0))*0.5,
            (BP93 + ROUND(BP93*MASTER!$B$4,0))*0.5,
            (BQ93 + ROUND(BQ93*MASTER!$B$4,0))*0.5,
            (BR93 + ROUND(BR93*MASTER!$B$4,0))*0.5
         ),
      0),
   0)
)</f>
        <v>0</v>
      </c>
      <c r="BG93" s="71">
        <f t="shared" si="56"/>
        <v>0</v>
      </c>
      <c r="BH93" s="9">
        <f t="shared" si="57"/>
        <v>0</v>
      </c>
      <c r="BI93" s="9">
        <f t="shared" si="58"/>
        <v>0</v>
      </c>
      <c r="BJ93" s="9">
        <f t="shared" si="59"/>
        <v>0</v>
      </c>
      <c r="BK93" s="9">
        <f t="shared" si="60"/>
        <v>0</v>
      </c>
      <c r="BL93" s="71">
        <f t="shared" si="61"/>
        <v>0</v>
      </c>
      <c r="BM93" s="71">
        <f t="shared" si="62"/>
        <v>0</v>
      </c>
      <c r="BN93" s="71">
        <f t="shared" si="63"/>
        <v>0</v>
      </c>
      <c r="BO93" s="71">
        <f t="shared" si="64"/>
        <v>0</v>
      </c>
      <c r="BP93" s="71">
        <f t="shared" si="65"/>
        <v>0</v>
      </c>
      <c r="BQ93" s="72">
        <f t="shared" si="66"/>
        <v>0</v>
      </c>
      <c r="BR93" s="71">
        <f t="shared" si="67"/>
        <v>0</v>
      </c>
      <c r="BS93" s="58" t="str">
        <f>IF(C93="","",IFERROR(VLOOKUP($A93,HRA_EXCEPTION,2,FALSE),MASTER!$B$5))</f>
        <v/>
      </c>
      <c r="BT93" s="48" t="str">
        <f t="shared" si="68"/>
        <v/>
      </c>
      <c r="BU93" s="48" t="str">
        <f t="shared" si="69"/>
        <v/>
      </c>
      <c r="BV93" s="48" t="str">
        <f t="shared" si="70"/>
        <v/>
      </c>
      <c r="BW93" s="48" t="str">
        <f t="shared" si="71"/>
        <v/>
      </c>
      <c r="BX93" s="48" t="str">
        <f t="shared" si="72"/>
        <v/>
      </c>
      <c r="BY93" s="48" t="str">
        <f t="shared" si="73"/>
        <v/>
      </c>
      <c r="BZ93" s="48" t="str">
        <f t="shared" si="74"/>
        <v/>
      </c>
      <c r="CA93" s="48" t="str">
        <f t="shared" si="75"/>
        <v/>
      </c>
      <c r="CB93" s="48" t="str">
        <f t="shared" si="76"/>
        <v/>
      </c>
      <c r="CC93" s="48" t="str">
        <f t="shared" si="77"/>
        <v/>
      </c>
      <c r="CD93" s="48" t="str">
        <f t="shared" si="78"/>
        <v/>
      </c>
      <c r="CE93" s="58" t="str">
        <f>IFERROR(IF(BG93&lt;=23100,
   VLOOKUP(MASTER!$B$8,CCA_RATE,2,FALSE),
   VLOOKUP(MASTER!$B$8,CCA_RATE,3,FALSE)),"")</f>
        <v/>
      </c>
      <c r="CF93" s="48" t="str">
        <f>IFERROR(IF(C93="","",
IF(BH93=0,0,
   IF(AND(AX93=4,ISNUMBER(L93)),L93,
      IF(BH93&lt;=23100,
         VLOOKUP(MASTER!$B$8,CCA_RATE,2,FALSE),
         VLOOKUP(MASTER!$B$8,CCA_RATE,3,FALSE))))),"")</f>
        <v/>
      </c>
      <c r="CG93" s="48" t="str">
        <f>IFERROR(IF(C93="","",
IF(BI93=0,0,
   IF(AND(AX93=5,ISNUMBER(L93)),L93,
      IF(AND(AX93&gt;0,AX93&lt;5,ISNUMBER(L93)),CF93,
         IF(BI93&lt;=23100,
            VLOOKUP(MASTER!$B$8,CCA_RATE,2,FALSE),
            VLOOKUP(MASTER!$B$8,CCA_RATE,3,FALSE)))))),"")</f>
        <v/>
      </c>
      <c r="CH93" s="48" t="str">
        <f>IFERROR(IF(C93="","",
IF(BJ93=0,0,
   IF(AND(AX93=6,ISNUMBER(L93)),L93,
      IF(AND(AX93&gt;0,AX93&lt;6,ISNUMBER(L93)),CG93,
         IF(BJ93&lt;=23100,
            VLOOKUP(MASTER!$B$8,CCA_RATE,2,FALSE),
            VLOOKUP(MASTER!$B$8,CCA_RATE,3,FALSE)))))),"")</f>
        <v/>
      </c>
      <c r="CI93" s="48" t="str">
        <f>IFERROR(IF(C93="","",
IF(BK93=0,0,
   IF(AND(AX93=7,ISNUMBER(L93)),L93,
      IF(AND(AX93&gt;0,AX93&lt;7,ISNUMBER(L93)),CH93,
         IF(BK93&lt;=23100,
            VLOOKUP(MASTER!$B$8,CCA_RATE,2,FALSE),
            VLOOKUP(MASTER!$B$8,CCA_RATE,3,FALSE)))))),"")</f>
        <v/>
      </c>
      <c r="CJ93" s="48" t="str">
        <f>IFERROR(IF(C93="","",
IF(BL93=0,0,
   IF(AND(AX93=8,ISNUMBER(L93)),L93,
      IF(AND(AX93&gt;0,AX93&lt;8,ISNUMBER(L93)),CI93,
         IF(BL93&lt;=23100,
            VLOOKUP(MASTER!$B$8,CCA_RATE,2,FALSE),
            VLOOKUP(MASTER!$B$8,CCA_RATE,3,FALSE)))))),"")</f>
        <v/>
      </c>
      <c r="CK93" s="48" t="str">
        <f>IFERROR(IF(C93="","",
IF(BM93=0,0,
   IF(AND(AX93=9,ISNUMBER(L93)),L93,
      IF(AND(AX93&gt;0,AX93&lt;9,ISNUMBER(L93)),CJ93,
         IF(BM93&lt;=23100,
            VLOOKUP(MASTER!$B$8,CCA_RATE,2,FALSE),
            VLOOKUP(MASTER!$B$8,CCA_RATE,3,FALSE)))))),"")</f>
        <v/>
      </c>
      <c r="CL93" s="48" t="str">
        <f>IFERROR(IF(C93="","",
IF(BN93=0,0,
   IF(AND(AX93=10,ISNUMBER(L93)),L93,
      IF(AND(AX93&gt;0,AX93&lt;10,ISNUMBER(L93)),CK93,
         IF(BN93&lt;=23100,
            VLOOKUP(MASTER!$B$8,CCA_RATE,2,FALSE),
            VLOOKUP(MASTER!$B$8,CCA_RATE,3,FALSE)))))),"")</f>
        <v/>
      </c>
      <c r="CM93" s="48" t="str">
        <f>IFERROR(IF(C93="","",
IF(BO93=0,0,
   IF(AND(AX93=11,ISNUMBER(L93)),L93,
      IF(AND(AX93&gt;0,AX93&lt;11,ISNUMBER(L93)),CL93,
         IF(BO93&lt;=23100,
            VLOOKUP(MASTER!$B$8,CCA_RATE,2,FALSE),
            VLOOKUP(MASTER!$B$8,CCA_RATE,3,FALSE)))))),"")</f>
        <v/>
      </c>
      <c r="CN93" s="48" t="str">
        <f>IFERROR(IF(C93="","",
IF(BP93=0,0,
   IF(AND(AX93=12,ISNUMBER(L93)),L93,
      IF(AND(AX93&gt;0,AX93&lt;12,ISNUMBER(L93)),CM93,
         IF(BP93&lt;=23100,
            VLOOKUP(MASTER!$B$8,CCA_RATE,2,FALSE),
            VLOOKUP(MASTER!$B$8,CCA_RATE,3,FALSE)))))),"")</f>
        <v/>
      </c>
      <c r="CO93" s="48" t="str">
        <f>IFERROR(IF(C93="","",
IF(BQ93=0,0,
   IF(AND(AX93=13,ISNUMBER(L93)),L93,
      IF(AND(AX93&gt;0,AX93&lt;13,ISNUMBER(L93)),CN93,
         IF(BQ93&lt;=23100,
            VLOOKUP(MASTER!$B$8,CCA_RATE,2,FALSE),
            VLOOKUP(MASTER!$B$8,CCA_RATE,3,FALSE)))))),"")</f>
        <v/>
      </c>
      <c r="CP93" s="48" t="str">
        <f>IFERROR(IF(C93="","",
IF(BR93=0,0,
   IF(AND(AX93=14,ISNUMBER(L93)),L93,
      IF(AND(AX93&gt;0,AX93&lt;14,ISNUMBER(L93)),CO93,
         IF(BR93&lt;=23100,
            VLOOKUP(MASTER!$B$8,CCA_RATE,2,FALSE),
            VLOOKUP(MASTER!$B$8,CCA_RATE,3,FALSE)))))),"")</f>
        <v/>
      </c>
    </row>
    <row r="94" spans="1:94" x14ac:dyDescent="0.35">
      <c r="A94" s="48" t="str">
        <f>IF(C94="","",COUNTA($C$2:C94))</f>
        <v/>
      </c>
      <c r="B94" s="65"/>
      <c r="C94" s="65"/>
      <c r="D94" s="65"/>
      <c r="E94" s="65"/>
      <c r="F94" s="65"/>
      <c r="G94" s="65"/>
      <c r="H94" s="65"/>
      <c r="I94" s="65"/>
      <c r="J94" s="65"/>
      <c r="K94" s="65"/>
      <c r="L94" s="65"/>
      <c r="M94" s="65"/>
      <c r="N94" s="65"/>
      <c r="O94" s="65"/>
      <c r="P94" s="65"/>
      <c r="Q94" s="68"/>
      <c r="R94" s="68"/>
      <c r="S94" s="68"/>
      <c r="T94" s="68"/>
      <c r="U94" s="68"/>
      <c r="V94" s="68"/>
      <c r="W94" s="68"/>
      <c r="X94" s="68"/>
      <c r="Y94" s="68"/>
      <c r="Z94" s="68"/>
      <c r="AA94" s="68"/>
      <c r="AB94" s="68"/>
      <c r="AC94" t="s">
        <v>35</v>
      </c>
      <c r="AD94" s="48" t="str">
        <f t="shared" si="44"/>
        <v/>
      </c>
      <c r="AE94" s="48" t="str">
        <f>IFERROR(IF(AD94-MASTER!$B$6&lt;0,0,AD94-MASTER!$B$6),"")</f>
        <v/>
      </c>
      <c r="AF94" s="48" t="str">
        <f t="shared" si="45"/>
        <v/>
      </c>
      <c r="AG94" s="48" t="str">
        <f t="shared" si="46"/>
        <v/>
      </c>
      <c r="AH94" s="48" t="str">
        <f t="shared" si="47"/>
        <v/>
      </c>
      <c r="AI94" s="48" t="str">
        <f t="shared" si="48"/>
        <v/>
      </c>
      <c r="AJ94" s="48" t="str">
        <f t="shared" si="49"/>
        <v/>
      </c>
      <c r="AK94" s="69" t="str">
        <f t="shared" ca="1" si="50"/>
        <v/>
      </c>
      <c r="AW94" s="71">
        <f t="shared" si="42"/>
        <v>0</v>
      </c>
      <c r="AX94" s="71">
        <f t="shared" si="43"/>
        <v>0</v>
      </c>
      <c r="AY94" s="9">
        <f t="shared" si="51"/>
        <v>0</v>
      </c>
      <c r="AZ94" s="9">
        <f t="shared" si="52"/>
        <v>7</v>
      </c>
      <c r="BA94" s="9">
        <f t="shared" si="53"/>
        <v>0</v>
      </c>
      <c r="BB94" s="9">
        <f xml:space="preserve">
ROUND(BG94*MASTER!$B$3,0)
+ROUND(BH94*MASTER!$B$3,0)
+ROUND(BI94*MASTER!$B$3,0)
+ROUND(BJ94*MASTER!$B$3,0)
+ROUND(BK94*MASTER!$B$4,0)
+ROUND(BL94*MASTER!$B$4,0)
+ROUND(BM94*MASTER!$B$4,0)
+ROUND(BN94*MASTER!$B$4,0)
+ROUND(BO94*MASTER!$B$4,0)
+ROUND(BP94*MASTER!$B$4,0)
+ROUND(BQ94*MASTER!$B$4,0)
+ROUND(BR94*MASTER!$B$4,0)
+ROUND(
   (MASTER!$B$3 - MASTER!$B$11) * E94 * 2,
0)</f>
        <v>0</v>
      </c>
      <c r="BC94" s="9" t="str">
        <f t="shared" si="54"/>
        <v/>
      </c>
      <c r="BD94" s="9">
        <f t="shared" si="55"/>
        <v>0</v>
      </c>
      <c r="BE94" s="9">
        <f>IF(O94="Yes",MASTER!$B$7,0)</f>
        <v>0</v>
      </c>
      <c r="BF94" s="9">
        <f>IF(
   OR($N94="",$N94="NO"),
   0,
   IFERROR(
      ROUND(
         CHOOSE(
            MATCH($N94,$H$302:$H$313,0),
            (BG94 + ROUND(BG94*MASTER!$B$3,0))*0.5,
            (BH94 + ROUND(BH94*MASTER!$B$3,0))*0.5,
            (BI94 + ROUND(BI94*MASTER!$B$3,0))*0.5,
            (BJ94 + ROUND(BJ94*MASTER!$B$3,0))*0.5,
            (BK94 + ROUND(BK94*MASTER!$B$4,0))*0.5,
            (BL94 + ROUND(BL94*MASTER!$B$4,0))*0.5,
            (BM94 + ROUND(BM94*MASTER!$B$4,0))*0.5,
            (BN94 + ROUND(BN94*MASTER!$B$4,0))*0.5,
            (BO94 + ROUND(BO94*MASTER!$B$4,0))*0.5,
            (BP94 + ROUND(BP94*MASTER!$B$4,0))*0.5,
            (BQ94 + ROUND(BQ94*MASTER!$B$4,0))*0.5,
            (BR94 + ROUND(BR94*MASTER!$B$4,0))*0.5
         ),
      0),
   0)
)</f>
        <v>0</v>
      </c>
      <c r="BG94" s="71">
        <f t="shared" si="56"/>
        <v>0</v>
      </c>
      <c r="BH94" s="9">
        <f t="shared" si="57"/>
        <v>0</v>
      </c>
      <c r="BI94" s="9">
        <f t="shared" si="58"/>
        <v>0</v>
      </c>
      <c r="BJ94" s="9">
        <f t="shared" si="59"/>
        <v>0</v>
      </c>
      <c r="BK94" s="9">
        <f t="shared" si="60"/>
        <v>0</v>
      </c>
      <c r="BL94" s="71">
        <f t="shared" si="61"/>
        <v>0</v>
      </c>
      <c r="BM94" s="71">
        <f t="shared" si="62"/>
        <v>0</v>
      </c>
      <c r="BN94" s="71">
        <f t="shared" si="63"/>
        <v>0</v>
      </c>
      <c r="BO94" s="71">
        <f t="shared" si="64"/>
        <v>0</v>
      </c>
      <c r="BP94" s="71">
        <f t="shared" si="65"/>
        <v>0</v>
      </c>
      <c r="BQ94" s="72">
        <f t="shared" si="66"/>
        <v>0</v>
      </c>
      <c r="BR94" s="71">
        <f t="shared" si="67"/>
        <v>0</v>
      </c>
      <c r="BS94" s="58" t="str">
        <f>IF(C94="","",IFERROR(VLOOKUP($A94,HRA_EXCEPTION,2,FALSE),MASTER!$B$5))</f>
        <v/>
      </c>
      <c r="BT94" s="48" t="str">
        <f t="shared" si="68"/>
        <v/>
      </c>
      <c r="BU94" s="48" t="str">
        <f t="shared" si="69"/>
        <v/>
      </c>
      <c r="BV94" s="48" t="str">
        <f t="shared" si="70"/>
        <v/>
      </c>
      <c r="BW94" s="48" t="str">
        <f t="shared" si="71"/>
        <v/>
      </c>
      <c r="BX94" s="48" t="str">
        <f t="shared" si="72"/>
        <v/>
      </c>
      <c r="BY94" s="48" t="str">
        <f t="shared" si="73"/>
        <v/>
      </c>
      <c r="BZ94" s="48" t="str">
        <f t="shared" si="74"/>
        <v/>
      </c>
      <c r="CA94" s="48" t="str">
        <f t="shared" si="75"/>
        <v/>
      </c>
      <c r="CB94" s="48" t="str">
        <f t="shared" si="76"/>
        <v/>
      </c>
      <c r="CC94" s="48" t="str">
        <f t="shared" si="77"/>
        <v/>
      </c>
      <c r="CD94" s="48" t="str">
        <f t="shared" si="78"/>
        <v/>
      </c>
      <c r="CE94" s="58" t="str">
        <f>IFERROR(IF(BG94&lt;=23100,
   VLOOKUP(MASTER!$B$8,CCA_RATE,2,FALSE),
   VLOOKUP(MASTER!$B$8,CCA_RATE,3,FALSE)),"")</f>
        <v/>
      </c>
      <c r="CF94" s="48" t="str">
        <f>IFERROR(IF(C94="","",
IF(BH94=0,0,
   IF(AND(AX94=4,ISNUMBER(L94)),L94,
      IF(BH94&lt;=23100,
         VLOOKUP(MASTER!$B$8,CCA_RATE,2,FALSE),
         VLOOKUP(MASTER!$B$8,CCA_RATE,3,FALSE))))),"")</f>
        <v/>
      </c>
      <c r="CG94" s="48" t="str">
        <f>IFERROR(IF(C94="","",
IF(BI94=0,0,
   IF(AND(AX94=5,ISNUMBER(L94)),L94,
      IF(AND(AX94&gt;0,AX94&lt;5,ISNUMBER(L94)),CF94,
         IF(BI94&lt;=23100,
            VLOOKUP(MASTER!$B$8,CCA_RATE,2,FALSE),
            VLOOKUP(MASTER!$B$8,CCA_RATE,3,FALSE)))))),"")</f>
        <v/>
      </c>
      <c r="CH94" s="48" t="str">
        <f>IFERROR(IF(C94="","",
IF(BJ94=0,0,
   IF(AND(AX94=6,ISNUMBER(L94)),L94,
      IF(AND(AX94&gt;0,AX94&lt;6,ISNUMBER(L94)),CG94,
         IF(BJ94&lt;=23100,
            VLOOKUP(MASTER!$B$8,CCA_RATE,2,FALSE),
            VLOOKUP(MASTER!$B$8,CCA_RATE,3,FALSE)))))),"")</f>
        <v/>
      </c>
      <c r="CI94" s="48" t="str">
        <f>IFERROR(IF(C94="","",
IF(BK94=0,0,
   IF(AND(AX94=7,ISNUMBER(L94)),L94,
      IF(AND(AX94&gt;0,AX94&lt;7,ISNUMBER(L94)),CH94,
         IF(BK94&lt;=23100,
            VLOOKUP(MASTER!$B$8,CCA_RATE,2,FALSE),
            VLOOKUP(MASTER!$B$8,CCA_RATE,3,FALSE)))))),"")</f>
        <v/>
      </c>
      <c r="CJ94" s="48" t="str">
        <f>IFERROR(IF(C94="","",
IF(BL94=0,0,
   IF(AND(AX94=8,ISNUMBER(L94)),L94,
      IF(AND(AX94&gt;0,AX94&lt;8,ISNUMBER(L94)),CI94,
         IF(BL94&lt;=23100,
            VLOOKUP(MASTER!$B$8,CCA_RATE,2,FALSE),
            VLOOKUP(MASTER!$B$8,CCA_RATE,3,FALSE)))))),"")</f>
        <v/>
      </c>
      <c r="CK94" s="48" t="str">
        <f>IFERROR(IF(C94="","",
IF(BM94=0,0,
   IF(AND(AX94=9,ISNUMBER(L94)),L94,
      IF(AND(AX94&gt;0,AX94&lt;9,ISNUMBER(L94)),CJ94,
         IF(BM94&lt;=23100,
            VLOOKUP(MASTER!$B$8,CCA_RATE,2,FALSE),
            VLOOKUP(MASTER!$B$8,CCA_RATE,3,FALSE)))))),"")</f>
        <v/>
      </c>
      <c r="CL94" s="48" t="str">
        <f>IFERROR(IF(C94="","",
IF(BN94=0,0,
   IF(AND(AX94=10,ISNUMBER(L94)),L94,
      IF(AND(AX94&gt;0,AX94&lt;10,ISNUMBER(L94)),CK94,
         IF(BN94&lt;=23100,
            VLOOKUP(MASTER!$B$8,CCA_RATE,2,FALSE),
            VLOOKUP(MASTER!$B$8,CCA_RATE,3,FALSE)))))),"")</f>
        <v/>
      </c>
      <c r="CM94" s="48" t="str">
        <f>IFERROR(IF(C94="","",
IF(BO94=0,0,
   IF(AND(AX94=11,ISNUMBER(L94)),L94,
      IF(AND(AX94&gt;0,AX94&lt;11,ISNUMBER(L94)),CL94,
         IF(BO94&lt;=23100,
            VLOOKUP(MASTER!$B$8,CCA_RATE,2,FALSE),
            VLOOKUP(MASTER!$B$8,CCA_RATE,3,FALSE)))))),"")</f>
        <v/>
      </c>
      <c r="CN94" s="48" t="str">
        <f>IFERROR(IF(C94="","",
IF(BP94=0,0,
   IF(AND(AX94=12,ISNUMBER(L94)),L94,
      IF(AND(AX94&gt;0,AX94&lt;12,ISNUMBER(L94)),CM94,
         IF(BP94&lt;=23100,
            VLOOKUP(MASTER!$B$8,CCA_RATE,2,FALSE),
            VLOOKUP(MASTER!$B$8,CCA_RATE,3,FALSE)))))),"")</f>
        <v/>
      </c>
      <c r="CO94" s="48" t="str">
        <f>IFERROR(IF(C94="","",
IF(BQ94=0,0,
   IF(AND(AX94=13,ISNUMBER(L94)),L94,
      IF(AND(AX94&gt;0,AX94&lt;13,ISNUMBER(L94)),CN94,
         IF(BQ94&lt;=23100,
            VLOOKUP(MASTER!$B$8,CCA_RATE,2,FALSE),
            VLOOKUP(MASTER!$B$8,CCA_RATE,3,FALSE)))))),"")</f>
        <v/>
      </c>
      <c r="CP94" s="48" t="str">
        <f>IFERROR(IF(C94="","",
IF(BR94=0,0,
   IF(AND(AX94=14,ISNUMBER(L94)),L94,
      IF(AND(AX94&gt;0,AX94&lt;14,ISNUMBER(L94)),CO94,
         IF(BR94&lt;=23100,
            VLOOKUP(MASTER!$B$8,CCA_RATE,2,FALSE),
            VLOOKUP(MASTER!$B$8,CCA_RATE,3,FALSE)))))),"")</f>
        <v/>
      </c>
    </row>
    <row r="95" spans="1:94" x14ac:dyDescent="0.35">
      <c r="A95" s="48" t="str">
        <f>IF(C95="","",COUNTA($C$2:C95))</f>
        <v/>
      </c>
      <c r="B95" s="65"/>
      <c r="C95" s="65"/>
      <c r="D95" s="65"/>
      <c r="E95" s="65"/>
      <c r="F95" s="65"/>
      <c r="G95" s="65"/>
      <c r="H95" s="65"/>
      <c r="I95" s="65"/>
      <c r="J95" s="65"/>
      <c r="K95" s="65"/>
      <c r="L95" s="65"/>
      <c r="M95" s="65"/>
      <c r="N95" s="65"/>
      <c r="O95" s="65"/>
      <c r="P95" s="65"/>
      <c r="Q95" s="68"/>
      <c r="R95" s="68"/>
      <c r="S95" s="68"/>
      <c r="T95" s="68"/>
      <c r="U95" s="68"/>
      <c r="V95" s="68"/>
      <c r="W95" s="68"/>
      <c r="X95" s="68"/>
      <c r="Y95" s="68"/>
      <c r="Z95" s="68"/>
      <c r="AA95" s="68"/>
      <c r="AB95" s="68"/>
      <c r="AC95" t="s">
        <v>36</v>
      </c>
      <c r="AD95" s="48" t="str">
        <f t="shared" si="44"/>
        <v/>
      </c>
      <c r="AE95" s="48" t="str">
        <f>IFERROR(IF(AD95-MASTER!$B$6&lt;0,0,AD95-MASTER!$B$6),"")</f>
        <v/>
      </c>
      <c r="AF95" s="48" t="str">
        <f t="shared" si="45"/>
        <v/>
      </c>
      <c r="AG95" s="48" t="str">
        <f t="shared" si="46"/>
        <v/>
      </c>
      <c r="AH95" s="48" t="str">
        <f t="shared" si="47"/>
        <v/>
      </c>
      <c r="AI95" s="48" t="str">
        <f t="shared" si="48"/>
        <v/>
      </c>
      <c r="AJ95" s="48" t="str">
        <f t="shared" si="49"/>
        <v/>
      </c>
      <c r="AK95" s="69" t="str">
        <f t="shared" ca="1" si="50"/>
        <v/>
      </c>
      <c r="AW95" s="71">
        <f t="shared" si="42"/>
        <v>0</v>
      </c>
      <c r="AX95" s="71">
        <f t="shared" si="43"/>
        <v>0</v>
      </c>
      <c r="AY95" s="9">
        <f t="shared" si="51"/>
        <v>0</v>
      </c>
      <c r="AZ95" s="9">
        <f t="shared" si="52"/>
        <v>7</v>
      </c>
      <c r="BA95" s="9">
        <f t="shared" si="53"/>
        <v>0</v>
      </c>
      <c r="BB95" s="9">
        <f xml:space="preserve">
ROUND(BG95*MASTER!$B$3,0)
+ROUND(BH95*MASTER!$B$3,0)
+ROUND(BI95*MASTER!$B$3,0)
+ROUND(BJ95*MASTER!$B$3,0)
+ROUND(BK95*MASTER!$B$4,0)
+ROUND(BL95*MASTER!$B$4,0)
+ROUND(BM95*MASTER!$B$4,0)
+ROUND(BN95*MASTER!$B$4,0)
+ROUND(BO95*MASTER!$B$4,0)
+ROUND(BP95*MASTER!$B$4,0)
+ROUND(BQ95*MASTER!$B$4,0)
+ROUND(BR95*MASTER!$B$4,0)
+ROUND(
   (MASTER!$B$3 - MASTER!$B$11) * E95 * 2,
0)</f>
        <v>0</v>
      </c>
      <c r="BC95" s="9" t="str">
        <f t="shared" si="54"/>
        <v/>
      </c>
      <c r="BD95" s="9">
        <f t="shared" si="55"/>
        <v>0</v>
      </c>
      <c r="BE95" s="9">
        <f>IF(O95="Yes",MASTER!$B$7,0)</f>
        <v>0</v>
      </c>
      <c r="BF95" s="9">
        <f>IF(
   OR($N95="",$N95="NO"),
   0,
   IFERROR(
      ROUND(
         CHOOSE(
            MATCH($N95,$H$302:$H$313,0),
            (BG95 + ROUND(BG95*MASTER!$B$3,0))*0.5,
            (BH95 + ROUND(BH95*MASTER!$B$3,0))*0.5,
            (BI95 + ROUND(BI95*MASTER!$B$3,0))*0.5,
            (BJ95 + ROUND(BJ95*MASTER!$B$3,0))*0.5,
            (BK95 + ROUND(BK95*MASTER!$B$4,0))*0.5,
            (BL95 + ROUND(BL95*MASTER!$B$4,0))*0.5,
            (BM95 + ROUND(BM95*MASTER!$B$4,0))*0.5,
            (BN95 + ROUND(BN95*MASTER!$B$4,0))*0.5,
            (BO95 + ROUND(BO95*MASTER!$B$4,0))*0.5,
            (BP95 + ROUND(BP95*MASTER!$B$4,0))*0.5,
            (BQ95 + ROUND(BQ95*MASTER!$B$4,0))*0.5,
            (BR95 + ROUND(BR95*MASTER!$B$4,0))*0.5
         ),
      0),
   0)
)</f>
        <v>0</v>
      </c>
      <c r="BG95" s="71">
        <f t="shared" si="56"/>
        <v>0</v>
      </c>
      <c r="BH95" s="9">
        <f t="shared" si="57"/>
        <v>0</v>
      </c>
      <c r="BI95" s="9">
        <f t="shared" si="58"/>
        <v>0</v>
      </c>
      <c r="BJ95" s="9">
        <f t="shared" si="59"/>
        <v>0</v>
      </c>
      <c r="BK95" s="9">
        <f t="shared" si="60"/>
        <v>0</v>
      </c>
      <c r="BL95" s="71">
        <f t="shared" si="61"/>
        <v>0</v>
      </c>
      <c r="BM95" s="71">
        <f t="shared" si="62"/>
        <v>0</v>
      </c>
      <c r="BN95" s="71">
        <f t="shared" si="63"/>
        <v>0</v>
      </c>
      <c r="BO95" s="71">
        <f t="shared" si="64"/>
        <v>0</v>
      </c>
      <c r="BP95" s="71">
        <f t="shared" si="65"/>
        <v>0</v>
      </c>
      <c r="BQ95" s="72">
        <f t="shared" si="66"/>
        <v>0</v>
      </c>
      <c r="BR95" s="71">
        <f t="shared" si="67"/>
        <v>0</v>
      </c>
      <c r="BS95" s="58" t="str">
        <f>IF(C95="","",IFERROR(VLOOKUP($A95,HRA_EXCEPTION,2,FALSE),MASTER!$B$5))</f>
        <v/>
      </c>
      <c r="BT95" s="48" t="str">
        <f t="shared" si="68"/>
        <v/>
      </c>
      <c r="BU95" s="48" t="str">
        <f t="shared" si="69"/>
        <v/>
      </c>
      <c r="BV95" s="48" t="str">
        <f t="shared" si="70"/>
        <v/>
      </c>
      <c r="BW95" s="48" t="str">
        <f t="shared" si="71"/>
        <v/>
      </c>
      <c r="BX95" s="48" t="str">
        <f t="shared" si="72"/>
        <v/>
      </c>
      <c r="BY95" s="48" t="str">
        <f t="shared" si="73"/>
        <v/>
      </c>
      <c r="BZ95" s="48" t="str">
        <f t="shared" si="74"/>
        <v/>
      </c>
      <c r="CA95" s="48" t="str">
        <f t="shared" si="75"/>
        <v/>
      </c>
      <c r="CB95" s="48" t="str">
        <f t="shared" si="76"/>
        <v/>
      </c>
      <c r="CC95" s="48" t="str">
        <f t="shared" si="77"/>
        <v/>
      </c>
      <c r="CD95" s="48" t="str">
        <f t="shared" si="78"/>
        <v/>
      </c>
      <c r="CE95" s="58" t="str">
        <f>IFERROR(IF(BG95&lt;=23100,
   VLOOKUP(MASTER!$B$8,CCA_RATE,2,FALSE),
   VLOOKUP(MASTER!$B$8,CCA_RATE,3,FALSE)),"")</f>
        <v/>
      </c>
      <c r="CF95" s="48" t="str">
        <f>IFERROR(IF(C95="","",
IF(BH95=0,0,
   IF(AND(AX95=4,ISNUMBER(L95)),L95,
      IF(BH95&lt;=23100,
         VLOOKUP(MASTER!$B$8,CCA_RATE,2,FALSE),
         VLOOKUP(MASTER!$B$8,CCA_RATE,3,FALSE))))),"")</f>
        <v/>
      </c>
      <c r="CG95" s="48" t="str">
        <f>IFERROR(IF(C95="","",
IF(BI95=0,0,
   IF(AND(AX95=5,ISNUMBER(L95)),L95,
      IF(AND(AX95&gt;0,AX95&lt;5,ISNUMBER(L95)),CF95,
         IF(BI95&lt;=23100,
            VLOOKUP(MASTER!$B$8,CCA_RATE,2,FALSE),
            VLOOKUP(MASTER!$B$8,CCA_RATE,3,FALSE)))))),"")</f>
        <v/>
      </c>
      <c r="CH95" s="48" t="str">
        <f>IFERROR(IF(C95="","",
IF(BJ95=0,0,
   IF(AND(AX95=6,ISNUMBER(L95)),L95,
      IF(AND(AX95&gt;0,AX95&lt;6,ISNUMBER(L95)),CG95,
         IF(BJ95&lt;=23100,
            VLOOKUP(MASTER!$B$8,CCA_RATE,2,FALSE),
            VLOOKUP(MASTER!$B$8,CCA_RATE,3,FALSE)))))),"")</f>
        <v/>
      </c>
      <c r="CI95" s="48" t="str">
        <f>IFERROR(IF(C95="","",
IF(BK95=0,0,
   IF(AND(AX95=7,ISNUMBER(L95)),L95,
      IF(AND(AX95&gt;0,AX95&lt;7,ISNUMBER(L95)),CH95,
         IF(BK95&lt;=23100,
            VLOOKUP(MASTER!$B$8,CCA_RATE,2,FALSE),
            VLOOKUP(MASTER!$B$8,CCA_RATE,3,FALSE)))))),"")</f>
        <v/>
      </c>
      <c r="CJ95" s="48" t="str">
        <f>IFERROR(IF(C95="","",
IF(BL95=0,0,
   IF(AND(AX95=8,ISNUMBER(L95)),L95,
      IF(AND(AX95&gt;0,AX95&lt;8,ISNUMBER(L95)),CI95,
         IF(BL95&lt;=23100,
            VLOOKUP(MASTER!$B$8,CCA_RATE,2,FALSE),
            VLOOKUP(MASTER!$B$8,CCA_RATE,3,FALSE)))))),"")</f>
        <v/>
      </c>
      <c r="CK95" s="48" t="str">
        <f>IFERROR(IF(C95="","",
IF(BM95=0,0,
   IF(AND(AX95=9,ISNUMBER(L95)),L95,
      IF(AND(AX95&gt;0,AX95&lt;9,ISNUMBER(L95)),CJ95,
         IF(BM95&lt;=23100,
            VLOOKUP(MASTER!$B$8,CCA_RATE,2,FALSE),
            VLOOKUP(MASTER!$B$8,CCA_RATE,3,FALSE)))))),"")</f>
        <v/>
      </c>
      <c r="CL95" s="48" t="str">
        <f>IFERROR(IF(C95="","",
IF(BN95=0,0,
   IF(AND(AX95=10,ISNUMBER(L95)),L95,
      IF(AND(AX95&gt;0,AX95&lt;10,ISNUMBER(L95)),CK95,
         IF(BN95&lt;=23100,
            VLOOKUP(MASTER!$B$8,CCA_RATE,2,FALSE),
            VLOOKUP(MASTER!$B$8,CCA_RATE,3,FALSE)))))),"")</f>
        <v/>
      </c>
      <c r="CM95" s="48" t="str">
        <f>IFERROR(IF(C95="","",
IF(BO95=0,0,
   IF(AND(AX95=11,ISNUMBER(L95)),L95,
      IF(AND(AX95&gt;0,AX95&lt;11,ISNUMBER(L95)),CL95,
         IF(BO95&lt;=23100,
            VLOOKUP(MASTER!$B$8,CCA_RATE,2,FALSE),
            VLOOKUP(MASTER!$B$8,CCA_RATE,3,FALSE)))))),"")</f>
        <v/>
      </c>
      <c r="CN95" s="48" t="str">
        <f>IFERROR(IF(C95="","",
IF(BP95=0,0,
   IF(AND(AX95=12,ISNUMBER(L95)),L95,
      IF(AND(AX95&gt;0,AX95&lt;12,ISNUMBER(L95)),CM95,
         IF(BP95&lt;=23100,
            VLOOKUP(MASTER!$B$8,CCA_RATE,2,FALSE),
            VLOOKUP(MASTER!$B$8,CCA_RATE,3,FALSE)))))),"")</f>
        <v/>
      </c>
      <c r="CO95" s="48" t="str">
        <f>IFERROR(IF(C95="","",
IF(BQ95=0,0,
   IF(AND(AX95=13,ISNUMBER(L95)),L95,
      IF(AND(AX95&gt;0,AX95&lt;13,ISNUMBER(L95)),CN95,
         IF(BQ95&lt;=23100,
            VLOOKUP(MASTER!$B$8,CCA_RATE,2,FALSE),
            VLOOKUP(MASTER!$B$8,CCA_RATE,3,FALSE)))))),"")</f>
        <v/>
      </c>
      <c r="CP95" s="48" t="str">
        <f>IFERROR(IF(C95="","",
IF(BR95=0,0,
   IF(AND(AX95=14,ISNUMBER(L95)),L95,
      IF(AND(AX95&gt;0,AX95&lt;14,ISNUMBER(L95)),CO95,
         IF(BR95&lt;=23100,
            VLOOKUP(MASTER!$B$8,CCA_RATE,2,FALSE),
            VLOOKUP(MASTER!$B$8,CCA_RATE,3,FALSE)))))),"")</f>
        <v/>
      </c>
    </row>
    <row r="96" spans="1:94" x14ac:dyDescent="0.35">
      <c r="A96" s="48" t="str">
        <f>IF(C96="","",COUNTA($C$2:C96))</f>
        <v/>
      </c>
      <c r="B96" s="65"/>
      <c r="C96" s="65"/>
      <c r="D96" s="65"/>
      <c r="E96" s="65"/>
      <c r="F96" s="65"/>
      <c r="G96" s="65"/>
      <c r="H96" s="65"/>
      <c r="I96" s="65"/>
      <c r="J96" s="65"/>
      <c r="K96" s="65"/>
      <c r="L96" s="65"/>
      <c r="M96" s="65"/>
      <c r="N96" s="65"/>
      <c r="O96" s="65"/>
      <c r="P96" s="65"/>
      <c r="Q96" s="68"/>
      <c r="R96" s="68"/>
      <c r="S96" s="68"/>
      <c r="T96" s="68"/>
      <c r="U96" s="68"/>
      <c r="V96" s="68"/>
      <c r="W96" s="68"/>
      <c r="X96" s="68"/>
      <c r="Y96" s="68"/>
      <c r="Z96" s="68"/>
      <c r="AA96" s="68"/>
      <c r="AB96" s="68"/>
      <c r="AC96" t="s">
        <v>37</v>
      </c>
      <c r="AD96" s="48" t="str">
        <f t="shared" si="44"/>
        <v/>
      </c>
      <c r="AE96" s="48" t="str">
        <f>IFERROR(IF(AD96-MASTER!$B$6&lt;0,0,AD96-MASTER!$B$6),"")</f>
        <v/>
      </c>
      <c r="AF96" s="48" t="str">
        <f t="shared" si="45"/>
        <v/>
      </c>
      <c r="AG96" s="48" t="str">
        <f t="shared" si="46"/>
        <v/>
      </c>
      <c r="AH96" s="48" t="str">
        <f t="shared" si="47"/>
        <v/>
      </c>
      <c r="AI96" s="48" t="str">
        <f t="shared" si="48"/>
        <v/>
      </c>
      <c r="AJ96" s="48" t="str">
        <f t="shared" si="49"/>
        <v/>
      </c>
      <c r="AK96" s="69" t="str">
        <f t="shared" ca="1" si="50"/>
        <v/>
      </c>
      <c r="AW96" s="71">
        <f t="shared" si="42"/>
        <v>0</v>
      </c>
      <c r="AX96" s="71">
        <f t="shared" si="43"/>
        <v>0</v>
      </c>
      <c r="AY96" s="9">
        <f t="shared" si="51"/>
        <v>0</v>
      </c>
      <c r="AZ96" s="9">
        <f t="shared" si="52"/>
        <v>7</v>
      </c>
      <c r="BA96" s="9">
        <f t="shared" si="53"/>
        <v>0</v>
      </c>
      <c r="BB96" s="9">
        <f xml:space="preserve">
ROUND(BG96*MASTER!$B$3,0)
+ROUND(BH96*MASTER!$B$3,0)
+ROUND(BI96*MASTER!$B$3,0)
+ROUND(BJ96*MASTER!$B$3,0)
+ROUND(BK96*MASTER!$B$4,0)
+ROUND(BL96*MASTER!$B$4,0)
+ROUND(BM96*MASTER!$B$4,0)
+ROUND(BN96*MASTER!$B$4,0)
+ROUND(BO96*MASTER!$B$4,0)
+ROUND(BP96*MASTER!$B$4,0)
+ROUND(BQ96*MASTER!$B$4,0)
+ROUND(BR96*MASTER!$B$4,0)
+ROUND(
   (MASTER!$B$3 - MASTER!$B$11) * E96 * 2,
0)</f>
        <v>0</v>
      </c>
      <c r="BC96" s="9" t="str">
        <f t="shared" si="54"/>
        <v/>
      </c>
      <c r="BD96" s="9">
        <f t="shared" si="55"/>
        <v>0</v>
      </c>
      <c r="BE96" s="9">
        <f>IF(O96="Yes",MASTER!$B$7,0)</f>
        <v>0</v>
      </c>
      <c r="BF96" s="9">
        <f>IF(
   OR($N96="",$N96="NO"),
   0,
   IFERROR(
      ROUND(
         CHOOSE(
            MATCH($N96,$H$302:$H$313,0),
            (BG96 + ROUND(BG96*MASTER!$B$3,0))*0.5,
            (BH96 + ROUND(BH96*MASTER!$B$3,0))*0.5,
            (BI96 + ROUND(BI96*MASTER!$B$3,0))*0.5,
            (BJ96 + ROUND(BJ96*MASTER!$B$3,0))*0.5,
            (BK96 + ROUND(BK96*MASTER!$B$4,0))*0.5,
            (BL96 + ROUND(BL96*MASTER!$B$4,0))*0.5,
            (BM96 + ROUND(BM96*MASTER!$B$4,0))*0.5,
            (BN96 + ROUND(BN96*MASTER!$B$4,0))*0.5,
            (BO96 + ROUND(BO96*MASTER!$B$4,0))*0.5,
            (BP96 + ROUND(BP96*MASTER!$B$4,0))*0.5,
            (BQ96 + ROUND(BQ96*MASTER!$B$4,0))*0.5,
            (BR96 + ROUND(BR96*MASTER!$B$4,0))*0.5
         ),
      0),
   0)
)</f>
        <v>0</v>
      </c>
      <c r="BG96" s="71">
        <f t="shared" si="56"/>
        <v>0</v>
      </c>
      <c r="BH96" s="9">
        <f t="shared" si="57"/>
        <v>0</v>
      </c>
      <c r="BI96" s="9">
        <f t="shared" si="58"/>
        <v>0</v>
      </c>
      <c r="BJ96" s="9">
        <f t="shared" si="59"/>
        <v>0</v>
      </c>
      <c r="BK96" s="9">
        <f t="shared" si="60"/>
        <v>0</v>
      </c>
      <c r="BL96" s="71">
        <f t="shared" si="61"/>
        <v>0</v>
      </c>
      <c r="BM96" s="71">
        <f t="shared" si="62"/>
        <v>0</v>
      </c>
      <c r="BN96" s="71">
        <f t="shared" si="63"/>
        <v>0</v>
      </c>
      <c r="BO96" s="71">
        <f t="shared" si="64"/>
        <v>0</v>
      </c>
      <c r="BP96" s="71">
        <f t="shared" si="65"/>
        <v>0</v>
      </c>
      <c r="BQ96" s="72">
        <f t="shared" si="66"/>
        <v>0</v>
      </c>
      <c r="BR96" s="71">
        <f t="shared" si="67"/>
        <v>0</v>
      </c>
      <c r="BS96" s="58" t="str">
        <f>IF(C96="","",IFERROR(VLOOKUP($A96,HRA_EXCEPTION,2,FALSE),MASTER!$B$5))</f>
        <v/>
      </c>
      <c r="BT96" s="48" t="str">
        <f t="shared" si="68"/>
        <v/>
      </c>
      <c r="BU96" s="48" t="str">
        <f t="shared" si="69"/>
        <v/>
      </c>
      <c r="BV96" s="48" t="str">
        <f t="shared" si="70"/>
        <v/>
      </c>
      <c r="BW96" s="48" t="str">
        <f t="shared" si="71"/>
        <v/>
      </c>
      <c r="BX96" s="48" t="str">
        <f t="shared" si="72"/>
        <v/>
      </c>
      <c r="BY96" s="48" t="str">
        <f t="shared" si="73"/>
        <v/>
      </c>
      <c r="BZ96" s="48" t="str">
        <f t="shared" si="74"/>
        <v/>
      </c>
      <c r="CA96" s="48" t="str">
        <f t="shared" si="75"/>
        <v/>
      </c>
      <c r="CB96" s="48" t="str">
        <f t="shared" si="76"/>
        <v/>
      </c>
      <c r="CC96" s="48" t="str">
        <f t="shared" si="77"/>
        <v/>
      </c>
      <c r="CD96" s="48" t="str">
        <f t="shared" si="78"/>
        <v/>
      </c>
      <c r="CE96" s="58" t="str">
        <f>IFERROR(IF(BG96&lt;=23100,
   VLOOKUP(MASTER!$B$8,CCA_RATE,2,FALSE),
   VLOOKUP(MASTER!$B$8,CCA_RATE,3,FALSE)),"")</f>
        <v/>
      </c>
      <c r="CF96" s="48" t="str">
        <f>IFERROR(IF(C96="","",
IF(BH96=0,0,
   IF(AND(AX96=4,ISNUMBER(L96)),L96,
      IF(BH96&lt;=23100,
         VLOOKUP(MASTER!$B$8,CCA_RATE,2,FALSE),
         VLOOKUP(MASTER!$B$8,CCA_RATE,3,FALSE))))),"")</f>
        <v/>
      </c>
      <c r="CG96" s="48" t="str">
        <f>IFERROR(IF(C96="","",
IF(BI96=0,0,
   IF(AND(AX96=5,ISNUMBER(L96)),L96,
      IF(AND(AX96&gt;0,AX96&lt;5,ISNUMBER(L96)),CF96,
         IF(BI96&lt;=23100,
            VLOOKUP(MASTER!$B$8,CCA_RATE,2,FALSE),
            VLOOKUP(MASTER!$B$8,CCA_RATE,3,FALSE)))))),"")</f>
        <v/>
      </c>
      <c r="CH96" s="48" t="str">
        <f>IFERROR(IF(C96="","",
IF(BJ96=0,0,
   IF(AND(AX96=6,ISNUMBER(L96)),L96,
      IF(AND(AX96&gt;0,AX96&lt;6,ISNUMBER(L96)),CG96,
         IF(BJ96&lt;=23100,
            VLOOKUP(MASTER!$B$8,CCA_RATE,2,FALSE),
            VLOOKUP(MASTER!$B$8,CCA_RATE,3,FALSE)))))),"")</f>
        <v/>
      </c>
      <c r="CI96" s="48" t="str">
        <f>IFERROR(IF(C96="","",
IF(BK96=0,0,
   IF(AND(AX96=7,ISNUMBER(L96)),L96,
      IF(AND(AX96&gt;0,AX96&lt;7,ISNUMBER(L96)),CH96,
         IF(BK96&lt;=23100,
            VLOOKUP(MASTER!$B$8,CCA_RATE,2,FALSE),
            VLOOKUP(MASTER!$B$8,CCA_RATE,3,FALSE)))))),"")</f>
        <v/>
      </c>
      <c r="CJ96" s="48" t="str">
        <f>IFERROR(IF(C96="","",
IF(BL96=0,0,
   IF(AND(AX96=8,ISNUMBER(L96)),L96,
      IF(AND(AX96&gt;0,AX96&lt;8,ISNUMBER(L96)),CI96,
         IF(BL96&lt;=23100,
            VLOOKUP(MASTER!$B$8,CCA_RATE,2,FALSE),
            VLOOKUP(MASTER!$B$8,CCA_RATE,3,FALSE)))))),"")</f>
        <v/>
      </c>
      <c r="CK96" s="48" t="str">
        <f>IFERROR(IF(C96="","",
IF(BM96=0,0,
   IF(AND(AX96=9,ISNUMBER(L96)),L96,
      IF(AND(AX96&gt;0,AX96&lt;9,ISNUMBER(L96)),CJ96,
         IF(BM96&lt;=23100,
            VLOOKUP(MASTER!$B$8,CCA_RATE,2,FALSE),
            VLOOKUP(MASTER!$B$8,CCA_RATE,3,FALSE)))))),"")</f>
        <v/>
      </c>
      <c r="CL96" s="48" t="str">
        <f>IFERROR(IF(C96="","",
IF(BN96=0,0,
   IF(AND(AX96=10,ISNUMBER(L96)),L96,
      IF(AND(AX96&gt;0,AX96&lt;10,ISNUMBER(L96)),CK96,
         IF(BN96&lt;=23100,
            VLOOKUP(MASTER!$B$8,CCA_RATE,2,FALSE),
            VLOOKUP(MASTER!$B$8,CCA_RATE,3,FALSE)))))),"")</f>
        <v/>
      </c>
      <c r="CM96" s="48" t="str">
        <f>IFERROR(IF(C96="","",
IF(BO96=0,0,
   IF(AND(AX96=11,ISNUMBER(L96)),L96,
      IF(AND(AX96&gt;0,AX96&lt;11,ISNUMBER(L96)),CL96,
         IF(BO96&lt;=23100,
            VLOOKUP(MASTER!$B$8,CCA_RATE,2,FALSE),
            VLOOKUP(MASTER!$B$8,CCA_RATE,3,FALSE)))))),"")</f>
        <v/>
      </c>
      <c r="CN96" s="48" t="str">
        <f>IFERROR(IF(C96="","",
IF(BP96=0,0,
   IF(AND(AX96=12,ISNUMBER(L96)),L96,
      IF(AND(AX96&gt;0,AX96&lt;12,ISNUMBER(L96)),CM96,
         IF(BP96&lt;=23100,
            VLOOKUP(MASTER!$B$8,CCA_RATE,2,FALSE),
            VLOOKUP(MASTER!$B$8,CCA_RATE,3,FALSE)))))),"")</f>
        <v/>
      </c>
      <c r="CO96" s="48" t="str">
        <f>IFERROR(IF(C96="","",
IF(BQ96=0,0,
   IF(AND(AX96=13,ISNUMBER(L96)),L96,
      IF(AND(AX96&gt;0,AX96&lt;13,ISNUMBER(L96)),CN96,
         IF(BQ96&lt;=23100,
            VLOOKUP(MASTER!$B$8,CCA_RATE,2,FALSE),
            VLOOKUP(MASTER!$B$8,CCA_RATE,3,FALSE)))))),"")</f>
        <v/>
      </c>
      <c r="CP96" s="48" t="str">
        <f>IFERROR(IF(C96="","",
IF(BR96=0,0,
   IF(AND(AX96=14,ISNUMBER(L96)),L96,
      IF(AND(AX96&gt;0,AX96&lt;14,ISNUMBER(L96)),CO96,
         IF(BR96&lt;=23100,
            VLOOKUP(MASTER!$B$8,CCA_RATE,2,FALSE),
            VLOOKUP(MASTER!$B$8,CCA_RATE,3,FALSE)))))),"")</f>
        <v/>
      </c>
    </row>
    <row r="97" spans="1:94" x14ac:dyDescent="0.35">
      <c r="A97" s="48" t="str">
        <f>IF(C97="","",COUNTA($C$2:C97))</f>
        <v/>
      </c>
      <c r="B97" s="65"/>
      <c r="C97" s="65"/>
      <c r="D97" s="65"/>
      <c r="E97" s="65"/>
      <c r="F97" s="65"/>
      <c r="G97" s="65"/>
      <c r="H97" s="65"/>
      <c r="I97" s="65"/>
      <c r="J97" s="65"/>
      <c r="K97" s="65"/>
      <c r="L97" s="65"/>
      <c r="M97" s="65"/>
      <c r="N97" s="65"/>
      <c r="O97" s="65"/>
      <c r="P97" s="65"/>
      <c r="Q97" s="68"/>
      <c r="R97" s="68"/>
      <c r="S97" s="68"/>
      <c r="T97" s="68"/>
      <c r="U97" s="68"/>
      <c r="V97" s="68"/>
      <c r="W97" s="68"/>
      <c r="X97" s="68"/>
      <c r="Y97" s="68"/>
      <c r="Z97" s="68"/>
      <c r="AA97" s="68"/>
      <c r="AB97" s="68"/>
      <c r="AC97" t="s">
        <v>38</v>
      </c>
      <c r="AD97" s="48" t="str">
        <f t="shared" si="44"/>
        <v/>
      </c>
      <c r="AE97" s="48" t="str">
        <f>IFERROR(IF(AD97-MASTER!$B$6&lt;0,0,AD97-MASTER!$B$6),"")</f>
        <v/>
      </c>
      <c r="AF97" s="48" t="str">
        <f t="shared" si="45"/>
        <v/>
      </c>
      <c r="AG97" s="48" t="str">
        <f t="shared" si="46"/>
        <v/>
      </c>
      <c r="AH97" s="48" t="str">
        <f t="shared" si="47"/>
        <v/>
      </c>
      <c r="AI97" s="48" t="str">
        <f t="shared" si="48"/>
        <v/>
      </c>
      <c r="AJ97" s="48" t="str">
        <f t="shared" si="49"/>
        <v/>
      </c>
      <c r="AK97" s="69" t="str">
        <f t="shared" ca="1" si="50"/>
        <v/>
      </c>
      <c r="AW97" s="71">
        <f t="shared" si="42"/>
        <v>0</v>
      </c>
      <c r="AX97" s="71">
        <f t="shared" si="43"/>
        <v>0</v>
      </c>
      <c r="AY97" s="9">
        <f t="shared" si="51"/>
        <v>0</v>
      </c>
      <c r="AZ97" s="9">
        <f t="shared" si="52"/>
        <v>7</v>
      </c>
      <c r="BA97" s="9">
        <f t="shared" si="53"/>
        <v>0</v>
      </c>
      <c r="BB97" s="9">
        <f xml:space="preserve">
ROUND(BG97*MASTER!$B$3,0)
+ROUND(BH97*MASTER!$B$3,0)
+ROUND(BI97*MASTER!$B$3,0)
+ROUND(BJ97*MASTER!$B$3,0)
+ROUND(BK97*MASTER!$B$4,0)
+ROUND(BL97*MASTER!$B$4,0)
+ROUND(BM97*MASTER!$B$4,0)
+ROUND(BN97*MASTER!$B$4,0)
+ROUND(BO97*MASTER!$B$4,0)
+ROUND(BP97*MASTER!$B$4,0)
+ROUND(BQ97*MASTER!$B$4,0)
+ROUND(BR97*MASTER!$B$4,0)
+ROUND(
   (MASTER!$B$3 - MASTER!$B$11) * E97 * 2,
0)</f>
        <v>0</v>
      </c>
      <c r="BC97" s="9" t="str">
        <f t="shared" si="54"/>
        <v/>
      </c>
      <c r="BD97" s="9">
        <f t="shared" si="55"/>
        <v>0</v>
      </c>
      <c r="BE97" s="9">
        <f>IF(O97="Yes",MASTER!$B$7,0)</f>
        <v>0</v>
      </c>
      <c r="BF97" s="9">
        <f>IF(
   OR($N97="",$N97="NO"),
   0,
   IFERROR(
      ROUND(
         CHOOSE(
            MATCH($N97,$H$302:$H$313,0),
            (BG97 + ROUND(BG97*MASTER!$B$3,0))*0.5,
            (BH97 + ROUND(BH97*MASTER!$B$3,0))*0.5,
            (BI97 + ROUND(BI97*MASTER!$B$3,0))*0.5,
            (BJ97 + ROUND(BJ97*MASTER!$B$3,0))*0.5,
            (BK97 + ROUND(BK97*MASTER!$B$4,0))*0.5,
            (BL97 + ROUND(BL97*MASTER!$B$4,0))*0.5,
            (BM97 + ROUND(BM97*MASTER!$B$4,0))*0.5,
            (BN97 + ROUND(BN97*MASTER!$B$4,0))*0.5,
            (BO97 + ROUND(BO97*MASTER!$B$4,0))*0.5,
            (BP97 + ROUND(BP97*MASTER!$B$4,0))*0.5,
            (BQ97 + ROUND(BQ97*MASTER!$B$4,0))*0.5,
            (BR97 + ROUND(BR97*MASTER!$B$4,0))*0.5
         ),
      0),
   0)
)</f>
        <v>0</v>
      </c>
      <c r="BG97" s="71">
        <f t="shared" si="56"/>
        <v>0</v>
      </c>
      <c r="BH97" s="9">
        <f t="shared" si="57"/>
        <v>0</v>
      </c>
      <c r="BI97" s="9">
        <f t="shared" si="58"/>
        <v>0</v>
      </c>
      <c r="BJ97" s="9">
        <f t="shared" si="59"/>
        <v>0</v>
      </c>
      <c r="BK97" s="9">
        <f t="shared" si="60"/>
        <v>0</v>
      </c>
      <c r="BL97" s="71">
        <f t="shared" si="61"/>
        <v>0</v>
      </c>
      <c r="BM97" s="71">
        <f t="shared" si="62"/>
        <v>0</v>
      </c>
      <c r="BN97" s="71">
        <f t="shared" si="63"/>
        <v>0</v>
      </c>
      <c r="BO97" s="71">
        <f t="shared" si="64"/>
        <v>0</v>
      </c>
      <c r="BP97" s="71">
        <f t="shared" si="65"/>
        <v>0</v>
      </c>
      <c r="BQ97" s="72">
        <f t="shared" si="66"/>
        <v>0</v>
      </c>
      <c r="BR97" s="71">
        <f t="shared" si="67"/>
        <v>0</v>
      </c>
      <c r="BS97" s="58" t="str">
        <f>IF(C97="","",IFERROR(VLOOKUP($A97,HRA_EXCEPTION,2,FALSE),MASTER!$B$5))</f>
        <v/>
      </c>
      <c r="BT97" s="48" t="str">
        <f t="shared" si="68"/>
        <v/>
      </c>
      <c r="BU97" s="48" t="str">
        <f t="shared" si="69"/>
        <v/>
      </c>
      <c r="BV97" s="48" t="str">
        <f t="shared" si="70"/>
        <v/>
      </c>
      <c r="BW97" s="48" t="str">
        <f t="shared" si="71"/>
        <v/>
      </c>
      <c r="BX97" s="48" t="str">
        <f t="shared" si="72"/>
        <v/>
      </c>
      <c r="BY97" s="48" t="str">
        <f t="shared" si="73"/>
        <v/>
      </c>
      <c r="BZ97" s="48" t="str">
        <f t="shared" si="74"/>
        <v/>
      </c>
      <c r="CA97" s="48" t="str">
        <f t="shared" si="75"/>
        <v/>
      </c>
      <c r="CB97" s="48" t="str">
        <f t="shared" si="76"/>
        <v/>
      </c>
      <c r="CC97" s="48" t="str">
        <f t="shared" si="77"/>
        <v/>
      </c>
      <c r="CD97" s="48" t="str">
        <f t="shared" si="78"/>
        <v/>
      </c>
      <c r="CE97" s="58" t="str">
        <f>IFERROR(IF(BG97&lt;=23100,
   VLOOKUP(MASTER!$B$8,CCA_RATE,2,FALSE),
   VLOOKUP(MASTER!$B$8,CCA_RATE,3,FALSE)),"")</f>
        <v/>
      </c>
      <c r="CF97" s="48" t="str">
        <f>IFERROR(IF(C97="","",
IF(BH97=0,0,
   IF(AND(AX97=4,ISNUMBER(L97)),L97,
      IF(BH97&lt;=23100,
         VLOOKUP(MASTER!$B$8,CCA_RATE,2,FALSE),
         VLOOKUP(MASTER!$B$8,CCA_RATE,3,FALSE))))),"")</f>
        <v/>
      </c>
      <c r="CG97" s="48" t="str">
        <f>IFERROR(IF(C97="","",
IF(BI97=0,0,
   IF(AND(AX97=5,ISNUMBER(L97)),L97,
      IF(AND(AX97&gt;0,AX97&lt;5,ISNUMBER(L97)),CF97,
         IF(BI97&lt;=23100,
            VLOOKUP(MASTER!$B$8,CCA_RATE,2,FALSE),
            VLOOKUP(MASTER!$B$8,CCA_RATE,3,FALSE)))))),"")</f>
        <v/>
      </c>
      <c r="CH97" s="48" t="str">
        <f>IFERROR(IF(C97="","",
IF(BJ97=0,0,
   IF(AND(AX97=6,ISNUMBER(L97)),L97,
      IF(AND(AX97&gt;0,AX97&lt;6,ISNUMBER(L97)),CG97,
         IF(BJ97&lt;=23100,
            VLOOKUP(MASTER!$B$8,CCA_RATE,2,FALSE),
            VLOOKUP(MASTER!$B$8,CCA_RATE,3,FALSE)))))),"")</f>
        <v/>
      </c>
      <c r="CI97" s="48" t="str">
        <f>IFERROR(IF(C97="","",
IF(BK97=0,0,
   IF(AND(AX97=7,ISNUMBER(L97)),L97,
      IF(AND(AX97&gt;0,AX97&lt;7,ISNUMBER(L97)),CH97,
         IF(BK97&lt;=23100,
            VLOOKUP(MASTER!$B$8,CCA_RATE,2,FALSE),
            VLOOKUP(MASTER!$B$8,CCA_RATE,3,FALSE)))))),"")</f>
        <v/>
      </c>
      <c r="CJ97" s="48" t="str">
        <f>IFERROR(IF(C97="","",
IF(BL97=0,0,
   IF(AND(AX97=8,ISNUMBER(L97)),L97,
      IF(AND(AX97&gt;0,AX97&lt;8,ISNUMBER(L97)),CI97,
         IF(BL97&lt;=23100,
            VLOOKUP(MASTER!$B$8,CCA_RATE,2,FALSE),
            VLOOKUP(MASTER!$B$8,CCA_RATE,3,FALSE)))))),"")</f>
        <v/>
      </c>
      <c r="CK97" s="48" t="str">
        <f>IFERROR(IF(C97="","",
IF(BM97=0,0,
   IF(AND(AX97=9,ISNUMBER(L97)),L97,
      IF(AND(AX97&gt;0,AX97&lt;9,ISNUMBER(L97)),CJ97,
         IF(BM97&lt;=23100,
            VLOOKUP(MASTER!$B$8,CCA_RATE,2,FALSE),
            VLOOKUP(MASTER!$B$8,CCA_RATE,3,FALSE)))))),"")</f>
        <v/>
      </c>
      <c r="CL97" s="48" t="str">
        <f>IFERROR(IF(C97="","",
IF(BN97=0,0,
   IF(AND(AX97=10,ISNUMBER(L97)),L97,
      IF(AND(AX97&gt;0,AX97&lt;10,ISNUMBER(L97)),CK97,
         IF(BN97&lt;=23100,
            VLOOKUP(MASTER!$B$8,CCA_RATE,2,FALSE),
            VLOOKUP(MASTER!$B$8,CCA_RATE,3,FALSE)))))),"")</f>
        <v/>
      </c>
      <c r="CM97" s="48" t="str">
        <f>IFERROR(IF(C97="","",
IF(BO97=0,0,
   IF(AND(AX97=11,ISNUMBER(L97)),L97,
      IF(AND(AX97&gt;0,AX97&lt;11,ISNUMBER(L97)),CL97,
         IF(BO97&lt;=23100,
            VLOOKUP(MASTER!$B$8,CCA_RATE,2,FALSE),
            VLOOKUP(MASTER!$B$8,CCA_RATE,3,FALSE)))))),"")</f>
        <v/>
      </c>
      <c r="CN97" s="48" t="str">
        <f>IFERROR(IF(C97="","",
IF(BP97=0,0,
   IF(AND(AX97=12,ISNUMBER(L97)),L97,
      IF(AND(AX97&gt;0,AX97&lt;12,ISNUMBER(L97)),CM97,
         IF(BP97&lt;=23100,
            VLOOKUP(MASTER!$B$8,CCA_RATE,2,FALSE),
            VLOOKUP(MASTER!$B$8,CCA_RATE,3,FALSE)))))),"")</f>
        <v/>
      </c>
      <c r="CO97" s="48" t="str">
        <f>IFERROR(IF(C97="","",
IF(BQ97=0,0,
   IF(AND(AX97=13,ISNUMBER(L97)),L97,
      IF(AND(AX97&gt;0,AX97&lt;13,ISNUMBER(L97)),CN97,
         IF(BQ97&lt;=23100,
            VLOOKUP(MASTER!$B$8,CCA_RATE,2,FALSE),
            VLOOKUP(MASTER!$B$8,CCA_RATE,3,FALSE)))))),"")</f>
        <v/>
      </c>
      <c r="CP97" s="48" t="str">
        <f>IFERROR(IF(C97="","",
IF(BR97=0,0,
   IF(AND(AX97=14,ISNUMBER(L97)),L97,
      IF(AND(AX97&gt;0,AX97&lt;14,ISNUMBER(L97)),CO97,
         IF(BR97&lt;=23100,
            VLOOKUP(MASTER!$B$8,CCA_RATE,2,FALSE),
            VLOOKUP(MASTER!$B$8,CCA_RATE,3,FALSE)))))),"")</f>
        <v/>
      </c>
    </row>
    <row r="98" spans="1:94" x14ac:dyDescent="0.35">
      <c r="A98" s="48" t="str">
        <f>IF(C98="","",COUNTA($C$2:C98))</f>
        <v/>
      </c>
      <c r="B98" s="65"/>
      <c r="C98" s="65"/>
      <c r="D98" s="65"/>
      <c r="E98" s="65"/>
      <c r="F98" s="65"/>
      <c r="G98" s="65"/>
      <c r="H98" s="65"/>
      <c r="I98" s="65"/>
      <c r="J98" s="65"/>
      <c r="K98" s="65"/>
      <c r="L98" s="65"/>
      <c r="M98" s="65"/>
      <c r="N98" s="65"/>
      <c r="O98" s="65"/>
      <c r="P98" s="65"/>
      <c r="Q98" s="68"/>
      <c r="R98" s="68"/>
      <c r="S98" s="68"/>
      <c r="T98" s="68"/>
      <c r="U98" s="68"/>
      <c r="V98" s="68"/>
      <c r="W98" s="68"/>
      <c r="X98" s="68"/>
      <c r="Y98" s="68"/>
      <c r="Z98" s="68"/>
      <c r="AA98" s="68"/>
      <c r="AB98" s="68"/>
      <c r="AC98" t="s">
        <v>27</v>
      </c>
      <c r="AD98" s="48" t="str">
        <f t="shared" si="44"/>
        <v/>
      </c>
      <c r="AE98" s="48" t="str">
        <f>IFERROR(IF(AD98-MASTER!$B$6&lt;0,0,AD98-MASTER!$B$6),"")</f>
        <v/>
      </c>
      <c r="AF98" s="48" t="str">
        <f t="shared" si="45"/>
        <v/>
      </c>
      <c r="AG98" s="48" t="str">
        <f t="shared" si="46"/>
        <v/>
      </c>
      <c r="AH98" s="48" t="str">
        <f t="shared" si="47"/>
        <v/>
      </c>
      <c r="AI98" s="48" t="str">
        <f t="shared" si="48"/>
        <v/>
      </c>
      <c r="AJ98" s="48" t="str">
        <f t="shared" si="49"/>
        <v/>
      </c>
      <c r="AK98" s="69" t="str">
        <f t="shared" ca="1" si="50"/>
        <v/>
      </c>
      <c r="AW98" s="71">
        <f t="shared" si="42"/>
        <v>0</v>
      </c>
      <c r="AX98" s="71">
        <f t="shared" si="43"/>
        <v>0</v>
      </c>
      <c r="AY98" s="9">
        <f t="shared" si="51"/>
        <v>0</v>
      </c>
      <c r="AZ98" s="9">
        <f t="shared" si="52"/>
        <v>7</v>
      </c>
      <c r="BA98" s="9">
        <f t="shared" si="53"/>
        <v>0</v>
      </c>
      <c r="BB98" s="9">
        <f xml:space="preserve">
ROUND(BG98*MASTER!$B$3,0)
+ROUND(BH98*MASTER!$B$3,0)
+ROUND(BI98*MASTER!$B$3,0)
+ROUND(BJ98*MASTER!$B$3,0)
+ROUND(BK98*MASTER!$B$4,0)
+ROUND(BL98*MASTER!$B$4,0)
+ROUND(BM98*MASTER!$B$4,0)
+ROUND(BN98*MASTER!$B$4,0)
+ROUND(BO98*MASTER!$B$4,0)
+ROUND(BP98*MASTER!$B$4,0)
+ROUND(BQ98*MASTER!$B$4,0)
+ROUND(BR98*MASTER!$B$4,0)
+ROUND(
   (MASTER!$B$3 - MASTER!$B$11) * E98 * 2,
0)</f>
        <v>0</v>
      </c>
      <c r="BC98" s="9" t="str">
        <f t="shared" si="54"/>
        <v/>
      </c>
      <c r="BD98" s="9">
        <f t="shared" si="55"/>
        <v>0</v>
      </c>
      <c r="BE98" s="9">
        <f>IF(O98="Yes",MASTER!$B$7,0)</f>
        <v>0</v>
      </c>
      <c r="BF98" s="9">
        <f>IF(
   OR($N98="",$N98="NO"),
   0,
   IFERROR(
      ROUND(
         CHOOSE(
            MATCH($N98,$H$302:$H$313,0),
            (BG98 + ROUND(BG98*MASTER!$B$3,0))*0.5,
            (BH98 + ROUND(BH98*MASTER!$B$3,0))*0.5,
            (BI98 + ROUND(BI98*MASTER!$B$3,0))*0.5,
            (BJ98 + ROUND(BJ98*MASTER!$B$3,0))*0.5,
            (BK98 + ROUND(BK98*MASTER!$B$4,0))*0.5,
            (BL98 + ROUND(BL98*MASTER!$B$4,0))*0.5,
            (BM98 + ROUND(BM98*MASTER!$B$4,0))*0.5,
            (BN98 + ROUND(BN98*MASTER!$B$4,0))*0.5,
            (BO98 + ROUND(BO98*MASTER!$B$4,0))*0.5,
            (BP98 + ROUND(BP98*MASTER!$B$4,0))*0.5,
            (BQ98 + ROUND(BQ98*MASTER!$B$4,0))*0.5,
            (BR98 + ROUND(BR98*MASTER!$B$4,0))*0.5
         ),
      0),
   0)
)</f>
        <v>0</v>
      </c>
      <c r="BG98" s="71">
        <f t="shared" si="56"/>
        <v>0</v>
      </c>
      <c r="BH98" s="9">
        <f t="shared" si="57"/>
        <v>0</v>
      </c>
      <c r="BI98" s="9">
        <f t="shared" si="58"/>
        <v>0</v>
      </c>
      <c r="BJ98" s="9">
        <f t="shared" si="59"/>
        <v>0</v>
      </c>
      <c r="BK98" s="9">
        <f t="shared" si="60"/>
        <v>0</v>
      </c>
      <c r="BL98" s="71">
        <f t="shared" si="61"/>
        <v>0</v>
      </c>
      <c r="BM98" s="71">
        <f t="shared" si="62"/>
        <v>0</v>
      </c>
      <c r="BN98" s="71">
        <f t="shared" si="63"/>
        <v>0</v>
      </c>
      <c r="BO98" s="71">
        <f t="shared" si="64"/>
        <v>0</v>
      </c>
      <c r="BP98" s="71">
        <f t="shared" si="65"/>
        <v>0</v>
      </c>
      <c r="BQ98" s="72">
        <f t="shared" si="66"/>
        <v>0</v>
      </c>
      <c r="BR98" s="71">
        <f t="shared" si="67"/>
        <v>0</v>
      </c>
      <c r="BS98" s="58" t="str">
        <f>IF(C98="","",IFERROR(VLOOKUP($A98,HRA_EXCEPTION,2,FALSE),MASTER!$B$5))</f>
        <v/>
      </c>
      <c r="BT98" s="48" t="str">
        <f t="shared" si="68"/>
        <v/>
      </c>
      <c r="BU98" s="48" t="str">
        <f t="shared" si="69"/>
        <v/>
      </c>
      <c r="BV98" s="48" t="str">
        <f t="shared" si="70"/>
        <v/>
      </c>
      <c r="BW98" s="48" t="str">
        <f t="shared" si="71"/>
        <v/>
      </c>
      <c r="BX98" s="48" t="str">
        <f t="shared" si="72"/>
        <v/>
      </c>
      <c r="BY98" s="48" t="str">
        <f t="shared" si="73"/>
        <v/>
      </c>
      <c r="BZ98" s="48" t="str">
        <f t="shared" si="74"/>
        <v/>
      </c>
      <c r="CA98" s="48" t="str">
        <f t="shared" si="75"/>
        <v/>
      </c>
      <c r="CB98" s="48" t="str">
        <f t="shared" si="76"/>
        <v/>
      </c>
      <c r="CC98" s="48" t="str">
        <f t="shared" si="77"/>
        <v/>
      </c>
      <c r="CD98" s="48" t="str">
        <f t="shared" si="78"/>
        <v/>
      </c>
      <c r="CE98" s="58" t="str">
        <f>IFERROR(IF(BG98&lt;=23100,
   VLOOKUP(MASTER!$B$8,CCA_RATE,2,FALSE),
   VLOOKUP(MASTER!$B$8,CCA_RATE,3,FALSE)),"")</f>
        <v/>
      </c>
      <c r="CF98" s="48" t="str">
        <f>IFERROR(IF(C98="","",
IF(BH98=0,0,
   IF(AND(AX98=4,ISNUMBER(L98)),L98,
      IF(BH98&lt;=23100,
         VLOOKUP(MASTER!$B$8,CCA_RATE,2,FALSE),
         VLOOKUP(MASTER!$B$8,CCA_RATE,3,FALSE))))),"")</f>
        <v/>
      </c>
      <c r="CG98" s="48" t="str">
        <f>IFERROR(IF(C98="","",
IF(BI98=0,0,
   IF(AND(AX98=5,ISNUMBER(L98)),L98,
      IF(AND(AX98&gt;0,AX98&lt;5,ISNUMBER(L98)),CF98,
         IF(BI98&lt;=23100,
            VLOOKUP(MASTER!$B$8,CCA_RATE,2,FALSE),
            VLOOKUP(MASTER!$B$8,CCA_RATE,3,FALSE)))))),"")</f>
        <v/>
      </c>
      <c r="CH98" s="48" t="str">
        <f>IFERROR(IF(C98="","",
IF(BJ98=0,0,
   IF(AND(AX98=6,ISNUMBER(L98)),L98,
      IF(AND(AX98&gt;0,AX98&lt;6,ISNUMBER(L98)),CG98,
         IF(BJ98&lt;=23100,
            VLOOKUP(MASTER!$B$8,CCA_RATE,2,FALSE),
            VLOOKUP(MASTER!$B$8,CCA_RATE,3,FALSE)))))),"")</f>
        <v/>
      </c>
      <c r="CI98" s="48" t="str">
        <f>IFERROR(IF(C98="","",
IF(BK98=0,0,
   IF(AND(AX98=7,ISNUMBER(L98)),L98,
      IF(AND(AX98&gt;0,AX98&lt;7,ISNUMBER(L98)),CH98,
         IF(BK98&lt;=23100,
            VLOOKUP(MASTER!$B$8,CCA_RATE,2,FALSE),
            VLOOKUP(MASTER!$B$8,CCA_RATE,3,FALSE)))))),"")</f>
        <v/>
      </c>
      <c r="CJ98" s="48" t="str">
        <f>IFERROR(IF(C98="","",
IF(BL98=0,0,
   IF(AND(AX98=8,ISNUMBER(L98)),L98,
      IF(AND(AX98&gt;0,AX98&lt;8,ISNUMBER(L98)),CI98,
         IF(BL98&lt;=23100,
            VLOOKUP(MASTER!$B$8,CCA_RATE,2,FALSE),
            VLOOKUP(MASTER!$B$8,CCA_RATE,3,FALSE)))))),"")</f>
        <v/>
      </c>
      <c r="CK98" s="48" t="str">
        <f>IFERROR(IF(C98="","",
IF(BM98=0,0,
   IF(AND(AX98=9,ISNUMBER(L98)),L98,
      IF(AND(AX98&gt;0,AX98&lt;9,ISNUMBER(L98)),CJ98,
         IF(BM98&lt;=23100,
            VLOOKUP(MASTER!$B$8,CCA_RATE,2,FALSE),
            VLOOKUP(MASTER!$B$8,CCA_RATE,3,FALSE)))))),"")</f>
        <v/>
      </c>
      <c r="CL98" s="48" t="str">
        <f>IFERROR(IF(C98="","",
IF(BN98=0,0,
   IF(AND(AX98=10,ISNUMBER(L98)),L98,
      IF(AND(AX98&gt;0,AX98&lt;10,ISNUMBER(L98)),CK98,
         IF(BN98&lt;=23100,
            VLOOKUP(MASTER!$B$8,CCA_RATE,2,FALSE),
            VLOOKUP(MASTER!$B$8,CCA_RATE,3,FALSE)))))),"")</f>
        <v/>
      </c>
      <c r="CM98" s="48" t="str">
        <f>IFERROR(IF(C98="","",
IF(BO98=0,0,
   IF(AND(AX98=11,ISNUMBER(L98)),L98,
      IF(AND(AX98&gt;0,AX98&lt;11,ISNUMBER(L98)),CL98,
         IF(BO98&lt;=23100,
            VLOOKUP(MASTER!$B$8,CCA_RATE,2,FALSE),
            VLOOKUP(MASTER!$B$8,CCA_RATE,3,FALSE)))))),"")</f>
        <v/>
      </c>
      <c r="CN98" s="48" t="str">
        <f>IFERROR(IF(C98="","",
IF(BP98=0,0,
   IF(AND(AX98=12,ISNUMBER(L98)),L98,
      IF(AND(AX98&gt;0,AX98&lt;12,ISNUMBER(L98)),CM98,
         IF(BP98&lt;=23100,
            VLOOKUP(MASTER!$B$8,CCA_RATE,2,FALSE),
            VLOOKUP(MASTER!$B$8,CCA_RATE,3,FALSE)))))),"")</f>
        <v/>
      </c>
      <c r="CO98" s="48" t="str">
        <f>IFERROR(IF(C98="","",
IF(BQ98=0,0,
   IF(AND(AX98=13,ISNUMBER(L98)),L98,
      IF(AND(AX98&gt;0,AX98&lt;13,ISNUMBER(L98)),CN98,
         IF(BQ98&lt;=23100,
            VLOOKUP(MASTER!$B$8,CCA_RATE,2,FALSE),
            VLOOKUP(MASTER!$B$8,CCA_RATE,3,FALSE)))))),"")</f>
        <v/>
      </c>
      <c r="CP98" s="48" t="str">
        <f>IFERROR(IF(C98="","",
IF(BR98=0,0,
   IF(AND(AX98=14,ISNUMBER(L98)),L98,
      IF(AND(AX98&gt;0,AX98&lt;14,ISNUMBER(L98)),CO98,
         IF(BR98&lt;=23100,
            VLOOKUP(MASTER!$B$8,CCA_RATE,2,FALSE),
            VLOOKUP(MASTER!$B$8,CCA_RATE,3,FALSE)))))),"")</f>
        <v/>
      </c>
    </row>
    <row r="99" spans="1:94" x14ac:dyDescent="0.35">
      <c r="A99" s="48" t="str">
        <f>IF(C99="","",COUNTA($C$2:C99))</f>
        <v/>
      </c>
      <c r="B99" s="65"/>
      <c r="C99" s="65"/>
      <c r="D99" s="65"/>
      <c r="E99" s="65"/>
      <c r="F99" s="65"/>
      <c r="G99" s="65"/>
      <c r="H99" s="65"/>
      <c r="I99" s="65"/>
      <c r="J99" s="65"/>
      <c r="K99" s="65"/>
      <c r="L99" s="65"/>
      <c r="M99" s="65"/>
      <c r="N99" s="65"/>
      <c r="O99" s="65"/>
      <c r="P99" s="65"/>
      <c r="Q99" s="68"/>
      <c r="R99" s="68"/>
      <c r="S99" s="68"/>
      <c r="T99" s="68"/>
      <c r="U99" s="68"/>
      <c r="V99" s="68"/>
      <c r="W99" s="68"/>
      <c r="X99" s="68"/>
      <c r="Y99" s="68"/>
      <c r="Z99" s="68"/>
      <c r="AA99" s="68"/>
      <c r="AB99" s="68"/>
      <c r="AC99" t="s">
        <v>28</v>
      </c>
      <c r="AD99" s="48" t="str">
        <f t="shared" si="44"/>
        <v/>
      </c>
      <c r="AE99" s="48" t="str">
        <f>IFERROR(IF(AD99-MASTER!$B$6&lt;0,0,AD99-MASTER!$B$6),"")</f>
        <v/>
      </c>
      <c r="AF99" s="48" t="str">
        <f t="shared" si="45"/>
        <v/>
      </c>
      <c r="AG99" s="48" t="str">
        <f t="shared" si="46"/>
        <v/>
      </c>
      <c r="AH99" s="48" t="str">
        <f t="shared" si="47"/>
        <v/>
      </c>
      <c r="AI99" s="48" t="str">
        <f t="shared" si="48"/>
        <v/>
      </c>
      <c r="AJ99" s="48" t="str">
        <f t="shared" si="49"/>
        <v/>
      </c>
      <c r="AK99" s="69" t="str">
        <f t="shared" ca="1" si="50"/>
        <v/>
      </c>
      <c r="AW99" s="71">
        <f t="shared" si="42"/>
        <v>0</v>
      </c>
      <c r="AX99" s="71">
        <f t="shared" si="43"/>
        <v>0</v>
      </c>
      <c r="AY99" s="9">
        <f t="shared" si="51"/>
        <v>0</v>
      </c>
      <c r="AZ99" s="9">
        <f t="shared" si="52"/>
        <v>7</v>
      </c>
      <c r="BA99" s="9">
        <f t="shared" si="53"/>
        <v>0</v>
      </c>
      <c r="BB99" s="9">
        <f xml:space="preserve">
ROUND(BG99*MASTER!$B$3,0)
+ROUND(BH99*MASTER!$B$3,0)
+ROUND(BI99*MASTER!$B$3,0)
+ROUND(BJ99*MASTER!$B$3,0)
+ROUND(BK99*MASTER!$B$4,0)
+ROUND(BL99*MASTER!$B$4,0)
+ROUND(BM99*MASTER!$B$4,0)
+ROUND(BN99*MASTER!$B$4,0)
+ROUND(BO99*MASTER!$B$4,0)
+ROUND(BP99*MASTER!$B$4,0)
+ROUND(BQ99*MASTER!$B$4,0)
+ROUND(BR99*MASTER!$B$4,0)
+ROUND(
   (MASTER!$B$3 - MASTER!$B$11) * E99 * 2,
0)</f>
        <v>0</v>
      </c>
      <c r="BC99" s="9" t="str">
        <f t="shared" si="54"/>
        <v/>
      </c>
      <c r="BD99" s="9">
        <f t="shared" si="55"/>
        <v>0</v>
      </c>
      <c r="BE99" s="9">
        <f>IF(O99="Yes",MASTER!$B$7,0)</f>
        <v>0</v>
      </c>
      <c r="BF99" s="9">
        <f>IF(
   OR($N99="",$N99="NO"),
   0,
   IFERROR(
      ROUND(
         CHOOSE(
            MATCH($N99,$H$302:$H$313,0),
            (BG99 + ROUND(BG99*MASTER!$B$3,0))*0.5,
            (BH99 + ROUND(BH99*MASTER!$B$3,0))*0.5,
            (BI99 + ROUND(BI99*MASTER!$B$3,0))*0.5,
            (BJ99 + ROUND(BJ99*MASTER!$B$3,0))*0.5,
            (BK99 + ROUND(BK99*MASTER!$B$4,0))*0.5,
            (BL99 + ROUND(BL99*MASTER!$B$4,0))*0.5,
            (BM99 + ROUND(BM99*MASTER!$B$4,0))*0.5,
            (BN99 + ROUND(BN99*MASTER!$B$4,0))*0.5,
            (BO99 + ROUND(BO99*MASTER!$B$4,0))*0.5,
            (BP99 + ROUND(BP99*MASTER!$B$4,0))*0.5,
            (BQ99 + ROUND(BQ99*MASTER!$B$4,0))*0.5,
            (BR99 + ROUND(BR99*MASTER!$B$4,0))*0.5
         ),
      0),
   0)
)</f>
        <v>0</v>
      </c>
      <c r="BG99" s="71">
        <f t="shared" si="56"/>
        <v>0</v>
      </c>
      <c r="BH99" s="9">
        <f t="shared" si="57"/>
        <v>0</v>
      </c>
      <c r="BI99" s="9">
        <f t="shared" si="58"/>
        <v>0</v>
      </c>
      <c r="BJ99" s="9">
        <f t="shared" si="59"/>
        <v>0</v>
      </c>
      <c r="BK99" s="9">
        <f t="shared" si="60"/>
        <v>0</v>
      </c>
      <c r="BL99" s="71">
        <f t="shared" si="61"/>
        <v>0</v>
      </c>
      <c r="BM99" s="71">
        <f t="shared" si="62"/>
        <v>0</v>
      </c>
      <c r="BN99" s="71">
        <f t="shared" si="63"/>
        <v>0</v>
      </c>
      <c r="BO99" s="71">
        <f t="shared" si="64"/>
        <v>0</v>
      </c>
      <c r="BP99" s="71">
        <f t="shared" si="65"/>
        <v>0</v>
      </c>
      <c r="BQ99" s="72">
        <f t="shared" si="66"/>
        <v>0</v>
      </c>
      <c r="BR99" s="71">
        <f t="shared" si="67"/>
        <v>0</v>
      </c>
      <c r="BS99" s="58" t="str">
        <f>IF(C99="","",IFERROR(VLOOKUP($A99,HRA_EXCEPTION,2,FALSE),MASTER!$B$5))</f>
        <v/>
      </c>
      <c r="BT99" s="48" t="str">
        <f t="shared" si="68"/>
        <v/>
      </c>
      <c r="BU99" s="48" t="str">
        <f t="shared" si="69"/>
        <v/>
      </c>
      <c r="BV99" s="48" t="str">
        <f t="shared" si="70"/>
        <v/>
      </c>
      <c r="BW99" s="48" t="str">
        <f t="shared" si="71"/>
        <v/>
      </c>
      <c r="BX99" s="48" t="str">
        <f t="shared" si="72"/>
        <v/>
      </c>
      <c r="BY99" s="48" t="str">
        <f t="shared" si="73"/>
        <v/>
      </c>
      <c r="BZ99" s="48" t="str">
        <f t="shared" si="74"/>
        <v/>
      </c>
      <c r="CA99" s="48" t="str">
        <f t="shared" si="75"/>
        <v/>
      </c>
      <c r="CB99" s="48" t="str">
        <f t="shared" si="76"/>
        <v/>
      </c>
      <c r="CC99" s="48" t="str">
        <f t="shared" si="77"/>
        <v/>
      </c>
      <c r="CD99" s="48" t="str">
        <f t="shared" si="78"/>
        <v/>
      </c>
      <c r="CE99" s="58" t="str">
        <f>IFERROR(IF(BG99&lt;=23100,
   VLOOKUP(MASTER!$B$8,CCA_RATE,2,FALSE),
   VLOOKUP(MASTER!$B$8,CCA_RATE,3,FALSE)),"")</f>
        <v/>
      </c>
      <c r="CF99" s="48" t="str">
        <f>IFERROR(IF(C99="","",
IF(BH99=0,0,
   IF(AND(AX99=4,ISNUMBER(L99)),L99,
      IF(BH99&lt;=23100,
         VLOOKUP(MASTER!$B$8,CCA_RATE,2,FALSE),
         VLOOKUP(MASTER!$B$8,CCA_RATE,3,FALSE))))),"")</f>
        <v/>
      </c>
      <c r="CG99" s="48" t="str">
        <f>IFERROR(IF(C99="","",
IF(BI99=0,0,
   IF(AND(AX99=5,ISNUMBER(L99)),L99,
      IF(AND(AX99&gt;0,AX99&lt;5,ISNUMBER(L99)),CF99,
         IF(BI99&lt;=23100,
            VLOOKUP(MASTER!$B$8,CCA_RATE,2,FALSE),
            VLOOKUP(MASTER!$B$8,CCA_RATE,3,FALSE)))))),"")</f>
        <v/>
      </c>
      <c r="CH99" s="48" t="str">
        <f>IFERROR(IF(C99="","",
IF(BJ99=0,0,
   IF(AND(AX99=6,ISNUMBER(L99)),L99,
      IF(AND(AX99&gt;0,AX99&lt;6,ISNUMBER(L99)),CG99,
         IF(BJ99&lt;=23100,
            VLOOKUP(MASTER!$B$8,CCA_RATE,2,FALSE),
            VLOOKUP(MASTER!$B$8,CCA_RATE,3,FALSE)))))),"")</f>
        <v/>
      </c>
      <c r="CI99" s="48" t="str">
        <f>IFERROR(IF(C99="","",
IF(BK99=0,0,
   IF(AND(AX99=7,ISNUMBER(L99)),L99,
      IF(AND(AX99&gt;0,AX99&lt;7,ISNUMBER(L99)),CH99,
         IF(BK99&lt;=23100,
            VLOOKUP(MASTER!$B$8,CCA_RATE,2,FALSE),
            VLOOKUP(MASTER!$B$8,CCA_RATE,3,FALSE)))))),"")</f>
        <v/>
      </c>
      <c r="CJ99" s="48" t="str">
        <f>IFERROR(IF(C99="","",
IF(BL99=0,0,
   IF(AND(AX99=8,ISNUMBER(L99)),L99,
      IF(AND(AX99&gt;0,AX99&lt;8,ISNUMBER(L99)),CI99,
         IF(BL99&lt;=23100,
            VLOOKUP(MASTER!$B$8,CCA_RATE,2,FALSE),
            VLOOKUP(MASTER!$B$8,CCA_RATE,3,FALSE)))))),"")</f>
        <v/>
      </c>
      <c r="CK99" s="48" t="str">
        <f>IFERROR(IF(C99="","",
IF(BM99=0,0,
   IF(AND(AX99=9,ISNUMBER(L99)),L99,
      IF(AND(AX99&gt;0,AX99&lt;9,ISNUMBER(L99)),CJ99,
         IF(BM99&lt;=23100,
            VLOOKUP(MASTER!$B$8,CCA_RATE,2,FALSE),
            VLOOKUP(MASTER!$B$8,CCA_RATE,3,FALSE)))))),"")</f>
        <v/>
      </c>
      <c r="CL99" s="48" t="str">
        <f>IFERROR(IF(C99="","",
IF(BN99=0,0,
   IF(AND(AX99=10,ISNUMBER(L99)),L99,
      IF(AND(AX99&gt;0,AX99&lt;10,ISNUMBER(L99)),CK99,
         IF(BN99&lt;=23100,
            VLOOKUP(MASTER!$B$8,CCA_RATE,2,FALSE),
            VLOOKUP(MASTER!$B$8,CCA_RATE,3,FALSE)))))),"")</f>
        <v/>
      </c>
      <c r="CM99" s="48" t="str">
        <f>IFERROR(IF(C99="","",
IF(BO99=0,0,
   IF(AND(AX99=11,ISNUMBER(L99)),L99,
      IF(AND(AX99&gt;0,AX99&lt;11,ISNUMBER(L99)),CL99,
         IF(BO99&lt;=23100,
            VLOOKUP(MASTER!$B$8,CCA_RATE,2,FALSE),
            VLOOKUP(MASTER!$B$8,CCA_RATE,3,FALSE)))))),"")</f>
        <v/>
      </c>
      <c r="CN99" s="48" t="str">
        <f>IFERROR(IF(C99="","",
IF(BP99=0,0,
   IF(AND(AX99=12,ISNUMBER(L99)),L99,
      IF(AND(AX99&gt;0,AX99&lt;12,ISNUMBER(L99)),CM99,
         IF(BP99&lt;=23100,
            VLOOKUP(MASTER!$B$8,CCA_RATE,2,FALSE),
            VLOOKUP(MASTER!$B$8,CCA_RATE,3,FALSE)))))),"")</f>
        <v/>
      </c>
      <c r="CO99" s="48" t="str">
        <f>IFERROR(IF(C99="","",
IF(BQ99=0,0,
   IF(AND(AX99=13,ISNUMBER(L99)),L99,
      IF(AND(AX99&gt;0,AX99&lt;13,ISNUMBER(L99)),CN99,
         IF(BQ99&lt;=23100,
            VLOOKUP(MASTER!$B$8,CCA_RATE,2,FALSE),
            VLOOKUP(MASTER!$B$8,CCA_RATE,3,FALSE)))))),"")</f>
        <v/>
      </c>
      <c r="CP99" s="48" t="str">
        <f>IFERROR(IF(C99="","",
IF(BR99=0,0,
   IF(AND(AX99=14,ISNUMBER(L99)),L99,
      IF(AND(AX99&gt;0,AX99&lt;14,ISNUMBER(L99)),CO99,
         IF(BR99&lt;=23100,
            VLOOKUP(MASTER!$B$8,CCA_RATE,2,FALSE),
            VLOOKUP(MASTER!$B$8,CCA_RATE,3,FALSE)))))),"")</f>
        <v/>
      </c>
    </row>
    <row r="100" spans="1:94" x14ac:dyDescent="0.35">
      <c r="A100" s="48" t="str">
        <f>IF(C100="","",COUNTA($C$2:C100))</f>
        <v/>
      </c>
      <c r="B100" s="65"/>
      <c r="C100" s="65"/>
      <c r="D100" s="65"/>
      <c r="E100" s="65"/>
      <c r="F100" s="65"/>
      <c r="G100" s="65"/>
      <c r="H100" s="65"/>
      <c r="I100" s="65"/>
      <c r="J100" s="65"/>
      <c r="K100" s="65"/>
      <c r="L100" s="65"/>
      <c r="M100" s="65"/>
      <c r="N100" s="65"/>
      <c r="O100" s="65"/>
      <c r="P100" s="65"/>
      <c r="Q100" s="68"/>
      <c r="R100" s="68"/>
      <c r="S100" s="68"/>
      <c r="T100" s="68"/>
      <c r="U100" s="68"/>
      <c r="V100" s="68"/>
      <c r="W100" s="68"/>
      <c r="X100" s="68"/>
      <c r="Y100" s="68"/>
      <c r="Z100" s="68"/>
      <c r="AA100" s="68"/>
      <c r="AB100" s="68"/>
      <c r="AC100" t="s">
        <v>29</v>
      </c>
      <c r="AD100" s="48" t="str">
        <f t="shared" si="44"/>
        <v/>
      </c>
      <c r="AE100" s="48" t="str">
        <f>IFERROR(IF(AD100-MASTER!$B$6&lt;0,0,AD100-MASTER!$B$6),"")</f>
        <v/>
      </c>
      <c r="AF100" s="48" t="str">
        <f t="shared" si="45"/>
        <v/>
      </c>
      <c r="AG100" s="48" t="str">
        <f t="shared" si="46"/>
        <v/>
      </c>
      <c r="AH100" s="48" t="str">
        <f t="shared" si="47"/>
        <v/>
      </c>
      <c r="AI100" s="48" t="str">
        <f t="shared" si="48"/>
        <v/>
      </c>
      <c r="AJ100" s="48" t="str">
        <f t="shared" si="49"/>
        <v/>
      </c>
      <c r="AK100" s="69" t="str">
        <f t="shared" ca="1" si="50"/>
        <v/>
      </c>
      <c r="AW100" s="71">
        <f t="shared" si="42"/>
        <v>0</v>
      </c>
      <c r="AX100" s="71">
        <f t="shared" si="43"/>
        <v>0</v>
      </c>
      <c r="AY100" s="9">
        <f t="shared" si="51"/>
        <v>0</v>
      </c>
      <c r="AZ100" s="9">
        <f t="shared" si="52"/>
        <v>7</v>
      </c>
      <c r="BA100" s="9">
        <f t="shared" si="53"/>
        <v>0</v>
      </c>
      <c r="BB100" s="9">
        <f xml:space="preserve">
ROUND(BG100*MASTER!$B$3,0)
+ROUND(BH100*MASTER!$B$3,0)
+ROUND(BI100*MASTER!$B$3,0)
+ROUND(BJ100*MASTER!$B$3,0)
+ROUND(BK100*MASTER!$B$4,0)
+ROUND(BL100*MASTER!$B$4,0)
+ROUND(BM100*MASTER!$B$4,0)
+ROUND(BN100*MASTER!$B$4,0)
+ROUND(BO100*MASTER!$B$4,0)
+ROUND(BP100*MASTER!$B$4,0)
+ROUND(BQ100*MASTER!$B$4,0)
+ROUND(BR100*MASTER!$B$4,0)
+ROUND(
   (MASTER!$B$3 - MASTER!$B$11) * E100 * 2,
0)</f>
        <v>0</v>
      </c>
      <c r="BC100" s="9" t="str">
        <f t="shared" si="54"/>
        <v/>
      </c>
      <c r="BD100" s="9">
        <f t="shared" si="55"/>
        <v>0</v>
      </c>
      <c r="BE100" s="9">
        <f>IF(O100="Yes",MASTER!$B$7,0)</f>
        <v>0</v>
      </c>
      <c r="BF100" s="9">
        <f>IF(
   OR($N100="",$N100="NO"),
   0,
   IFERROR(
      ROUND(
         CHOOSE(
            MATCH($N100,$H$302:$H$313,0),
            (BG100 + ROUND(BG100*MASTER!$B$3,0))*0.5,
            (BH100 + ROUND(BH100*MASTER!$B$3,0))*0.5,
            (BI100 + ROUND(BI100*MASTER!$B$3,0))*0.5,
            (BJ100 + ROUND(BJ100*MASTER!$B$3,0))*0.5,
            (BK100 + ROUND(BK100*MASTER!$B$4,0))*0.5,
            (BL100 + ROUND(BL100*MASTER!$B$4,0))*0.5,
            (BM100 + ROUND(BM100*MASTER!$B$4,0))*0.5,
            (BN100 + ROUND(BN100*MASTER!$B$4,0))*0.5,
            (BO100 + ROUND(BO100*MASTER!$B$4,0))*0.5,
            (BP100 + ROUND(BP100*MASTER!$B$4,0))*0.5,
            (BQ100 + ROUND(BQ100*MASTER!$B$4,0))*0.5,
            (BR100 + ROUND(BR100*MASTER!$B$4,0))*0.5
         ),
      0),
   0)
)</f>
        <v>0</v>
      </c>
      <c r="BG100" s="71">
        <f t="shared" si="56"/>
        <v>0</v>
      </c>
      <c r="BH100" s="9">
        <f t="shared" si="57"/>
        <v>0</v>
      </c>
      <c r="BI100" s="9">
        <f t="shared" si="58"/>
        <v>0</v>
      </c>
      <c r="BJ100" s="9">
        <f t="shared" si="59"/>
        <v>0</v>
      </c>
      <c r="BK100" s="9">
        <f t="shared" si="60"/>
        <v>0</v>
      </c>
      <c r="BL100" s="71">
        <f t="shared" si="61"/>
        <v>0</v>
      </c>
      <c r="BM100" s="71">
        <f t="shared" si="62"/>
        <v>0</v>
      </c>
      <c r="BN100" s="71">
        <f t="shared" si="63"/>
        <v>0</v>
      </c>
      <c r="BO100" s="71">
        <f t="shared" si="64"/>
        <v>0</v>
      </c>
      <c r="BP100" s="71">
        <f t="shared" si="65"/>
        <v>0</v>
      </c>
      <c r="BQ100" s="72">
        <f t="shared" si="66"/>
        <v>0</v>
      </c>
      <c r="BR100" s="71">
        <f t="shared" si="67"/>
        <v>0</v>
      </c>
      <c r="BS100" s="58" t="str">
        <f>IF(C100="","",IFERROR(VLOOKUP($A100,HRA_EXCEPTION,2,FALSE),MASTER!$B$5))</f>
        <v/>
      </c>
      <c r="BT100" s="48" t="str">
        <f t="shared" si="68"/>
        <v/>
      </c>
      <c r="BU100" s="48" t="str">
        <f t="shared" si="69"/>
        <v/>
      </c>
      <c r="BV100" s="48" t="str">
        <f t="shared" si="70"/>
        <v/>
      </c>
      <c r="BW100" s="48" t="str">
        <f t="shared" si="71"/>
        <v/>
      </c>
      <c r="BX100" s="48" t="str">
        <f t="shared" si="72"/>
        <v/>
      </c>
      <c r="BY100" s="48" t="str">
        <f t="shared" si="73"/>
        <v/>
      </c>
      <c r="BZ100" s="48" t="str">
        <f t="shared" si="74"/>
        <v/>
      </c>
      <c r="CA100" s="48" t="str">
        <f t="shared" si="75"/>
        <v/>
      </c>
      <c r="CB100" s="48" t="str">
        <f t="shared" si="76"/>
        <v/>
      </c>
      <c r="CC100" s="48" t="str">
        <f t="shared" si="77"/>
        <v/>
      </c>
      <c r="CD100" s="48" t="str">
        <f t="shared" si="78"/>
        <v/>
      </c>
      <c r="CE100" s="58" t="str">
        <f>IFERROR(IF(BG100&lt;=23100,
   VLOOKUP(MASTER!$B$8,CCA_RATE,2,FALSE),
   VLOOKUP(MASTER!$B$8,CCA_RATE,3,FALSE)),"")</f>
        <v/>
      </c>
      <c r="CF100" s="48" t="str">
        <f>IFERROR(IF(C100="","",
IF(BH100=0,0,
   IF(AND(AX100=4,ISNUMBER(L100)),L100,
      IF(BH100&lt;=23100,
         VLOOKUP(MASTER!$B$8,CCA_RATE,2,FALSE),
         VLOOKUP(MASTER!$B$8,CCA_RATE,3,FALSE))))),"")</f>
        <v/>
      </c>
      <c r="CG100" s="48" t="str">
        <f>IFERROR(IF(C100="","",
IF(BI100=0,0,
   IF(AND(AX100=5,ISNUMBER(L100)),L100,
      IF(AND(AX100&gt;0,AX100&lt;5,ISNUMBER(L100)),CF100,
         IF(BI100&lt;=23100,
            VLOOKUP(MASTER!$B$8,CCA_RATE,2,FALSE),
            VLOOKUP(MASTER!$B$8,CCA_RATE,3,FALSE)))))),"")</f>
        <v/>
      </c>
      <c r="CH100" s="48" t="str">
        <f>IFERROR(IF(C100="","",
IF(BJ100=0,0,
   IF(AND(AX100=6,ISNUMBER(L100)),L100,
      IF(AND(AX100&gt;0,AX100&lt;6,ISNUMBER(L100)),CG100,
         IF(BJ100&lt;=23100,
            VLOOKUP(MASTER!$B$8,CCA_RATE,2,FALSE),
            VLOOKUP(MASTER!$B$8,CCA_RATE,3,FALSE)))))),"")</f>
        <v/>
      </c>
      <c r="CI100" s="48" t="str">
        <f>IFERROR(IF(C100="","",
IF(BK100=0,0,
   IF(AND(AX100=7,ISNUMBER(L100)),L100,
      IF(AND(AX100&gt;0,AX100&lt;7,ISNUMBER(L100)),CH100,
         IF(BK100&lt;=23100,
            VLOOKUP(MASTER!$B$8,CCA_RATE,2,FALSE),
            VLOOKUP(MASTER!$B$8,CCA_RATE,3,FALSE)))))),"")</f>
        <v/>
      </c>
      <c r="CJ100" s="48" t="str">
        <f>IFERROR(IF(C100="","",
IF(BL100=0,0,
   IF(AND(AX100=8,ISNUMBER(L100)),L100,
      IF(AND(AX100&gt;0,AX100&lt;8,ISNUMBER(L100)),CI100,
         IF(BL100&lt;=23100,
            VLOOKUP(MASTER!$B$8,CCA_RATE,2,FALSE),
            VLOOKUP(MASTER!$B$8,CCA_RATE,3,FALSE)))))),"")</f>
        <v/>
      </c>
      <c r="CK100" s="48" t="str">
        <f>IFERROR(IF(C100="","",
IF(BM100=0,0,
   IF(AND(AX100=9,ISNUMBER(L100)),L100,
      IF(AND(AX100&gt;0,AX100&lt;9,ISNUMBER(L100)),CJ100,
         IF(BM100&lt;=23100,
            VLOOKUP(MASTER!$B$8,CCA_RATE,2,FALSE),
            VLOOKUP(MASTER!$B$8,CCA_RATE,3,FALSE)))))),"")</f>
        <v/>
      </c>
      <c r="CL100" s="48" t="str">
        <f>IFERROR(IF(C100="","",
IF(BN100=0,0,
   IF(AND(AX100=10,ISNUMBER(L100)),L100,
      IF(AND(AX100&gt;0,AX100&lt;10,ISNUMBER(L100)),CK100,
         IF(BN100&lt;=23100,
            VLOOKUP(MASTER!$B$8,CCA_RATE,2,FALSE),
            VLOOKUP(MASTER!$B$8,CCA_RATE,3,FALSE)))))),"")</f>
        <v/>
      </c>
      <c r="CM100" s="48" t="str">
        <f>IFERROR(IF(C100="","",
IF(BO100=0,0,
   IF(AND(AX100=11,ISNUMBER(L100)),L100,
      IF(AND(AX100&gt;0,AX100&lt;11,ISNUMBER(L100)),CL100,
         IF(BO100&lt;=23100,
            VLOOKUP(MASTER!$B$8,CCA_RATE,2,FALSE),
            VLOOKUP(MASTER!$B$8,CCA_RATE,3,FALSE)))))),"")</f>
        <v/>
      </c>
      <c r="CN100" s="48" t="str">
        <f>IFERROR(IF(C100="","",
IF(BP100=0,0,
   IF(AND(AX100=12,ISNUMBER(L100)),L100,
      IF(AND(AX100&gt;0,AX100&lt;12,ISNUMBER(L100)),CM100,
         IF(BP100&lt;=23100,
            VLOOKUP(MASTER!$B$8,CCA_RATE,2,FALSE),
            VLOOKUP(MASTER!$B$8,CCA_RATE,3,FALSE)))))),"")</f>
        <v/>
      </c>
      <c r="CO100" s="48" t="str">
        <f>IFERROR(IF(C100="","",
IF(BQ100=0,0,
   IF(AND(AX100=13,ISNUMBER(L100)),L100,
      IF(AND(AX100&gt;0,AX100&lt;13,ISNUMBER(L100)),CN100,
         IF(BQ100&lt;=23100,
            VLOOKUP(MASTER!$B$8,CCA_RATE,2,FALSE),
            VLOOKUP(MASTER!$B$8,CCA_RATE,3,FALSE)))))),"")</f>
        <v/>
      </c>
      <c r="CP100" s="48" t="str">
        <f>IFERROR(IF(C100="","",
IF(BR100=0,0,
   IF(AND(AX100=14,ISNUMBER(L100)),L100,
      IF(AND(AX100&gt;0,AX100&lt;14,ISNUMBER(L100)),CO100,
         IF(BR100&lt;=23100,
            VLOOKUP(MASTER!$B$8,CCA_RATE,2,FALSE),
            VLOOKUP(MASTER!$B$8,CCA_RATE,3,FALSE)))))),"")</f>
        <v/>
      </c>
    </row>
    <row r="101" spans="1:94" x14ac:dyDescent="0.35">
      <c r="A101" s="48" t="str">
        <f>IF(C101="","",COUNTA($C$2:C101))</f>
        <v/>
      </c>
      <c r="B101" s="65"/>
      <c r="C101" s="65"/>
      <c r="D101" s="65"/>
      <c r="E101" s="65"/>
      <c r="F101" s="65"/>
      <c r="G101" s="65"/>
      <c r="H101" s="65"/>
      <c r="I101" s="65"/>
      <c r="J101" s="65"/>
      <c r="K101" s="65"/>
      <c r="L101" s="65"/>
      <c r="M101" s="65"/>
      <c r="N101" s="65"/>
      <c r="O101" s="65"/>
      <c r="P101" s="65"/>
      <c r="Q101" s="68"/>
      <c r="R101" s="68"/>
      <c r="S101" s="68"/>
      <c r="T101" s="68"/>
      <c r="U101" s="68"/>
      <c r="V101" s="68"/>
      <c r="W101" s="68"/>
      <c r="X101" s="68"/>
      <c r="Y101" s="68"/>
      <c r="Z101" s="68"/>
      <c r="AA101" s="68"/>
      <c r="AB101" s="68"/>
      <c r="AC101" t="s">
        <v>30</v>
      </c>
      <c r="AD101" s="48" t="str">
        <f t="shared" si="44"/>
        <v/>
      </c>
      <c r="AE101" s="48" t="str">
        <f>IFERROR(IF(AD101-MASTER!$B$6&lt;0,0,AD101-MASTER!$B$6),"")</f>
        <v/>
      </c>
      <c r="AF101" s="48" t="str">
        <f t="shared" si="45"/>
        <v/>
      </c>
      <c r="AG101" s="48" t="str">
        <f t="shared" si="46"/>
        <v/>
      </c>
      <c r="AH101" s="48" t="str">
        <f t="shared" si="47"/>
        <v/>
      </c>
      <c r="AI101" s="48" t="str">
        <f t="shared" si="48"/>
        <v/>
      </c>
      <c r="AJ101" s="48" t="str">
        <f t="shared" si="49"/>
        <v/>
      </c>
      <c r="AK101" s="69" t="str">
        <f t="shared" ca="1" si="50"/>
        <v/>
      </c>
      <c r="AW101" s="71">
        <f t="shared" si="42"/>
        <v>0</v>
      </c>
      <c r="AX101" s="71">
        <f t="shared" si="43"/>
        <v>0</v>
      </c>
      <c r="AY101" s="9">
        <f t="shared" si="51"/>
        <v>0</v>
      </c>
      <c r="AZ101" s="9">
        <f t="shared" si="52"/>
        <v>7</v>
      </c>
      <c r="BA101" s="9">
        <f t="shared" si="53"/>
        <v>0</v>
      </c>
      <c r="BB101" s="9">
        <f xml:space="preserve">
ROUND(BG101*MASTER!$B$3,0)
+ROUND(BH101*MASTER!$B$3,0)
+ROUND(BI101*MASTER!$B$3,0)
+ROUND(BJ101*MASTER!$B$3,0)
+ROUND(BK101*MASTER!$B$4,0)
+ROUND(BL101*MASTER!$B$4,0)
+ROUND(BM101*MASTER!$B$4,0)
+ROUND(BN101*MASTER!$B$4,0)
+ROUND(BO101*MASTER!$B$4,0)
+ROUND(BP101*MASTER!$B$4,0)
+ROUND(BQ101*MASTER!$B$4,0)
+ROUND(BR101*MASTER!$B$4,0)
+ROUND(
   (MASTER!$B$3 - MASTER!$B$11) * E101 * 2,
0)</f>
        <v>0</v>
      </c>
      <c r="BC101" s="9" t="str">
        <f t="shared" si="54"/>
        <v/>
      </c>
      <c r="BD101" s="9">
        <f t="shared" si="55"/>
        <v>0</v>
      </c>
      <c r="BE101" s="9">
        <f>IF(O101="Yes",MASTER!$B$7,0)</f>
        <v>0</v>
      </c>
      <c r="BF101" s="9">
        <f>IF(
   OR($N101="",$N101="NO"),
   0,
   IFERROR(
      ROUND(
         CHOOSE(
            MATCH($N101,$H$302:$H$313,0),
            (BG101 + ROUND(BG101*MASTER!$B$3,0))*0.5,
            (BH101 + ROUND(BH101*MASTER!$B$3,0))*0.5,
            (BI101 + ROUND(BI101*MASTER!$B$3,0))*0.5,
            (BJ101 + ROUND(BJ101*MASTER!$B$3,0))*0.5,
            (BK101 + ROUND(BK101*MASTER!$B$4,0))*0.5,
            (BL101 + ROUND(BL101*MASTER!$B$4,0))*0.5,
            (BM101 + ROUND(BM101*MASTER!$B$4,0))*0.5,
            (BN101 + ROUND(BN101*MASTER!$B$4,0))*0.5,
            (BO101 + ROUND(BO101*MASTER!$B$4,0))*0.5,
            (BP101 + ROUND(BP101*MASTER!$B$4,0))*0.5,
            (BQ101 + ROUND(BQ101*MASTER!$B$4,0))*0.5,
            (BR101 + ROUND(BR101*MASTER!$B$4,0))*0.5
         ),
      0),
   0)
)</f>
        <v>0</v>
      </c>
      <c r="BG101" s="71">
        <f t="shared" si="56"/>
        <v>0</v>
      </c>
      <c r="BH101" s="9">
        <f t="shared" si="57"/>
        <v>0</v>
      </c>
      <c r="BI101" s="9">
        <f t="shared" si="58"/>
        <v>0</v>
      </c>
      <c r="BJ101" s="9">
        <f t="shared" si="59"/>
        <v>0</v>
      </c>
      <c r="BK101" s="9">
        <f t="shared" si="60"/>
        <v>0</v>
      </c>
      <c r="BL101" s="71">
        <f t="shared" si="61"/>
        <v>0</v>
      </c>
      <c r="BM101" s="71">
        <f t="shared" si="62"/>
        <v>0</v>
      </c>
      <c r="BN101" s="71">
        <f t="shared" si="63"/>
        <v>0</v>
      </c>
      <c r="BO101" s="71">
        <f t="shared" si="64"/>
        <v>0</v>
      </c>
      <c r="BP101" s="71">
        <f t="shared" si="65"/>
        <v>0</v>
      </c>
      <c r="BQ101" s="72">
        <f t="shared" si="66"/>
        <v>0</v>
      </c>
      <c r="BR101" s="71">
        <f t="shared" si="67"/>
        <v>0</v>
      </c>
      <c r="BS101" s="58" t="str">
        <f>IF(C101="","",IFERROR(VLOOKUP($A101,HRA_EXCEPTION,2,FALSE),MASTER!$B$5))</f>
        <v/>
      </c>
      <c r="BT101" s="48" t="str">
        <f t="shared" si="68"/>
        <v/>
      </c>
      <c r="BU101" s="48" t="str">
        <f t="shared" si="69"/>
        <v/>
      </c>
      <c r="BV101" s="48" t="str">
        <f t="shared" si="70"/>
        <v/>
      </c>
      <c r="BW101" s="48" t="str">
        <f t="shared" si="71"/>
        <v/>
      </c>
      <c r="BX101" s="48" t="str">
        <f t="shared" si="72"/>
        <v/>
      </c>
      <c r="BY101" s="48" t="str">
        <f t="shared" si="73"/>
        <v/>
      </c>
      <c r="BZ101" s="48" t="str">
        <f t="shared" si="74"/>
        <v/>
      </c>
      <c r="CA101" s="48" t="str">
        <f t="shared" si="75"/>
        <v/>
      </c>
      <c r="CB101" s="48" t="str">
        <f t="shared" si="76"/>
        <v/>
      </c>
      <c r="CC101" s="48" t="str">
        <f t="shared" si="77"/>
        <v/>
      </c>
      <c r="CD101" s="48" t="str">
        <f t="shared" si="78"/>
        <v/>
      </c>
      <c r="CE101" s="58" t="str">
        <f>IFERROR(IF(BG101&lt;=23100,
   VLOOKUP(MASTER!$B$8,CCA_RATE,2,FALSE),
   VLOOKUP(MASTER!$B$8,CCA_RATE,3,FALSE)),"")</f>
        <v/>
      </c>
      <c r="CF101" s="48" t="str">
        <f>IFERROR(IF(C101="","",
IF(BH101=0,0,
   IF(AND(AX101=4,ISNUMBER(L101)),L101,
      IF(BH101&lt;=23100,
         VLOOKUP(MASTER!$B$8,CCA_RATE,2,FALSE),
         VLOOKUP(MASTER!$B$8,CCA_RATE,3,FALSE))))),"")</f>
        <v/>
      </c>
      <c r="CG101" s="48" t="str">
        <f>IFERROR(IF(C101="","",
IF(BI101=0,0,
   IF(AND(AX101=5,ISNUMBER(L101)),L101,
      IF(AND(AX101&gt;0,AX101&lt;5,ISNUMBER(L101)),CF101,
         IF(BI101&lt;=23100,
            VLOOKUP(MASTER!$B$8,CCA_RATE,2,FALSE),
            VLOOKUP(MASTER!$B$8,CCA_RATE,3,FALSE)))))),"")</f>
        <v/>
      </c>
      <c r="CH101" s="48" t="str">
        <f>IFERROR(IF(C101="","",
IF(BJ101=0,0,
   IF(AND(AX101=6,ISNUMBER(L101)),L101,
      IF(AND(AX101&gt;0,AX101&lt;6,ISNUMBER(L101)),CG101,
         IF(BJ101&lt;=23100,
            VLOOKUP(MASTER!$B$8,CCA_RATE,2,FALSE),
            VLOOKUP(MASTER!$B$8,CCA_RATE,3,FALSE)))))),"")</f>
        <v/>
      </c>
      <c r="CI101" s="48" t="str">
        <f>IFERROR(IF(C101="","",
IF(BK101=0,0,
   IF(AND(AX101=7,ISNUMBER(L101)),L101,
      IF(AND(AX101&gt;0,AX101&lt;7,ISNUMBER(L101)),CH101,
         IF(BK101&lt;=23100,
            VLOOKUP(MASTER!$B$8,CCA_RATE,2,FALSE),
            VLOOKUP(MASTER!$B$8,CCA_RATE,3,FALSE)))))),"")</f>
        <v/>
      </c>
      <c r="CJ101" s="48" t="str">
        <f>IFERROR(IF(C101="","",
IF(BL101=0,0,
   IF(AND(AX101=8,ISNUMBER(L101)),L101,
      IF(AND(AX101&gt;0,AX101&lt;8,ISNUMBER(L101)),CI101,
         IF(BL101&lt;=23100,
            VLOOKUP(MASTER!$B$8,CCA_RATE,2,FALSE),
            VLOOKUP(MASTER!$B$8,CCA_RATE,3,FALSE)))))),"")</f>
        <v/>
      </c>
      <c r="CK101" s="48" t="str">
        <f>IFERROR(IF(C101="","",
IF(BM101=0,0,
   IF(AND(AX101=9,ISNUMBER(L101)),L101,
      IF(AND(AX101&gt;0,AX101&lt;9,ISNUMBER(L101)),CJ101,
         IF(BM101&lt;=23100,
            VLOOKUP(MASTER!$B$8,CCA_RATE,2,FALSE),
            VLOOKUP(MASTER!$B$8,CCA_RATE,3,FALSE)))))),"")</f>
        <v/>
      </c>
      <c r="CL101" s="48" t="str">
        <f>IFERROR(IF(C101="","",
IF(BN101=0,0,
   IF(AND(AX101=10,ISNUMBER(L101)),L101,
      IF(AND(AX101&gt;0,AX101&lt;10,ISNUMBER(L101)),CK101,
         IF(BN101&lt;=23100,
            VLOOKUP(MASTER!$B$8,CCA_RATE,2,FALSE),
            VLOOKUP(MASTER!$B$8,CCA_RATE,3,FALSE)))))),"")</f>
        <v/>
      </c>
      <c r="CM101" s="48" t="str">
        <f>IFERROR(IF(C101="","",
IF(BO101=0,0,
   IF(AND(AX101=11,ISNUMBER(L101)),L101,
      IF(AND(AX101&gt;0,AX101&lt;11,ISNUMBER(L101)),CL101,
         IF(BO101&lt;=23100,
            VLOOKUP(MASTER!$B$8,CCA_RATE,2,FALSE),
            VLOOKUP(MASTER!$B$8,CCA_RATE,3,FALSE)))))),"")</f>
        <v/>
      </c>
      <c r="CN101" s="48" t="str">
        <f>IFERROR(IF(C101="","",
IF(BP101=0,0,
   IF(AND(AX101=12,ISNUMBER(L101)),L101,
      IF(AND(AX101&gt;0,AX101&lt;12,ISNUMBER(L101)),CM101,
         IF(BP101&lt;=23100,
            VLOOKUP(MASTER!$B$8,CCA_RATE,2,FALSE),
            VLOOKUP(MASTER!$B$8,CCA_RATE,3,FALSE)))))),"")</f>
        <v/>
      </c>
      <c r="CO101" s="48" t="str">
        <f>IFERROR(IF(C101="","",
IF(BQ101=0,0,
   IF(AND(AX101=13,ISNUMBER(L101)),L101,
      IF(AND(AX101&gt;0,AX101&lt;13,ISNUMBER(L101)),CN101,
         IF(BQ101&lt;=23100,
            VLOOKUP(MASTER!$B$8,CCA_RATE,2,FALSE),
            VLOOKUP(MASTER!$B$8,CCA_RATE,3,FALSE)))))),"")</f>
        <v/>
      </c>
      <c r="CP101" s="48" t="str">
        <f>IFERROR(IF(C101="","",
IF(BR101=0,0,
   IF(AND(AX101=14,ISNUMBER(L101)),L101,
      IF(AND(AX101&gt;0,AX101&lt;14,ISNUMBER(L101)),CO101,
         IF(BR101&lt;=23100,
            VLOOKUP(MASTER!$B$8,CCA_RATE,2,FALSE),
            VLOOKUP(MASTER!$B$8,CCA_RATE,3,FALSE)))))),"")</f>
        <v/>
      </c>
    </row>
    <row r="102" spans="1:94" x14ac:dyDescent="0.35">
      <c r="A102" s="48" t="str">
        <f>IF(C102="","",COUNTA($C$2:C102))</f>
        <v/>
      </c>
      <c r="B102" s="65"/>
      <c r="C102" s="65"/>
      <c r="D102" s="65"/>
      <c r="E102" s="65"/>
      <c r="F102" s="65"/>
      <c r="G102" s="65"/>
      <c r="H102" s="65"/>
      <c r="I102" s="65"/>
      <c r="J102" s="65"/>
      <c r="K102" s="65"/>
      <c r="L102" s="65"/>
      <c r="M102" s="65"/>
      <c r="N102" s="65"/>
      <c r="O102" s="65"/>
      <c r="P102" s="65"/>
      <c r="Q102" s="68"/>
      <c r="R102" s="68"/>
      <c r="S102" s="68"/>
      <c r="T102" s="68"/>
      <c r="U102" s="68"/>
      <c r="V102" s="68"/>
      <c r="W102" s="68"/>
      <c r="X102" s="68"/>
      <c r="Y102" s="68"/>
      <c r="Z102" s="68"/>
      <c r="AA102" s="68"/>
      <c r="AB102" s="68"/>
      <c r="AC102" t="s">
        <v>31</v>
      </c>
      <c r="AD102" s="48" t="str">
        <f t="shared" si="44"/>
        <v/>
      </c>
      <c r="AE102" s="48" t="str">
        <f>IFERROR(IF(AD102-MASTER!$B$6&lt;0,0,AD102-MASTER!$B$6),"")</f>
        <v/>
      </c>
      <c r="AF102" s="48" t="str">
        <f t="shared" si="45"/>
        <v/>
      </c>
      <c r="AG102" s="48" t="str">
        <f t="shared" si="46"/>
        <v/>
      </c>
      <c r="AH102" s="48" t="str">
        <f t="shared" si="47"/>
        <v/>
      </c>
      <c r="AI102" s="48" t="str">
        <f t="shared" si="48"/>
        <v/>
      </c>
      <c r="AJ102" s="48" t="str">
        <f t="shared" si="49"/>
        <v/>
      </c>
      <c r="AK102" s="69" t="str">
        <f t="shared" ca="1" si="50"/>
        <v/>
      </c>
      <c r="AW102" s="71">
        <f t="shared" si="42"/>
        <v>0</v>
      </c>
      <c r="AX102" s="71">
        <f t="shared" si="43"/>
        <v>0</v>
      </c>
      <c r="AY102" s="9">
        <f t="shared" si="51"/>
        <v>0</v>
      </c>
      <c r="AZ102" s="9">
        <f t="shared" si="52"/>
        <v>7</v>
      </c>
      <c r="BA102" s="9">
        <f t="shared" si="53"/>
        <v>0</v>
      </c>
      <c r="BB102" s="9">
        <f xml:space="preserve">
ROUND(BG102*MASTER!$B$3,0)
+ROUND(BH102*MASTER!$B$3,0)
+ROUND(BI102*MASTER!$B$3,0)
+ROUND(BJ102*MASTER!$B$3,0)
+ROUND(BK102*MASTER!$B$4,0)
+ROUND(BL102*MASTER!$B$4,0)
+ROUND(BM102*MASTER!$B$4,0)
+ROUND(BN102*MASTER!$B$4,0)
+ROUND(BO102*MASTER!$B$4,0)
+ROUND(BP102*MASTER!$B$4,0)
+ROUND(BQ102*MASTER!$B$4,0)
+ROUND(BR102*MASTER!$B$4,0)
+ROUND(
   (MASTER!$B$3 - MASTER!$B$11) * E102 * 2,
0)</f>
        <v>0</v>
      </c>
      <c r="BC102" s="9" t="str">
        <f t="shared" si="54"/>
        <v/>
      </c>
      <c r="BD102" s="9">
        <f t="shared" si="55"/>
        <v>0</v>
      </c>
      <c r="BE102" s="9">
        <f>IF(O102="Yes",MASTER!$B$7,0)</f>
        <v>0</v>
      </c>
      <c r="BF102" s="9">
        <f>IF(
   OR($N102="",$N102="NO"),
   0,
   IFERROR(
      ROUND(
         CHOOSE(
            MATCH($N102,$H$302:$H$313,0),
            (BG102 + ROUND(BG102*MASTER!$B$3,0))*0.5,
            (BH102 + ROUND(BH102*MASTER!$B$3,0))*0.5,
            (BI102 + ROUND(BI102*MASTER!$B$3,0))*0.5,
            (BJ102 + ROUND(BJ102*MASTER!$B$3,0))*0.5,
            (BK102 + ROUND(BK102*MASTER!$B$4,0))*0.5,
            (BL102 + ROUND(BL102*MASTER!$B$4,0))*0.5,
            (BM102 + ROUND(BM102*MASTER!$B$4,0))*0.5,
            (BN102 + ROUND(BN102*MASTER!$B$4,0))*0.5,
            (BO102 + ROUND(BO102*MASTER!$B$4,0))*0.5,
            (BP102 + ROUND(BP102*MASTER!$B$4,0))*0.5,
            (BQ102 + ROUND(BQ102*MASTER!$B$4,0))*0.5,
            (BR102 + ROUND(BR102*MASTER!$B$4,0))*0.5
         ),
      0),
   0)
)</f>
        <v>0</v>
      </c>
      <c r="BG102" s="71">
        <f t="shared" si="56"/>
        <v>0</v>
      </c>
      <c r="BH102" s="9">
        <f t="shared" si="57"/>
        <v>0</v>
      </c>
      <c r="BI102" s="9">
        <f t="shared" si="58"/>
        <v>0</v>
      </c>
      <c r="BJ102" s="9">
        <f t="shared" si="59"/>
        <v>0</v>
      </c>
      <c r="BK102" s="9">
        <f t="shared" si="60"/>
        <v>0</v>
      </c>
      <c r="BL102" s="71">
        <f t="shared" si="61"/>
        <v>0</v>
      </c>
      <c r="BM102" s="71">
        <f t="shared" si="62"/>
        <v>0</v>
      </c>
      <c r="BN102" s="71">
        <f t="shared" si="63"/>
        <v>0</v>
      </c>
      <c r="BO102" s="71">
        <f t="shared" si="64"/>
        <v>0</v>
      </c>
      <c r="BP102" s="71">
        <f t="shared" si="65"/>
        <v>0</v>
      </c>
      <c r="BQ102" s="72">
        <f t="shared" si="66"/>
        <v>0</v>
      </c>
      <c r="BR102" s="71">
        <f t="shared" si="67"/>
        <v>0</v>
      </c>
      <c r="BS102" s="58" t="str">
        <f>IF(C102="","",IFERROR(VLOOKUP($A102,HRA_EXCEPTION,2,FALSE),MASTER!$B$5))</f>
        <v/>
      </c>
      <c r="BT102" s="48" t="str">
        <f t="shared" si="68"/>
        <v/>
      </c>
      <c r="BU102" s="48" t="str">
        <f t="shared" si="69"/>
        <v/>
      </c>
      <c r="BV102" s="48" t="str">
        <f t="shared" si="70"/>
        <v/>
      </c>
      <c r="BW102" s="48" t="str">
        <f t="shared" si="71"/>
        <v/>
      </c>
      <c r="BX102" s="48" t="str">
        <f t="shared" si="72"/>
        <v/>
      </c>
      <c r="BY102" s="48" t="str">
        <f t="shared" si="73"/>
        <v/>
      </c>
      <c r="BZ102" s="48" t="str">
        <f t="shared" si="74"/>
        <v/>
      </c>
      <c r="CA102" s="48" t="str">
        <f t="shared" si="75"/>
        <v/>
      </c>
      <c r="CB102" s="48" t="str">
        <f t="shared" si="76"/>
        <v/>
      </c>
      <c r="CC102" s="48" t="str">
        <f t="shared" si="77"/>
        <v/>
      </c>
      <c r="CD102" s="48" t="str">
        <f t="shared" si="78"/>
        <v/>
      </c>
      <c r="CE102" s="58" t="str">
        <f>IFERROR(IF(BG102&lt;=23100,
   VLOOKUP(MASTER!$B$8,CCA_RATE,2,FALSE),
   VLOOKUP(MASTER!$B$8,CCA_RATE,3,FALSE)),"")</f>
        <v/>
      </c>
      <c r="CF102" s="48" t="str">
        <f>IFERROR(IF(C102="","",
IF(BH102=0,0,
   IF(AND(AX102=4,ISNUMBER(L102)),L102,
      IF(BH102&lt;=23100,
         VLOOKUP(MASTER!$B$8,CCA_RATE,2,FALSE),
         VLOOKUP(MASTER!$B$8,CCA_RATE,3,FALSE))))),"")</f>
        <v/>
      </c>
      <c r="CG102" s="48" t="str">
        <f>IFERROR(IF(C102="","",
IF(BI102=0,0,
   IF(AND(AX102=5,ISNUMBER(L102)),L102,
      IF(AND(AX102&gt;0,AX102&lt;5,ISNUMBER(L102)),CF102,
         IF(BI102&lt;=23100,
            VLOOKUP(MASTER!$B$8,CCA_RATE,2,FALSE),
            VLOOKUP(MASTER!$B$8,CCA_RATE,3,FALSE)))))),"")</f>
        <v/>
      </c>
      <c r="CH102" s="48" t="str">
        <f>IFERROR(IF(C102="","",
IF(BJ102=0,0,
   IF(AND(AX102=6,ISNUMBER(L102)),L102,
      IF(AND(AX102&gt;0,AX102&lt;6,ISNUMBER(L102)),CG102,
         IF(BJ102&lt;=23100,
            VLOOKUP(MASTER!$B$8,CCA_RATE,2,FALSE),
            VLOOKUP(MASTER!$B$8,CCA_RATE,3,FALSE)))))),"")</f>
        <v/>
      </c>
      <c r="CI102" s="48" t="str">
        <f>IFERROR(IF(C102="","",
IF(BK102=0,0,
   IF(AND(AX102=7,ISNUMBER(L102)),L102,
      IF(AND(AX102&gt;0,AX102&lt;7,ISNUMBER(L102)),CH102,
         IF(BK102&lt;=23100,
            VLOOKUP(MASTER!$B$8,CCA_RATE,2,FALSE),
            VLOOKUP(MASTER!$B$8,CCA_RATE,3,FALSE)))))),"")</f>
        <v/>
      </c>
      <c r="CJ102" s="48" t="str">
        <f>IFERROR(IF(C102="","",
IF(BL102=0,0,
   IF(AND(AX102=8,ISNUMBER(L102)),L102,
      IF(AND(AX102&gt;0,AX102&lt;8,ISNUMBER(L102)),CI102,
         IF(BL102&lt;=23100,
            VLOOKUP(MASTER!$B$8,CCA_RATE,2,FALSE),
            VLOOKUP(MASTER!$B$8,CCA_RATE,3,FALSE)))))),"")</f>
        <v/>
      </c>
      <c r="CK102" s="48" t="str">
        <f>IFERROR(IF(C102="","",
IF(BM102=0,0,
   IF(AND(AX102=9,ISNUMBER(L102)),L102,
      IF(AND(AX102&gt;0,AX102&lt;9,ISNUMBER(L102)),CJ102,
         IF(BM102&lt;=23100,
            VLOOKUP(MASTER!$B$8,CCA_RATE,2,FALSE),
            VLOOKUP(MASTER!$B$8,CCA_RATE,3,FALSE)))))),"")</f>
        <v/>
      </c>
      <c r="CL102" s="48" t="str">
        <f>IFERROR(IF(C102="","",
IF(BN102=0,0,
   IF(AND(AX102=10,ISNUMBER(L102)),L102,
      IF(AND(AX102&gt;0,AX102&lt;10,ISNUMBER(L102)),CK102,
         IF(BN102&lt;=23100,
            VLOOKUP(MASTER!$B$8,CCA_RATE,2,FALSE),
            VLOOKUP(MASTER!$B$8,CCA_RATE,3,FALSE)))))),"")</f>
        <v/>
      </c>
      <c r="CM102" s="48" t="str">
        <f>IFERROR(IF(C102="","",
IF(BO102=0,0,
   IF(AND(AX102=11,ISNUMBER(L102)),L102,
      IF(AND(AX102&gt;0,AX102&lt;11,ISNUMBER(L102)),CL102,
         IF(BO102&lt;=23100,
            VLOOKUP(MASTER!$B$8,CCA_RATE,2,FALSE),
            VLOOKUP(MASTER!$B$8,CCA_RATE,3,FALSE)))))),"")</f>
        <v/>
      </c>
      <c r="CN102" s="48" t="str">
        <f>IFERROR(IF(C102="","",
IF(BP102=0,0,
   IF(AND(AX102=12,ISNUMBER(L102)),L102,
      IF(AND(AX102&gt;0,AX102&lt;12,ISNUMBER(L102)),CM102,
         IF(BP102&lt;=23100,
            VLOOKUP(MASTER!$B$8,CCA_RATE,2,FALSE),
            VLOOKUP(MASTER!$B$8,CCA_RATE,3,FALSE)))))),"")</f>
        <v/>
      </c>
      <c r="CO102" s="48" t="str">
        <f>IFERROR(IF(C102="","",
IF(BQ102=0,0,
   IF(AND(AX102=13,ISNUMBER(L102)),L102,
      IF(AND(AX102&gt;0,AX102&lt;13,ISNUMBER(L102)),CN102,
         IF(BQ102&lt;=23100,
            VLOOKUP(MASTER!$B$8,CCA_RATE,2,FALSE),
            VLOOKUP(MASTER!$B$8,CCA_RATE,3,FALSE)))))),"")</f>
        <v/>
      </c>
      <c r="CP102" s="48" t="str">
        <f>IFERROR(IF(C102="","",
IF(BR102=0,0,
   IF(AND(AX102=14,ISNUMBER(L102)),L102,
      IF(AND(AX102&gt;0,AX102&lt;14,ISNUMBER(L102)),CO102,
         IF(BR102&lt;=23100,
            VLOOKUP(MASTER!$B$8,CCA_RATE,2,FALSE),
            VLOOKUP(MASTER!$B$8,CCA_RATE,3,FALSE)))))),"")</f>
        <v/>
      </c>
    </row>
    <row r="103" spans="1:94" x14ac:dyDescent="0.35">
      <c r="A103" s="48" t="str">
        <f>IF(C103="","",COUNTA($C$2:C103))</f>
        <v/>
      </c>
      <c r="B103" s="65"/>
      <c r="C103" s="65"/>
      <c r="D103" s="65"/>
      <c r="E103" s="65"/>
      <c r="F103" s="65"/>
      <c r="G103" s="65"/>
      <c r="H103" s="65"/>
      <c r="I103" s="65"/>
      <c r="J103" s="65"/>
      <c r="K103" s="65"/>
      <c r="L103" s="65"/>
      <c r="M103" s="65"/>
      <c r="N103" s="65"/>
      <c r="O103" s="65"/>
      <c r="P103" s="65"/>
      <c r="Q103" s="68"/>
      <c r="R103" s="68"/>
      <c r="S103" s="68"/>
      <c r="T103" s="68"/>
      <c r="U103" s="68"/>
      <c r="V103" s="68"/>
      <c r="W103" s="68"/>
      <c r="X103" s="68"/>
      <c r="Y103" s="68"/>
      <c r="Z103" s="68"/>
      <c r="AA103" s="68"/>
      <c r="AB103" s="68"/>
      <c r="AC103" t="s">
        <v>32</v>
      </c>
      <c r="AD103" s="48" t="str">
        <f t="shared" si="44"/>
        <v/>
      </c>
      <c r="AE103" s="48" t="str">
        <f>IFERROR(IF(AD103-MASTER!$B$6&lt;0,0,AD103-MASTER!$B$6),"")</f>
        <v/>
      </c>
      <c r="AF103" s="48" t="str">
        <f t="shared" si="45"/>
        <v/>
      </c>
      <c r="AG103" s="48" t="str">
        <f t="shared" si="46"/>
        <v/>
      </c>
      <c r="AH103" s="48" t="str">
        <f t="shared" si="47"/>
        <v/>
      </c>
      <c r="AI103" s="48" t="str">
        <f t="shared" si="48"/>
        <v/>
      </c>
      <c r="AJ103" s="48" t="str">
        <f t="shared" si="49"/>
        <v/>
      </c>
      <c r="AK103" s="69" t="str">
        <f t="shared" ca="1" si="50"/>
        <v/>
      </c>
      <c r="AW103" s="71">
        <f t="shared" si="42"/>
        <v>0</v>
      </c>
      <c r="AX103" s="71">
        <f t="shared" si="43"/>
        <v>0</v>
      </c>
      <c r="AY103" s="9">
        <f t="shared" si="51"/>
        <v>0</v>
      </c>
      <c r="AZ103" s="9">
        <f t="shared" si="52"/>
        <v>7</v>
      </c>
      <c r="BA103" s="9">
        <f t="shared" si="53"/>
        <v>0</v>
      </c>
      <c r="BB103" s="9">
        <f xml:space="preserve">
ROUND(BG103*MASTER!$B$3,0)
+ROUND(BH103*MASTER!$B$3,0)
+ROUND(BI103*MASTER!$B$3,0)
+ROUND(BJ103*MASTER!$B$3,0)
+ROUND(BK103*MASTER!$B$4,0)
+ROUND(BL103*MASTER!$B$4,0)
+ROUND(BM103*MASTER!$B$4,0)
+ROUND(BN103*MASTER!$B$4,0)
+ROUND(BO103*MASTER!$B$4,0)
+ROUND(BP103*MASTER!$B$4,0)
+ROUND(BQ103*MASTER!$B$4,0)
+ROUND(BR103*MASTER!$B$4,0)
+ROUND(
   (MASTER!$B$3 - MASTER!$B$11) * E103 * 2,
0)</f>
        <v>0</v>
      </c>
      <c r="BC103" s="9" t="str">
        <f t="shared" si="54"/>
        <v/>
      </c>
      <c r="BD103" s="9">
        <f t="shared" si="55"/>
        <v>0</v>
      </c>
      <c r="BE103" s="9">
        <f>IF(O103="Yes",MASTER!$B$7,0)</f>
        <v>0</v>
      </c>
      <c r="BF103" s="9">
        <f>IF(
   OR($N103="",$N103="NO"),
   0,
   IFERROR(
      ROUND(
         CHOOSE(
            MATCH($N103,$H$302:$H$313,0),
            (BG103 + ROUND(BG103*MASTER!$B$3,0))*0.5,
            (BH103 + ROUND(BH103*MASTER!$B$3,0))*0.5,
            (BI103 + ROUND(BI103*MASTER!$B$3,0))*0.5,
            (BJ103 + ROUND(BJ103*MASTER!$B$3,0))*0.5,
            (BK103 + ROUND(BK103*MASTER!$B$4,0))*0.5,
            (BL103 + ROUND(BL103*MASTER!$B$4,0))*0.5,
            (BM103 + ROUND(BM103*MASTER!$B$4,0))*0.5,
            (BN103 + ROUND(BN103*MASTER!$B$4,0))*0.5,
            (BO103 + ROUND(BO103*MASTER!$B$4,0))*0.5,
            (BP103 + ROUND(BP103*MASTER!$B$4,0))*0.5,
            (BQ103 + ROUND(BQ103*MASTER!$B$4,0))*0.5,
            (BR103 + ROUND(BR103*MASTER!$B$4,0))*0.5
         ),
      0),
   0)
)</f>
        <v>0</v>
      </c>
      <c r="BG103" s="71">
        <f t="shared" si="56"/>
        <v>0</v>
      </c>
      <c r="BH103" s="9">
        <f t="shared" si="57"/>
        <v>0</v>
      </c>
      <c r="BI103" s="9">
        <f t="shared" si="58"/>
        <v>0</v>
      </c>
      <c r="BJ103" s="9">
        <f t="shared" si="59"/>
        <v>0</v>
      </c>
      <c r="BK103" s="9">
        <f t="shared" si="60"/>
        <v>0</v>
      </c>
      <c r="BL103" s="71">
        <f t="shared" si="61"/>
        <v>0</v>
      </c>
      <c r="BM103" s="71">
        <f t="shared" si="62"/>
        <v>0</v>
      </c>
      <c r="BN103" s="71">
        <f t="shared" si="63"/>
        <v>0</v>
      </c>
      <c r="BO103" s="71">
        <f t="shared" si="64"/>
        <v>0</v>
      </c>
      <c r="BP103" s="71">
        <f t="shared" si="65"/>
        <v>0</v>
      </c>
      <c r="BQ103" s="72">
        <f t="shared" si="66"/>
        <v>0</v>
      </c>
      <c r="BR103" s="71">
        <f t="shared" si="67"/>
        <v>0</v>
      </c>
      <c r="BS103" s="58" t="str">
        <f>IF(C103="","",IFERROR(VLOOKUP($A103,HRA_EXCEPTION,2,FALSE),MASTER!$B$5))</f>
        <v/>
      </c>
      <c r="BT103" s="48" t="str">
        <f t="shared" si="68"/>
        <v/>
      </c>
      <c r="BU103" s="48" t="str">
        <f t="shared" si="69"/>
        <v/>
      </c>
      <c r="BV103" s="48" t="str">
        <f t="shared" si="70"/>
        <v/>
      </c>
      <c r="BW103" s="48" t="str">
        <f t="shared" si="71"/>
        <v/>
      </c>
      <c r="BX103" s="48" t="str">
        <f t="shared" si="72"/>
        <v/>
      </c>
      <c r="BY103" s="48" t="str">
        <f t="shared" si="73"/>
        <v/>
      </c>
      <c r="BZ103" s="48" t="str">
        <f t="shared" si="74"/>
        <v/>
      </c>
      <c r="CA103" s="48" t="str">
        <f t="shared" si="75"/>
        <v/>
      </c>
      <c r="CB103" s="48" t="str">
        <f t="shared" si="76"/>
        <v/>
      </c>
      <c r="CC103" s="48" t="str">
        <f t="shared" si="77"/>
        <v/>
      </c>
      <c r="CD103" s="48" t="str">
        <f t="shared" si="78"/>
        <v/>
      </c>
      <c r="CE103" s="58" t="str">
        <f>IFERROR(IF(BG103&lt;=23100,
   VLOOKUP(MASTER!$B$8,CCA_RATE,2,FALSE),
   VLOOKUP(MASTER!$B$8,CCA_RATE,3,FALSE)),"")</f>
        <v/>
      </c>
      <c r="CF103" s="48" t="str">
        <f>IFERROR(IF(C103="","",
IF(BH103=0,0,
   IF(AND(AX103=4,ISNUMBER(L103)),L103,
      IF(BH103&lt;=23100,
         VLOOKUP(MASTER!$B$8,CCA_RATE,2,FALSE),
         VLOOKUP(MASTER!$B$8,CCA_RATE,3,FALSE))))),"")</f>
        <v/>
      </c>
      <c r="CG103" s="48" t="str">
        <f>IFERROR(IF(C103="","",
IF(BI103=0,0,
   IF(AND(AX103=5,ISNUMBER(L103)),L103,
      IF(AND(AX103&gt;0,AX103&lt;5,ISNUMBER(L103)),CF103,
         IF(BI103&lt;=23100,
            VLOOKUP(MASTER!$B$8,CCA_RATE,2,FALSE),
            VLOOKUP(MASTER!$B$8,CCA_RATE,3,FALSE)))))),"")</f>
        <v/>
      </c>
      <c r="CH103" s="48" t="str">
        <f>IFERROR(IF(C103="","",
IF(BJ103=0,0,
   IF(AND(AX103=6,ISNUMBER(L103)),L103,
      IF(AND(AX103&gt;0,AX103&lt;6,ISNUMBER(L103)),CG103,
         IF(BJ103&lt;=23100,
            VLOOKUP(MASTER!$B$8,CCA_RATE,2,FALSE),
            VLOOKUP(MASTER!$B$8,CCA_RATE,3,FALSE)))))),"")</f>
        <v/>
      </c>
      <c r="CI103" s="48" t="str">
        <f>IFERROR(IF(C103="","",
IF(BK103=0,0,
   IF(AND(AX103=7,ISNUMBER(L103)),L103,
      IF(AND(AX103&gt;0,AX103&lt;7,ISNUMBER(L103)),CH103,
         IF(BK103&lt;=23100,
            VLOOKUP(MASTER!$B$8,CCA_RATE,2,FALSE),
            VLOOKUP(MASTER!$B$8,CCA_RATE,3,FALSE)))))),"")</f>
        <v/>
      </c>
      <c r="CJ103" s="48" t="str">
        <f>IFERROR(IF(C103="","",
IF(BL103=0,0,
   IF(AND(AX103=8,ISNUMBER(L103)),L103,
      IF(AND(AX103&gt;0,AX103&lt;8,ISNUMBER(L103)),CI103,
         IF(BL103&lt;=23100,
            VLOOKUP(MASTER!$B$8,CCA_RATE,2,FALSE),
            VLOOKUP(MASTER!$B$8,CCA_RATE,3,FALSE)))))),"")</f>
        <v/>
      </c>
      <c r="CK103" s="48" t="str">
        <f>IFERROR(IF(C103="","",
IF(BM103=0,0,
   IF(AND(AX103=9,ISNUMBER(L103)),L103,
      IF(AND(AX103&gt;0,AX103&lt;9,ISNUMBER(L103)),CJ103,
         IF(BM103&lt;=23100,
            VLOOKUP(MASTER!$B$8,CCA_RATE,2,FALSE),
            VLOOKUP(MASTER!$B$8,CCA_RATE,3,FALSE)))))),"")</f>
        <v/>
      </c>
      <c r="CL103" s="48" t="str">
        <f>IFERROR(IF(C103="","",
IF(BN103=0,0,
   IF(AND(AX103=10,ISNUMBER(L103)),L103,
      IF(AND(AX103&gt;0,AX103&lt;10,ISNUMBER(L103)),CK103,
         IF(BN103&lt;=23100,
            VLOOKUP(MASTER!$B$8,CCA_RATE,2,FALSE),
            VLOOKUP(MASTER!$B$8,CCA_RATE,3,FALSE)))))),"")</f>
        <v/>
      </c>
      <c r="CM103" s="48" t="str">
        <f>IFERROR(IF(C103="","",
IF(BO103=0,0,
   IF(AND(AX103=11,ISNUMBER(L103)),L103,
      IF(AND(AX103&gt;0,AX103&lt;11,ISNUMBER(L103)),CL103,
         IF(BO103&lt;=23100,
            VLOOKUP(MASTER!$B$8,CCA_RATE,2,FALSE),
            VLOOKUP(MASTER!$B$8,CCA_RATE,3,FALSE)))))),"")</f>
        <v/>
      </c>
      <c r="CN103" s="48" t="str">
        <f>IFERROR(IF(C103="","",
IF(BP103=0,0,
   IF(AND(AX103=12,ISNUMBER(L103)),L103,
      IF(AND(AX103&gt;0,AX103&lt;12,ISNUMBER(L103)),CM103,
         IF(BP103&lt;=23100,
            VLOOKUP(MASTER!$B$8,CCA_RATE,2,FALSE),
            VLOOKUP(MASTER!$B$8,CCA_RATE,3,FALSE)))))),"")</f>
        <v/>
      </c>
      <c r="CO103" s="48" t="str">
        <f>IFERROR(IF(C103="","",
IF(BQ103=0,0,
   IF(AND(AX103=13,ISNUMBER(L103)),L103,
      IF(AND(AX103&gt;0,AX103&lt;13,ISNUMBER(L103)),CN103,
         IF(BQ103&lt;=23100,
            VLOOKUP(MASTER!$B$8,CCA_RATE,2,FALSE),
            VLOOKUP(MASTER!$B$8,CCA_RATE,3,FALSE)))))),"")</f>
        <v/>
      </c>
      <c r="CP103" s="48" t="str">
        <f>IFERROR(IF(C103="","",
IF(BR103=0,0,
   IF(AND(AX103=14,ISNUMBER(L103)),L103,
      IF(AND(AX103&gt;0,AX103&lt;14,ISNUMBER(L103)),CO103,
         IF(BR103&lt;=23100,
            VLOOKUP(MASTER!$B$8,CCA_RATE,2,FALSE),
            VLOOKUP(MASTER!$B$8,CCA_RATE,3,FALSE)))))),"")</f>
        <v/>
      </c>
    </row>
    <row r="104" spans="1:94" x14ac:dyDescent="0.35">
      <c r="A104" s="48" t="str">
        <f>IF(C104="","",COUNTA($C$2:C104))</f>
        <v/>
      </c>
      <c r="B104" s="65"/>
      <c r="C104" s="65"/>
      <c r="D104" s="65"/>
      <c r="E104" s="65"/>
      <c r="F104" s="65"/>
      <c r="G104" s="65"/>
      <c r="H104" s="65"/>
      <c r="I104" s="65"/>
      <c r="J104" s="65"/>
      <c r="K104" s="65"/>
      <c r="L104" s="65"/>
      <c r="M104" s="65"/>
      <c r="N104" s="65"/>
      <c r="O104" s="65"/>
      <c r="P104" s="65"/>
      <c r="Q104" s="68"/>
      <c r="R104" s="68"/>
      <c r="S104" s="68"/>
      <c r="T104" s="68"/>
      <c r="U104" s="68"/>
      <c r="V104" s="68"/>
      <c r="W104" s="68"/>
      <c r="X104" s="68"/>
      <c r="Y104" s="68"/>
      <c r="Z104" s="68"/>
      <c r="AA104" s="68"/>
      <c r="AB104" s="68"/>
      <c r="AC104" t="s">
        <v>33</v>
      </c>
      <c r="AD104" s="48" t="str">
        <f t="shared" si="44"/>
        <v/>
      </c>
      <c r="AE104" s="48" t="str">
        <f>IFERROR(IF(AD104-MASTER!$B$6&lt;0,0,AD104-MASTER!$B$6),"")</f>
        <v/>
      </c>
      <c r="AF104" s="48" t="str">
        <f t="shared" si="45"/>
        <v/>
      </c>
      <c r="AG104" s="48" t="str">
        <f t="shared" si="46"/>
        <v/>
      </c>
      <c r="AH104" s="48" t="str">
        <f t="shared" si="47"/>
        <v/>
      </c>
      <c r="AI104" s="48" t="str">
        <f t="shared" si="48"/>
        <v/>
      </c>
      <c r="AJ104" s="48" t="str">
        <f t="shared" si="49"/>
        <v/>
      </c>
      <c r="AK104" s="69" t="str">
        <f t="shared" ca="1" si="50"/>
        <v/>
      </c>
      <c r="AW104" s="71">
        <f t="shared" si="42"/>
        <v>0</v>
      </c>
      <c r="AX104" s="71">
        <f t="shared" si="43"/>
        <v>0</v>
      </c>
      <c r="AY104" s="9">
        <f t="shared" si="51"/>
        <v>0</v>
      </c>
      <c r="AZ104" s="9">
        <f t="shared" si="52"/>
        <v>7</v>
      </c>
      <c r="BA104" s="9">
        <f t="shared" si="53"/>
        <v>0</v>
      </c>
      <c r="BB104" s="9">
        <f xml:space="preserve">
ROUND(BG104*MASTER!$B$3,0)
+ROUND(BH104*MASTER!$B$3,0)
+ROUND(BI104*MASTER!$B$3,0)
+ROUND(BJ104*MASTER!$B$3,0)
+ROUND(BK104*MASTER!$B$4,0)
+ROUND(BL104*MASTER!$B$4,0)
+ROUND(BM104*MASTER!$B$4,0)
+ROUND(BN104*MASTER!$B$4,0)
+ROUND(BO104*MASTER!$B$4,0)
+ROUND(BP104*MASTER!$B$4,0)
+ROUND(BQ104*MASTER!$B$4,0)
+ROUND(BR104*MASTER!$B$4,0)
+ROUND(
   (MASTER!$B$3 - MASTER!$B$11) * E104 * 2,
0)</f>
        <v>0</v>
      </c>
      <c r="BC104" s="9" t="str">
        <f t="shared" si="54"/>
        <v/>
      </c>
      <c r="BD104" s="9">
        <f t="shared" si="55"/>
        <v>0</v>
      </c>
      <c r="BE104" s="9">
        <f>IF(O104="Yes",MASTER!$B$7,0)</f>
        <v>0</v>
      </c>
      <c r="BF104" s="9">
        <f>IF(
   OR($N104="",$N104="NO"),
   0,
   IFERROR(
      ROUND(
         CHOOSE(
            MATCH($N104,$H$302:$H$313,0),
            (BG104 + ROUND(BG104*MASTER!$B$3,0))*0.5,
            (BH104 + ROUND(BH104*MASTER!$B$3,0))*0.5,
            (BI104 + ROUND(BI104*MASTER!$B$3,0))*0.5,
            (BJ104 + ROUND(BJ104*MASTER!$B$3,0))*0.5,
            (BK104 + ROUND(BK104*MASTER!$B$4,0))*0.5,
            (BL104 + ROUND(BL104*MASTER!$B$4,0))*0.5,
            (BM104 + ROUND(BM104*MASTER!$B$4,0))*0.5,
            (BN104 + ROUND(BN104*MASTER!$B$4,0))*0.5,
            (BO104 + ROUND(BO104*MASTER!$B$4,0))*0.5,
            (BP104 + ROUND(BP104*MASTER!$B$4,0))*0.5,
            (BQ104 + ROUND(BQ104*MASTER!$B$4,0))*0.5,
            (BR104 + ROUND(BR104*MASTER!$B$4,0))*0.5
         ),
      0),
   0)
)</f>
        <v>0</v>
      </c>
      <c r="BG104" s="71">
        <f t="shared" si="56"/>
        <v>0</v>
      </c>
      <c r="BH104" s="9">
        <f t="shared" si="57"/>
        <v>0</v>
      </c>
      <c r="BI104" s="9">
        <f t="shared" si="58"/>
        <v>0</v>
      </c>
      <c r="BJ104" s="9">
        <f t="shared" si="59"/>
        <v>0</v>
      </c>
      <c r="BK104" s="9">
        <f t="shared" si="60"/>
        <v>0</v>
      </c>
      <c r="BL104" s="71">
        <f t="shared" si="61"/>
        <v>0</v>
      </c>
      <c r="BM104" s="71">
        <f t="shared" si="62"/>
        <v>0</v>
      </c>
      <c r="BN104" s="71">
        <f t="shared" si="63"/>
        <v>0</v>
      </c>
      <c r="BO104" s="71">
        <f t="shared" si="64"/>
        <v>0</v>
      </c>
      <c r="BP104" s="71">
        <f t="shared" si="65"/>
        <v>0</v>
      </c>
      <c r="BQ104" s="72">
        <f t="shared" si="66"/>
        <v>0</v>
      </c>
      <c r="BR104" s="71">
        <f t="shared" si="67"/>
        <v>0</v>
      </c>
      <c r="BS104" s="58" t="str">
        <f>IF(C104="","",IFERROR(VLOOKUP($A104,HRA_EXCEPTION,2,FALSE),MASTER!$B$5))</f>
        <v/>
      </c>
      <c r="BT104" s="48" t="str">
        <f t="shared" si="68"/>
        <v/>
      </c>
      <c r="BU104" s="48" t="str">
        <f t="shared" si="69"/>
        <v/>
      </c>
      <c r="BV104" s="48" t="str">
        <f t="shared" si="70"/>
        <v/>
      </c>
      <c r="BW104" s="48" t="str">
        <f t="shared" si="71"/>
        <v/>
      </c>
      <c r="BX104" s="48" t="str">
        <f t="shared" si="72"/>
        <v/>
      </c>
      <c r="BY104" s="48" t="str">
        <f t="shared" si="73"/>
        <v/>
      </c>
      <c r="BZ104" s="48" t="str">
        <f t="shared" si="74"/>
        <v/>
      </c>
      <c r="CA104" s="48" t="str">
        <f t="shared" si="75"/>
        <v/>
      </c>
      <c r="CB104" s="48" t="str">
        <f t="shared" si="76"/>
        <v/>
      </c>
      <c r="CC104" s="48" t="str">
        <f t="shared" si="77"/>
        <v/>
      </c>
      <c r="CD104" s="48" t="str">
        <f t="shared" si="78"/>
        <v/>
      </c>
      <c r="CE104" s="58" t="str">
        <f>IFERROR(IF(BG104&lt;=23100,
   VLOOKUP(MASTER!$B$8,CCA_RATE,2,FALSE),
   VLOOKUP(MASTER!$B$8,CCA_RATE,3,FALSE)),"")</f>
        <v/>
      </c>
      <c r="CF104" s="48" t="str">
        <f>IFERROR(IF(C104="","",
IF(BH104=0,0,
   IF(AND(AX104=4,ISNUMBER(L104)),L104,
      IF(BH104&lt;=23100,
         VLOOKUP(MASTER!$B$8,CCA_RATE,2,FALSE),
         VLOOKUP(MASTER!$B$8,CCA_RATE,3,FALSE))))),"")</f>
        <v/>
      </c>
      <c r="CG104" s="48" t="str">
        <f>IFERROR(IF(C104="","",
IF(BI104=0,0,
   IF(AND(AX104=5,ISNUMBER(L104)),L104,
      IF(AND(AX104&gt;0,AX104&lt;5,ISNUMBER(L104)),CF104,
         IF(BI104&lt;=23100,
            VLOOKUP(MASTER!$B$8,CCA_RATE,2,FALSE),
            VLOOKUP(MASTER!$B$8,CCA_RATE,3,FALSE)))))),"")</f>
        <v/>
      </c>
      <c r="CH104" s="48" t="str">
        <f>IFERROR(IF(C104="","",
IF(BJ104=0,0,
   IF(AND(AX104=6,ISNUMBER(L104)),L104,
      IF(AND(AX104&gt;0,AX104&lt;6,ISNUMBER(L104)),CG104,
         IF(BJ104&lt;=23100,
            VLOOKUP(MASTER!$B$8,CCA_RATE,2,FALSE),
            VLOOKUP(MASTER!$B$8,CCA_RATE,3,FALSE)))))),"")</f>
        <v/>
      </c>
      <c r="CI104" s="48" t="str">
        <f>IFERROR(IF(C104="","",
IF(BK104=0,0,
   IF(AND(AX104=7,ISNUMBER(L104)),L104,
      IF(AND(AX104&gt;0,AX104&lt;7,ISNUMBER(L104)),CH104,
         IF(BK104&lt;=23100,
            VLOOKUP(MASTER!$B$8,CCA_RATE,2,FALSE),
            VLOOKUP(MASTER!$B$8,CCA_RATE,3,FALSE)))))),"")</f>
        <v/>
      </c>
      <c r="CJ104" s="48" t="str">
        <f>IFERROR(IF(C104="","",
IF(BL104=0,0,
   IF(AND(AX104=8,ISNUMBER(L104)),L104,
      IF(AND(AX104&gt;0,AX104&lt;8,ISNUMBER(L104)),CI104,
         IF(BL104&lt;=23100,
            VLOOKUP(MASTER!$B$8,CCA_RATE,2,FALSE),
            VLOOKUP(MASTER!$B$8,CCA_RATE,3,FALSE)))))),"")</f>
        <v/>
      </c>
      <c r="CK104" s="48" t="str">
        <f>IFERROR(IF(C104="","",
IF(BM104=0,0,
   IF(AND(AX104=9,ISNUMBER(L104)),L104,
      IF(AND(AX104&gt;0,AX104&lt;9,ISNUMBER(L104)),CJ104,
         IF(BM104&lt;=23100,
            VLOOKUP(MASTER!$B$8,CCA_RATE,2,FALSE),
            VLOOKUP(MASTER!$B$8,CCA_RATE,3,FALSE)))))),"")</f>
        <v/>
      </c>
      <c r="CL104" s="48" t="str">
        <f>IFERROR(IF(C104="","",
IF(BN104=0,0,
   IF(AND(AX104=10,ISNUMBER(L104)),L104,
      IF(AND(AX104&gt;0,AX104&lt;10,ISNUMBER(L104)),CK104,
         IF(BN104&lt;=23100,
            VLOOKUP(MASTER!$B$8,CCA_RATE,2,FALSE),
            VLOOKUP(MASTER!$B$8,CCA_RATE,3,FALSE)))))),"")</f>
        <v/>
      </c>
      <c r="CM104" s="48" t="str">
        <f>IFERROR(IF(C104="","",
IF(BO104=0,0,
   IF(AND(AX104=11,ISNUMBER(L104)),L104,
      IF(AND(AX104&gt;0,AX104&lt;11,ISNUMBER(L104)),CL104,
         IF(BO104&lt;=23100,
            VLOOKUP(MASTER!$B$8,CCA_RATE,2,FALSE),
            VLOOKUP(MASTER!$B$8,CCA_RATE,3,FALSE)))))),"")</f>
        <v/>
      </c>
      <c r="CN104" s="48" t="str">
        <f>IFERROR(IF(C104="","",
IF(BP104=0,0,
   IF(AND(AX104=12,ISNUMBER(L104)),L104,
      IF(AND(AX104&gt;0,AX104&lt;12,ISNUMBER(L104)),CM104,
         IF(BP104&lt;=23100,
            VLOOKUP(MASTER!$B$8,CCA_RATE,2,FALSE),
            VLOOKUP(MASTER!$B$8,CCA_RATE,3,FALSE)))))),"")</f>
        <v/>
      </c>
      <c r="CO104" s="48" t="str">
        <f>IFERROR(IF(C104="","",
IF(BQ104=0,0,
   IF(AND(AX104=13,ISNUMBER(L104)),L104,
      IF(AND(AX104&gt;0,AX104&lt;13,ISNUMBER(L104)),CN104,
         IF(BQ104&lt;=23100,
            VLOOKUP(MASTER!$B$8,CCA_RATE,2,FALSE),
            VLOOKUP(MASTER!$B$8,CCA_RATE,3,FALSE)))))),"")</f>
        <v/>
      </c>
      <c r="CP104" s="48" t="str">
        <f>IFERROR(IF(C104="","",
IF(BR104=0,0,
   IF(AND(AX104=14,ISNUMBER(L104)),L104,
      IF(AND(AX104&gt;0,AX104&lt;14,ISNUMBER(L104)),CO104,
         IF(BR104&lt;=23100,
            VLOOKUP(MASTER!$B$8,CCA_RATE,2,FALSE),
            VLOOKUP(MASTER!$B$8,CCA_RATE,3,FALSE)))))),"")</f>
        <v/>
      </c>
    </row>
    <row r="105" spans="1:94" x14ac:dyDescent="0.35">
      <c r="A105" s="48" t="str">
        <f>IF(C105="","",COUNTA($C$2:C105))</f>
        <v/>
      </c>
      <c r="B105" s="65"/>
      <c r="C105" s="65"/>
      <c r="D105" s="65"/>
      <c r="E105" s="65"/>
      <c r="F105" s="65"/>
      <c r="G105" s="65"/>
      <c r="H105" s="65"/>
      <c r="I105" s="65"/>
      <c r="J105" s="65"/>
      <c r="K105" s="65"/>
      <c r="L105" s="65"/>
      <c r="M105" s="65"/>
      <c r="N105" s="65"/>
      <c r="O105" s="65"/>
      <c r="P105" s="65"/>
      <c r="Q105" s="68"/>
      <c r="R105" s="68"/>
      <c r="S105" s="68"/>
      <c r="T105" s="68"/>
      <c r="U105" s="68"/>
      <c r="V105" s="68"/>
      <c r="W105" s="68"/>
      <c r="X105" s="68"/>
      <c r="Y105" s="68"/>
      <c r="Z105" s="68"/>
      <c r="AA105" s="68"/>
      <c r="AB105" s="68"/>
      <c r="AC105" t="s">
        <v>34</v>
      </c>
      <c r="AD105" s="48" t="str">
        <f t="shared" si="44"/>
        <v/>
      </c>
      <c r="AE105" s="48" t="str">
        <f>IFERROR(IF(AD105-MASTER!$B$6&lt;0,0,AD105-MASTER!$B$6),"")</f>
        <v/>
      </c>
      <c r="AF105" s="48" t="str">
        <f t="shared" si="45"/>
        <v/>
      </c>
      <c r="AG105" s="48" t="str">
        <f t="shared" si="46"/>
        <v/>
      </c>
      <c r="AH105" s="48" t="str">
        <f t="shared" si="47"/>
        <v/>
      </c>
      <c r="AI105" s="48" t="str">
        <f t="shared" si="48"/>
        <v/>
      </c>
      <c r="AJ105" s="48" t="str">
        <f t="shared" si="49"/>
        <v/>
      </c>
      <c r="AK105" s="69" t="str">
        <f t="shared" ca="1" si="50"/>
        <v/>
      </c>
      <c r="AW105" s="71">
        <f t="shared" si="42"/>
        <v>0</v>
      </c>
      <c r="AX105" s="71">
        <f t="shared" si="43"/>
        <v>0</v>
      </c>
      <c r="AY105" s="9">
        <f t="shared" si="51"/>
        <v>0</v>
      </c>
      <c r="AZ105" s="9">
        <f t="shared" si="52"/>
        <v>7</v>
      </c>
      <c r="BA105" s="9">
        <f t="shared" si="53"/>
        <v>0</v>
      </c>
      <c r="BB105" s="9">
        <f xml:space="preserve">
ROUND(BG105*MASTER!$B$3,0)
+ROUND(BH105*MASTER!$B$3,0)
+ROUND(BI105*MASTER!$B$3,0)
+ROUND(BJ105*MASTER!$B$3,0)
+ROUND(BK105*MASTER!$B$4,0)
+ROUND(BL105*MASTER!$B$4,0)
+ROUND(BM105*MASTER!$B$4,0)
+ROUND(BN105*MASTER!$B$4,0)
+ROUND(BO105*MASTER!$B$4,0)
+ROUND(BP105*MASTER!$B$4,0)
+ROUND(BQ105*MASTER!$B$4,0)
+ROUND(BR105*MASTER!$B$4,0)
+ROUND(
   (MASTER!$B$3 - MASTER!$B$11) * E105 * 2,
0)</f>
        <v>0</v>
      </c>
      <c r="BC105" s="9" t="str">
        <f t="shared" si="54"/>
        <v/>
      </c>
      <c r="BD105" s="9">
        <f t="shared" si="55"/>
        <v>0</v>
      </c>
      <c r="BE105" s="9">
        <f>IF(O105="Yes",MASTER!$B$7,0)</f>
        <v>0</v>
      </c>
      <c r="BF105" s="9">
        <f>IF(
   OR($N105="",$N105="NO"),
   0,
   IFERROR(
      ROUND(
         CHOOSE(
            MATCH($N105,$H$302:$H$313,0),
            (BG105 + ROUND(BG105*MASTER!$B$3,0))*0.5,
            (BH105 + ROUND(BH105*MASTER!$B$3,0))*0.5,
            (BI105 + ROUND(BI105*MASTER!$B$3,0))*0.5,
            (BJ105 + ROUND(BJ105*MASTER!$B$3,0))*0.5,
            (BK105 + ROUND(BK105*MASTER!$B$4,0))*0.5,
            (BL105 + ROUND(BL105*MASTER!$B$4,0))*0.5,
            (BM105 + ROUND(BM105*MASTER!$B$4,0))*0.5,
            (BN105 + ROUND(BN105*MASTER!$B$4,0))*0.5,
            (BO105 + ROUND(BO105*MASTER!$B$4,0))*0.5,
            (BP105 + ROUND(BP105*MASTER!$B$4,0))*0.5,
            (BQ105 + ROUND(BQ105*MASTER!$B$4,0))*0.5,
            (BR105 + ROUND(BR105*MASTER!$B$4,0))*0.5
         ),
      0),
   0)
)</f>
        <v>0</v>
      </c>
      <c r="BG105" s="71">
        <f t="shared" si="56"/>
        <v>0</v>
      </c>
      <c r="BH105" s="9">
        <f t="shared" si="57"/>
        <v>0</v>
      </c>
      <c r="BI105" s="9">
        <f t="shared" si="58"/>
        <v>0</v>
      </c>
      <c r="BJ105" s="9">
        <f t="shared" si="59"/>
        <v>0</v>
      </c>
      <c r="BK105" s="9">
        <f t="shared" si="60"/>
        <v>0</v>
      </c>
      <c r="BL105" s="71">
        <f t="shared" si="61"/>
        <v>0</v>
      </c>
      <c r="BM105" s="71">
        <f t="shared" si="62"/>
        <v>0</v>
      </c>
      <c r="BN105" s="71">
        <f t="shared" si="63"/>
        <v>0</v>
      </c>
      <c r="BO105" s="71">
        <f t="shared" si="64"/>
        <v>0</v>
      </c>
      <c r="BP105" s="71">
        <f t="shared" si="65"/>
        <v>0</v>
      </c>
      <c r="BQ105" s="72">
        <f t="shared" si="66"/>
        <v>0</v>
      </c>
      <c r="BR105" s="71">
        <f t="shared" si="67"/>
        <v>0</v>
      </c>
      <c r="BS105" s="58" t="str">
        <f>IF(C105="","",IFERROR(VLOOKUP($A105,HRA_EXCEPTION,2,FALSE),MASTER!$B$5))</f>
        <v/>
      </c>
      <c r="BT105" s="48" t="str">
        <f t="shared" si="68"/>
        <v/>
      </c>
      <c r="BU105" s="48" t="str">
        <f t="shared" si="69"/>
        <v/>
      </c>
      <c r="BV105" s="48" t="str">
        <f t="shared" si="70"/>
        <v/>
      </c>
      <c r="BW105" s="48" t="str">
        <f t="shared" si="71"/>
        <v/>
      </c>
      <c r="BX105" s="48" t="str">
        <f t="shared" si="72"/>
        <v/>
      </c>
      <c r="BY105" s="48" t="str">
        <f t="shared" si="73"/>
        <v/>
      </c>
      <c r="BZ105" s="48" t="str">
        <f t="shared" si="74"/>
        <v/>
      </c>
      <c r="CA105" s="48" t="str">
        <f t="shared" si="75"/>
        <v/>
      </c>
      <c r="CB105" s="48" t="str">
        <f t="shared" si="76"/>
        <v/>
      </c>
      <c r="CC105" s="48" t="str">
        <f t="shared" si="77"/>
        <v/>
      </c>
      <c r="CD105" s="48" t="str">
        <f t="shared" si="78"/>
        <v/>
      </c>
      <c r="CE105" s="58" t="str">
        <f>IFERROR(IF(BG105&lt;=23100,
   VLOOKUP(MASTER!$B$8,CCA_RATE,2,FALSE),
   VLOOKUP(MASTER!$B$8,CCA_RATE,3,FALSE)),"")</f>
        <v/>
      </c>
      <c r="CF105" s="48" t="str">
        <f>IFERROR(IF(C105="","",
IF(BH105=0,0,
   IF(AND(AX105=4,ISNUMBER(L105)),L105,
      IF(BH105&lt;=23100,
         VLOOKUP(MASTER!$B$8,CCA_RATE,2,FALSE),
         VLOOKUP(MASTER!$B$8,CCA_RATE,3,FALSE))))),"")</f>
        <v/>
      </c>
      <c r="CG105" s="48" t="str">
        <f>IFERROR(IF(C105="","",
IF(BI105=0,0,
   IF(AND(AX105=5,ISNUMBER(L105)),L105,
      IF(AND(AX105&gt;0,AX105&lt;5,ISNUMBER(L105)),CF105,
         IF(BI105&lt;=23100,
            VLOOKUP(MASTER!$B$8,CCA_RATE,2,FALSE),
            VLOOKUP(MASTER!$B$8,CCA_RATE,3,FALSE)))))),"")</f>
        <v/>
      </c>
      <c r="CH105" s="48" t="str">
        <f>IFERROR(IF(C105="","",
IF(BJ105=0,0,
   IF(AND(AX105=6,ISNUMBER(L105)),L105,
      IF(AND(AX105&gt;0,AX105&lt;6,ISNUMBER(L105)),CG105,
         IF(BJ105&lt;=23100,
            VLOOKUP(MASTER!$B$8,CCA_RATE,2,FALSE),
            VLOOKUP(MASTER!$B$8,CCA_RATE,3,FALSE)))))),"")</f>
        <v/>
      </c>
      <c r="CI105" s="48" t="str">
        <f>IFERROR(IF(C105="","",
IF(BK105=0,0,
   IF(AND(AX105=7,ISNUMBER(L105)),L105,
      IF(AND(AX105&gt;0,AX105&lt;7,ISNUMBER(L105)),CH105,
         IF(BK105&lt;=23100,
            VLOOKUP(MASTER!$B$8,CCA_RATE,2,FALSE),
            VLOOKUP(MASTER!$B$8,CCA_RATE,3,FALSE)))))),"")</f>
        <v/>
      </c>
      <c r="CJ105" s="48" t="str">
        <f>IFERROR(IF(C105="","",
IF(BL105=0,0,
   IF(AND(AX105=8,ISNUMBER(L105)),L105,
      IF(AND(AX105&gt;0,AX105&lt;8,ISNUMBER(L105)),CI105,
         IF(BL105&lt;=23100,
            VLOOKUP(MASTER!$B$8,CCA_RATE,2,FALSE),
            VLOOKUP(MASTER!$B$8,CCA_RATE,3,FALSE)))))),"")</f>
        <v/>
      </c>
      <c r="CK105" s="48" t="str">
        <f>IFERROR(IF(C105="","",
IF(BM105=0,0,
   IF(AND(AX105=9,ISNUMBER(L105)),L105,
      IF(AND(AX105&gt;0,AX105&lt;9,ISNUMBER(L105)),CJ105,
         IF(BM105&lt;=23100,
            VLOOKUP(MASTER!$B$8,CCA_RATE,2,FALSE),
            VLOOKUP(MASTER!$B$8,CCA_RATE,3,FALSE)))))),"")</f>
        <v/>
      </c>
      <c r="CL105" s="48" t="str">
        <f>IFERROR(IF(C105="","",
IF(BN105=0,0,
   IF(AND(AX105=10,ISNUMBER(L105)),L105,
      IF(AND(AX105&gt;0,AX105&lt;10,ISNUMBER(L105)),CK105,
         IF(BN105&lt;=23100,
            VLOOKUP(MASTER!$B$8,CCA_RATE,2,FALSE),
            VLOOKUP(MASTER!$B$8,CCA_RATE,3,FALSE)))))),"")</f>
        <v/>
      </c>
      <c r="CM105" s="48" t="str">
        <f>IFERROR(IF(C105="","",
IF(BO105=0,0,
   IF(AND(AX105=11,ISNUMBER(L105)),L105,
      IF(AND(AX105&gt;0,AX105&lt;11,ISNUMBER(L105)),CL105,
         IF(BO105&lt;=23100,
            VLOOKUP(MASTER!$B$8,CCA_RATE,2,FALSE),
            VLOOKUP(MASTER!$B$8,CCA_RATE,3,FALSE)))))),"")</f>
        <v/>
      </c>
      <c r="CN105" s="48" t="str">
        <f>IFERROR(IF(C105="","",
IF(BP105=0,0,
   IF(AND(AX105=12,ISNUMBER(L105)),L105,
      IF(AND(AX105&gt;0,AX105&lt;12,ISNUMBER(L105)),CM105,
         IF(BP105&lt;=23100,
            VLOOKUP(MASTER!$B$8,CCA_RATE,2,FALSE),
            VLOOKUP(MASTER!$B$8,CCA_RATE,3,FALSE)))))),"")</f>
        <v/>
      </c>
      <c r="CO105" s="48" t="str">
        <f>IFERROR(IF(C105="","",
IF(BQ105=0,0,
   IF(AND(AX105=13,ISNUMBER(L105)),L105,
      IF(AND(AX105&gt;0,AX105&lt;13,ISNUMBER(L105)),CN105,
         IF(BQ105&lt;=23100,
            VLOOKUP(MASTER!$B$8,CCA_RATE,2,FALSE),
            VLOOKUP(MASTER!$B$8,CCA_RATE,3,FALSE)))))),"")</f>
        <v/>
      </c>
      <c r="CP105" s="48" t="str">
        <f>IFERROR(IF(C105="","",
IF(BR105=0,0,
   IF(AND(AX105=14,ISNUMBER(L105)),L105,
      IF(AND(AX105&gt;0,AX105&lt;14,ISNUMBER(L105)),CO105,
         IF(BR105&lt;=23100,
            VLOOKUP(MASTER!$B$8,CCA_RATE,2,FALSE),
            VLOOKUP(MASTER!$B$8,CCA_RATE,3,FALSE)))))),"")</f>
        <v/>
      </c>
    </row>
    <row r="106" spans="1:94" x14ac:dyDescent="0.35">
      <c r="A106" s="48" t="str">
        <f>IF(C106="","",COUNTA($C$2:C106))</f>
        <v/>
      </c>
      <c r="B106" s="65"/>
      <c r="C106" s="65"/>
      <c r="D106" s="65"/>
      <c r="E106" s="65"/>
      <c r="F106" s="65"/>
      <c r="G106" s="65"/>
      <c r="H106" s="65"/>
      <c r="I106" s="65"/>
      <c r="J106" s="65"/>
      <c r="K106" s="65"/>
      <c r="L106" s="65"/>
      <c r="M106" s="65"/>
      <c r="N106" s="65"/>
      <c r="O106" s="65"/>
      <c r="P106" s="65"/>
      <c r="Q106" s="68"/>
      <c r="R106" s="68"/>
      <c r="S106" s="68"/>
      <c r="T106" s="68"/>
      <c r="U106" s="68"/>
      <c r="V106" s="68"/>
      <c r="W106" s="68"/>
      <c r="X106" s="68"/>
      <c r="Y106" s="68"/>
      <c r="Z106" s="68"/>
      <c r="AA106" s="68"/>
      <c r="AB106" s="68"/>
      <c r="AC106" t="s">
        <v>35</v>
      </c>
      <c r="AD106" s="48" t="str">
        <f t="shared" si="44"/>
        <v/>
      </c>
      <c r="AE106" s="48" t="str">
        <f>IFERROR(IF(AD106-MASTER!$B$6&lt;0,0,AD106-MASTER!$B$6),"")</f>
        <v/>
      </c>
      <c r="AF106" s="48" t="str">
        <f t="shared" si="45"/>
        <v/>
      </c>
      <c r="AG106" s="48" t="str">
        <f t="shared" si="46"/>
        <v/>
      </c>
      <c r="AH106" s="48" t="str">
        <f t="shared" si="47"/>
        <v/>
      </c>
      <c r="AI106" s="48" t="str">
        <f t="shared" si="48"/>
        <v/>
      </c>
      <c r="AJ106" s="48" t="str">
        <f t="shared" si="49"/>
        <v/>
      </c>
      <c r="AK106" s="69" t="str">
        <f t="shared" ca="1" si="50"/>
        <v/>
      </c>
      <c r="AW106" s="71">
        <f t="shared" si="42"/>
        <v>0</v>
      </c>
      <c r="AX106" s="71">
        <f t="shared" si="43"/>
        <v>0</v>
      </c>
      <c r="AY106" s="9">
        <f t="shared" si="51"/>
        <v>0</v>
      </c>
      <c r="AZ106" s="9">
        <f t="shared" si="52"/>
        <v>7</v>
      </c>
      <c r="BA106" s="9">
        <f t="shared" si="53"/>
        <v>0</v>
      </c>
      <c r="BB106" s="9">
        <f xml:space="preserve">
ROUND(BG106*MASTER!$B$3,0)
+ROUND(BH106*MASTER!$B$3,0)
+ROUND(BI106*MASTER!$B$3,0)
+ROUND(BJ106*MASTER!$B$3,0)
+ROUND(BK106*MASTER!$B$4,0)
+ROUND(BL106*MASTER!$B$4,0)
+ROUND(BM106*MASTER!$B$4,0)
+ROUND(BN106*MASTER!$B$4,0)
+ROUND(BO106*MASTER!$B$4,0)
+ROUND(BP106*MASTER!$B$4,0)
+ROUND(BQ106*MASTER!$B$4,0)
+ROUND(BR106*MASTER!$B$4,0)
+ROUND(
   (MASTER!$B$3 - MASTER!$B$11) * E106 * 2,
0)</f>
        <v>0</v>
      </c>
      <c r="BC106" s="9" t="str">
        <f t="shared" si="54"/>
        <v/>
      </c>
      <c r="BD106" s="9">
        <f t="shared" si="55"/>
        <v>0</v>
      </c>
      <c r="BE106" s="9">
        <f>IF(O106="Yes",MASTER!$B$7,0)</f>
        <v>0</v>
      </c>
      <c r="BF106" s="9">
        <f>IF(
   OR($N106="",$N106="NO"),
   0,
   IFERROR(
      ROUND(
         CHOOSE(
            MATCH($N106,$H$302:$H$313,0),
            (BG106 + ROUND(BG106*MASTER!$B$3,0))*0.5,
            (BH106 + ROUND(BH106*MASTER!$B$3,0))*0.5,
            (BI106 + ROUND(BI106*MASTER!$B$3,0))*0.5,
            (BJ106 + ROUND(BJ106*MASTER!$B$3,0))*0.5,
            (BK106 + ROUND(BK106*MASTER!$B$4,0))*0.5,
            (BL106 + ROUND(BL106*MASTER!$B$4,0))*0.5,
            (BM106 + ROUND(BM106*MASTER!$B$4,0))*0.5,
            (BN106 + ROUND(BN106*MASTER!$B$4,0))*0.5,
            (BO106 + ROUND(BO106*MASTER!$B$4,0))*0.5,
            (BP106 + ROUND(BP106*MASTER!$B$4,0))*0.5,
            (BQ106 + ROUND(BQ106*MASTER!$B$4,0))*0.5,
            (BR106 + ROUND(BR106*MASTER!$B$4,0))*0.5
         ),
      0),
   0)
)</f>
        <v>0</v>
      </c>
      <c r="BG106" s="71">
        <f t="shared" si="56"/>
        <v>0</v>
      </c>
      <c r="BH106" s="9">
        <f t="shared" si="57"/>
        <v>0</v>
      </c>
      <c r="BI106" s="9">
        <f t="shared" si="58"/>
        <v>0</v>
      </c>
      <c r="BJ106" s="9">
        <f t="shared" si="59"/>
        <v>0</v>
      </c>
      <c r="BK106" s="9">
        <f t="shared" si="60"/>
        <v>0</v>
      </c>
      <c r="BL106" s="71">
        <f t="shared" si="61"/>
        <v>0</v>
      </c>
      <c r="BM106" s="71">
        <f t="shared" si="62"/>
        <v>0</v>
      </c>
      <c r="BN106" s="71">
        <f t="shared" si="63"/>
        <v>0</v>
      </c>
      <c r="BO106" s="71">
        <f t="shared" si="64"/>
        <v>0</v>
      </c>
      <c r="BP106" s="71">
        <f t="shared" si="65"/>
        <v>0</v>
      </c>
      <c r="BQ106" s="72">
        <f t="shared" si="66"/>
        <v>0</v>
      </c>
      <c r="BR106" s="71">
        <f t="shared" si="67"/>
        <v>0</v>
      </c>
      <c r="BS106" s="58" t="str">
        <f>IF(C106="","",IFERROR(VLOOKUP($A106,HRA_EXCEPTION,2,FALSE),MASTER!$B$5))</f>
        <v/>
      </c>
      <c r="BT106" s="48" t="str">
        <f t="shared" si="68"/>
        <v/>
      </c>
      <c r="BU106" s="48" t="str">
        <f t="shared" si="69"/>
        <v/>
      </c>
      <c r="BV106" s="48" t="str">
        <f t="shared" si="70"/>
        <v/>
      </c>
      <c r="BW106" s="48" t="str">
        <f t="shared" si="71"/>
        <v/>
      </c>
      <c r="BX106" s="48" t="str">
        <f t="shared" si="72"/>
        <v/>
      </c>
      <c r="BY106" s="48" t="str">
        <f t="shared" si="73"/>
        <v/>
      </c>
      <c r="BZ106" s="48" t="str">
        <f t="shared" si="74"/>
        <v/>
      </c>
      <c r="CA106" s="48" t="str">
        <f t="shared" si="75"/>
        <v/>
      </c>
      <c r="CB106" s="48" t="str">
        <f t="shared" si="76"/>
        <v/>
      </c>
      <c r="CC106" s="48" t="str">
        <f t="shared" si="77"/>
        <v/>
      </c>
      <c r="CD106" s="48" t="str">
        <f t="shared" si="78"/>
        <v/>
      </c>
      <c r="CE106" s="58" t="str">
        <f>IFERROR(IF(BG106&lt;=23100,
   VLOOKUP(MASTER!$B$8,CCA_RATE,2,FALSE),
   VLOOKUP(MASTER!$B$8,CCA_RATE,3,FALSE)),"")</f>
        <v/>
      </c>
      <c r="CF106" s="48" t="str">
        <f>IFERROR(IF(C106="","",
IF(BH106=0,0,
   IF(AND(AX106=4,ISNUMBER(L106)),L106,
      IF(BH106&lt;=23100,
         VLOOKUP(MASTER!$B$8,CCA_RATE,2,FALSE),
         VLOOKUP(MASTER!$B$8,CCA_RATE,3,FALSE))))),"")</f>
        <v/>
      </c>
      <c r="CG106" s="48" t="str">
        <f>IFERROR(IF(C106="","",
IF(BI106=0,0,
   IF(AND(AX106=5,ISNUMBER(L106)),L106,
      IF(AND(AX106&gt;0,AX106&lt;5,ISNUMBER(L106)),CF106,
         IF(BI106&lt;=23100,
            VLOOKUP(MASTER!$B$8,CCA_RATE,2,FALSE),
            VLOOKUP(MASTER!$B$8,CCA_RATE,3,FALSE)))))),"")</f>
        <v/>
      </c>
      <c r="CH106" s="48" t="str">
        <f>IFERROR(IF(C106="","",
IF(BJ106=0,0,
   IF(AND(AX106=6,ISNUMBER(L106)),L106,
      IF(AND(AX106&gt;0,AX106&lt;6,ISNUMBER(L106)),CG106,
         IF(BJ106&lt;=23100,
            VLOOKUP(MASTER!$B$8,CCA_RATE,2,FALSE),
            VLOOKUP(MASTER!$B$8,CCA_RATE,3,FALSE)))))),"")</f>
        <v/>
      </c>
      <c r="CI106" s="48" t="str">
        <f>IFERROR(IF(C106="","",
IF(BK106=0,0,
   IF(AND(AX106=7,ISNUMBER(L106)),L106,
      IF(AND(AX106&gt;0,AX106&lt;7,ISNUMBER(L106)),CH106,
         IF(BK106&lt;=23100,
            VLOOKUP(MASTER!$B$8,CCA_RATE,2,FALSE),
            VLOOKUP(MASTER!$B$8,CCA_RATE,3,FALSE)))))),"")</f>
        <v/>
      </c>
      <c r="CJ106" s="48" t="str">
        <f>IFERROR(IF(C106="","",
IF(BL106=0,0,
   IF(AND(AX106=8,ISNUMBER(L106)),L106,
      IF(AND(AX106&gt;0,AX106&lt;8,ISNUMBER(L106)),CI106,
         IF(BL106&lt;=23100,
            VLOOKUP(MASTER!$B$8,CCA_RATE,2,FALSE),
            VLOOKUP(MASTER!$B$8,CCA_RATE,3,FALSE)))))),"")</f>
        <v/>
      </c>
      <c r="CK106" s="48" t="str">
        <f>IFERROR(IF(C106="","",
IF(BM106=0,0,
   IF(AND(AX106=9,ISNUMBER(L106)),L106,
      IF(AND(AX106&gt;0,AX106&lt;9,ISNUMBER(L106)),CJ106,
         IF(BM106&lt;=23100,
            VLOOKUP(MASTER!$B$8,CCA_RATE,2,FALSE),
            VLOOKUP(MASTER!$B$8,CCA_RATE,3,FALSE)))))),"")</f>
        <v/>
      </c>
      <c r="CL106" s="48" t="str">
        <f>IFERROR(IF(C106="","",
IF(BN106=0,0,
   IF(AND(AX106=10,ISNUMBER(L106)),L106,
      IF(AND(AX106&gt;0,AX106&lt;10,ISNUMBER(L106)),CK106,
         IF(BN106&lt;=23100,
            VLOOKUP(MASTER!$B$8,CCA_RATE,2,FALSE),
            VLOOKUP(MASTER!$B$8,CCA_RATE,3,FALSE)))))),"")</f>
        <v/>
      </c>
      <c r="CM106" s="48" t="str">
        <f>IFERROR(IF(C106="","",
IF(BO106=0,0,
   IF(AND(AX106=11,ISNUMBER(L106)),L106,
      IF(AND(AX106&gt;0,AX106&lt;11,ISNUMBER(L106)),CL106,
         IF(BO106&lt;=23100,
            VLOOKUP(MASTER!$B$8,CCA_RATE,2,FALSE),
            VLOOKUP(MASTER!$B$8,CCA_RATE,3,FALSE)))))),"")</f>
        <v/>
      </c>
      <c r="CN106" s="48" t="str">
        <f>IFERROR(IF(C106="","",
IF(BP106=0,0,
   IF(AND(AX106=12,ISNUMBER(L106)),L106,
      IF(AND(AX106&gt;0,AX106&lt;12,ISNUMBER(L106)),CM106,
         IF(BP106&lt;=23100,
            VLOOKUP(MASTER!$B$8,CCA_RATE,2,FALSE),
            VLOOKUP(MASTER!$B$8,CCA_RATE,3,FALSE)))))),"")</f>
        <v/>
      </c>
      <c r="CO106" s="48" t="str">
        <f>IFERROR(IF(C106="","",
IF(BQ106=0,0,
   IF(AND(AX106=13,ISNUMBER(L106)),L106,
      IF(AND(AX106&gt;0,AX106&lt;13,ISNUMBER(L106)),CN106,
         IF(BQ106&lt;=23100,
            VLOOKUP(MASTER!$B$8,CCA_RATE,2,FALSE),
            VLOOKUP(MASTER!$B$8,CCA_RATE,3,FALSE)))))),"")</f>
        <v/>
      </c>
      <c r="CP106" s="48" t="str">
        <f>IFERROR(IF(C106="","",
IF(BR106=0,0,
   IF(AND(AX106=14,ISNUMBER(L106)),L106,
      IF(AND(AX106&gt;0,AX106&lt;14,ISNUMBER(L106)),CO106,
         IF(BR106&lt;=23100,
            VLOOKUP(MASTER!$B$8,CCA_RATE,2,FALSE),
            VLOOKUP(MASTER!$B$8,CCA_RATE,3,FALSE)))))),"")</f>
        <v/>
      </c>
    </row>
    <row r="107" spans="1:94" x14ac:dyDescent="0.35">
      <c r="A107" s="48" t="str">
        <f>IF(C107="","",COUNTA($C$2:C107))</f>
        <v/>
      </c>
      <c r="B107" s="65"/>
      <c r="C107" s="65"/>
      <c r="D107" s="65"/>
      <c r="E107" s="65"/>
      <c r="F107" s="65"/>
      <c r="G107" s="65"/>
      <c r="H107" s="65"/>
      <c r="I107" s="65"/>
      <c r="J107" s="65"/>
      <c r="K107" s="65"/>
      <c r="L107" s="65"/>
      <c r="M107" s="65"/>
      <c r="N107" s="65"/>
      <c r="O107" s="65"/>
      <c r="P107" s="65"/>
      <c r="Q107" s="68"/>
      <c r="R107" s="68"/>
      <c r="S107" s="68"/>
      <c r="T107" s="68"/>
      <c r="U107" s="68"/>
      <c r="V107" s="68"/>
      <c r="W107" s="68"/>
      <c r="X107" s="68"/>
      <c r="Y107" s="68"/>
      <c r="Z107" s="68"/>
      <c r="AA107" s="68"/>
      <c r="AB107" s="68"/>
      <c r="AC107" t="s">
        <v>36</v>
      </c>
      <c r="AD107" s="48" t="str">
        <f t="shared" si="44"/>
        <v/>
      </c>
      <c r="AE107" s="48" t="str">
        <f>IFERROR(IF(AD107-MASTER!$B$6&lt;0,0,AD107-MASTER!$B$6),"")</f>
        <v/>
      </c>
      <c r="AF107" s="48" t="str">
        <f t="shared" si="45"/>
        <v/>
      </c>
      <c r="AG107" s="48" t="str">
        <f t="shared" si="46"/>
        <v/>
      </c>
      <c r="AH107" s="48" t="str">
        <f t="shared" si="47"/>
        <v/>
      </c>
      <c r="AI107" s="48" t="str">
        <f t="shared" si="48"/>
        <v/>
      </c>
      <c r="AJ107" s="48" t="str">
        <f t="shared" si="49"/>
        <v/>
      </c>
      <c r="AK107" s="69" t="str">
        <f t="shared" ca="1" si="50"/>
        <v/>
      </c>
      <c r="AW107" s="71">
        <f t="shared" si="42"/>
        <v>0</v>
      </c>
      <c r="AX107" s="71">
        <f t="shared" si="43"/>
        <v>0</v>
      </c>
      <c r="AY107" s="9">
        <f t="shared" si="51"/>
        <v>0</v>
      </c>
      <c r="AZ107" s="9">
        <f t="shared" si="52"/>
        <v>7</v>
      </c>
      <c r="BA107" s="9">
        <f t="shared" si="53"/>
        <v>0</v>
      </c>
      <c r="BB107" s="9">
        <f xml:space="preserve">
ROUND(BG107*MASTER!$B$3,0)
+ROUND(BH107*MASTER!$B$3,0)
+ROUND(BI107*MASTER!$B$3,0)
+ROUND(BJ107*MASTER!$B$3,0)
+ROUND(BK107*MASTER!$B$4,0)
+ROUND(BL107*MASTER!$B$4,0)
+ROUND(BM107*MASTER!$B$4,0)
+ROUND(BN107*MASTER!$B$4,0)
+ROUND(BO107*MASTER!$B$4,0)
+ROUND(BP107*MASTER!$B$4,0)
+ROUND(BQ107*MASTER!$B$4,0)
+ROUND(BR107*MASTER!$B$4,0)
+ROUND(
   (MASTER!$B$3 - MASTER!$B$11) * E107 * 2,
0)</f>
        <v>0</v>
      </c>
      <c r="BC107" s="9" t="str">
        <f t="shared" si="54"/>
        <v/>
      </c>
      <c r="BD107" s="9">
        <f t="shared" si="55"/>
        <v>0</v>
      </c>
      <c r="BE107" s="9">
        <f>IF(O107="Yes",MASTER!$B$7,0)</f>
        <v>0</v>
      </c>
      <c r="BF107" s="9">
        <f>IF(
   OR($N107="",$N107="NO"),
   0,
   IFERROR(
      ROUND(
         CHOOSE(
            MATCH($N107,$H$302:$H$313,0),
            (BG107 + ROUND(BG107*MASTER!$B$3,0))*0.5,
            (BH107 + ROUND(BH107*MASTER!$B$3,0))*0.5,
            (BI107 + ROUND(BI107*MASTER!$B$3,0))*0.5,
            (BJ107 + ROUND(BJ107*MASTER!$B$3,0))*0.5,
            (BK107 + ROUND(BK107*MASTER!$B$4,0))*0.5,
            (BL107 + ROUND(BL107*MASTER!$B$4,0))*0.5,
            (BM107 + ROUND(BM107*MASTER!$B$4,0))*0.5,
            (BN107 + ROUND(BN107*MASTER!$B$4,0))*0.5,
            (BO107 + ROUND(BO107*MASTER!$B$4,0))*0.5,
            (BP107 + ROUND(BP107*MASTER!$B$4,0))*0.5,
            (BQ107 + ROUND(BQ107*MASTER!$B$4,0))*0.5,
            (BR107 + ROUND(BR107*MASTER!$B$4,0))*0.5
         ),
      0),
   0)
)</f>
        <v>0</v>
      </c>
      <c r="BG107" s="71">
        <f t="shared" si="56"/>
        <v>0</v>
      </c>
      <c r="BH107" s="9">
        <f t="shared" si="57"/>
        <v>0</v>
      </c>
      <c r="BI107" s="9">
        <f t="shared" si="58"/>
        <v>0</v>
      </c>
      <c r="BJ107" s="9">
        <f t="shared" si="59"/>
        <v>0</v>
      </c>
      <c r="BK107" s="9">
        <f t="shared" si="60"/>
        <v>0</v>
      </c>
      <c r="BL107" s="71">
        <f t="shared" si="61"/>
        <v>0</v>
      </c>
      <c r="BM107" s="71">
        <f t="shared" si="62"/>
        <v>0</v>
      </c>
      <c r="BN107" s="71">
        <f t="shared" si="63"/>
        <v>0</v>
      </c>
      <c r="BO107" s="71">
        <f t="shared" si="64"/>
        <v>0</v>
      </c>
      <c r="BP107" s="71">
        <f t="shared" si="65"/>
        <v>0</v>
      </c>
      <c r="BQ107" s="72">
        <f t="shared" si="66"/>
        <v>0</v>
      </c>
      <c r="BR107" s="71">
        <f t="shared" si="67"/>
        <v>0</v>
      </c>
      <c r="BS107" s="58" t="str">
        <f>IF(C107="","",IFERROR(VLOOKUP($A107,HRA_EXCEPTION,2,FALSE),MASTER!$B$5))</f>
        <v/>
      </c>
      <c r="BT107" s="48" t="str">
        <f t="shared" si="68"/>
        <v/>
      </c>
      <c r="BU107" s="48" t="str">
        <f t="shared" si="69"/>
        <v/>
      </c>
      <c r="BV107" s="48" t="str">
        <f t="shared" si="70"/>
        <v/>
      </c>
      <c r="BW107" s="48" t="str">
        <f t="shared" si="71"/>
        <v/>
      </c>
      <c r="BX107" s="48" t="str">
        <f t="shared" si="72"/>
        <v/>
      </c>
      <c r="BY107" s="48" t="str">
        <f t="shared" si="73"/>
        <v/>
      </c>
      <c r="BZ107" s="48" t="str">
        <f t="shared" si="74"/>
        <v/>
      </c>
      <c r="CA107" s="48" t="str">
        <f t="shared" si="75"/>
        <v/>
      </c>
      <c r="CB107" s="48" t="str">
        <f t="shared" si="76"/>
        <v/>
      </c>
      <c r="CC107" s="48" t="str">
        <f t="shared" si="77"/>
        <v/>
      </c>
      <c r="CD107" s="48" t="str">
        <f t="shared" si="78"/>
        <v/>
      </c>
      <c r="CE107" s="58" t="str">
        <f>IFERROR(IF(BG107&lt;=23100,
   VLOOKUP(MASTER!$B$8,CCA_RATE,2,FALSE),
   VLOOKUP(MASTER!$B$8,CCA_RATE,3,FALSE)),"")</f>
        <v/>
      </c>
      <c r="CF107" s="48" t="str">
        <f>IFERROR(IF(C107="","",
IF(BH107=0,0,
   IF(AND(AX107=4,ISNUMBER(L107)),L107,
      IF(BH107&lt;=23100,
         VLOOKUP(MASTER!$B$8,CCA_RATE,2,FALSE),
         VLOOKUP(MASTER!$B$8,CCA_RATE,3,FALSE))))),"")</f>
        <v/>
      </c>
      <c r="CG107" s="48" t="str">
        <f>IFERROR(IF(C107="","",
IF(BI107=0,0,
   IF(AND(AX107=5,ISNUMBER(L107)),L107,
      IF(AND(AX107&gt;0,AX107&lt;5,ISNUMBER(L107)),CF107,
         IF(BI107&lt;=23100,
            VLOOKUP(MASTER!$B$8,CCA_RATE,2,FALSE),
            VLOOKUP(MASTER!$B$8,CCA_RATE,3,FALSE)))))),"")</f>
        <v/>
      </c>
      <c r="CH107" s="48" t="str">
        <f>IFERROR(IF(C107="","",
IF(BJ107=0,0,
   IF(AND(AX107=6,ISNUMBER(L107)),L107,
      IF(AND(AX107&gt;0,AX107&lt;6,ISNUMBER(L107)),CG107,
         IF(BJ107&lt;=23100,
            VLOOKUP(MASTER!$B$8,CCA_RATE,2,FALSE),
            VLOOKUP(MASTER!$B$8,CCA_RATE,3,FALSE)))))),"")</f>
        <v/>
      </c>
      <c r="CI107" s="48" t="str">
        <f>IFERROR(IF(C107="","",
IF(BK107=0,0,
   IF(AND(AX107=7,ISNUMBER(L107)),L107,
      IF(AND(AX107&gt;0,AX107&lt;7,ISNUMBER(L107)),CH107,
         IF(BK107&lt;=23100,
            VLOOKUP(MASTER!$B$8,CCA_RATE,2,FALSE),
            VLOOKUP(MASTER!$B$8,CCA_RATE,3,FALSE)))))),"")</f>
        <v/>
      </c>
      <c r="CJ107" s="48" t="str">
        <f>IFERROR(IF(C107="","",
IF(BL107=0,0,
   IF(AND(AX107=8,ISNUMBER(L107)),L107,
      IF(AND(AX107&gt;0,AX107&lt;8,ISNUMBER(L107)),CI107,
         IF(BL107&lt;=23100,
            VLOOKUP(MASTER!$B$8,CCA_RATE,2,FALSE),
            VLOOKUP(MASTER!$B$8,CCA_RATE,3,FALSE)))))),"")</f>
        <v/>
      </c>
      <c r="CK107" s="48" t="str">
        <f>IFERROR(IF(C107="","",
IF(BM107=0,0,
   IF(AND(AX107=9,ISNUMBER(L107)),L107,
      IF(AND(AX107&gt;0,AX107&lt;9,ISNUMBER(L107)),CJ107,
         IF(BM107&lt;=23100,
            VLOOKUP(MASTER!$B$8,CCA_RATE,2,FALSE),
            VLOOKUP(MASTER!$B$8,CCA_RATE,3,FALSE)))))),"")</f>
        <v/>
      </c>
      <c r="CL107" s="48" t="str">
        <f>IFERROR(IF(C107="","",
IF(BN107=0,0,
   IF(AND(AX107=10,ISNUMBER(L107)),L107,
      IF(AND(AX107&gt;0,AX107&lt;10,ISNUMBER(L107)),CK107,
         IF(BN107&lt;=23100,
            VLOOKUP(MASTER!$B$8,CCA_RATE,2,FALSE),
            VLOOKUP(MASTER!$B$8,CCA_RATE,3,FALSE)))))),"")</f>
        <v/>
      </c>
      <c r="CM107" s="48" t="str">
        <f>IFERROR(IF(C107="","",
IF(BO107=0,0,
   IF(AND(AX107=11,ISNUMBER(L107)),L107,
      IF(AND(AX107&gt;0,AX107&lt;11,ISNUMBER(L107)),CL107,
         IF(BO107&lt;=23100,
            VLOOKUP(MASTER!$B$8,CCA_RATE,2,FALSE),
            VLOOKUP(MASTER!$B$8,CCA_RATE,3,FALSE)))))),"")</f>
        <v/>
      </c>
      <c r="CN107" s="48" t="str">
        <f>IFERROR(IF(C107="","",
IF(BP107=0,0,
   IF(AND(AX107=12,ISNUMBER(L107)),L107,
      IF(AND(AX107&gt;0,AX107&lt;12,ISNUMBER(L107)),CM107,
         IF(BP107&lt;=23100,
            VLOOKUP(MASTER!$B$8,CCA_RATE,2,FALSE),
            VLOOKUP(MASTER!$B$8,CCA_RATE,3,FALSE)))))),"")</f>
        <v/>
      </c>
      <c r="CO107" s="48" t="str">
        <f>IFERROR(IF(C107="","",
IF(BQ107=0,0,
   IF(AND(AX107=13,ISNUMBER(L107)),L107,
      IF(AND(AX107&gt;0,AX107&lt;13,ISNUMBER(L107)),CN107,
         IF(BQ107&lt;=23100,
            VLOOKUP(MASTER!$B$8,CCA_RATE,2,FALSE),
            VLOOKUP(MASTER!$B$8,CCA_RATE,3,FALSE)))))),"")</f>
        <v/>
      </c>
      <c r="CP107" s="48" t="str">
        <f>IFERROR(IF(C107="","",
IF(BR107=0,0,
   IF(AND(AX107=14,ISNUMBER(L107)),L107,
      IF(AND(AX107&gt;0,AX107&lt;14,ISNUMBER(L107)),CO107,
         IF(BR107&lt;=23100,
            VLOOKUP(MASTER!$B$8,CCA_RATE,2,FALSE),
            VLOOKUP(MASTER!$B$8,CCA_RATE,3,FALSE)))))),"")</f>
        <v/>
      </c>
    </row>
    <row r="108" spans="1:94" x14ac:dyDescent="0.35">
      <c r="A108" s="48" t="str">
        <f>IF(C108="","",COUNTA($C$2:C108))</f>
        <v/>
      </c>
      <c r="B108" s="65"/>
      <c r="C108" s="65"/>
      <c r="D108" s="65"/>
      <c r="E108" s="65"/>
      <c r="F108" s="65"/>
      <c r="G108" s="65"/>
      <c r="H108" s="65"/>
      <c r="I108" s="65"/>
      <c r="J108" s="65"/>
      <c r="K108" s="65"/>
      <c r="L108" s="65"/>
      <c r="M108" s="65"/>
      <c r="N108" s="65"/>
      <c r="O108" s="65"/>
      <c r="P108" s="65"/>
      <c r="Q108" s="68"/>
      <c r="R108" s="68"/>
      <c r="S108" s="68"/>
      <c r="T108" s="68"/>
      <c r="U108" s="68"/>
      <c r="V108" s="68"/>
      <c r="W108" s="68"/>
      <c r="X108" s="68"/>
      <c r="Y108" s="68"/>
      <c r="Z108" s="68"/>
      <c r="AA108" s="68"/>
      <c r="AB108" s="68"/>
      <c r="AC108" t="s">
        <v>37</v>
      </c>
      <c r="AD108" s="48" t="str">
        <f t="shared" si="44"/>
        <v/>
      </c>
      <c r="AE108" s="48" t="str">
        <f>IFERROR(IF(AD108-MASTER!$B$6&lt;0,0,AD108-MASTER!$B$6),"")</f>
        <v/>
      </c>
      <c r="AF108" s="48" t="str">
        <f t="shared" si="45"/>
        <v/>
      </c>
      <c r="AG108" s="48" t="str">
        <f t="shared" si="46"/>
        <v/>
      </c>
      <c r="AH108" s="48" t="str">
        <f t="shared" si="47"/>
        <v/>
      </c>
      <c r="AI108" s="48" t="str">
        <f t="shared" si="48"/>
        <v/>
      </c>
      <c r="AJ108" s="48" t="str">
        <f t="shared" si="49"/>
        <v/>
      </c>
      <c r="AK108" s="69" t="str">
        <f t="shared" ca="1" si="50"/>
        <v/>
      </c>
      <c r="AW108" s="71">
        <f t="shared" si="42"/>
        <v>0</v>
      </c>
      <c r="AX108" s="71">
        <f t="shared" si="43"/>
        <v>0</v>
      </c>
      <c r="AY108" s="9">
        <f t="shared" si="51"/>
        <v>0</v>
      </c>
      <c r="AZ108" s="9">
        <f t="shared" si="52"/>
        <v>7</v>
      </c>
      <c r="BA108" s="9">
        <f t="shared" si="53"/>
        <v>0</v>
      </c>
      <c r="BB108" s="9">
        <f xml:space="preserve">
ROUND(BG108*MASTER!$B$3,0)
+ROUND(BH108*MASTER!$B$3,0)
+ROUND(BI108*MASTER!$B$3,0)
+ROUND(BJ108*MASTER!$B$3,0)
+ROUND(BK108*MASTER!$B$4,0)
+ROUND(BL108*MASTER!$B$4,0)
+ROUND(BM108*MASTER!$B$4,0)
+ROUND(BN108*MASTER!$B$4,0)
+ROUND(BO108*MASTER!$B$4,0)
+ROUND(BP108*MASTER!$B$4,0)
+ROUND(BQ108*MASTER!$B$4,0)
+ROUND(BR108*MASTER!$B$4,0)
+ROUND(
   (MASTER!$B$3 - MASTER!$B$11) * E108 * 2,
0)</f>
        <v>0</v>
      </c>
      <c r="BC108" s="9" t="str">
        <f t="shared" si="54"/>
        <v/>
      </c>
      <c r="BD108" s="9">
        <f t="shared" si="55"/>
        <v>0</v>
      </c>
      <c r="BE108" s="9">
        <f>IF(O108="Yes",MASTER!$B$7,0)</f>
        <v>0</v>
      </c>
      <c r="BF108" s="9">
        <f>IF(
   OR($N108="",$N108="NO"),
   0,
   IFERROR(
      ROUND(
         CHOOSE(
            MATCH($N108,$H$302:$H$313,0),
            (BG108 + ROUND(BG108*MASTER!$B$3,0))*0.5,
            (BH108 + ROUND(BH108*MASTER!$B$3,0))*0.5,
            (BI108 + ROUND(BI108*MASTER!$B$3,0))*0.5,
            (BJ108 + ROUND(BJ108*MASTER!$B$3,0))*0.5,
            (BK108 + ROUND(BK108*MASTER!$B$4,0))*0.5,
            (BL108 + ROUND(BL108*MASTER!$B$4,0))*0.5,
            (BM108 + ROUND(BM108*MASTER!$B$4,0))*0.5,
            (BN108 + ROUND(BN108*MASTER!$B$4,0))*0.5,
            (BO108 + ROUND(BO108*MASTER!$B$4,0))*0.5,
            (BP108 + ROUND(BP108*MASTER!$B$4,0))*0.5,
            (BQ108 + ROUND(BQ108*MASTER!$B$4,0))*0.5,
            (BR108 + ROUND(BR108*MASTER!$B$4,0))*0.5
         ),
      0),
   0)
)</f>
        <v>0</v>
      </c>
      <c r="BG108" s="71">
        <f t="shared" si="56"/>
        <v>0</v>
      </c>
      <c r="BH108" s="9">
        <f t="shared" si="57"/>
        <v>0</v>
      </c>
      <c r="BI108" s="9">
        <f t="shared" si="58"/>
        <v>0</v>
      </c>
      <c r="BJ108" s="9">
        <f t="shared" si="59"/>
        <v>0</v>
      </c>
      <c r="BK108" s="9">
        <f t="shared" si="60"/>
        <v>0</v>
      </c>
      <c r="BL108" s="71">
        <f t="shared" si="61"/>
        <v>0</v>
      </c>
      <c r="BM108" s="71">
        <f t="shared" si="62"/>
        <v>0</v>
      </c>
      <c r="BN108" s="71">
        <f t="shared" si="63"/>
        <v>0</v>
      </c>
      <c r="BO108" s="71">
        <f t="shared" si="64"/>
        <v>0</v>
      </c>
      <c r="BP108" s="71">
        <f t="shared" si="65"/>
        <v>0</v>
      </c>
      <c r="BQ108" s="72">
        <f t="shared" si="66"/>
        <v>0</v>
      </c>
      <c r="BR108" s="71">
        <f t="shared" si="67"/>
        <v>0</v>
      </c>
      <c r="BS108" s="58" t="str">
        <f>IF(C108="","",IFERROR(VLOOKUP($A108,HRA_EXCEPTION,2,FALSE),MASTER!$B$5))</f>
        <v/>
      </c>
      <c r="BT108" s="48" t="str">
        <f t="shared" si="68"/>
        <v/>
      </c>
      <c r="BU108" s="48" t="str">
        <f t="shared" si="69"/>
        <v/>
      </c>
      <c r="BV108" s="48" t="str">
        <f t="shared" si="70"/>
        <v/>
      </c>
      <c r="BW108" s="48" t="str">
        <f t="shared" si="71"/>
        <v/>
      </c>
      <c r="BX108" s="48" t="str">
        <f t="shared" si="72"/>
        <v/>
      </c>
      <c r="BY108" s="48" t="str">
        <f t="shared" si="73"/>
        <v/>
      </c>
      <c r="BZ108" s="48" t="str">
        <f t="shared" si="74"/>
        <v/>
      </c>
      <c r="CA108" s="48" t="str">
        <f t="shared" si="75"/>
        <v/>
      </c>
      <c r="CB108" s="48" t="str">
        <f t="shared" si="76"/>
        <v/>
      </c>
      <c r="CC108" s="48" t="str">
        <f t="shared" si="77"/>
        <v/>
      </c>
      <c r="CD108" s="48" t="str">
        <f t="shared" si="78"/>
        <v/>
      </c>
      <c r="CE108" s="58" t="str">
        <f>IFERROR(IF(BG108&lt;=23100,
   VLOOKUP(MASTER!$B$8,CCA_RATE,2,FALSE),
   VLOOKUP(MASTER!$B$8,CCA_RATE,3,FALSE)),"")</f>
        <v/>
      </c>
      <c r="CF108" s="48" t="str">
        <f>IFERROR(IF(C108="","",
IF(BH108=0,0,
   IF(AND(AX108=4,ISNUMBER(L108)),L108,
      IF(BH108&lt;=23100,
         VLOOKUP(MASTER!$B$8,CCA_RATE,2,FALSE),
         VLOOKUP(MASTER!$B$8,CCA_RATE,3,FALSE))))),"")</f>
        <v/>
      </c>
      <c r="CG108" s="48" t="str">
        <f>IFERROR(IF(C108="","",
IF(BI108=0,0,
   IF(AND(AX108=5,ISNUMBER(L108)),L108,
      IF(AND(AX108&gt;0,AX108&lt;5,ISNUMBER(L108)),CF108,
         IF(BI108&lt;=23100,
            VLOOKUP(MASTER!$B$8,CCA_RATE,2,FALSE),
            VLOOKUP(MASTER!$B$8,CCA_RATE,3,FALSE)))))),"")</f>
        <v/>
      </c>
      <c r="CH108" s="48" t="str">
        <f>IFERROR(IF(C108="","",
IF(BJ108=0,0,
   IF(AND(AX108=6,ISNUMBER(L108)),L108,
      IF(AND(AX108&gt;0,AX108&lt;6,ISNUMBER(L108)),CG108,
         IF(BJ108&lt;=23100,
            VLOOKUP(MASTER!$B$8,CCA_RATE,2,FALSE),
            VLOOKUP(MASTER!$B$8,CCA_RATE,3,FALSE)))))),"")</f>
        <v/>
      </c>
      <c r="CI108" s="48" t="str">
        <f>IFERROR(IF(C108="","",
IF(BK108=0,0,
   IF(AND(AX108=7,ISNUMBER(L108)),L108,
      IF(AND(AX108&gt;0,AX108&lt;7,ISNUMBER(L108)),CH108,
         IF(BK108&lt;=23100,
            VLOOKUP(MASTER!$B$8,CCA_RATE,2,FALSE),
            VLOOKUP(MASTER!$B$8,CCA_RATE,3,FALSE)))))),"")</f>
        <v/>
      </c>
      <c r="CJ108" s="48" t="str">
        <f>IFERROR(IF(C108="","",
IF(BL108=0,0,
   IF(AND(AX108=8,ISNUMBER(L108)),L108,
      IF(AND(AX108&gt;0,AX108&lt;8,ISNUMBER(L108)),CI108,
         IF(BL108&lt;=23100,
            VLOOKUP(MASTER!$B$8,CCA_RATE,2,FALSE),
            VLOOKUP(MASTER!$B$8,CCA_RATE,3,FALSE)))))),"")</f>
        <v/>
      </c>
      <c r="CK108" s="48" t="str">
        <f>IFERROR(IF(C108="","",
IF(BM108=0,0,
   IF(AND(AX108=9,ISNUMBER(L108)),L108,
      IF(AND(AX108&gt;0,AX108&lt;9,ISNUMBER(L108)),CJ108,
         IF(BM108&lt;=23100,
            VLOOKUP(MASTER!$B$8,CCA_RATE,2,FALSE),
            VLOOKUP(MASTER!$B$8,CCA_RATE,3,FALSE)))))),"")</f>
        <v/>
      </c>
      <c r="CL108" s="48" t="str">
        <f>IFERROR(IF(C108="","",
IF(BN108=0,0,
   IF(AND(AX108=10,ISNUMBER(L108)),L108,
      IF(AND(AX108&gt;0,AX108&lt;10,ISNUMBER(L108)),CK108,
         IF(BN108&lt;=23100,
            VLOOKUP(MASTER!$B$8,CCA_RATE,2,FALSE),
            VLOOKUP(MASTER!$B$8,CCA_RATE,3,FALSE)))))),"")</f>
        <v/>
      </c>
      <c r="CM108" s="48" t="str">
        <f>IFERROR(IF(C108="","",
IF(BO108=0,0,
   IF(AND(AX108=11,ISNUMBER(L108)),L108,
      IF(AND(AX108&gt;0,AX108&lt;11,ISNUMBER(L108)),CL108,
         IF(BO108&lt;=23100,
            VLOOKUP(MASTER!$B$8,CCA_RATE,2,FALSE),
            VLOOKUP(MASTER!$B$8,CCA_RATE,3,FALSE)))))),"")</f>
        <v/>
      </c>
      <c r="CN108" s="48" t="str">
        <f>IFERROR(IF(C108="","",
IF(BP108=0,0,
   IF(AND(AX108=12,ISNUMBER(L108)),L108,
      IF(AND(AX108&gt;0,AX108&lt;12,ISNUMBER(L108)),CM108,
         IF(BP108&lt;=23100,
            VLOOKUP(MASTER!$B$8,CCA_RATE,2,FALSE),
            VLOOKUP(MASTER!$B$8,CCA_RATE,3,FALSE)))))),"")</f>
        <v/>
      </c>
      <c r="CO108" s="48" t="str">
        <f>IFERROR(IF(C108="","",
IF(BQ108=0,0,
   IF(AND(AX108=13,ISNUMBER(L108)),L108,
      IF(AND(AX108&gt;0,AX108&lt;13,ISNUMBER(L108)),CN108,
         IF(BQ108&lt;=23100,
            VLOOKUP(MASTER!$B$8,CCA_RATE,2,FALSE),
            VLOOKUP(MASTER!$B$8,CCA_RATE,3,FALSE)))))),"")</f>
        <v/>
      </c>
      <c r="CP108" s="48" t="str">
        <f>IFERROR(IF(C108="","",
IF(BR108=0,0,
   IF(AND(AX108=14,ISNUMBER(L108)),L108,
      IF(AND(AX108&gt;0,AX108&lt;14,ISNUMBER(L108)),CO108,
         IF(BR108&lt;=23100,
            VLOOKUP(MASTER!$B$8,CCA_RATE,2,FALSE),
            VLOOKUP(MASTER!$B$8,CCA_RATE,3,FALSE)))))),"")</f>
        <v/>
      </c>
    </row>
    <row r="109" spans="1:94" x14ac:dyDescent="0.35">
      <c r="A109" s="48" t="str">
        <f>IF(C109="","",COUNTA($C$2:C109))</f>
        <v/>
      </c>
      <c r="B109" s="65"/>
      <c r="C109" s="65"/>
      <c r="D109" s="65"/>
      <c r="E109" s="65"/>
      <c r="F109" s="65"/>
      <c r="G109" s="65"/>
      <c r="H109" s="65"/>
      <c r="I109" s="65"/>
      <c r="J109" s="65"/>
      <c r="K109" s="65"/>
      <c r="L109" s="65"/>
      <c r="M109" s="65"/>
      <c r="N109" s="65"/>
      <c r="O109" s="65"/>
      <c r="P109" s="65"/>
      <c r="Q109" s="68"/>
      <c r="R109" s="68"/>
      <c r="S109" s="68"/>
      <c r="T109" s="68"/>
      <c r="U109" s="68"/>
      <c r="V109" s="68"/>
      <c r="W109" s="68"/>
      <c r="X109" s="68"/>
      <c r="Y109" s="68"/>
      <c r="Z109" s="68"/>
      <c r="AA109" s="68"/>
      <c r="AB109" s="68"/>
      <c r="AC109" t="s">
        <v>38</v>
      </c>
      <c r="AD109" s="48" t="str">
        <f t="shared" si="44"/>
        <v/>
      </c>
      <c r="AE109" s="48" t="str">
        <f>IFERROR(IF(AD109-MASTER!$B$6&lt;0,0,AD109-MASTER!$B$6),"")</f>
        <v/>
      </c>
      <c r="AF109" s="48" t="str">
        <f t="shared" si="45"/>
        <v/>
      </c>
      <c r="AG109" s="48" t="str">
        <f t="shared" si="46"/>
        <v/>
      </c>
      <c r="AH109" s="48" t="str">
        <f t="shared" si="47"/>
        <v/>
      </c>
      <c r="AI109" s="48" t="str">
        <f t="shared" si="48"/>
        <v/>
      </c>
      <c r="AJ109" s="48" t="str">
        <f t="shared" si="49"/>
        <v/>
      </c>
      <c r="AK109" s="69" t="str">
        <f t="shared" ca="1" si="50"/>
        <v/>
      </c>
      <c r="AW109" s="71">
        <f t="shared" si="42"/>
        <v>0</v>
      </c>
      <c r="AX109" s="71">
        <f t="shared" si="43"/>
        <v>0</v>
      </c>
      <c r="AY109" s="9">
        <f t="shared" si="51"/>
        <v>0</v>
      </c>
      <c r="AZ109" s="9">
        <f t="shared" si="52"/>
        <v>7</v>
      </c>
      <c r="BA109" s="9">
        <f t="shared" si="53"/>
        <v>0</v>
      </c>
      <c r="BB109" s="9">
        <f xml:space="preserve">
ROUND(BG109*MASTER!$B$3,0)
+ROUND(BH109*MASTER!$B$3,0)
+ROUND(BI109*MASTER!$B$3,0)
+ROUND(BJ109*MASTER!$B$3,0)
+ROUND(BK109*MASTER!$B$4,0)
+ROUND(BL109*MASTER!$B$4,0)
+ROUND(BM109*MASTER!$B$4,0)
+ROUND(BN109*MASTER!$B$4,0)
+ROUND(BO109*MASTER!$B$4,0)
+ROUND(BP109*MASTER!$B$4,0)
+ROUND(BQ109*MASTER!$B$4,0)
+ROUND(BR109*MASTER!$B$4,0)
+ROUND(
   (MASTER!$B$3 - MASTER!$B$11) * E109 * 2,
0)</f>
        <v>0</v>
      </c>
      <c r="BC109" s="9" t="str">
        <f t="shared" si="54"/>
        <v/>
      </c>
      <c r="BD109" s="9">
        <f t="shared" si="55"/>
        <v>0</v>
      </c>
      <c r="BE109" s="9">
        <f>IF(O109="Yes",MASTER!$B$7,0)</f>
        <v>0</v>
      </c>
      <c r="BF109" s="9">
        <f>IF(
   OR($N109="",$N109="NO"),
   0,
   IFERROR(
      ROUND(
         CHOOSE(
            MATCH($N109,$H$302:$H$313,0),
            (BG109 + ROUND(BG109*MASTER!$B$3,0))*0.5,
            (BH109 + ROUND(BH109*MASTER!$B$3,0))*0.5,
            (BI109 + ROUND(BI109*MASTER!$B$3,0))*0.5,
            (BJ109 + ROUND(BJ109*MASTER!$B$3,0))*0.5,
            (BK109 + ROUND(BK109*MASTER!$B$4,0))*0.5,
            (BL109 + ROUND(BL109*MASTER!$B$4,0))*0.5,
            (BM109 + ROUND(BM109*MASTER!$B$4,0))*0.5,
            (BN109 + ROUND(BN109*MASTER!$B$4,0))*0.5,
            (BO109 + ROUND(BO109*MASTER!$B$4,0))*0.5,
            (BP109 + ROUND(BP109*MASTER!$B$4,0))*0.5,
            (BQ109 + ROUND(BQ109*MASTER!$B$4,0))*0.5,
            (BR109 + ROUND(BR109*MASTER!$B$4,0))*0.5
         ),
      0),
   0)
)</f>
        <v>0</v>
      </c>
      <c r="BG109" s="71">
        <f t="shared" si="56"/>
        <v>0</v>
      </c>
      <c r="BH109" s="9">
        <f t="shared" si="57"/>
        <v>0</v>
      </c>
      <c r="BI109" s="9">
        <f t="shared" si="58"/>
        <v>0</v>
      </c>
      <c r="BJ109" s="9">
        <f t="shared" si="59"/>
        <v>0</v>
      </c>
      <c r="BK109" s="9">
        <f t="shared" si="60"/>
        <v>0</v>
      </c>
      <c r="BL109" s="71">
        <f t="shared" si="61"/>
        <v>0</v>
      </c>
      <c r="BM109" s="71">
        <f t="shared" si="62"/>
        <v>0</v>
      </c>
      <c r="BN109" s="71">
        <f t="shared" si="63"/>
        <v>0</v>
      </c>
      <c r="BO109" s="71">
        <f t="shared" si="64"/>
        <v>0</v>
      </c>
      <c r="BP109" s="71">
        <f t="shared" si="65"/>
        <v>0</v>
      </c>
      <c r="BQ109" s="72">
        <f t="shared" si="66"/>
        <v>0</v>
      </c>
      <c r="BR109" s="71">
        <f t="shared" si="67"/>
        <v>0</v>
      </c>
      <c r="BS109" s="58" t="str">
        <f>IF(C109="","",IFERROR(VLOOKUP($A109,HRA_EXCEPTION,2,FALSE),MASTER!$B$5))</f>
        <v/>
      </c>
      <c r="BT109" s="48" t="str">
        <f t="shared" si="68"/>
        <v/>
      </c>
      <c r="BU109" s="48" t="str">
        <f t="shared" si="69"/>
        <v/>
      </c>
      <c r="BV109" s="48" t="str">
        <f t="shared" si="70"/>
        <v/>
      </c>
      <c r="BW109" s="48" t="str">
        <f t="shared" si="71"/>
        <v/>
      </c>
      <c r="BX109" s="48" t="str">
        <f t="shared" si="72"/>
        <v/>
      </c>
      <c r="BY109" s="48" t="str">
        <f t="shared" si="73"/>
        <v/>
      </c>
      <c r="BZ109" s="48" t="str">
        <f t="shared" si="74"/>
        <v/>
      </c>
      <c r="CA109" s="48" t="str">
        <f t="shared" si="75"/>
        <v/>
      </c>
      <c r="CB109" s="48" t="str">
        <f t="shared" si="76"/>
        <v/>
      </c>
      <c r="CC109" s="48" t="str">
        <f t="shared" si="77"/>
        <v/>
      </c>
      <c r="CD109" s="48" t="str">
        <f t="shared" si="78"/>
        <v/>
      </c>
      <c r="CE109" s="58" t="str">
        <f>IFERROR(IF(BG109&lt;=23100,
   VLOOKUP(MASTER!$B$8,CCA_RATE,2,FALSE),
   VLOOKUP(MASTER!$B$8,CCA_RATE,3,FALSE)),"")</f>
        <v/>
      </c>
      <c r="CF109" s="48" t="str">
        <f>IFERROR(IF(C109="","",
IF(BH109=0,0,
   IF(AND(AX109=4,ISNUMBER(L109)),L109,
      IF(BH109&lt;=23100,
         VLOOKUP(MASTER!$B$8,CCA_RATE,2,FALSE),
         VLOOKUP(MASTER!$B$8,CCA_RATE,3,FALSE))))),"")</f>
        <v/>
      </c>
      <c r="CG109" s="48" t="str">
        <f>IFERROR(IF(C109="","",
IF(BI109=0,0,
   IF(AND(AX109=5,ISNUMBER(L109)),L109,
      IF(AND(AX109&gt;0,AX109&lt;5,ISNUMBER(L109)),CF109,
         IF(BI109&lt;=23100,
            VLOOKUP(MASTER!$B$8,CCA_RATE,2,FALSE),
            VLOOKUP(MASTER!$B$8,CCA_RATE,3,FALSE)))))),"")</f>
        <v/>
      </c>
      <c r="CH109" s="48" t="str">
        <f>IFERROR(IF(C109="","",
IF(BJ109=0,0,
   IF(AND(AX109=6,ISNUMBER(L109)),L109,
      IF(AND(AX109&gt;0,AX109&lt;6,ISNUMBER(L109)),CG109,
         IF(BJ109&lt;=23100,
            VLOOKUP(MASTER!$B$8,CCA_RATE,2,FALSE),
            VLOOKUP(MASTER!$B$8,CCA_RATE,3,FALSE)))))),"")</f>
        <v/>
      </c>
      <c r="CI109" s="48" t="str">
        <f>IFERROR(IF(C109="","",
IF(BK109=0,0,
   IF(AND(AX109=7,ISNUMBER(L109)),L109,
      IF(AND(AX109&gt;0,AX109&lt;7,ISNUMBER(L109)),CH109,
         IF(BK109&lt;=23100,
            VLOOKUP(MASTER!$B$8,CCA_RATE,2,FALSE),
            VLOOKUP(MASTER!$B$8,CCA_RATE,3,FALSE)))))),"")</f>
        <v/>
      </c>
      <c r="CJ109" s="48" t="str">
        <f>IFERROR(IF(C109="","",
IF(BL109=0,0,
   IF(AND(AX109=8,ISNUMBER(L109)),L109,
      IF(AND(AX109&gt;0,AX109&lt;8,ISNUMBER(L109)),CI109,
         IF(BL109&lt;=23100,
            VLOOKUP(MASTER!$B$8,CCA_RATE,2,FALSE),
            VLOOKUP(MASTER!$B$8,CCA_RATE,3,FALSE)))))),"")</f>
        <v/>
      </c>
      <c r="CK109" s="48" t="str">
        <f>IFERROR(IF(C109="","",
IF(BM109=0,0,
   IF(AND(AX109=9,ISNUMBER(L109)),L109,
      IF(AND(AX109&gt;0,AX109&lt;9,ISNUMBER(L109)),CJ109,
         IF(BM109&lt;=23100,
            VLOOKUP(MASTER!$B$8,CCA_RATE,2,FALSE),
            VLOOKUP(MASTER!$B$8,CCA_RATE,3,FALSE)))))),"")</f>
        <v/>
      </c>
      <c r="CL109" s="48" t="str">
        <f>IFERROR(IF(C109="","",
IF(BN109=0,0,
   IF(AND(AX109=10,ISNUMBER(L109)),L109,
      IF(AND(AX109&gt;0,AX109&lt;10,ISNUMBER(L109)),CK109,
         IF(BN109&lt;=23100,
            VLOOKUP(MASTER!$B$8,CCA_RATE,2,FALSE),
            VLOOKUP(MASTER!$B$8,CCA_RATE,3,FALSE)))))),"")</f>
        <v/>
      </c>
      <c r="CM109" s="48" t="str">
        <f>IFERROR(IF(C109="","",
IF(BO109=0,0,
   IF(AND(AX109=11,ISNUMBER(L109)),L109,
      IF(AND(AX109&gt;0,AX109&lt;11,ISNUMBER(L109)),CL109,
         IF(BO109&lt;=23100,
            VLOOKUP(MASTER!$B$8,CCA_RATE,2,FALSE),
            VLOOKUP(MASTER!$B$8,CCA_RATE,3,FALSE)))))),"")</f>
        <v/>
      </c>
      <c r="CN109" s="48" t="str">
        <f>IFERROR(IF(C109="","",
IF(BP109=0,0,
   IF(AND(AX109=12,ISNUMBER(L109)),L109,
      IF(AND(AX109&gt;0,AX109&lt;12,ISNUMBER(L109)),CM109,
         IF(BP109&lt;=23100,
            VLOOKUP(MASTER!$B$8,CCA_RATE,2,FALSE),
            VLOOKUP(MASTER!$B$8,CCA_RATE,3,FALSE)))))),"")</f>
        <v/>
      </c>
      <c r="CO109" s="48" t="str">
        <f>IFERROR(IF(C109="","",
IF(BQ109=0,0,
   IF(AND(AX109=13,ISNUMBER(L109)),L109,
      IF(AND(AX109&gt;0,AX109&lt;13,ISNUMBER(L109)),CN109,
         IF(BQ109&lt;=23100,
            VLOOKUP(MASTER!$B$8,CCA_RATE,2,FALSE),
            VLOOKUP(MASTER!$B$8,CCA_RATE,3,FALSE)))))),"")</f>
        <v/>
      </c>
      <c r="CP109" s="48" t="str">
        <f>IFERROR(IF(C109="","",
IF(BR109=0,0,
   IF(AND(AX109=14,ISNUMBER(L109)),L109,
      IF(AND(AX109&gt;0,AX109&lt;14,ISNUMBER(L109)),CO109,
         IF(BR109&lt;=23100,
            VLOOKUP(MASTER!$B$8,CCA_RATE,2,FALSE),
            VLOOKUP(MASTER!$B$8,CCA_RATE,3,FALSE)))))),"")</f>
        <v/>
      </c>
    </row>
    <row r="110" spans="1:94" x14ac:dyDescent="0.35">
      <c r="A110" s="48" t="str">
        <f>IF(C110="","",COUNTA($C$2:C110))</f>
        <v/>
      </c>
      <c r="B110" s="65"/>
      <c r="C110" s="65"/>
      <c r="D110" s="65"/>
      <c r="E110" s="65"/>
      <c r="F110" s="65"/>
      <c r="G110" s="65"/>
      <c r="H110" s="65"/>
      <c r="I110" s="65"/>
      <c r="J110" s="65"/>
      <c r="K110" s="65"/>
      <c r="L110" s="65"/>
      <c r="M110" s="65"/>
      <c r="N110" s="65"/>
      <c r="O110" s="65"/>
      <c r="P110" s="65"/>
      <c r="Q110" s="68"/>
      <c r="R110" s="68"/>
      <c r="S110" s="68"/>
      <c r="T110" s="68"/>
      <c r="U110" s="68"/>
      <c r="V110" s="68"/>
      <c r="W110" s="68"/>
      <c r="X110" s="68"/>
      <c r="Y110" s="68"/>
      <c r="Z110" s="68"/>
      <c r="AA110" s="68"/>
      <c r="AB110" s="68"/>
      <c r="AC110" t="s">
        <v>27</v>
      </c>
      <c r="AD110" s="48" t="str">
        <f t="shared" si="44"/>
        <v/>
      </c>
      <c r="AE110" s="48" t="str">
        <f>IFERROR(IF(AD110-MASTER!$B$6&lt;0,0,AD110-MASTER!$B$6),"")</f>
        <v/>
      </c>
      <c r="AF110" s="48" t="str">
        <f t="shared" si="45"/>
        <v/>
      </c>
      <c r="AG110" s="48" t="str">
        <f t="shared" si="46"/>
        <v/>
      </c>
      <c r="AH110" s="48" t="str">
        <f t="shared" si="47"/>
        <v/>
      </c>
      <c r="AI110" s="48" t="str">
        <f t="shared" si="48"/>
        <v/>
      </c>
      <c r="AJ110" s="48" t="str">
        <f t="shared" si="49"/>
        <v/>
      </c>
      <c r="AK110" s="69" t="str">
        <f t="shared" ca="1" si="50"/>
        <v/>
      </c>
      <c r="AW110" s="71">
        <f t="shared" si="42"/>
        <v>0</v>
      </c>
      <c r="AX110" s="71">
        <f t="shared" si="43"/>
        <v>0</v>
      </c>
      <c r="AY110" s="9">
        <f t="shared" si="51"/>
        <v>0</v>
      </c>
      <c r="AZ110" s="9">
        <f t="shared" si="52"/>
        <v>7</v>
      </c>
      <c r="BA110" s="9">
        <f t="shared" si="53"/>
        <v>0</v>
      </c>
      <c r="BB110" s="9">
        <f xml:space="preserve">
ROUND(BG110*MASTER!$B$3,0)
+ROUND(BH110*MASTER!$B$3,0)
+ROUND(BI110*MASTER!$B$3,0)
+ROUND(BJ110*MASTER!$B$3,0)
+ROUND(BK110*MASTER!$B$4,0)
+ROUND(BL110*MASTER!$B$4,0)
+ROUND(BM110*MASTER!$B$4,0)
+ROUND(BN110*MASTER!$B$4,0)
+ROUND(BO110*MASTER!$B$4,0)
+ROUND(BP110*MASTER!$B$4,0)
+ROUND(BQ110*MASTER!$B$4,0)
+ROUND(BR110*MASTER!$B$4,0)
+ROUND(
   (MASTER!$B$3 - MASTER!$B$11) * E110 * 2,
0)</f>
        <v>0</v>
      </c>
      <c r="BC110" s="9" t="str">
        <f t="shared" si="54"/>
        <v/>
      </c>
      <c r="BD110" s="9">
        <f t="shared" si="55"/>
        <v>0</v>
      </c>
      <c r="BE110" s="9">
        <f>IF(O110="Yes",MASTER!$B$7,0)</f>
        <v>0</v>
      </c>
      <c r="BF110" s="9">
        <f>IF(
   OR($N110="",$N110="NO"),
   0,
   IFERROR(
      ROUND(
         CHOOSE(
            MATCH($N110,$H$302:$H$313,0),
            (BG110 + ROUND(BG110*MASTER!$B$3,0))*0.5,
            (BH110 + ROUND(BH110*MASTER!$B$3,0))*0.5,
            (BI110 + ROUND(BI110*MASTER!$B$3,0))*0.5,
            (BJ110 + ROUND(BJ110*MASTER!$B$3,0))*0.5,
            (BK110 + ROUND(BK110*MASTER!$B$4,0))*0.5,
            (BL110 + ROUND(BL110*MASTER!$B$4,0))*0.5,
            (BM110 + ROUND(BM110*MASTER!$B$4,0))*0.5,
            (BN110 + ROUND(BN110*MASTER!$B$4,0))*0.5,
            (BO110 + ROUND(BO110*MASTER!$B$4,0))*0.5,
            (BP110 + ROUND(BP110*MASTER!$B$4,0))*0.5,
            (BQ110 + ROUND(BQ110*MASTER!$B$4,0))*0.5,
            (BR110 + ROUND(BR110*MASTER!$B$4,0))*0.5
         ),
      0),
   0)
)</f>
        <v>0</v>
      </c>
      <c r="BG110" s="71">
        <f t="shared" si="56"/>
        <v>0</v>
      </c>
      <c r="BH110" s="9">
        <f t="shared" si="57"/>
        <v>0</v>
      </c>
      <c r="BI110" s="9">
        <f t="shared" si="58"/>
        <v>0</v>
      </c>
      <c r="BJ110" s="9">
        <f t="shared" si="59"/>
        <v>0</v>
      </c>
      <c r="BK110" s="9">
        <f t="shared" si="60"/>
        <v>0</v>
      </c>
      <c r="BL110" s="71">
        <f t="shared" si="61"/>
        <v>0</v>
      </c>
      <c r="BM110" s="71">
        <f t="shared" si="62"/>
        <v>0</v>
      </c>
      <c r="BN110" s="71">
        <f t="shared" si="63"/>
        <v>0</v>
      </c>
      <c r="BO110" s="71">
        <f t="shared" si="64"/>
        <v>0</v>
      </c>
      <c r="BP110" s="71">
        <f t="shared" si="65"/>
        <v>0</v>
      </c>
      <c r="BQ110" s="72">
        <f t="shared" si="66"/>
        <v>0</v>
      </c>
      <c r="BR110" s="71">
        <f t="shared" si="67"/>
        <v>0</v>
      </c>
      <c r="BS110" s="58" t="str">
        <f>IF(C110="","",IFERROR(VLOOKUP($A110,HRA_EXCEPTION,2,FALSE),MASTER!$B$5))</f>
        <v/>
      </c>
      <c r="BT110" s="48" t="str">
        <f t="shared" si="68"/>
        <v/>
      </c>
      <c r="BU110" s="48" t="str">
        <f t="shared" si="69"/>
        <v/>
      </c>
      <c r="BV110" s="48" t="str">
        <f t="shared" si="70"/>
        <v/>
      </c>
      <c r="BW110" s="48" t="str">
        <f t="shared" si="71"/>
        <v/>
      </c>
      <c r="BX110" s="48" t="str">
        <f t="shared" si="72"/>
        <v/>
      </c>
      <c r="BY110" s="48" t="str">
        <f t="shared" si="73"/>
        <v/>
      </c>
      <c r="BZ110" s="48" t="str">
        <f t="shared" si="74"/>
        <v/>
      </c>
      <c r="CA110" s="48" t="str">
        <f t="shared" si="75"/>
        <v/>
      </c>
      <c r="CB110" s="48" t="str">
        <f t="shared" si="76"/>
        <v/>
      </c>
      <c r="CC110" s="48" t="str">
        <f t="shared" si="77"/>
        <v/>
      </c>
      <c r="CD110" s="48" t="str">
        <f t="shared" si="78"/>
        <v/>
      </c>
      <c r="CE110" s="58" t="str">
        <f>IFERROR(IF(BG110&lt;=23100,
   VLOOKUP(MASTER!$B$8,CCA_RATE,2,FALSE),
   VLOOKUP(MASTER!$B$8,CCA_RATE,3,FALSE)),"")</f>
        <v/>
      </c>
      <c r="CF110" s="48" t="str">
        <f>IFERROR(IF(C110="","",
IF(BH110=0,0,
   IF(AND(AX110=4,ISNUMBER(L110)),L110,
      IF(BH110&lt;=23100,
         VLOOKUP(MASTER!$B$8,CCA_RATE,2,FALSE),
         VLOOKUP(MASTER!$B$8,CCA_RATE,3,FALSE))))),"")</f>
        <v/>
      </c>
      <c r="CG110" s="48" t="str">
        <f>IFERROR(IF(C110="","",
IF(BI110=0,0,
   IF(AND(AX110=5,ISNUMBER(L110)),L110,
      IF(AND(AX110&gt;0,AX110&lt;5,ISNUMBER(L110)),CF110,
         IF(BI110&lt;=23100,
            VLOOKUP(MASTER!$B$8,CCA_RATE,2,FALSE),
            VLOOKUP(MASTER!$B$8,CCA_RATE,3,FALSE)))))),"")</f>
        <v/>
      </c>
      <c r="CH110" s="48" t="str">
        <f>IFERROR(IF(C110="","",
IF(BJ110=0,0,
   IF(AND(AX110=6,ISNUMBER(L110)),L110,
      IF(AND(AX110&gt;0,AX110&lt;6,ISNUMBER(L110)),CG110,
         IF(BJ110&lt;=23100,
            VLOOKUP(MASTER!$B$8,CCA_RATE,2,FALSE),
            VLOOKUP(MASTER!$B$8,CCA_RATE,3,FALSE)))))),"")</f>
        <v/>
      </c>
      <c r="CI110" s="48" t="str">
        <f>IFERROR(IF(C110="","",
IF(BK110=0,0,
   IF(AND(AX110=7,ISNUMBER(L110)),L110,
      IF(AND(AX110&gt;0,AX110&lt;7,ISNUMBER(L110)),CH110,
         IF(BK110&lt;=23100,
            VLOOKUP(MASTER!$B$8,CCA_RATE,2,FALSE),
            VLOOKUP(MASTER!$B$8,CCA_RATE,3,FALSE)))))),"")</f>
        <v/>
      </c>
      <c r="CJ110" s="48" t="str">
        <f>IFERROR(IF(C110="","",
IF(BL110=0,0,
   IF(AND(AX110=8,ISNUMBER(L110)),L110,
      IF(AND(AX110&gt;0,AX110&lt;8,ISNUMBER(L110)),CI110,
         IF(BL110&lt;=23100,
            VLOOKUP(MASTER!$B$8,CCA_RATE,2,FALSE),
            VLOOKUP(MASTER!$B$8,CCA_RATE,3,FALSE)))))),"")</f>
        <v/>
      </c>
      <c r="CK110" s="48" t="str">
        <f>IFERROR(IF(C110="","",
IF(BM110=0,0,
   IF(AND(AX110=9,ISNUMBER(L110)),L110,
      IF(AND(AX110&gt;0,AX110&lt;9,ISNUMBER(L110)),CJ110,
         IF(BM110&lt;=23100,
            VLOOKUP(MASTER!$B$8,CCA_RATE,2,FALSE),
            VLOOKUP(MASTER!$B$8,CCA_RATE,3,FALSE)))))),"")</f>
        <v/>
      </c>
      <c r="CL110" s="48" t="str">
        <f>IFERROR(IF(C110="","",
IF(BN110=0,0,
   IF(AND(AX110=10,ISNUMBER(L110)),L110,
      IF(AND(AX110&gt;0,AX110&lt;10,ISNUMBER(L110)),CK110,
         IF(BN110&lt;=23100,
            VLOOKUP(MASTER!$B$8,CCA_RATE,2,FALSE),
            VLOOKUP(MASTER!$B$8,CCA_RATE,3,FALSE)))))),"")</f>
        <v/>
      </c>
      <c r="CM110" s="48" t="str">
        <f>IFERROR(IF(C110="","",
IF(BO110=0,0,
   IF(AND(AX110=11,ISNUMBER(L110)),L110,
      IF(AND(AX110&gt;0,AX110&lt;11,ISNUMBER(L110)),CL110,
         IF(BO110&lt;=23100,
            VLOOKUP(MASTER!$B$8,CCA_RATE,2,FALSE),
            VLOOKUP(MASTER!$B$8,CCA_RATE,3,FALSE)))))),"")</f>
        <v/>
      </c>
      <c r="CN110" s="48" t="str">
        <f>IFERROR(IF(C110="","",
IF(BP110=0,0,
   IF(AND(AX110=12,ISNUMBER(L110)),L110,
      IF(AND(AX110&gt;0,AX110&lt;12,ISNUMBER(L110)),CM110,
         IF(BP110&lt;=23100,
            VLOOKUP(MASTER!$B$8,CCA_RATE,2,FALSE),
            VLOOKUP(MASTER!$B$8,CCA_RATE,3,FALSE)))))),"")</f>
        <v/>
      </c>
      <c r="CO110" s="48" t="str">
        <f>IFERROR(IF(C110="","",
IF(BQ110=0,0,
   IF(AND(AX110=13,ISNUMBER(L110)),L110,
      IF(AND(AX110&gt;0,AX110&lt;13,ISNUMBER(L110)),CN110,
         IF(BQ110&lt;=23100,
            VLOOKUP(MASTER!$B$8,CCA_RATE,2,FALSE),
            VLOOKUP(MASTER!$B$8,CCA_RATE,3,FALSE)))))),"")</f>
        <v/>
      </c>
      <c r="CP110" s="48" t="str">
        <f>IFERROR(IF(C110="","",
IF(BR110=0,0,
   IF(AND(AX110=14,ISNUMBER(L110)),L110,
      IF(AND(AX110&gt;0,AX110&lt;14,ISNUMBER(L110)),CO110,
         IF(BR110&lt;=23100,
            VLOOKUP(MASTER!$B$8,CCA_RATE,2,FALSE),
            VLOOKUP(MASTER!$B$8,CCA_RATE,3,FALSE)))))),"")</f>
        <v/>
      </c>
    </row>
    <row r="111" spans="1:94" x14ac:dyDescent="0.35">
      <c r="A111" s="48" t="str">
        <f>IF(C111="","",COUNTA($C$2:C111))</f>
        <v/>
      </c>
      <c r="B111" s="65"/>
      <c r="C111" s="65"/>
      <c r="D111" s="65"/>
      <c r="E111" s="65"/>
      <c r="F111" s="65"/>
      <c r="G111" s="65"/>
      <c r="H111" s="65"/>
      <c r="I111" s="65"/>
      <c r="J111" s="65"/>
      <c r="K111" s="65"/>
      <c r="L111" s="65"/>
      <c r="M111" s="65"/>
      <c r="N111" s="65"/>
      <c r="O111" s="65"/>
      <c r="P111" s="65"/>
      <c r="Q111" s="68"/>
      <c r="R111" s="68"/>
      <c r="S111" s="68"/>
      <c r="T111" s="68"/>
      <c r="U111" s="68"/>
      <c r="V111" s="68"/>
      <c r="W111" s="68"/>
      <c r="X111" s="68"/>
      <c r="Y111" s="68"/>
      <c r="Z111" s="68"/>
      <c r="AA111" s="68"/>
      <c r="AB111" s="68"/>
      <c r="AC111" t="s">
        <v>28</v>
      </c>
      <c r="AD111" s="48" t="str">
        <f t="shared" si="44"/>
        <v/>
      </c>
      <c r="AE111" s="48" t="str">
        <f>IFERROR(IF(AD111-MASTER!$B$6&lt;0,0,AD111-MASTER!$B$6),"")</f>
        <v/>
      </c>
      <c r="AF111" s="48" t="str">
        <f t="shared" si="45"/>
        <v/>
      </c>
      <c r="AG111" s="48" t="str">
        <f t="shared" si="46"/>
        <v/>
      </c>
      <c r="AH111" s="48" t="str">
        <f t="shared" si="47"/>
        <v/>
      </c>
      <c r="AI111" s="48" t="str">
        <f t="shared" si="48"/>
        <v/>
      </c>
      <c r="AJ111" s="48" t="str">
        <f t="shared" si="49"/>
        <v/>
      </c>
      <c r="AK111" s="69" t="str">
        <f t="shared" ca="1" si="50"/>
        <v/>
      </c>
      <c r="AW111" s="71">
        <f t="shared" si="42"/>
        <v>0</v>
      </c>
      <c r="AX111" s="71">
        <f t="shared" si="43"/>
        <v>0</v>
      </c>
      <c r="AY111" s="9">
        <f t="shared" si="51"/>
        <v>0</v>
      </c>
      <c r="AZ111" s="9">
        <f t="shared" si="52"/>
        <v>7</v>
      </c>
      <c r="BA111" s="9">
        <f t="shared" si="53"/>
        <v>0</v>
      </c>
      <c r="BB111" s="9">
        <f xml:space="preserve">
ROUND(BG111*MASTER!$B$3,0)
+ROUND(BH111*MASTER!$B$3,0)
+ROUND(BI111*MASTER!$B$3,0)
+ROUND(BJ111*MASTER!$B$3,0)
+ROUND(BK111*MASTER!$B$4,0)
+ROUND(BL111*MASTER!$B$4,0)
+ROUND(BM111*MASTER!$B$4,0)
+ROUND(BN111*MASTER!$B$4,0)
+ROUND(BO111*MASTER!$B$4,0)
+ROUND(BP111*MASTER!$B$4,0)
+ROUND(BQ111*MASTER!$B$4,0)
+ROUND(BR111*MASTER!$B$4,0)
+ROUND(
   (MASTER!$B$3 - MASTER!$B$11) * E111 * 2,
0)</f>
        <v>0</v>
      </c>
      <c r="BC111" s="9" t="str">
        <f t="shared" si="54"/>
        <v/>
      </c>
      <c r="BD111" s="9">
        <f t="shared" si="55"/>
        <v>0</v>
      </c>
      <c r="BE111" s="9">
        <f>IF(O111="Yes",MASTER!$B$7,0)</f>
        <v>0</v>
      </c>
      <c r="BF111" s="9">
        <f>IF(
   OR($N111="",$N111="NO"),
   0,
   IFERROR(
      ROUND(
         CHOOSE(
            MATCH($N111,$H$302:$H$313,0),
            (BG111 + ROUND(BG111*MASTER!$B$3,0))*0.5,
            (BH111 + ROUND(BH111*MASTER!$B$3,0))*0.5,
            (BI111 + ROUND(BI111*MASTER!$B$3,0))*0.5,
            (BJ111 + ROUND(BJ111*MASTER!$B$3,0))*0.5,
            (BK111 + ROUND(BK111*MASTER!$B$4,0))*0.5,
            (BL111 + ROUND(BL111*MASTER!$B$4,0))*0.5,
            (BM111 + ROUND(BM111*MASTER!$B$4,0))*0.5,
            (BN111 + ROUND(BN111*MASTER!$B$4,0))*0.5,
            (BO111 + ROUND(BO111*MASTER!$B$4,0))*0.5,
            (BP111 + ROUND(BP111*MASTER!$B$4,0))*0.5,
            (BQ111 + ROUND(BQ111*MASTER!$B$4,0))*0.5,
            (BR111 + ROUND(BR111*MASTER!$B$4,0))*0.5
         ),
      0),
   0)
)</f>
        <v>0</v>
      </c>
      <c r="BG111" s="71">
        <f t="shared" si="56"/>
        <v>0</v>
      </c>
      <c r="BH111" s="9">
        <f t="shared" si="57"/>
        <v>0</v>
      </c>
      <c r="BI111" s="9">
        <f t="shared" si="58"/>
        <v>0</v>
      </c>
      <c r="BJ111" s="9">
        <f t="shared" si="59"/>
        <v>0</v>
      </c>
      <c r="BK111" s="9">
        <f t="shared" si="60"/>
        <v>0</v>
      </c>
      <c r="BL111" s="71">
        <f t="shared" si="61"/>
        <v>0</v>
      </c>
      <c r="BM111" s="71">
        <f t="shared" si="62"/>
        <v>0</v>
      </c>
      <c r="BN111" s="71">
        <f t="shared" si="63"/>
        <v>0</v>
      </c>
      <c r="BO111" s="71">
        <f t="shared" si="64"/>
        <v>0</v>
      </c>
      <c r="BP111" s="71">
        <f t="shared" si="65"/>
        <v>0</v>
      </c>
      <c r="BQ111" s="72">
        <f t="shared" si="66"/>
        <v>0</v>
      </c>
      <c r="BR111" s="71">
        <f t="shared" si="67"/>
        <v>0</v>
      </c>
      <c r="BS111" s="58" t="str">
        <f>IF(C111="","",IFERROR(VLOOKUP($A111,HRA_EXCEPTION,2,FALSE),MASTER!$B$5))</f>
        <v/>
      </c>
      <c r="BT111" s="48" t="str">
        <f t="shared" si="68"/>
        <v/>
      </c>
      <c r="BU111" s="48" t="str">
        <f t="shared" si="69"/>
        <v/>
      </c>
      <c r="BV111" s="48" t="str">
        <f t="shared" si="70"/>
        <v/>
      </c>
      <c r="BW111" s="48" t="str">
        <f t="shared" si="71"/>
        <v/>
      </c>
      <c r="BX111" s="48" t="str">
        <f t="shared" si="72"/>
        <v/>
      </c>
      <c r="BY111" s="48" t="str">
        <f t="shared" si="73"/>
        <v/>
      </c>
      <c r="BZ111" s="48" t="str">
        <f t="shared" si="74"/>
        <v/>
      </c>
      <c r="CA111" s="48" t="str">
        <f t="shared" si="75"/>
        <v/>
      </c>
      <c r="CB111" s="48" t="str">
        <f t="shared" si="76"/>
        <v/>
      </c>
      <c r="CC111" s="48" t="str">
        <f t="shared" si="77"/>
        <v/>
      </c>
      <c r="CD111" s="48" t="str">
        <f t="shared" si="78"/>
        <v/>
      </c>
      <c r="CE111" s="58" t="str">
        <f>IFERROR(IF(BG111&lt;=23100,
   VLOOKUP(MASTER!$B$8,CCA_RATE,2,FALSE),
   VLOOKUP(MASTER!$B$8,CCA_RATE,3,FALSE)),"")</f>
        <v/>
      </c>
      <c r="CF111" s="48" t="str">
        <f>IFERROR(IF(C111="","",
IF(BH111=0,0,
   IF(AND(AX111=4,ISNUMBER(L111)),L111,
      IF(BH111&lt;=23100,
         VLOOKUP(MASTER!$B$8,CCA_RATE,2,FALSE),
         VLOOKUP(MASTER!$B$8,CCA_RATE,3,FALSE))))),"")</f>
        <v/>
      </c>
      <c r="CG111" s="48" t="str">
        <f>IFERROR(IF(C111="","",
IF(BI111=0,0,
   IF(AND(AX111=5,ISNUMBER(L111)),L111,
      IF(AND(AX111&gt;0,AX111&lt;5,ISNUMBER(L111)),CF111,
         IF(BI111&lt;=23100,
            VLOOKUP(MASTER!$B$8,CCA_RATE,2,FALSE),
            VLOOKUP(MASTER!$B$8,CCA_RATE,3,FALSE)))))),"")</f>
        <v/>
      </c>
      <c r="CH111" s="48" t="str">
        <f>IFERROR(IF(C111="","",
IF(BJ111=0,0,
   IF(AND(AX111=6,ISNUMBER(L111)),L111,
      IF(AND(AX111&gt;0,AX111&lt;6,ISNUMBER(L111)),CG111,
         IF(BJ111&lt;=23100,
            VLOOKUP(MASTER!$B$8,CCA_RATE,2,FALSE),
            VLOOKUP(MASTER!$B$8,CCA_RATE,3,FALSE)))))),"")</f>
        <v/>
      </c>
      <c r="CI111" s="48" t="str">
        <f>IFERROR(IF(C111="","",
IF(BK111=0,0,
   IF(AND(AX111=7,ISNUMBER(L111)),L111,
      IF(AND(AX111&gt;0,AX111&lt;7,ISNUMBER(L111)),CH111,
         IF(BK111&lt;=23100,
            VLOOKUP(MASTER!$B$8,CCA_RATE,2,FALSE),
            VLOOKUP(MASTER!$B$8,CCA_RATE,3,FALSE)))))),"")</f>
        <v/>
      </c>
      <c r="CJ111" s="48" t="str">
        <f>IFERROR(IF(C111="","",
IF(BL111=0,0,
   IF(AND(AX111=8,ISNUMBER(L111)),L111,
      IF(AND(AX111&gt;0,AX111&lt;8,ISNUMBER(L111)),CI111,
         IF(BL111&lt;=23100,
            VLOOKUP(MASTER!$B$8,CCA_RATE,2,FALSE),
            VLOOKUP(MASTER!$B$8,CCA_RATE,3,FALSE)))))),"")</f>
        <v/>
      </c>
      <c r="CK111" s="48" t="str">
        <f>IFERROR(IF(C111="","",
IF(BM111=0,0,
   IF(AND(AX111=9,ISNUMBER(L111)),L111,
      IF(AND(AX111&gt;0,AX111&lt;9,ISNUMBER(L111)),CJ111,
         IF(BM111&lt;=23100,
            VLOOKUP(MASTER!$B$8,CCA_RATE,2,FALSE),
            VLOOKUP(MASTER!$B$8,CCA_RATE,3,FALSE)))))),"")</f>
        <v/>
      </c>
      <c r="CL111" s="48" t="str">
        <f>IFERROR(IF(C111="","",
IF(BN111=0,0,
   IF(AND(AX111=10,ISNUMBER(L111)),L111,
      IF(AND(AX111&gt;0,AX111&lt;10,ISNUMBER(L111)),CK111,
         IF(BN111&lt;=23100,
            VLOOKUP(MASTER!$B$8,CCA_RATE,2,FALSE),
            VLOOKUP(MASTER!$B$8,CCA_RATE,3,FALSE)))))),"")</f>
        <v/>
      </c>
      <c r="CM111" s="48" t="str">
        <f>IFERROR(IF(C111="","",
IF(BO111=0,0,
   IF(AND(AX111=11,ISNUMBER(L111)),L111,
      IF(AND(AX111&gt;0,AX111&lt;11,ISNUMBER(L111)),CL111,
         IF(BO111&lt;=23100,
            VLOOKUP(MASTER!$B$8,CCA_RATE,2,FALSE),
            VLOOKUP(MASTER!$B$8,CCA_RATE,3,FALSE)))))),"")</f>
        <v/>
      </c>
      <c r="CN111" s="48" t="str">
        <f>IFERROR(IF(C111="","",
IF(BP111=0,0,
   IF(AND(AX111=12,ISNUMBER(L111)),L111,
      IF(AND(AX111&gt;0,AX111&lt;12,ISNUMBER(L111)),CM111,
         IF(BP111&lt;=23100,
            VLOOKUP(MASTER!$B$8,CCA_RATE,2,FALSE),
            VLOOKUP(MASTER!$B$8,CCA_RATE,3,FALSE)))))),"")</f>
        <v/>
      </c>
      <c r="CO111" s="48" t="str">
        <f>IFERROR(IF(C111="","",
IF(BQ111=0,0,
   IF(AND(AX111=13,ISNUMBER(L111)),L111,
      IF(AND(AX111&gt;0,AX111&lt;13,ISNUMBER(L111)),CN111,
         IF(BQ111&lt;=23100,
            VLOOKUP(MASTER!$B$8,CCA_RATE,2,FALSE),
            VLOOKUP(MASTER!$B$8,CCA_RATE,3,FALSE)))))),"")</f>
        <v/>
      </c>
      <c r="CP111" s="48" t="str">
        <f>IFERROR(IF(C111="","",
IF(BR111=0,0,
   IF(AND(AX111=14,ISNUMBER(L111)),L111,
      IF(AND(AX111&gt;0,AX111&lt;14,ISNUMBER(L111)),CO111,
         IF(BR111&lt;=23100,
            VLOOKUP(MASTER!$B$8,CCA_RATE,2,FALSE),
            VLOOKUP(MASTER!$B$8,CCA_RATE,3,FALSE)))))),"")</f>
        <v/>
      </c>
    </row>
    <row r="112" spans="1:94" x14ac:dyDescent="0.35">
      <c r="A112" s="48" t="str">
        <f>IF(C112="","",COUNTA($C$2:C112))</f>
        <v/>
      </c>
      <c r="B112" s="65"/>
      <c r="C112" s="65"/>
      <c r="D112" s="65"/>
      <c r="E112" s="65"/>
      <c r="F112" s="65"/>
      <c r="G112" s="65"/>
      <c r="H112" s="65"/>
      <c r="I112" s="65"/>
      <c r="J112" s="65"/>
      <c r="K112" s="65"/>
      <c r="L112" s="65"/>
      <c r="M112" s="65"/>
      <c r="N112" s="65"/>
      <c r="O112" s="65"/>
      <c r="P112" s="65"/>
      <c r="Q112" s="68"/>
      <c r="R112" s="68"/>
      <c r="S112" s="68"/>
      <c r="T112" s="68"/>
      <c r="U112" s="68"/>
      <c r="V112" s="68"/>
      <c r="W112" s="68"/>
      <c r="X112" s="68"/>
      <c r="Y112" s="68"/>
      <c r="Z112" s="68"/>
      <c r="AA112" s="68"/>
      <c r="AB112" s="68"/>
      <c r="AC112" t="s">
        <v>29</v>
      </c>
      <c r="AD112" s="48" t="str">
        <f t="shared" si="44"/>
        <v/>
      </c>
      <c r="AE112" s="48" t="str">
        <f>IFERROR(IF(AD112-MASTER!$B$6&lt;0,0,AD112-MASTER!$B$6),"")</f>
        <v/>
      </c>
      <c r="AF112" s="48" t="str">
        <f t="shared" si="45"/>
        <v/>
      </c>
      <c r="AG112" s="48" t="str">
        <f t="shared" si="46"/>
        <v/>
      </c>
      <c r="AH112" s="48" t="str">
        <f t="shared" si="47"/>
        <v/>
      </c>
      <c r="AI112" s="48" t="str">
        <f t="shared" si="48"/>
        <v/>
      </c>
      <c r="AJ112" s="48" t="str">
        <f t="shared" si="49"/>
        <v/>
      </c>
      <c r="AK112" s="69" t="str">
        <f t="shared" ca="1" si="50"/>
        <v/>
      </c>
      <c r="AW112" s="71">
        <f t="shared" si="42"/>
        <v>0</v>
      </c>
      <c r="AX112" s="71">
        <f t="shared" si="43"/>
        <v>0</v>
      </c>
      <c r="AY112" s="9">
        <f t="shared" si="51"/>
        <v>0</v>
      </c>
      <c r="AZ112" s="9">
        <f t="shared" si="52"/>
        <v>7</v>
      </c>
      <c r="BA112" s="9">
        <f t="shared" si="53"/>
        <v>0</v>
      </c>
      <c r="BB112" s="9">
        <f xml:space="preserve">
ROUND(BG112*MASTER!$B$3,0)
+ROUND(BH112*MASTER!$B$3,0)
+ROUND(BI112*MASTER!$B$3,0)
+ROUND(BJ112*MASTER!$B$3,0)
+ROUND(BK112*MASTER!$B$4,0)
+ROUND(BL112*MASTER!$B$4,0)
+ROUND(BM112*MASTER!$B$4,0)
+ROUND(BN112*MASTER!$B$4,0)
+ROUND(BO112*MASTER!$B$4,0)
+ROUND(BP112*MASTER!$B$4,0)
+ROUND(BQ112*MASTER!$B$4,0)
+ROUND(BR112*MASTER!$B$4,0)
+ROUND(
   (MASTER!$B$3 - MASTER!$B$11) * E112 * 2,
0)</f>
        <v>0</v>
      </c>
      <c r="BC112" s="9" t="str">
        <f t="shared" si="54"/>
        <v/>
      </c>
      <c r="BD112" s="9">
        <f t="shared" si="55"/>
        <v>0</v>
      </c>
      <c r="BE112" s="9">
        <f>IF(O112="Yes",MASTER!$B$7,0)</f>
        <v>0</v>
      </c>
      <c r="BF112" s="9">
        <f>IF(
   OR($N112="",$N112="NO"),
   0,
   IFERROR(
      ROUND(
         CHOOSE(
            MATCH($N112,$H$302:$H$313,0),
            (BG112 + ROUND(BG112*MASTER!$B$3,0))*0.5,
            (BH112 + ROUND(BH112*MASTER!$B$3,0))*0.5,
            (BI112 + ROUND(BI112*MASTER!$B$3,0))*0.5,
            (BJ112 + ROUND(BJ112*MASTER!$B$3,0))*0.5,
            (BK112 + ROUND(BK112*MASTER!$B$4,0))*0.5,
            (BL112 + ROUND(BL112*MASTER!$B$4,0))*0.5,
            (BM112 + ROUND(BM112*MASTER!$B$4,0))*0.5,
            (BN112 + ROUND(BN112*MASTER!$B$4,0))*0.5,
            (BO112 + ROUND(BO112*MASTER!$B$4,0))*0.5,
            (BP112 + ROUND(BP112*MASTER!$B$4,0))*0.5,
            (BQ112 + ROUND(BQ112*MASTER!$B$4,0))*0.5,
            (BR112 + ROUND(BR112*MASTER!$B$4,0))*0.5
         ),
      0),
   0)
)</f>
        <v>0</v>
      </c>
      <c r="BG112" s="71">
        <f t="shared" si="56"/>
        <v>0</v>
      </c>
      <c r="BH112" s="9">
        <f t="shared" si="57"/>
        <v>0</v>
      </c>
      <c r="BI112" s="9">
        <f t="shared" si="58"/>
        <v>0</v>
      </c>
      <c r="BJ112" s="9">
        <f t="shared" si="59"/>
        <v>0</v>
      </c>
      <c r="BK112" s="9">
        <f t="shared" si="60"/>
        <v>0</v>
      </c>
      <c r="BL112" s="71">
        <f t="shared" si="61"/>
        <v>0</v>
      </c>
      <c r="BM112" s="71">
        <f t="shared" si="62"/>
        <v>0</v>
      </c>
      <c r="BN112" s="71">
        <f t="shared" si="63"/>
        <v>0</v>
      </c>
      <c r="BO112" s="71">
        <f t="shared" si="64"/>
        <v>0</v>
      </c>
      <c r="BP112" s="71">
        <f t="shared" si="65"/>
        <v>0</v>
      </c>
      <c r="BQ112" s="72">
        <f t="shared" si="66"/>
        <v>0</v>
      </c>
      <c r="BR112" s="71">
        <f t="shared" si="67"/>
        <v>0</v>
      </c>
      <c r="BS112" s="58" t="str">
        <f>IF(C112="","",IFERROR(VLOOKUP($A112,HRA_EXCEPTION,2,FALSE),MASTER!$B$5))</f>
        <v/>
      </c>
      <c r="BT112" s="48" t="str">
        <f t="shared" si="68"/>
        <v/>
      </c>
      <c r="BU112" s="48" t="str">
        <f t="shared" si="69"/>
        <v/>
      </c>
      <c r="BV112" s="48" t="str">
        <f t="shared" si="70"/>
        <v/>
      </c>
      <c r="BW112" s="48" t="str">
        <f t="shared" si="71"/>
        <v/>
      </c>
      <c r="BX112" s="48" t="str">
        <f t="shared" si="72"/>
        <v/>
      </c>
      <c r="BY112" s="48" t="str">
        <f t="shared" si="73"/>
        <v/>
      </c>
      <c r="BZ112" s="48" t="str">
        <f t="shared" si="74"/>
        <v/>
      </c>
      <c r="CA112" s="48" t="str">
        <f t="shared" si="75"/>
        <v/>
      </c>
      <c r="CB112" s="48" t="str">
        <f t="shared" si="76"/>
        <v/>
      </c>
      <c r="CC112" s="48" t="str">
        <f t="shared" si="77"/>
        <v/>
      </c>
      <c r="CD112" s="48" t="str">
        <f t="shared" si="78"/>
        <v/>
      </c>
      <c r="CE112" s="58" t="str">
        <f>IFERROR(IF(BG112&lt;=23100,
   VLOOKUP(MASTER!$B$8,CCA_RATE,2,FALSE),
   VLOOKUP(MASTER!$B$8,CCA_RATE,3,FALSE)),"")</f>
        <v/>
      </c>
      <c r="CF112" s="48" t="str">
        <f>IFERROR(IF(C112="","",
IF(BH112=0,0,
   IF(AND(AX112=4,ISNUMBER(L112)),L112,
      IF(BH112&lt;=23100,
         VLOOKUP(MASTER!$B$8,CCA_RATE,2,FALSE),
         VLOOKUP(MASTER!$B$8,CCA_RATE,3,FALSE))))),"")</f>
        <v/>
      </c>
      <c r="CG112" s="48" t="str">
        <f>IFERROR(IF(C112="","",
IF(BI112=0,0,
   IF(AND(AX112=5,ISNUMBER(L112)),L112,
      IF(AND(AX112&gt;0,AX112&lt;5,ISNUMBER(L112)),CF112,
         IF(BI112&lt;=23100,
            VLOOKUP(MASTER!$B$8,CCA_RATE,2,FALSE),
            VLOOKUP(MASTER!$B$8,CCA_RATE,3,FALSE)))))),"")</f>
        <v/>
      </c>
      <c r="CH112" s="48" t="str">
        <f>IFERROR(IF(C112="","",
IF(BJ112=0,0,
   IF(AND(AX112=6,ISNUMBER(L112)),L112,
      IF(AND(AX112&gt;0,AX112&lt;6,ISNUMBER(L112)),CG112,
         IF(BJ112&lt;=23100,
            VLOOKUP(MASTER!$B$8,CCA_RATE,2,FALSE),
            VLOOKUP(MASTER!$B$8,CCA_RATE,3,FALSE)))))),"")</f>
        <v/>
      </c>
      <c r="CI112" s="48" t="str">
        <f>IFERROR(IF(C112="","",
IF(BK112=0,0,
   IF(AND(AX112=7,ISNUMBER(L112)),L112,
      IF(AND(AX112&gt;0,AX112&lt;7,ISNUMBER(L112)),CH112,
         IF(BK112&lt;=23100,
            VLOOKUP(MASTER!$B$8,CCA_RATE,2,FALSE),
            VLOOKUP(MASTER!$B$8,CCA_RATE,3,FALSE)))))),"")</f>
        <v/>
      </c>
      <c r="CJ112" s="48" t="str">
        <f>IFERROR(IF(C112="","",
IF(BL112=0,0,
   IF(AND(AX112=8,ISNUMBER(L112)),L112,
      IF(AND(AX112&gt;0,AX112&lt;8,ISNUMBER(L112)),CI112,
         IF(BL112&lt;=23100,
            VLOOKUP(MASTER!$B$8,CCA_RATE,2,FALSE),
            VLOOKUP(MASTER!$B$8,CCA_RATE,3,FALSE)))))),"")</f>
        <v/>
      </c>
      <c r="CK112" s="48" t="str">
        <f>IFERROR(IF(C112="","",
IF(BM112=0,0,
   IF(AND(AX112=9,ISNUMBER(L112)),L112,
      IF(AND(AX112&gt;0,AX112&lt;9,ISNUMBER(L112)),CJ112,
         IF(BM112&lt;=23100,
            VLOOKUP(MASTER!$B$8,CCA_RATE,2,FALSE),
            VLOOKUP(MASTER!$B$8,CCA_RATE,3,FALSE)))))),"")</f>
        <v/>
      </c>
      <c r="CL112" s="48" t="str">
        <f>IFERROR(IF(C112="","",
IF(BN112=0,0,
   IF(AND(AX112=10,ISNUMBER(L112)),L112,
      IF(AND(AX112&gt;0,AX112&lt;10,ISNUMBER(L112)),CK112,
         IF(BN112&lt;=23100,
            VLOOKUP(MASTER!$B$8,CCA_RATE,2,FALSE),
            VLOOKUP(MASTER!$B$8,CCA_RATE,3,FALSE)))))),"")</f>
        <v/>
      </c>
      <c r="CM112" s="48" t="str">
        <f>IFERROR(IF(C112="","",
IF(BO112=0,0,
   IF(AND(AX112=11,ISNUMBER(L112)),L112,
      IF(AND(AX112&gt;0,AX112&lt;11,ISNUMBER(L112)),CL112,
         IF(BO112&lt;=23100,
            VLOOKUP(MASTER!$B$8,CCA_RATE,2,FALSE),
            VLOOKUP(MASTER!$B$8,CCA_RATE,3,FALSE)))))),"")</f>
        <v/>
      </c>
      <c r="CN112" s="48" t="str">
        <f>IFERROR(IF(C112="","",
IF(BP112=0,0,
   IF(AND(AX112=12,ISNUMBER(L112)),L112,
      IF(AND(AX112&gt;0,AX112&lt;12,ISNUMBER(L112)),CM112,
         IF(BP112&lt;=23100,
            VLOOKUP(MASTER!$B$8,CCA_RATE,2,FALSE),
            VLOOKUP(MASTER!$B$8,CCA_RATE,3,FALSE)))))),"")</f>
        <v/>
      </c>
      <c r="CO112" s="48" t="str">
        <f>IFERROR(IF(C112="","",
IF(BQ112=0,0,
   IF(AND(AX112=13,ISNUMBER(L112)),L112,
      IF(AND(AX112&gt;0,AX112&lt;13,ISNUMBER(L112)),CN112,
         IF(BQ112&lt;=23100,
            VLOOKUP(MASTER!$B$8,CCA_RATE,2,FALSE),
            VLOOKUP(MASTER!$B$8,CCA_RATE,3,FALSE)))))),"")</f>
        <v/>
      </c>
      <c r="CP112" s="48" t="str">
        <f>IFERROR(IF(C112="","",
IF(BR112=0,0,
   IF(AND(AX112=14,ISNUMBER(L112)),L112,
      IF(AND(AX112&gt;0,AX112&lt;14,ISNUMBER(L112)),CO112,
         IF(BR112&lt;=23100,
            VLOOKUP(MASTER!$B$8,CCA_RATE,2,FALSE),
            VLOOKUP(MASTER!$B$8,CCA_RATE,3,FALSE)))))),"")</f>
        <v/>
      </c>
    </row>
    <row r="113" spans="1:94" x14ac:dyDescent="0.35">
      <c r="A113" s="48" t="str">
        <f>IF(C113="","",COUNTA($C$2:C113))</f>
        <v/>
      </c>
      <c r="B113" s="65"/>
      <c r="C113" s="65"/>
      <c r="D113" s="65"/>
      <c r="E113" s="65"/>
      <c r="F113" s="65"/>
      <c r="G113" s="65"/>
      <c r="H113" s="65"/>
      <c r="I113" s="65"/>
      <c r="J113" s="65"/>
      <c r="K113" s="65"/>
      <c r="L113" s="65"/>
      <c r="M113" s="65"/>
      <c r="N113" s="65"/>
      <c r="O113" s="65"/>
      <c r="P113" s="65"/>
      <c r="Q113" s="68"/>
      <c r="R113" s="68"/>
      <c r="S113" s="68"/>
      <c r="T113" s="68"/>
      <c r="U113" s="68"/>
      <c r="V113" s="68"/>
      <c r="W113" s="68"/>
      <c r="X113" s="68"/>
      <c r="Y113" s="68"/>
      <c r="Z113" s="68"/>
      <c r="AA113" s="68"/>
      <c r="AB113" s="68"/>
      <c r="AC113" t="s">
        <v>30</v>
      </c>
      <c r="AD113" s="48" t="str">
        <f t="shared" si="44"/>
        <v/>
      </c>
      <c r="AE113" s="48" t="str">
        <f>IFERROR(IF(AD113-MASTER!$B$6&lt;0,0,AD113-MASTER!$B$6),"")</f>
        <v/>
      </c>
      <c r="AF113" s="48" t="str">
        <f t="shared" si="45"/>
        <v/>
      </c>
      <c r="AG113" s="48" t="str">
        <f t="shared" si="46"/>
        <v/>
      </c>
      <c r="AH113" s="48" t="str">
        <f t="shared" si="47"/>
        <v/>
      </c>
      <c r="AI113" s="48" t="str">
        <f t="shared" si="48"/>
        <v/>
      </c>
      <c r="AJ113" s="48" t="str">
        <f t="shared" si="49"/>
        <v/>
      </c>
      <c r="AK113" s="69" t="str">
        <f t="shared" ca="1" si="50"/>
        <v/>
      </c>
      <c r="AW113" s="71">
        <f t="shared" si="42"/>
        <v>0</v>
      </c>
      <c r="AX113" s="71">
        <f t="shared" si="43"/>
        <v>0</v>
      </c>
      <c r="AY113" s="9">
        <f t="shared" si="51"/>
        <v>0</v>
      </c>
      <c r="AZ113" s="9">
        <f t="shared" si="52"/>
        <v>7</v>
      </c>
      <c r="BA113" s="9">
        <f t="shared" si="53"/>
        <v>0</v>
      </c>
      <c r="BB113" s="9">
        <f xml:space="preserve">
ROUND(BG113*MASTER!$B$3,0)
+ROUND(BH113*MASTER!$B$3,0)
+ROUND(BI113*MASTER!$B$3,0)
+ROUND(BJ113*MASTER!$B$3,0)
+ROUND(BK113*MASTER!$B$4,0)
+ROUND(BL113*MASTER!$B$4,0)
+ROUND(BM113*MASTER!$B$4,0)
+ROUND(BN113*MASTER!$B$4,0)
+ROUND(BO113*MASTER!$B$4,0)
+ROUND(BP113*MASTER!$B$4,0)
+ROUND(BQ113*MASTER!$B$4,0)
+ROUND(BR113*MASTER!$B$4,0)
+ROUND(
   (MASTER!$B$3 - MASTER!$B$11) * E113 * 2,
0)</f>
        <v>0</v>
      </c>
      <c r="BC113" s="9" t="str">
        <f t="shared" si="54"/>
        <v/>
      </c>
      <c r="BD113" s="9">
        <f t="shared" si="55"/>
        <v>0</v>
      </c>
      <c r="BE113" s="9">
        <f>IF(O113="Yes",MASTER!$B$7,0)</f>
        <v>0</v>
      </c>
      <c r="BF113" s="9">
        <f>IF(
   OR($N113="",$N113="NO"),
   0,
   IFERROR(
      ROUND(
         CHOOSE(
            MATCH($N113,$H$302:$H$313,0),
            (BG113 + ROUND(BG113*MASTER!$B$3,0))*0.5,
            (BH113 + ROUND(BH113*MASTER!$B$3,0))*0.5,
            (BI113 + ROUND(BI113*MASTER!$B$3,0))*0.5,
            (BJ113 + ROUND(BJ113*MASTER!$B$3,0))*0.5,
            (BK113 + ROUND(BK113*MASTER!$B$4,0))*0.5,
            (BL113 + ROUND(BL113*MASTER!$B$4,0))*0.5,
            (BM113 + ROUND(BM113*MASTER!$B$4,0))*0.5,
            (BN113 + ROUND(BN113*MASTER!$B$4,0))*0.5,
            (BO113 + ROUND(BO113*MASTER!$B$4,0))*0.5,
            (BP113 + ROUND(BP113*MASTER!$B$4,0))*0.5,
            (BQ113 + ROUND(BQ113*MASTER!$B$4,0))*0.5,
            (BR113 + ROUND(BR113*MASTER!$B$4,0))*0.5
         ),
      0),
   0)
)</f>
        <v>0</v>
      </c>
      <c r="BG113" s="71">
        <f t="shared" si="56"/>
        <v>0</v>
      </c>
      <c r="BH113" s="9">
        <f t="shared" si="57"/>
        <v>0</v>
      </c>
      <c r="BI113" s="9">
        <f t="shared" si="58"/>
        <v>0</v>
      </c>
      <c r="BJ113" s="9">
        <f t="shared" si="59"/>
        <v>0</v>
      </c>
      <c r="BK113" s="9">
        <f t="shared" si="60"/>
        <v>0</v>
      </c>
      <c r="BL113" s="71">
        <f t="shared" si="61"/>
        <v>0</v>
      </c>
      <c r="BM113" s="71">
        <f t="shared" si="62"/>
        <v>0</v>
      </c>
      <c r="BN113" s="71">
        <f t="shared" si="63"/>
        <v>0</v>
      </c>
      <c r="BO113" s="71">
        <f t="shared" si="64"/>
        <v>0</v>
      </c>
      <c r="BP113" s="71">
        <f t="shared" si="65"/>
        <v>0</v>
      </c>
      <c r="BQ113" s="72">
        <f t="shared" si="66"/>
        <v>0</v>
      </c>
      <c r="BR113" s="71">
        <f t="shared" si="67"/>
        <v>0</v>
      </c>
      <c r="BS113" s="58" t="str">
        <f>IF(C113="","",IFERROR(VLOOKUP($A113,HRA_EXCEPTION,2,FALSE),MASTER!$B$5))</f>
        <v/>
      </c>
      <c r="BT113" s="48" t="str">
        <f t="shared" si="68"/>
        <v/>
      </c>
      <c r="BU113" s="48" t="str">
        <f t="shared" si="69"/>
        <v/>
      </c>
      <c r="BV113" s="48" t="str">
        <f t="shared" si="70"/>
        <v/>
      </c>
      <c r="BW113" s="48" t="str">
        <f t="shared" si="71"/>
        <v/>
      </c>
      <c r="BX113" s="48" t="str">
        <f t="shared" si="72"/>
        <v/>
      </c>
      <c r="BY113" s="48" t="str">
        <f t="shared" si="73"/>
        <v/>
      </c>
      <c r="BZ113" s="48" t="str">
        <f t="shared" si="74"/>
        <v/>
      </c>
      <c r="CA113" s="48" t="str">
        <f t="shared" si="75"/>
        <v/>
      </c>
      <c r="CB113" s="48" t="str">
        <f t="shared" si="76"/>
        <v/>
      </c>
      <c r="CC113" s="48" t="str">
        <f t="shared" si="77"/>
        <v/>
      </c>
      <c r="CD113" s="48" t="str">
        <f t="shared" si="78"/>
        <v/>
      </c>
      <c r="CE113" s="58" t="str">
        <f>IFERROR(IF(BG113&lt;=23100,
   VLOOKUP(MASTER!$B$8,CCA_RATE,2,FALSE),
   VLOOKUP(MASTER!$B$8,CCA_RATE,3,FALSE)),"")</f>
        <v/>
      </c>
      <c r="CF113" s="48" t="str">
        <f>IFERROR(IF(C113="","",
IF(BH113=0,0,
   IF(AND(AX113=4,ISNUMBER(L113)),L113,
      IF(BH113&lt;=23100,
         VLOOKUP(MASTER!$B$8,CCA_RATE,2,FALSE),
         VLOOKUP(MASTER!$B$8,CCA_RATE,3,FALSE))))),"")</f>
        <v/>
      </c>
      <c r="CG113" s="48" t="str">
        <f>IFERROR(IF(C113="","",
IF(BI113=0,0,
   IF(AND(AX113=5,ISNUMBER(L113)),L113,
      IF(AND(AX113&gt;0,AX113&lt;5,ISNUMBER(L113)),CF113,
         IF(BI113&lt;=23100,
            VLOOKUP(MASTER!$B$8,CCA_RATE,2,FALSE),
            VLOOKUP(MASTER!$B$8,CCA_RATE,3,FALSE)))))),"")</f>
        <v/>
      </c>
      <c r="CH113" s="48" t="str">
        <f>IFERROR(IF(C113="","",
IF(BJ113=0,0,
   IF(AND(AX113=6,ISNUMBER(L113)),L113,
      IF(AND(AX113&gt;0,AX113&lt;6,ISNUMBER(L113)),CG113,
         IF(BJ113&lt;=23100,
            VLOOKUP(MASTER!$B$8,CCA_RATE,2,FALSE),
            VLOOKUP(MASTER!$B$8,CCA_RATE,3,FALSE)))))),"")</f>
        <v/>
      </c>
      <c r="CI113" s="48" t="str">
        <f>IFERROR(IF(C113="","",
IF(BK113=0,0,
   IF(AND(AX113=7,ISNUMBER(L113)),L113,
      IF(AND(AX113&gt;0,AX113&lt;7,ISNUMBER(L113)),CH113,
         IF(BK113&lt;=23100,
            VLOOKUP(MASTER!$B$8,CCA_RATE,2,FALSE),
            VLOOKUP(MASTER!$B$8,CCA_RATE,3,FALSE)))))),"")</f>
        <v/>
      </c>
      <c r="CJ113" s="48" t="str">
        <f>IFERROR(IF(C113="","",
IF(BL113=0,0,
   IF(AND(AX113=8,ISNUMBER(L113)),L113,
      IF(AND(AX113&gt;0,AX113&lt;8,ISNUMBER(L113)),CI113,
         IF(BL113&lt;=23100,
            VLOOKUP(MASTER!$B$8,CCA_RATE,2,FALSE),
            VLOOKUP(MASTER!$B$8,CCA_RATE,3,FALSE)))))),"")</f>
        <v/>
      </c>
      <c r="CK113" s="48" t="str">
        <f>IFERROR(IF(C113="","",
IF(BM113=0,0,
   IF(AND(AX113=9,ISNUMBER(L113)),L113,
      IF(AND(AX113&gt;0,AX113&lt;9,ISNUMBER(L113)),CJ113,
         IF(BM113&lt;=23100,
            VLOOKUP(MASTER!$B$8,CCA_RATE,2,FALSE),
            VLOOKUP(MASTER!$B$8,CCA_RATE,3,FALSE)))))),"")</f>
        <v/>
      </c>
      <c r="CL113" s="48" t="str">
        <f>IFERROR(IF(C113="","",
IF(BN113=0,0,
   IF(AND(AX113=10,ISNUMBER(L113)),L113,
      IF(AND(AX113&gt;0,AX113&lt;10,ISNUMBER(L113)),CK113,
         IF(BN113&lt;=23100,
            VLOOKUP(MASTER!$B$8,CCA_RATE,2,FALSE),
            VLOOKUP(MASTER!$B$8,CCA_RATE,3,FALSE)))))),"")</f>
        <v/>
      </c>
      <c r="CM113" s="48" t="str">
        <f>IFERROR(IF(C113="","",
IF(BO113=0,0,
   IF(AND(AX113=11,ISNUMBER(L113)),L113,
      IF(AND(AX113&gt;0,AX113&lt;11,ISNUMBER(L113)),CL113,
         IF(BO113&lt;=23100,
            VLOOKUP(MASTER!$B$8,CCA_RATE,2,FALSE),
            VLOOKUP(MASTER!$B$8,CCA_RATE,3,FALSE)))))),"")</f>
        <v/>
      </c>
      <c r="CN113" s="48" t="str">
        <f>IFERROR(IF(C113="","",
IF(BP113=0,0,
   IF(AND(AX113=12,ISNUMBER(L113)),L113,
      IF(AND(AX113&gt;0,AX113&lt;12,ISNUMBER(L113)),CM113,
         IF(BP113&lt;=23100,
            VLOOKUP(MASTER!$B$8,CCA_RATE,2,FALSE),
            VLOOKUP(MASTER!$B$8,CCA_RATE,3,FALSE)))))),"")</f>
        <v/>
      </c>
      <c r="CO113" s="48" t="str">
        <f>IFERROR(IF(C113="","",
IF(BQ113=0,0,
   IF(AND(AX113=13,ISNUMBER(L113)),L113,
      IF(AND(AX113&gt;0,AX113&lt;13,ISNUMBER(L113)),CN113,
         IF(BQ113&lt;=23100,
            VLOOKUP(MASTER!$B$8,CCA_RATE,2,FALSE),
            VLOOKUP(MASTER!$B$8,CCA_RATE,3,FALSE)))))),"")</f>
        <v/>
      </c>
      <c r="CP113" s="48" t="str">
        <f>IFERROR(IF(C113="","",
IF(BR113=0,0,
   IF(AND(AX113=14,ISNUMBER(L113)),L113,
      IF(AND(AX113&gt;0,AX113&lt;14,ISNUMBER(L113)),CO113,
         IF(BR113&lt;=23100,
            VLOOKUP(MASTER!$B$8,CCA_RATE,2,FALSE),
            VLOOKUP(MASTER!$B$8,CCA_RATE,3,FALSE)))))),"")</f>
        <v/>
      </c>
    </row>
    <row r="114" spans="1:94" x14ac:dyDescent="0.35">
      <c r="A114" s="48" t="str">
        <f>IF(C114="","",COUNTA($C$2:C114))</f>
        <v/>
      </c>
      <c r="B114" s="65"/>
      <c r="C114" s="65"/>
      <c r="D114" s="65"/>
      <c r="E114" s="65"/>
      <c r="F114" s="65"/>
      <c r="G114" s="65"/>
      <c r="H114" s="65"/>
      <c r="I114" s="65"/>
      <c r="J114" s="65"/>
      <c r="K114" s="65"/>
      <c r="L114" s="65"/>
      <c r="M114" s="65"/>
      <c r="N114" s="65"/>
      <c r="O114" s="65"/>
      <c r="P114" s="65"/>
      <c r="Q114" s="68"/>
      <c r="R114" s="68"/>
      <c r="S114" s="68"/>
      <c r="T114" s="68"/>
      <c r="U114" s="68"/>
      <c r="V114" s="68"/>
      <c r="W114" s="68"/>
      <c r="X114" s="68"/>
      <c r="Y114" s="68"/>
      <c r="Z114" s="68"/>
      <c r="AA114" s="68"/>
      <c r="AB114" s="68"/>
      <c r="AC114" t="s">
        <v>31</v>
      </c>
      <c r="AD114" s="48" t="str">
        <f t="shared" si="44"/>
        <v/>
      </c>
      <c r="AE114" s="48" t="str">
        <f>IFERROR(IF(AD114-MASTER!$B$6&lt;0,0,AD114-MASTER!$B$6),"")</f>
        <v/>
      </c>
      <c r="AF114" s="48" t="str">
        <f t="shared" si="45"/>
        <v/>
      </c>
      <c r="AG114" s="48" t="str">
        <f t="shared" si="46"/>
        <v/>
      </c>
      <c r="AH114" s="48" t="str">
        <f t="shared" si="47"/>
        <v/>
      </c>
      <c r="AI114" s="48" t="str">
        <f t="shared" si="48"/>
        <v/>
      </c>
      <c r="AJ114" s="48" t="str">
        <f t="shared" si="49"/>
        <v/>
      </c>
      <c r="AK114" s="69" t="str">
        <f t="shared" ca="1" si="50"/>
        <v/>
      </c>
      <c r="AW114" s="71">
        <f t="shared" si="42"/>
        <v>0</v>
      </c>
      <c r="AX114" s="71">
        <f t="shared" si="43"/>
        <v>0</v>
      </c>
      <c r="AY114" s="9">
        <f t="shared" si="51"/>
        <v>0</v>
      </c>
      <c r="AZ114" s="9">
        <f t="shared" si="52"/>
        <v>7</v>
      </c>
      <c r="BA114" s="9">
        <f t="shared" si="53"/>
        <v>0</v>
      </c>
      <c r="BB114" s="9">
        <f xml:space="preserve">
ROUND(BG114*MASTER!$B$3,0)
+ROUND(BH114*MASTER!$B$3,0)
+ROUND(BI114*MASTER!$B$3,0)
+ROUND(BJ114*MASTER!$B$3,0)
+ROUND(BK114*MASTER!$B$4,0)
+ROUND(BL114*MASTER!$B$4,0)
+ROUND(BM114*MASTER!$B$4,0)
+ROUND(BN114*MASTER!$B$4,0)
+ROUND(BO114*MASTER!$B$4,0)
+ROUND(BP114*MASTER!$B$4,0)
+ROUND(BQ114*MASTER!$B$4,0)
+ROUND(BR114*MASTER!$B$4,0)
+ROUND(
   (MASTER!$B$3 - MASTER!$B$11) * E114 * 2,
0)</f>
        <v>0</v>
      </c>
      <c r="BC114" s="9" t="str">
        <f t="shared" si="54"/>
        <v/>
      </c>
      <c r="BD114" s="9">
        <f t="shared" si="55"/>
        <v>0</v>
      </c>
      <c r="BE114" s="9">
        <f>IF(O114="Yes",MASTER!$B$7,0)</f>
        <v>0</v>
      </c>
      <c r="BF114" s="9">
        <f>IF(
   OR($N114="",$N114="NO"),
   0,
   IFERROR(
      ROUND(
         CHOOSE(
            MATCH($N114,$H$302:$H$313,0),
            (BG114 + ROUND(BG114*MASTER!$B$3,0))*0.5,
            (BH114 + ROUND(BH114*MASTER!$B$3,0))*0.5,
            (BI114 + ROUND(BI114*MASTER!$B$3,0))*0.5,
            (BJ114 + ROUND(BJ114*MASTER!$B$3,0))*0.5,
            (BK114 + ROUND(BK114*MASTER!$B$4,0))*0.5,
            (BL114 + ROUND(BL114*MASTER!$B$4,0))*0.5,
            (BM114 + ROUND(BM114*MASTER!$B$4,0))*0.5,
            (BN114 + ROUND(BN114*MASTER!$B$4,0))*0.5,
            (BO114 + ROUND(BO114*MASTER!$B$4,0))*0.5,
            (BP114 + ROUND(BP114*MASTER!$B$4,0))*0.5,
            (BQ114 + ROUND(BQ114*MASTER!$B$4,0))*0.5,
            (BR114 + ROUND(BR114*MASTER!$B$4,0))*0.5
         ),
      0),
   0)
)</f>
        <v>0</v>
      </c>
      <c r="BG114" s="71">
        <f t="shared" si="56"/>
        <v>0</v>
      </c>
      <c r="BH114" s="9">
        <f t="shared" si="57"/>
        <v>0</v>
      </c>
      <c r="BI114" s="9">
        <f t="shared" si="58"/>
        <v>0</v>
      </c>
      <c r="BJ114" s="9">
        <f t="shared" si="59"/>
        <v>0</v>
      </c>
      <c r="BK114" s="9">
        <f t="shared" si="60"/>
        <v>0</v>
      </c>
      <c r="BL114" s="71">
        <f t="shared" si="61"/>
        <v>0</v>
      </c>
      <c r="BM114" s="71">
        <f t="shared" si="62"/>
        <v>0</v>
      </c>
      <c r="BN114" s="71">
        <f t="shared" si="63"/>
        <v>0</v>
      </c>
      <c r="BO114" s="71">
        <f t="shared" si="64"/>
        <v>0</v>
      </c>
      <c r="BP114" s="71">
        <f t="shared" si="65"/>
        <v>0</v>
      </c>
      <c r="BQ114" s="72">
        <f t="shared" si="66"/>
        <v>0</v>
      </c>
      <c r="BR114" s="71">
        <f t="shared" si="67"/>
        <v>0</v>
      </c>
      <c r="BS114" s="58" t="str">
        <f>IF(C114="","",IFERROR(VLOOKUP($A114,HRA_EXCEPTION,2,FALSE),MASTER!$B$5))</f>
        <v/>
      </c>
      <c r="BT114" s="48" t="str">
        <f t="shared" si="68"/>
        <v/>
      </c>
      <c r="BU114" s="48" t="str">
        <f t="shared" si="69"/>
        <v/>
      </c>
      <c r="BV114" s="48" t="str">
        <f t="shared" si="70"/>
        <v/>
      </c>
      <c r="BW114" s="48" t="str">
        <f t="shared" si="71"/>
        <v/>
      </c>
      <c r="BX114" s="48" t="str">
        <f t="shared" si="72"/>
        <v/>
      </c>
      <c r="BY114" s="48" t="str">
        <f t="shared" si="73"/>
        <v/>
      </c>
      <c r="BZ114" s="48" t="str">
        <f t="shared" si="74"/>
        <v/>
      </c>
      <c r="CA114" s="48" t="str">
        <f t="shared" si="75"/>
        <v/>
      </c>
      <c r="CB114" s="48" t="str">
        <f t="shared" si="76"/>
        <v/>
      </c>
      <c r="CC114" s="48" t="str">
        <f t="shared" si="77"/>
        <v/>
      </c>
      <c r="CD114" s="48" t="str">
        <f t="shared" si="78"/>
        <v/>
      </c>
      <c r="CE114" s="58" t="str">
        <f>IFERROR(IF(BG114&lt;=23100,
   VLOOKUP(MASTER!$B$8,CCA_RATE,2,FALSE),
   VLOOKUP(MASTER!$B$8,CCA_RATE,3,FALSE)),"")</f>
        <v/>
      </c>
      <c r="CF114" s="48" t="str">
        <f>IFERROR(IF(C114="","",
IF(BH114=0,0,
   IF(AND(AX114=4,ISNUMBER(L114)),L114,
      IF(BH114&lt;=23100,
         VLOOKUP(MASTER!$B$8,CCA_RATE,2,FALSE),
         VLOOKUP(MASTER!$B$8,CCA_RATE,3,FALSE))))),"")</f>
        <v/>
      </c>
      <c r="CG114" s="48" t="str">
        <f>IFERROR(IF(C114="","",
IF(BI114=0,0,
   IF(AND(AX114=5,ISNUMBER(L114)),L114,
      IF(AND(AX114&gt;0,AX114&lt;5,ISNUMBER(L114)),CF114,
         IF(BI114&lt;=23100,
            VLOOKUP(MASTER!$B$8,CCA_RATE,2,FALSE),
            VLOOKUP(MASTER!$B$8,CCA_RATE,3,FALSE)))))),"")</f>
        <v/>
      </c>
      <c r="CH114" s="48" t="str">
        <f>IFERROR(IF(C114="","",
IF(BJ114=0,0,
   IF(AND(AX114=6,ISNUMBER(L114)),L114,
      IF(AND(AX114&gt;0,AX114&lt;6,ISNUMBER(L114)),CG114,
         IF(BJ114&lt;=23100,
            VLOOKUP(MASTER!$B$8,CCA_RATE,2,FALSE),
            VLOOKUP(MASTER!$B$8,CCA_RATE,3,FALSE)))))),"")</f>
        <v/>
      </c>
      <c r="CI114" s="48" t="str">
        <f>IFERROR(IF(C114="","",
IF(BK114=0,0,
   IF(AND(AX114=7,ISNUMBER(L114)),L114,
      IF(AND(AX114&gt;0,AX114&lt;7,ISNUMBER(L114)),CH114,
         IF(BK114&lt;=23100,
            VLOOKUP(MASTER!$B$8,CCA_RATE,2,FALSE),
            VLOOKUP(MASTER!$B$8,CCA_RATE,3,FALSE)))))),"")</f>
        <v/>
      </c>
      <c r="CJ114" s="48" t="str">
        <f>IFERROR(IF(C114="","",
IF(BL114=0,0,
   IF(AND(AX114=8,ISNUMBER(L114)),L114,
      IF(AND(AX114&gt;0,AX114&lt;8,ISNUMBER(L114)),CI114,
         IF(BL114&lt;=23100,
            VLOOKUP(MASTER!$B$8,CCA_RATE,2,FALSE),
            VLOOKUP(MASTER!$B$8,CCA_RATE,3,FALSE)))))),"")</f>
        <v/>
      </c>
      <c r="CK114" s="48" t="str">
        <f>IFERROR(IF(C114="","",
IF(BM114=0,0,
   IF(AND(AX114=9,ISNUMBER(L114)),L114,
      IF(AND(AX114&gt;0,AX114&lt;9,ISNUMBER(L114)),CJ114,
         IF(BM114&lt;=23100,
            VLOOKUP(MASTER!$B$8,CCA_RATE,2,FALSE),
            VLOOKUP(MASTER!$B$8,CCA_RATE,3,FALSE)))))),"")</f>
        <v/>
      </c>
      <c r="CL114" s="48" t="str">
        <f>IFERROR(IF(C114="","",
IF(BN114=0,0,
   IF(AND(AX114=10,ISNUMBER(L114)),L114,
      IF(AND(AX114&gt;0,AX114&lt;10,ISNUMBER(L114)),CK114,
         IF(BN114&lt;=23100,
            VLOOKUP(MASTER!$B$8,CCA_RATE,2,FALSE),
            VLOOKUP(MASTER!$B$8,CCA_RATE,3,FALSE)))))),"")</f>
        <v/>
      </c>
      <c r="CM114" s="48" t="str">
        <f>IFERROR(IF(C114="","",
IF(BO114=0,0,
   IF(AND(AX114=11,ISNUMBER(L114)),L114,
      IF(AND(AX114&gt;0,AX114&lt;11,ISNUMBER(L114)),CL114,
         IF(BO114&lt;=23100,
            VLOOKUP(MASTER!$B$8,CCA_RATE,2,FALSE),
            VLOOKUP(MASTER!$B$8,CCA_RATE,3,FALSE)))))),"")</f>
        <v/>
      </c>
      <c r="CN114" s="48" t="str">
        <f>IFERROR(IF(C114="","",
IF(BP114=0,0,
   IF(AND(AX114=12,ISNUMBER(L114)),L114,
      IF(AND(AX114&gt;0,AX114&lt;12,ISNUMBER(L114)),CM114,
         IF(BP114&lt;=23100,
            VLOOKUP(MASTER!$B$8,CCA_RATE,2,FALSE),
            VLOOKUP(MASTER!$B$8,CCA_RATE,3,FALSE)))))),"")</f>
        <v/>
      </c>
      <c r="CO114" s="48" t="str">
        <f>IFERROR(IF(C114="","",
IF(BQ114=0,0,
   IF(AND(AX114=13,ISNUMBER(L114)),L114,
      IF(AND(AX114&gt;0,AX114&lt;13,ISNUMBER(L114)),CN114,
         IF(BQ114&lt;=23100,
            VLOOKUP(MASTER!$B$8,CCA_RATE,2,FALSE),
            VLOOKUP(MASTER!$B$8,CCA_RATE,3,FALSE)))))),"")</f>
        <v/>
      </c>
      <c r="CP114" s="48" t="str">
        <f>IFERROR(IF(C114="","",
IF(BR114=0,0,
   IF(AND(AX114=14,ISNUMBER(L114)),L114,
      IF(AND(AX114&gt;0,AX114&lt;14,ISNUMBER(L114)),CO114,
         IF(BR114&lt;=23100,
            VLOOKUP(MASTER!$B$8,CCA_RATE,2,FALSE),
            VLOOKUP(MASTER!$B$8,CCA_RATE,3,FALSE)))))),"")</f>
        <v/>
      </c>
    </row>
    <row r="115" spans="1:94" x14ac:dyDescent="0.35">
      <c r="A115" s="48" t="str">
        <f>IF(C115="","",COUNTA($C$2:C115))</f>
        <v/>
      </c>
      <c r="B115" s="65"/>
      <c r="C115" s="65"/>
      <c r="D115" s="65"/>
      <c r="E115" s="65"/>
      <c r="F115" s="65"/>
      <c r="G115" s="65"/>
      <c r="H115" s="65"/>
      <c r="I115" s="65"/>
      <c r="J115" s="65"/>
      <c r="K115" s="65"/>
      <c r="L115" s="65"/>
      <c r="M115" s="65"/>
      <c r="N115" s="65"/>
      <c r="O115" s="65"/>
      <c r="P115" s="65"/>
      <c r="Q115" s="68"/>
      <c r="R115" s="68"/>
      <c r="S115" s="68"/>
      <c r="T115" s="68"/>
      <c r="U115" s="68"/>
      <c r="V115" s="68"/>
      <c r="W115" s="68"/>
      <c r="X115" s="68"/>
      <c r="Y115" s="68"/>
      <c r="Z115" s="68"/>
      <c r="AA115" s="68"/>
      <c r="AB115" s="68"/>
      <c r="AC115" t="s">
        <v>32</v>
      </c>
      <c r="AD115" s="48" t="str">
        <f t="shared" si="44"/>
        <v/>
      </c>
      <c r="AE115" s="48" t="str">
        <f>IFERROR(IF(AD115-MASTER!$B$6&lt;0,0,AD115-MASTER!$B$6),"")</f>
        <v/>
      </c>
      <c r="AF115" s="48" t="str">
        <f t="shared" si="45"/>
        <v/>
      </c>
      <c r="AG115" s="48" t="str">
        <f t="shared" si="46"/>
        <v/>
      </c>
      <c r="AH115" s="48" t="str">
        <f t="shared" si="47"/>
        <v/>
      </c>
      <c r="AI115" s="48" t="str">
        <f t="shared" si="48"/>
        <v/>
      </c>
      <c r="AJ115" s="48" t="str">
        <f t="shared" si="49"/>
        <v/>
      </c>
      <c r="AK115" s="69" t="str">
        <f t="shared" ca="1" si="50"/>
        <v/>
      </c>
      <c r="AW115" s="71">
        <f t="shared" si="42"/>
        <v>0</v>
      </c>
      <c r="AX115" s="71">
        <f t="shared" si="43"/>
        <v>0</v>
      </c>
      <c r="AY115" s="9">
        <f t="shared" si="51"/>
        <v>0</v>
      </c>
      <c r="AZ115" s="9">
        <f t="shared" si="52"/>
        <v>7</v>
      </c>
      <c r="BA115" s="9">
        <f t="shared" si="53"/>
        <v>0</v>
      </c>
      <c r="BB115" s="9">
        <f xml:space="preserve">
ROUND(BG115*MASTER!$B$3,0)
+ROUND(BH115*MASTER!$B$3,0)
+ROUND(BI115*MASTER!$B$3,0)
+ROUND(BJ115*MASTER!$B$3,0)
+ROUND(BK115*MASTER!$B$4,0)
+ROUND(BL115*MASTER!$B$4,0)
+ROUND(BM115*MASTER!$B$4,0)
+ROUND(BN115*MASTER!$B$4,0)
+ROUND(BO115*MASTER!$B$4,0)
+ROUND(BP115*MASTER!$B$4,0)
+ROUND(BQ115*MASTER!$B$4,0)
+ROUND(BR115*MASTER!$B$4,0)
+ROUND(
   (MASTER!$B$3 - MASTER!$B$11) * E115 * 2,
0)</f>
        <v>0</v>
      </c>
      <c r="BC115" s="9" t="str">
        <f t="shared" si="54"/>
        <v/>
      </c>
      <c r="BD115" s="9">
        <f t="shared" si="55"/>
        <v>0</v>
      </c>
      <c r="BE115" s="9">
        <f>IF(O115="Yes",MASTER!$B$7,0)</f>
        <v>0</v>
      </c>
      <c r="BF115" s="9">
        <f>IF(
   OR($N115="",$N115="NO"),
   0,
   IFERROR(
      ROUND(
         CHOOSE(
            MATCH($N115,$H$302:$H$313,0),
            (BG115 + ROUND(BG115*MASTER!$B$3,0))*0.5,
            (BH115 + ROUND(BH115*MASTER!$B$3,0))*0.5,
            (BI115 + ROUND(BI115*MASTER!$B$3,0))*0.5,
            (BJ115 + ROUND(BJ115*MASTER!$B$3,0))*0.5,
            (BK115 + ROUND(BK115*MASTER!$B$4,0))*0.5,
            (BL115 + ROUND(BL115*MASTER!$B$4,0))*0.5,
            (BM115 + ROUND(BM115*MASTER!$B$4,0))*0.5,
            (BN115 + ROUND(BN115*MASTER!$B$4,0))*0.5,
            (BO115 + ROUND(BO115*MASTER!$B$4,0))*0.5,
            (BP115 + ROUND(BP115*MASTER!$B$4,0))*0.5,
            (BQ115 + ROUND(BQ115*MASTER!$B$4,0))*0.5,
            (BR115 + ROUND(BR115*MASTER!$B$4,0))*0.5
         ),
      0),
   0)
)</f>
        <v>0</v>
      </c>
      <c r="BG115" s="71">
        <f t="shared" si="56"/>
        <v>0</v>
      </c>
      <c r="BH115" s="9">
        <f t="shared" si="57"/>
        <v>0</v>
      </c>
      <c r="BI115" s="9">
        <f t="shared" si="58"/>
        <v>0</v>
      </c>
      <c r="BJ115" s="9">
        <f t="shared" si="59"/>
        <v>0</v>
      </c>
      <c r="BK115" s="9">
        <f t="shared" si="60"/>
        <v>0</v>
      </c>
      <c r="BL115" s="71">
        <f t="shared" si="61"/>
        <v>0</v>
      </c>
      <c r="BM115" s="71">
        <f t="shared" si="62"/>
        <v>0</v>
      </c>
      <c r="BN115" s="71">
        <f t="shared" si="63"/>
        <v>0</v>
      </c>
      <c r="BO115" s="71">
        <f t="shared" si="64"/>
        <v>0</v>
      </c>
      <c r="BP115" s="71">
        <f t="shared" si="65"/>
        <v>0</v>
      </c>
      <c r="BQ115" s="72">
        <f t="shared" si="66"/>
        <v>0</v>
      </c>
      <c r="BR115" s="71">
        <f t="shared" si="67"/>
        <v>0</v>
      </c>
      <c r="BS115" s="58" t="str">
        <f>IF(C115="","",IFERROR(VLOOKUP($A115,HRA_EXCEPTION,2,FALSE),MASTER!$B$5))</f>
        <v/>
      </c>
      <c r="BT115" s="48" t="str">
        <f t="shared" si="68"/>
        <v/>
      </c>
      <c r="BU115" s="48" t="str">
        <f t="shared" si="69"/>
        <v/>
      </c>
      <c r="BV115" s="48" t="str">
        <f t="shared" si="70"/>
        <v/>
      </c>
      <c r="BW115" s="48" t="str">
        <f t="shared" si="71"/>
        <v/>
      </c>
      <c r="BX115" s="48" t="str">
        <f t="shared" si="72"/>
        <v/>
      </c>
      <c r="BY115" s="48" t="str">
        <f t="shared" si="73"/>
        <v/>
      </c>
      <c r="BZ115" s="48" t="str">
        <f t="shared" si="74"/>
        <v/>
      </c>
      <c r="CA115" s="48" t="str">
        <f t="shared" si="75"/>
        <v/>
      </c>
      <c r="CB115" s="48" t="str">
        <f t="shared" si="76"/>
        <v/>
      </c>
      <c r="CC115" s="48" t="str">
        <f t="shared" si="77"/>
        <v/>
      </c>
      <c r="CD115" s="48" t="str">
        <f t="shared" si="78"/>
        <v/>
      </c>
      <c r="CE115" s="58" t="str">
        <f>IFERROR(IF(BG115&lt;=23100,
   VLOOKUP(MASTER!$B$8,CCA_RATE,2,FALSE),
   VLOOKUP(MASTER!$B$8,CCA_RATE,3,FALSE)),"")</f>
        <v/>
      </c>
      <c r="CF115" s="48" t="str">
        <f>IFERROR(IF(C115="","",
IF(BH115=0,0,
   IF(AND(AX115=4,ISNUMBER(L115)),L115,
      IF(BH115&lt;=23100,
         VLOOKUP(MASTER!$B$8,CCA_RATE,2,FALSE),
         VLOOKUP(MASTER!$B$8,CCA_RATE,3,FALSE))))),"")</f>
        <v/>
      </c>
      <c r="CG115" s="48" t="str">
        <f>IFERROR(IF(C115="","",
IF(BI115=0,0,
   IF(AND(AX115=5,ISNUMBER(L115)),L115,
      IF(AND(AX115&gt;0,AX115&lt;5,ISNUMBER(L115)),CF115,
         IF(BI115&lt;=23100,
            VLOOKUP(MASTER!$B$8,CCA_RATE,2,FALSE),
            VLOOKUP(MASTER!$B$8,CCA_RATE,3,FALSE)))))),"")</f>
        <v/>
      </c>
      <c r="CH115" s="48" t="str">
        <f>IFERROR(IF(C115="","",
IF(BJ115=0,0,
   IF(AND(AX115=6,ISNUMBER(L115)),L115,
      IF(AND(AX115&gt;0,AX115&lt;6,ISNUMBER(L115)),CG115,
         IF(BJ115&lt;=23100,
            VLOOKUP(MASTER!$B$8,CCA_RATE,2,FALSE),
            VLOOKUP(MASTER!$B$8,CCA_RATE,3,FALSE)))))),"")</f>
        <v/>
      </c>
      <c r="CI115" s="48" t="str">
        <f>IFERROR(IF(C115="","",
IF(BK115=0,0,
   IF(AND(AX115=7,ISNUMBER(L115)),L115,
      IF(AND(AX115&gt;0,AX115&lt;7,ISNUMBER(L115)),CH115,
         IF(BK115&lt;=23100,
            VLOOKUP(MASTER!$B$8,CCA_RATE,2,FALSE),
            VLOOKUP(MASTER!$B$8,CCA_RATE,3,FALSE)))))),"")</f>
        <v/>
      </c>
      <c r="CJ115" s="48" t="str">
        <f>IFERROR(IF(C115="","",
IF(BL115=0,0,
   IF(AND(AX115=8,ISNUMBER(L115)),L115,
      IF(AND(AX115&gt;0,AX115&lt;8,ISNUMBER(L115)),CI115,
         IF(BL115&lt;=23100,
            VLOOKUP(MASTER!$B$8,CCA_RATE,2,FALSE),
            VLOOKUP(MASTER!$B$8,CCA_RATE,3,FALSE)))))),"")</f>
        <v/>
      </c>
      <c r="CK115" s="48" t="str">
        <f>IFERROR(IF(C115="","",
IF(BM115=0,0,
   IF(AND(AX115=9,ISNUMBER(L115)),L115,
      IF(AND(AX115&gt;0,AX115&lt;9,ISNUMBER(L115)),CJ115,
         IF(BM115&lt;=23100,
            VLOOKUP(MASTER!$B$8,CCA_RATE,2,FALSE),
            VLOOKUP(MASTER!$B$8,CCA_RATE,3,FALSE)))))),"")</f>
        <v/>
      </c>
      <c r="CL115" s="48" t="str">
        <f>IFERROR(IF(C115="","",
IF(BN115=0,0,
   IF(AND(AX115=10,ISNUMBER(L115)),L115,
      IF(AND(AX115&gt;0,AX115&lt;10,ISNUMBER(L115)),CK115,
         IF(BN115&lt;=23100,
            VLOOKUP(MASTER!$B$8,CCA_RATE,2,FALSE),
            VLOOKUP(MASTER!$B$8,CCA_RATE,3,FALSE)))))),"")</f>
        <v/>
      </c>
      <c r="CM115" s="48" t="str">
        <f>IFERROR(IF(C115="","",
IF(BO115=0,0,
   IF(AND(AX115=11,ISNUMBER(L115)),L115,
      IF(AND(AX115&gt;0,AX115&lt;11,ISNUMBER(L115)),CL115,
         IF(BO115&lt;=23100,
            VLOOKUP(MASTER!$B$8,CCA_RATE,2,FALSE),
            VLOOKUP(MASTER!$B$8,CCA_RATE,3,FALSE)))))),"")</f>
        <v/>
      </c>
      <c r="CN115" s="48" t="str">
        <f>IFERROR(IF(C115="","",
IF(BP115=0,0,
   IF(AND(AX115=12,ISNUMBER(L115)),L115,
      IF(AND(AX115&gt;0,AX115&lt;12,ISNUMBER(L115)),CM115,
         IF(BP115&lt;=23100,
            VLOOKUP(MASTER!$B$8,CCA_RATE,2,FALSE),
            VLOOKUP(MASTER!$B$8,CCA_RATE,3,FALSE)))))),"")</f>
        <v/>
      </c>
      <c r="CO115" s="48" t="str">
        <f>IFERROR(IF(C115="","",
IF(BQ115=0,0,
   IF(AND(AX115=13,ISNUMBER(L115)),L115,
      IF(AND(AX115&gt;0,AX115&lt;13,ISNUMBER(L115)),CN115,
         IF(BQ115&lt;=23100,
            VLOOKUP(MASTER!$B$8,CCA_RATE,2,FALSE),
            VLOOKUP(MASTER!$B$8,CCA_RATE,3,FALSE)))))),"")</f>
        <v/>
      </c>
      <c r="CP115" s="48" t="str">
        <f>IFERROR(IF(C115="","",
IF(BR115=0,0,
   IF(AND(AX115=14,ISNUMBER(L115)),L115,
      IF(AND(AX115&gt;0,AX115&lt;14,ISNUMBER(L115)),CO115,
         IF(BR115&lt;=23100,
            VLOOKUP(MASTER!$B$8,CCA_RATE,2,FALSE),
            VLOOKUP(MASTER!$B$8,CCA_RATE,3,FALSE)))))),"")</f>
        <v/>
      </c>
    </row>
    <row r="116" spans="1:94" x14ac:dyDescent="0.35">
      <c r="A116" s="48" t="str">
        <f>IF(C116="","",COUNTA($C$2:C116))</f>
        <v/>
      </c>
      <c r="B116" s="65"/>
      <c r="C116" s="65"/>
      <c r="D116" s="65"/>
      <c r="E116" s="65"/>
      <c r="F116" s="65"/>
      <c r="G116" s="65"/>
      <c r="H116" s="65"/>
      <c r="I116" s="65"/>
      <c r="J116" s="65"/>
      <c r="K116" s="65"/>
      <c r="L116" s="65"/>
      <c r="M116" s="65"/>
      <c r="N116" s="65"/>
      <c r="O116" s="65"/>
      <c r="P116" s="65"/>
      <c r="Q116" s="68"/>
      <c r="R116" s="68"/>
      <c r="S116" s="68"/>
      <c r="T116" s="68"/>
      <c r="U116" s="68"/>
      <c r="V116" s="68"/>
      <c r="W116" s="68"/>
      <c r="X116" s="68"/>
      <c r="Y116" s="68"/>
      <c r="Z116" s="68"/>
      <c r="AA116" s="68"/>
      <c r="AB116" s="68"/>
      <c r="AC116" t="s">
        <v>33</v>
      </c>
      <c r="AD116" s="48" t="str">
        <f t="shared" si="44"/>
        <v/>
      </c>
      <c r="AE116" s="48" t="str">
        <f>IFERROR(IF(AD116-MASTER!$B$6&lt;0,0,AD116-MASTER!$B$6),"")</f>
        <v/>
      </c>
      <c r="AF116" s="48" t="str">
        <f t="shared" si="45"/>
        <v/>
      </c>
      <c r="AG116" s="48" t="str">
        <f t="shared" si="46"/>
        <v/>
      </c>
      <c r="AH116" s="48" t="str">
        <f t="shared" si="47"/>
        <v/>
      </c>
      <c r="AI116" s="48" t="str">
        <f t="shared" si="48"/>
        <v/>
      </c>
      <c r="AJ116" s="48" t="str">
        <f t="shared" si="49"/>
        <v/>
      </c>
      <c r="AK116" s="69" t="str">
        <f t="shared" ca="1" si="50"/>
        <v/>
      </c>
      <c r="AW116" s="71">
        <f t="shared" si="42"/>
        <v>0</v>
      </c>
      <c r="AX116" s="71">
        <f t="shared" si="43"/>
        <v>0</v>
      </c>
      <c r="AY116" s="9">
        <f t="shared" si="51"/>
        <v>0</v>
      </c>
      <c r="AZ116" s="9">
        <f t="shared" si="52"/>
        <v>7</v>
      </c>
      <c r="BA116" s="9">
        <f t="shared" si="53"/>
        <v>0</v>
      </c>
      <c r="BB116" s="9">
        <f xml:space="preserve">
ROUND(BG116*MASTER!$B$3,0)
+ROUND(BH116*MASTER!$B$3,0)
+ROUND(BI116*MASTER!$B$3,0)
+ROUND(BJ116*MASTER!$B$3,0)
+ROUND(BK116*MASTER!$B$4,0)
+ROUND(BL116*MASTER!$B$4,0)
+ROUND(BM116*MASTER!$B$4,0)
+ROUND(BN116*MASTER!$B$4,0)
+ROUND(BO116*MASTER!$B$4,0)
+ROUND(BP116*MASTER!$B$4,0)
+ROUND(BQ116*MASTER!$B$4,0)
+ROUND(BR116*MASTER!$B$4,0)
+ROUND(
   (MASTER!$B$3 - MASTER!$B$11) * E116 * 2,
0)</f>
        <v>0</v>
      </c>
      <c r="BC116" s="9" t="str">
        <f t="shared" si="54"/>
        <v/>
      </c>
      <c r="BD116" s="9">
        <f t="shared" si="55"/>
        <v>0</v>
      </c>
      <c r="BE116" s="9">
        <f>IF(O116="Yes",MASTER!$B$7,0)</f>
        <v>0</v>
      </c>
      <c r="BF116" s="9">
        <f>IF(
   OR($N116="",$N116="NO"),
   0,
   IFERROR(
      ROUND(
         CHOOSE(
            MATCH($N116,$H$302:$H$313,0),
            (BG116 + ROUND(BG116*MASTER!$B$3,0))*0.5,
            (BH116 + ROUND(BH116*MASTER!$B$3,0))*0.5,
            (BI116 + ROUND(BI116*MASTER!$B$3,0))*0.5,
            (BJ116 + ROUND(BJ116*MASTER!$B$3,0))*0.5,
            (BK116 + ROUND(BK116*MASTER!$B$4,0))*0.5,
            (BL116 + ROUND(BL116*MASTER!$B$4,0))*0.5,
            (BM116 + ROUND(BM116*MASTER!$B$4,0))*0.5,
            (BN116 + ROUND(BN116*MASTER!$B$4,0))*0.5,
            (BO116 + ROUND(BO116*MASTER!$B$4,0))*0.5,
            (BP116 + ROUND(BP116*MASTER!$B$4,0))*0.5,
            (BQ116 + ROUND(BQ116*MASTER!$B$4,0))*0.5,
            (BR116 + ROUND(BR116*MASTER!$B$4,0))*0.5
         ),
      0),
   0)
)</f>
        <v>0</v>
      </c>
      <c r="BG116" s="71">
        <f t="shared" si="56"/>
        <v>0</v>
      </c>
      <c r="BH116" s="9">
        <f t="shared" si="57"/>
        <v>0</v>
      </c>
      <c r="BI116" s="9">
        <f t="shared" si="58"/>
        <v>0</v>
      </c>
      <c r="BJ116" s="9">
        <f t="shared" si="59"/>
        <v>0</v>
      </c>
      <c r="BK116" s="9">
        <f t="shared" si="60"/>
        <v>0</v>
      </c>
      <c r="BL116" s="71">
        <f t="shared" si="61"/>
        <v>0</v>
      </c>
      <c r="BM116" s="71">
        <f t="shared" si="62"/>
        <v>0</v>
      </c>
      <c r="BN116" s="71">
        <f t="shared" si="63"/>
        <v>0</v>
      </c>
      <c r="BO116" s="71">
        <f t="shared" si="64"/>
        <v>0</v>
      </c>
      <c r="BP116" s="71">
        <f t="shared" si="65"/>
        <v>0</v>
      </c>
      <c r="BQ116" s="72">
        <f t="shared" si="66"/>
        <v>0</v>
      </c>
      <c r="BR116" s="71">
        <f t="shared" si="67"/>
        <v>0</v>
      </c>
      <c r="BS116" s="58" t="str">
        <f>IF(C116="","",IFERROR(VLOOKUP($A116,HRA_EXCEPTION,2,FALSE),MASTER!$B$5))</f>
        <v/>
      </c>
      <c r="BT116" s="48" t="str">
        <f t="shared" si="68"/>
        <v/>
      </c>
      <c r="BU116" s="48" t="str">
        <f t="shared" si="69"/>
        <v/>
      </c>
      <c r="BV116" s="48" t="str">
        <f t="shared" si="70"/>
        <v/>
      </c>
      <c r="BW116" s="48" t="str">
        <f t="shared" si="71"/>
        <v/>
      </c>
      <c r="BX116" s="48" t="str">
        <f t="shared" si="72"/>
        <v/>
      </c>
      <c r="BY116" s="48" t="str">
        <f t="shared" si="73"/>
        <v/>
      </c>
      <c r="BZ116" s="48" t="str">
        <f t="shared" si="74"/>
        <v/>
      </c>
      <c r="CA116" s="48" t="str">
        <f t="shared" si="75"/>
        <v/>
      </c>
      <c r="CB116" s="48" t="str">
        <f t="shared" si="76"/>
        <v/>
      </c>
      <c r="CC116" s="48" t="str">
        <f t="shared" si="77"/>
        <v/>
      </c>
      <c r="CD116" s="48" t="str">
        <f t="shared" si="78"/>
        <v/>
      </c>
      <c r="CE116" s="58" t="str">
        <f>IFERROR(IF(BG116&lt;=23100,
   VLOOKUP(MASTER!$B$8,CCA_RATE,2,FALSE),
   VLOOKUP(MASTER!$B$8,CCA_RATE,3,FALSE)),"")</f>
        <v/>
      </c>
      <c r="CF116" s="48" t="str">
        <f>IFERROR(IF(C116="","",
IF(BH116=0,0,
   IF(AND(AX116=4,ISNUMBER(L116)),L116,
      IF(BH116&lt;=23100,
         VLOOKUP(MASTER!$B$8,CCA_RATE,2,FALSE),
         VLOOKUP(MASTER!$B$8,CCA_RATE,3,FALSE))))),"")</f>
        <v/>
      </c>
      <c r="CG116" s="48" t="str">
        <f>IFERROR(IF(C116="","",
IF(BI116=0,0,
   IF(AND(AX116=5,ISNUMBER(L116)),L116,
      IF(AND(AX116&gt;0,AX116&lt;5,ISNUMBER(L116)),CF116,
         IF(BI116&lt;=23100,
            VLOOKUP(MASTER!$B$8,CCA_RATE,2,FALSE),
            VLOOKUP(MASTER!$B$8,CCA_RATE,3,FALSE)))))),"")</f>
        <v/>
      </c>
      <c r="CH116" s="48" t="str">
        <f>IFERROR(IF(C116="","",
IF(BJ116=0,0,
   IF(AND(AX116=6,ISNUMBER(L116)),L116,
      IF(AND(AX116&gt;0,AX116&lt;6,ISNUMBER(L116)),CG116,
         IF(BJ116&lt;=23100,
            VLOOKUP(MASTER!$B$8,CCA_RATE,2,FALSE),
            VLOOKUP(MASTER!$B$8,CCA_RATE,3,FALSE)))))),"")</f>
        <v/>
      </c>
      <c r="CI116" s="48" t="str">
        <f>IFERROR(IF(C116="","",
IF(BK116=0,0,
   IF(AND(AX116=7,ISNUMBER(L116)),L116,
      IF(AND(AX116&gt;0,AX116&lt;7,ISNUMBER(L116)),CH116,
         IF(BK116&lt;=23100,
            VLOOKUP(MASTER!$B$8,CCA_RATE,2,FALSE),
            VLOOKUP(MASTER!$B$8,CCA_RATE,3,FALSE)))))),"")</f>
        <v/>
      </c>
      <c r="CJ116" s="48" t="str">
        <f>IFERROR(IF(C116="","",
IF(BL116=0,0,
   IF(AND(AX116=8,ISNUMBER(L116)),L116,
      IF(AND(AX116&gt;0,AX116&lt;8,ISNUMBER(L116)),CI116,
         IF(BL116&lt;=23100,
            VLOOKUP(MASTER!$B$8,CCA_RATE,2,FALSE),
            VLOOKUP(MASTER!$B$8,CCA_RATE,3,FALSE)))))),"")</f>
        <v/>
      </c>
      <c r="CK116" s="48" t="str">
        <f>IFERROR(IF(C116="","",
IF(BM116=0,0,
   IF(AND(AX116=9,ISNUMBER(L116)),L116,
      IF(AND(AX116&gt;0,AX116&lt;9,ISNUMBER(L116)),CJ116,
         IF(BM116&lt;=23100,
            VLOOKUP(MASTER!$B$8,CCA_RATE,2,FALSE),
            VLOOKUP(MASTER!$B$8,CCA_RATE,3,FALSE)))))),"")</f>
        <v/>
      </c>
      <c r="CL116" s="48" t="str">
        <f>IFERROR(IF(C116="","",
IF(BN116=0,0,
   IF(AND(AX116=10,ISNUMBER(L116)),L116,
      IF(AND(AX116&gt;0,AX116&lt;10,ISNUMBER(L116)),CK116,
         IF(BN116&lt;=23100,
            VLOOKUP(MASTER!$B$8,CCA_RATE,2,FALSE),
            VLOOKUP(MASTER!$B$8,CCA_RATE,3,FALSE)))))),"")</f>
        <v/>
      </c>
      <c r="CM116" s="48" t="str">
        <f>IFERROR(IF(C116="","",
IF(BO116=0,0,
   IF(AND(AX116=11,ISNUMBER(L116)),L116,
      IF(AND(AX116&gt;0,AX116&lt;11,ISNUMBER(L116)),CL116,
         IF(BO116&lt;=23100,
            VLOOKUP(MASTER!$B$8,CCA_RATE,2,FALSE),
            VLOOKUP(MASTER!$B$8,CCA_RATE,3,FALSE)))))),"")</f>
        <v/>
      </c>
      <c r="CN116" s="48" t="str">
        <f>IFERROR(IF(C116="","",
IF(BP116=0,0,
   IF(AND(AX116=12,ISNUMBER(L116)),L116,
      IF(AND(AX116&gt;0,AX116&lt;12,ISNUMBER(L116)),CM116,
         IF(BP116&lt;=23100,
            VLOOKUP(MASTER!$B$8,CCA_RATE,2,FALSE),
            VLOOKUP(MASTER!$B$8,CCA_RATE,3,FALSE)))))),"")</f>
        <v/>
      </c>
      <c r="CO116" s="48" t="str">
        <f>IFERROR(IF(C116="","",
IF(BQ116=0,0,
   IF(AND(AX116=13,ISNUMBER(L116)),L116,
      IF(AND(AX116&gt;0,AX116&lt;13,ISNUMBER(L116)),CN116,
         IF(BQ116&lt;=23100,
            VLOOKUP(MASTER!$B$8,CCA_RATE,2,FALSE),
            VLOOKUP(MASTER!$B$8,CCA_RATE,3,FALSE)))))),"")</f>
        <v/>
      </c>
      <c r="CP116" s="48" t="str">
        <f>IFERROR(IF(C116="","",
IF(BR116=0,0,
   IF(AND(AX116=14,ISNUMBER(L116)),L116,
      IF(AND(AX116&gt;0,AX116&lt;14,ISNUMBER(L116)),CO116,
         IF(BR116&lt;=23100,
            VLOOKUP(MASTER!$B$8,CCA_RATE,2,FALSE),
            VLOOKUP(MASTER!$B$8,CCA_RATE,3,FALSE)))))),"")</f>
        <v/>
      </c>
    </row>
    <row r="117" spans="1:94" x14ac:dyDescent="0.35">
      <c r="A117" s="48" t="str">
        <f>IF(C117="","",COUNTA($C$2:C117))</f>
        <v/>
      </c>
      <c r="B117" s="65"/>
      <c r="C117" s="65"/>
      <c r="D117" s="65"/>
      <c r="E117" s="65"/>
      <c r="F117" s="65"/>
      <c r="G117" s="65"/>
      <c r="H117" s="65"/>
      <c r="I117" s="65"/>
      <c r="J117" s="65"/>
      <c r="K117" s="65"/>
      <c r="L117" s="65"/>
      <c r="M117" s="65"/>
      <c r="N117" s="65"/>
      <c r="O117" s="65"/>
      <c r="P117" s="65"/>
      <c r="Q117" s="68"/>
      <c r="R117" s="68"/>
      <c r="S117" s="68"/>
      <c r="T117" s="68"/>
      <c r="U117" s="68"/>
      <c r="V117" s="68"/>
      <c r="W117" s="68"/>
      <c r="X117" s="68"/>
      <c r="Y117" s="68"/>
      <c r="Z117" s="68"/>
      <c r="AA117" s="68"/>
      <c r="AB117" s="68"/>
      <c r="AC117" t="s">
        <v>34</v>
      </c>
      <c r="AD117" s="48" t="str">
        <f t="shared" si="44"/>
        <v/>
      </c>
      <c r="AE117" s="48" t="str">
        <f>IFERROR(IF(AD117-MASTER!$B$6&lt;0,0,AD117-MASTER!$B$6),"")</f>
        <v/>
      </c>
      <c r="AF117" s="48" t="str">
        <f t="shared" si="45"/>
        <v/>
      </c>
      <c r="AG117" s="48" t="str">
        <f t="shared" si="46"/>
        <v/>
      </c>
      <c r="AH117" s="48" t="str">
        <f t="shared" si="47"/>
        <v/>
      </c>
      <c r="AI117" s="48" t="str">
        <f t="shared" si="48"/>
        <v/>
      </c>
      <c r="AJ117" s="48" t="str">
        <f t="shared" si="49"/>
        <v/>
      </c>
      <c r="AK117" s="69" t="str">
        <f t="shared" ca="1" si="50"/>
        <v/>
      </c>
      <c r="AW117" s="71">
        <f t="shared" si="42"/>
        <v>0</v>
      </c>
      <c r="AX117" s="71">
        <f t="shared" si="43"/>
        <v>0</v>
      </c>
      <c r="AY117" s="9">
        <f t="shared" si="51"/>
        <v>0</v>
      </c>
      <c r="AZ117" s="9">
        <f t="shared" si="52"/>
        <v>7</v>
      </c>
      <c r="BA117" s="9">
        <f t="shared" si="53"/>
        <v>0</v>
      </c>
      <c r="BB117" s="9">
        <f xml:space="preserve">
ROUND(BG117*MASTER!$B$3,0)
+ROUND(BH117*MASTER!$B$3,0)
+ROUND(BI117*MASTER!$B$3,0)
+ROUND(BJ117*MASTER!$B$3,0)
+ROUND(BK117*MASTER!$B$4,0)
+ROUND(BL117*MASTER!$B$4,0)
+ROUND(BM117*MASTER!$B$4,0)
+ROUND(BN117*MASTER!$B$4,0)
+ROUND(BO117*MASTER!$B$4,0)
+ROUND(BP117*MASTER!$B$4,0)
+ROUND(BQ117*MASTER!$B$4,0)
+ROUND(BR117*MASTER!$B$4,0)
+ROUND(
   (MASTER!$B$3 - MASTER!$B$11) * E117 * 2,
0)</f>
        <v>0</v>
      </c>
      <c r="BC117" s="9" t="str">
        <f t="shared" si="54"/>
        <v/>
      </c>
      <c r="BD117" s="9">
        <f t="shared" si="55"/>
        <v>0</v>
      </c>
      <c r="BE117" s="9">
        <f>IF(O117="Yes",MASTER!$B$7,0)</f>
        <v>0</v>
      </c>
      <c r="BF117" s="9">
        <f>IF(
   OR($N117="",$N117="NO"),
   0,
   IFERROR(
      ROUND(
         CHOOSE(
            MATCH($N117,$H$302:$H$313,0),
            (BG117 + ROUND(BG117*MASTER!$B$3,0))*0.5,
            (BH117 + ROUND(BH117*MASTER!$B$3,0))*0.5,
            (BI117 + ROUND(BI117*MASTER!$B$3,0))*0.5,
            (BJ117 + ROUND(BJ117*MASTER!$B$3,0))*0.5,
            (BK117 + ROUND(BK117*MASTER!$B$4,0))*0.5,
            (BL117 + ROUND(BL117*MASTER!$B$4,0))*0.5,
            (BM117 + ROUND(BM117*MASTER!$B$4,0))*0.5,
            (BN117 + ROUND(BN117*MASTER!$B$4,0))*0.5,
            (BO117 + ROUND(BO117*MASTER!$B$4,0))*0.5,
            (BP117 + ROUND(BP117*MASTER!$B$4,0))*0.5,
            (BQ117 + ROUND(BQ117*MASTER!$B$4,0))*0.5,
            (BR117 + ROUND(BR117*MASTER!$B$4,0))*0.5
         ),
      0),
   0)
)</f>
        <v>0</v>
      </c>
      <c r="BG117" s="71">
        <f t="shared" si="56"/>
        <v>0</v>
      </c>
      <c r="BH117" s="9">
        <f t="shared" si="57"/>
        <v>0</v>
      </c>
      <c r="BI117" s="9">
        <f t="shared" si="58"/>
        <v>0</v>
      </c>
      <c r="BJ117" s="9">
        <f t="shared" si="59"/>
        <v>0</v>
      </c>
      <c r="BK117" s="9">
        <f t="shared" si="60"/>
        <v>0</v>
      </c>
      <c r="BL117" s="71">
        <f t="shared" si="61"/>
        <v>0</v>
      </c>
      <c r="BM117" s="71">
        <f t="shared" si="62"/>
        <v>0</v>
      </c>
      <c r="BN117" s="71">
        <f t="shared" si="63"/>
        <v>0</v>
      </c>
      <c r="BO117" s="71">
        <f t="shared" si="64"/>
        <v>0</v>
      </c>
      <c r="BP117" s="71">
        <f t="shared" si="65"/>
        <v>0</v>
      </c>
      <c r="BQ117" s="72">
        <f t="shared" si="66"/>
        <v>0</v>
      </c>
      <c r="BR117" s="71">
        <f t="shared" si="67"/>
        <v>0</v>
      </c>
      <c r="BS117" s="58" t="str">
        <f>IF(C117="","",IFERROR(VLOOKUP($A117,HRA_EXCEPTION,2,FALSE),MASTER!$B$5))</f>
        <v/>
      </c>
      <c r="BT117" s="48" t="str">
        <f t="shared" si="68"/>
        <v/>
      </c>
      <c r="BU117" s="48" t="str">
        <f t="shared" si="69"/>
        <v/>
      </c>
      <c r="BV117" s="48" t="str">
        <f t="shared" si="70"/>
        <v/>
      </c>
      <c r="BW117" s="48" t="str">
        <f t="shared" si="71"/>
        <v/>
      </c>
      <c r="BX117" s="48" t="str">
        <f t="shared" si="72"/>
        <v/>
      </c>
      <c r="BY117" s="48" t="str">
        <f t="shared" si="73"/>
        <v/>
      </c>
      <c r="BZ117" s="48" t="str">
        <f t="shared" si="74"/>
        <v/>
      </c>
      <c r="CA117" s="48" t="str">
        <f t="shared" si="75"/>
        <v/>
      </c>
      <c r="CB117" s="48" t="str">
        <f t="shared" si="76"/>
        <v/>
      </c>
      <c r="CC117" s="48" t="str">
        <f t="shared" si="77"/>
        <v/>
      </c>
      <c r="CD117" s="48" t="str">
        <f t="shared" si="78"/>
        <v/>
      </c>
      <c r="CE117" s="58" t="str">
        <f>IFERROR(IF(BG117&lt;=23100,
   VLOOKUP(MASTER!$B$8,CCA_RATE,2,FALSE),
   VLOOKUP(MASTER!$B$8,CCA_RATE,3,FALSE)),"")</f>
        <v/>
      </c>
      <c r="CF117" s="48" t="str">
        <f>IFERROR(IF(C117="","",
IF(BH117=0,0,
   IF(AND(AX117=4,ISNUMBER(L117)),L117,
      IF(BH117&lt;=23100,
         VLOOKUP(MASTER!$B$8,CCA_RATE,2,FALSE),
         VLOOKUP(MASTER!$B$8,CCA_RATE,3,FALSE))))),"")</f>
        <v/>
      </c>
      <c r="CG117" s="48" t="str">
        <f>IFERROR(IF(C117="","",
IF(BI117=0,0,
   IF(AND(AX117=5,ISNUMBER(L117)),L117,
      IF(AND(AX117&gt;0,AX117&lt;5,ISNUMBER(L117)),CF117,
         IF(BI117&lt;=23100,
            VLOOKUP(MASTER!$B$8,CCA_RATE,2,FALSE),
            VLOOKUP(MASTER!$B$8,CCA_RATE,3,FALSE)))))),"")</f>
        <v/>
      </c>
      <c r="CH117" s="48" t="str">
        <f>IFERROR(IF(C117="","",
IF(BJ117=0,0,
   IF(AND(AX117=6,ISNUMBER(L117)),L117,
      IF(AND(AX117&gt;0,AX117&lt;6,ISNUMBER(L117)),CG117,
         IF(BJ117&lt;=23100,
            VLOOKUP(MASTER!$B$8,CCA_RATE,2,FALSE),
            VLOOKUP(MASTER!$B$8,CCA_RATE,3,FALSE)))))),"")</f>
        <v/>
      </c>
      <c r="CI117" s="48" t="str">
        <f>IFERROR(IF(C117="","",
IF(BK117=0,0,
   IF(AND(AX117=7,ISNUMBER(L117)),L117,
      IF(AND(AX117&gt;0,AX117&lt;7,ISNUMBER(L117)),CH117,
         IF(BK117&lt;=23100,
            VLOOKUP(MASTER!$B$8,CCA_RATE,2,FALSE),
            VLOOKUP(MASTER!$B$8,CCA_RATE,3,FALSE)))))),"")</f>
        <v/>
      </c>
      <c r="CJ117" s="48" t="str">
        <f>IFERROR(IF(C117="","",
IF(BL117=0,0,
   IF(AND(AX117=8,ISNUMBER(L117)),L117,
      IF(AND(AX117&gt;0,AX117&lt;8,ISNUMBER(L117)),CI117,
         IF(BL117&lt;=23100,
            VLOOKUP(MASTER!$B$8,CCA_RATE,2,FALSE),
            VLOOKUP(MASTER!$B$8,CCA_RATE,3,FALSE)))))),"")</f>
        <v/>
      </c>
      <c r="CK117" s="48" t="str">
        <f>IFERROR(IF(C117="","",
IF(BM117=0,0,
   IF(AND(AX117=9,ISNUMBER(L117)),L117,
      IF(AND(AX117&gt;0,AX117&lt;9,ISNUMBER(L117)),CJ117,
         IF(BM117&lt;=23100,
            VLOOKUP(MASTER!$B$8,CCA_RATE,2,FALSE),
            VLOOKUP(MASTER!$B$8,CCA_RATE,3,FALSE)))))),"")</f>
        <v/>
      </c>
      <c r="CL117" s="48" t="str">
        <f>IFERROR(IF(C117="","",
IF(BN117=0,0,
   IF(AND(AX117=10,ISNUMBER(L117)),L117,
      IF(AND(AX117&gt;0,AX117&lt;10,ISNUMBER(L117)),CK117,
         IF(BN117&lt;=23100,
            VLOOKUP(MASTER!$B$8,CCA_RATE,2,FALSE),
            VLOOKUP(MASTER!$B$8,CCA_RATE,3,FALSE)))))),"")</f>
        <v/>
      </c>
      <c r="CM117" s="48" t="str">
        <f>IFERROR(IF(C117="","",
IF(BO117=0,0,
   IF(AND(AX117=11,ISNUMBER(L117)),L117,
      IF(AND(AX117&gt;0,AX117&lt;11,ISNUMBER(L117)),CL117,
         IF(BO117&lt;=23100,
            VLOOKUP(MASTER!$B$8,CCA_RATE,2,FALSE),
            VLOOKUP(MASTER!$B$8,CCA_RATE,3,FALSE)))))),"")</f>
        <v/>
      </c>
      <c r="CN117" s="48" t="str">
        <f>IFERROR(IF(C117="","",
IF(BP117=0,0,
   IF(AND(AX117=12,ISNUMBER(L117)),L117,
      IF(AND(AX117&gt;0,AX117&lt;12,ISNUMBER(L117)),CM117,
         IF(BP117&lt;=23100,
            VLOOKUP(MASTER!$B$8,CCA_RATE,2,FALSE),
            VLOOKUP(MASTER!$B$8,CCA_RATE,3,FALSE)))))),"")</f>
        <v/>
      </c>
      <c r="CO117" s="48" t="str">
        <f>IFERROR(IF(C117="","",
IF(BQ117=0,0,
   IF(AND(AX117=13,ISNUMBER(L117)),L117,
      IF(AND(AX117&gt;0,AX117&lt;13,ISNUMBER(L117)),CN117,
         IF(BQ117&lt;=23100,
            VLOOKUP(MASTER!$B$8,CCA_RATE,2,FALSE),
            VLOOKUP(MASTER!$B$8,CCA_RATE,3,FALSE)))))),"")</f>
        <v/>
      </c>
      <c r="CP117" s="48" t="str">
        <f>IFERROR(IF(C117="","",
IF(BR117=0,0,
   IF(AND(AX117=14,ISNUMBER(L117)),L117,
      IF(AND(AX117&gt;0,AX117&lt;14,ISNUMBER(L117)),CO117,
         IF(BR117&lt;=23100,
            VLOOKUP(MASTER!$B$8,CCA_RATE,2,FALSE),
            VLOOKUP(MASTER!$B$8,CCA_RATE,3,FALSE)))))),"")</f>
        <v/>
      </c>
    </row>
    <row r="118" spans="1:94" x14ac:dyDescent="0.35">
      <c r="A118" s="48" t="str">
        <f>IF(C118="","",COUNTA($C$2:C118))</f>
        <v/>
      </c>
      <c r="B118" s="65"/>
      <c r="C118" s="65"/>
      <c r="D118" s="65"/>
      <c r="E118" s="65"/>
      <c r="F118" s="65"/>
      <c r="G118" s="65"/>
      <c r="H118" s="65"/>
      <c r="I118" s="65"/>
      <c r="J118" s="65"/>
      <c r="K118" s="65"/>
      <c r="L118" s="65"/>
      <c r="M118" s="65"/>
      <c r="N118" s="65"/>
      <c r="O118" s="65"/>
      <c r="P118" s="65"/>
      <c r="Q118" s="68"/>
      <c r="R118" s="68"/>
      <c r="S118" s="68"/>
      <c r="T118" s="68"/>
      <c r="U118" s="68"/>
      <c r="V118" s="68"/>
      <c r="W118" s="68"/>
      <c r="X118" s="68"/>
      <c r="Y118" s="68"/>
      <c r="Z118" s="68"/>
      <c r="AA118" s="68"/>
      <c r="AB118" s="68"/>
      <c r="AC118" t="s">
        <v>35</v>
      </c>
      <c r="AD118" s="48" t="str">
        <f t="shared" si="44"/>
        <v/>
      </c>
      <c r="AE118" s="48" t="str">
        <f>IFERROR(IF(AD118-MASTER!$B$6&lt;0,0,AD118-MASTER!$B$6),"")</f>
        <v/>
      </c>
      <c r="AF118" s="48" t="str">
        <f t="shared" si="45"/>
        <v/>
      </c>
      <c r="AG118" s="48" t="str">
        <f t="shared" si="46"/>
        <v/>
      </c>
      <c r="AH118" s="48" t="str">
        <f t="shared" si="47"/>
        <v/>
      </c>
      <c r="AI118" s="48" t="str">
        <f t="shared" si="48"/>
        <v/>
      </c>
      <c r="AJ118" s="48" t="str">
        <f t="shared" si="49"/>
        <v/>
      </c>
      <c r="AK118" s="69" t="str">
        <f t="shared" ca="1" si="50"/>
        <v/>
      </c>
      <c r="AW118" s="71">
        <f t="shared" si="42"/>
        <v>0</v>
      </c>
      <c r="AX118" s="71">
        <f t="shared" si="43"/>
        <v>0</v>
      </c>
      <c r="AY118" s="9">
        <f t="shared" si="51"/>
        <v>0</v>
      </c>
      <c r="AZ118" s="9">
        <f t="shared" si="52"/>
        <v>7</v>
      </c>
      <c r="BA118" s="9">
        <f t="shared" si="53"/>
        <v>0</v>
      </c>
      <c r="BB118" s="9">
        <f xml:space="preserve">
ROUND(BG118*MASTER!$B$3,0)
+ROUND(BH118*MASTER!$B$3,0)
+ROUND(BI118*MASTER!$B$3,0)
+ROUND(BJ118*MASTER!$B$3,0)
+ROUND(BK118*MASTER!$B$4,0)
+ROUND(BL118*MASTER!$B$4,0)
+ROUND(BM118*MASTER!$B$4,0)
+ROUND(BN118*MASTER!$B$4,0)
+ROUND(BO118*MASTER!$B$4,0)
+ROUND(BP118*MASTER!$B$4,0)
+ROUND(BQ118*MASTER!$B$4,0)
+ROUND(BR118*MASTER!$B$4,0)
+ROUND(
   (MASTER!$B$3 - MASTER!$B$11) * E118 * 2,
0)</f>
        <v>0</v>
      </c>
      <c r="BC118" s="9" t="str">
        <f t="shared" si="54"/>
        <v/>
      </c>
      <c r="BD118" s="9">
        <f t="shared" si="55"/>
        <v>0</v>
      </c>
      <c r="BE118" s="9">
        <f>IF(O118="Yes",MASTER!$B$7,0)</f>
        <v>0</v>
      </c>
      <c r="BF118" s="9">
        <f>IF(
   OR($N118="",$N118="NO"),
   0,
   IFERROR(
      ROUND(
         CHOOSE(
            MATCH($N118,$H$302:$H$313,0),
            (BG118 + ROUND(BG118*MASTER!$B$3,0))*0.5,
            (BH118 + ROUND(BH118*MASTER!$B$3,0))*0.5,
            (BI118 + ROUND(BI118*MASTER!$B$3,0))*0.5,
            (BJ118 + ROUND(BJ118*MASTER!$B$3,0))*0.5,
            (BK118 + ROUND(BK118*MASTER!$B$4,0))*0.5,
            (BL118 + ROUND(BL118*MASTER!$B$4,0))*0.5,
            (BM118 + ROUND(BM118*MASTER!$B$4,0))*0.5,
            (BN118 + ROUND(BN118*MASTER!$B$4,0))*0.5,
            (BO118 + ROUND(BO118*MASTER!$B$4,0))*0.5,
            (BP118 + ROUND(BP118*MASTER!$B$4,0))*0.5,
            (BQ118 + ROUND(BQ118*MASTER!$B$4,0))*0.5,
            (BR118 + ROUND(BR118*MASTER!$B$4,0))*0.5
         ),
      0),
   0)
)</f>
        <v>0</v>
      </c>
      <c r="BG118" s="71">
        <f t="shared" si="56"/>
        <v>0</v>
      </c>
      <c r="BH118" s="9">
        <f t="shared" si="57"/>
        <v>0</v>
      </c>
      <c r="BI118" s="9">
        <f t="shared" si="58"/>
        <v>0</v>
      </c>
      <c r="BJ118" s="9">
        <f t="shared" si="59"/>
        <v>0</v>
      </c>
      <c r="BK118" s="9">
        <f t="shared" si="60"/>
        <v>0</v>
      </c>
      <c r="BL118" s="71">
        <f t="shared" si="61"/>
        <v>0</v>
      </c>
      <c r="BM118" s="71">
        <f t="shared" si="62"/>
        <v>0</v>
      </c>
      <c r="BN118" s="71">
        <f t="shared" si="63"/>
        <v>0</v>
      </c>
      <c r="BO118" s="71">
        <f t="shared" si="64"/>
        <v>0</v>
      </c>
      <c r="BP118" s="71">
        <f t="shared" si="65"/>
        <v>0</v>
      </c>
      <c r="BQ118" s="72">
        <f t="shared" si="66"/>
        <v>0</v>
      </c>
      <c r="BR118" s="71">
        <f t="shared" si="67"/>
        <v>0</v>
      </c>
      <c r="BS118" s="58" t="str">
        <f>IF(C118="","",IFERROR(VLOOKUP($A118,HRA_EXCEPTION,2,FALSE),MASTER!$B$5))</f>
        <v/>
      </c>
      <c r="BT118" s="48" t="str">
        <f t="shared" si="68"/>
        <v/>
      </c>
      <c r="BU118" s="48" t="str">
        <f t="shared" si="69"/>
        <v/>
      </c>
      <c r="BV118" s="48" t="str">
        <f t="shared" si="70"/>
        <v/>
      </c>
      <c r="BW118" s="48" t="str">
        <f t="shared" si="71"/>
        <v/>
      </c>
      <c r="BX118" s="48" t="str">
        <f t="shared" si="72"/>
        <v/>
      </c>
      <c r="BY118" s="48" t="str">
        <f t="shared" si="73"/>
        <v/>
      </c>
      <c r="BZ118" s="48" t="str">
        <f t="shared" si="74"/>
        <v/>
      </c>
      <c r="CA118" s="48" t="str">
        <f t="shared" si="75"/>
        <v/>
      </c>
      <c r="CB118" s="48" t="str">
        <f t="shared" si="76"/>
        <v/>
      </c>
      <c r="CC118" s="48" t="str">
        <f t="shared" si="77"/>
        <v/>
      </c>
      <c r="CD118" s="48" t="str">
        <f t="shared" si="78"/>
        <v/>
      </c>
      <c r="CE118" s="58" t="str">
        <f>IFERROR(IF(BG118&lt;=23100,
   VLOOKUP(MASTER!$B$8,CCA_RATE,2,FALSE),
   VLOOKUP(MASTER!$B$8,CCA_RATE,3,FALSE)),"")</f>
        <v/>
      </c>
      <c r="CF118" s="48" t="str">
        <f>IFERROR(IF(C118="","",
IF(BH118=0,0,
   IF(AND(AX118=4,ISNUMBER(L118)),L118,
      IF(BH118&lt;=23100,
         VLOOKUP(MASTER!$B$8,CCA_RATE,2,FALSE),
         VLOOKUP(MASTER!$B$8,CCA_RATE,3,FALSE))))),"")</f>
        <v/>
      </c>
      <c r="CG118" s="48" t="str">
        <f>IFERROR(IF(C118="","",
IF(BI118=0,0,
   IF(AND(AX118=5,ISNUMBER(L118)),L118,
      IF(AND(AX118&gt;0,AX118&lt;5,ISNUMBER(L118)),CF118,
         IF(BI118&lt;=23100,
            VLOOKUP(MASTER!$B$8,CCA_RATE,2,FALSE),
            VLOOKUP(MASTER!$B$8,CCA_RATE,3,FALSE)))))),"")</f>
        <v/>
      </c>
      <c r="CH118" s="48" t="str">
        <f>IFERROR(IF(C118="","",
IF(BJ118=0,0,
   IF(AND(AX118=6,ISNUMBER(L118)),L118,
      IF(AND(AX118&gt;0,AX118&lt;6,ISNUMBER(L118)),CG118,
         IF(BJ118&lt;=23100,
            VLOOKUP(MASTER!$B$8,CCA_RATE,2,FALSE),
            VLOOKUP(MASTER!$B$8,CCA_RATE,3,FALSE)))))),"")</f>
        <v/>
      </c>
      <c r="CI118" s="48" t="str">
        <f>IFERROR(IF(C118="","",
IF(BK118=0,0,
   IF(AND(AX118=7,ISNUMBER(L118)),L118,
      IF(AND(AX118&gt;0,AX118&lt;7,ISNUMBER(L118)),CH118,
         IF(BK118&lt;=23100,
            VLOOKUP(MASTER!$B$8,CCA_RATE,2,FALSE),
            VLOOKUP(MASTER!$B$8,CCA_RATE,3,FALSE)))))),"")</f>
        <v/>
      </c>
      <c r="CJ118" s="48" t="str">
        <f>IFERROR(IF(C118="","",
IF(BL118=0,0,
   IF(AND(AX118=8,ISNUMBER(L118)),L118,
      IF(AND(AX118&gt;0,AX118&lt;8,ISNUMBER(L118)),CI118,
         IF(BL118&lt;=23100,
            VLOOKUP(MASTER!$B$8,CCA_RATE,2,FALSE),
            VLOOKUP(MASTER!$B$8,CCA_RATE,3,FALSE)))))),"")</f>
        <v/>
      </c>
      <c r="CK118" s="48" t="str">
        <f>IFERROR(IF(C118="","",
IF(BM118=0,0,
   IF(AND(AX118=9,ISNUMBER(L118)),L118,
      IF(AND(AX118&gt;0,AX118&lt;9,ISNUMBER(L118)),CJ118,
         IF(BM118&lt;=23100,
            VLOOKUP(MASTER!$B$8,CCA_RATE,2,FALSE),
            VLOOKUP(MASTER!$B$8,CCA_RATE,3,FALSE)))))),"")</f>
        <v/>
      </c>
      <c r="CL118" s="48" t="str">
        <f>IFERROR(IF(C118="","",
IF(BN118=0,0,
   IF(AND(AX118=10,ISNUMBER(L118)),L118,
      IF(AND(AX118&gt;0,AX118&lt;10,ISNUMBER(L118)),CK118,
         IF(BN118&lt;=23100,
            VLOOKUP(MASTER!$B$8,CCA_RATE,2,FALSE),
            VLOOKUP(MASTER!$B$8,CCA_RATE,3,FALSE)))))),"")</f>
        <v/>
      </c>
      <c r="CM118" s="48" t="str">
        <f>IFERROR(IF(C118="","",
IF(BO118=0,0,
   IF(AND(AX118=11,ISNUMBER(L118)),L118,
      IF(AND(AX118&gt;0,AX118&lt;11,ISNUMBER(L118)),CL118,
         IF(BO118&lt;=23100,
            VLOOKUP(MASTER!$B$8,CCA_RATE,2,FALSE),
            VLOOKUP(MASTER!$B$8,CCA_RATE,3,FALSE)))))),"")</f>
        <v/>
      </c>
      <c r="CN118" s="48" t="str">
        <f>IFERROR(IF(C118="","",
IF(BP118=0,0,
   IF(AND(AX118=12,ISNUMBER(L118)),L118,
      IF(AND(AX118&gt;0,AX118&lt;12,ISNUMBER(L118)),CM118,
         IF(BP118&lt;=23100,
            VLOOKUP(MASTER!$B$8,CCA_RATE,2,FALSE),
            VLOOKUP(MASTER!$B$8,CCA_RATE,3,FALSE)))))),"")</f>
        <v/>
      </c>
      <c r="CO118" s="48" t="str">
        <f>IFERROR(IF(C118="","",
IF(BQ118=0,0,
   IF(AND(AX118=13,ISNUMBER(L118)),L118,
      IF(AND(AX118&gt;0,AX118&lt;13,ISNUMBER(L118)),CN118,
         IF(BQ118&lt;=23100,
            VLOOKUP(MASTER!$B$8,CCA_RATE,2,FALSE),
            VLOOKUP(MASTER!$B$8,CCA_RATE,3,FALSE)))))),"")</f>
        <v/>
      </c>
      <c r="CP118" s="48" t="str">
        <f>IFERROR(IF(C118="","",
IF(BR118=0,0,
   IF(AND(AX118=14,ISNUMBER(L118)),L118,
      IF(AND(AX118&gt;0,AX118&lt;14,ISNUMBER(L118)),CO118,
         IF(BR118&lt;=23100,
            VLOOKUP(MASTER!$B$8,CCA_RATE,2,FALSE),
            VLOOKUP(MASTER!$B$8,CCA_RATE,3,FALSE)))))),"")</f>
        <v/>
      </c>
    </row>
    <row r="119" spans="1:94" x14ac:dyDescent="0.35">
      <c r="A119" s="48" t="str">
        <f>IF(C119="","",COUNTA($C$2:C119))</f>
        <v/>
      </c>
      <c r="B119" s="65"/>
      <c r="C119" s="65"/>
      <c r="D119" s="65"/>
      <c r="E119" s="65"/>
      <c r="F119" s="65"/>
      <c r="G119" s="65"/>
      <c r="H119" s="65"/>
      <c r="I119" s="65"/>
      <c r="J119" s="65"/>
      <c r="K119" s="65"/>
      <c r="L119" s="65"/>
      <c r="M119" s="65"/>
      <c r="N119" s="65"/>
      <c r="O119" s="65"/>
      <c r="P119" s="65"/>
      <c r="Q119" s="68"/>
      <c r="R119" s="68"/>
      <c r="S119" s="68"/>
      <c r="T119" s="68"/>
      <c r="U119" s="68"/>
      <c r="V119" s="68"/>
      <c r="W119" s="68"/>
      <c r="X119" s="68"/>
      <c r="Y119" s="68"/>
      <c r="Z119" s="68"/>
      <c r="AA119" s="68"/>
      <c r="AB119" s="68"/>
      <c r="AC119" t="s">
        <v>36</v>
      </c>
      <c r="AD119" s="48" t="str">
        <f t="shared" si="44"/>
        <v/>
      </c>
      <c r="AE119" s="48" t="str">
        <f>IFERROR(IF(AD119-MASTER!$B$6&lt;0,0,AD119-MASTER!$B$6),"")</f>
        <v/>
      </c>
      <c r="AF119" s="48" t="str">
        <f t="shared" si="45"/>
        <v/>
      </c>
      <c r="AG119" s="48" t="str">
        <f t="shared" si="46"/>
        <v/>
      </c>
      <c r="AH119" s="48" t="str">
        <f t="shared" si="47"/>
        <v/>
      </c>
      <c r="AI119" s="48" t="str">
        <f t="shared" si="48"/>
        <v/>
      </c>
      <c r="AJ119" s="48" t="str">
        <f t="shared" si="49"/>
        <v/>
      </c>
      <c r="AK119" s="69" t="str">
        <f t="shared" ca="1" si="50"/>
        <v/>
      </c>
      <c r="AW119" s="71">
        <f t="shared" si="42"/>
        <v>0</v>
      </c>
      <c r="AX119" s="71">
        <f t="shared" si="43"/>
        <v>0</v>
      </c>
      <c r="AY119" s="9">
        <f t="shared" si="51"/>
        <v>0</v>
      </c>
      <c r="AZ119" s="9">
        <f t="shared" si="52"/>
        <v>7</v>
      </c>
      <c r="BA119" s="9">
        <f t="shared" si="53"/>
        <v>0</v>
      </c>
      <c r="BB119" s="9">
        <f xml:space="preserve">
ROUND(BG119*MASTER!$B$3,0)
+ROUND(BH119*MASTER!$B$3,0)
+ROUND(BI119*MASTER!$B$3,0)
+ROUND(BJ119*MASTER!$B$3,0)
+ROUND(BK119*MASTER!$B$4,0)
+ROUND(BL119*MASTER!$B$4,0)
+ROUND(BM119*MASTER!$B$4,0)
+ROUND(BN119*MASTER!$B$4,0)
+ROUND(BO119*MASTER!$B$4,0)
+ROUND(BP119*MASTER!$B$4,0)
+ROUND(BQ119*MASTER!$B$4,0)
+ROUND(BR119*MASTER!$B$4,0)
+ROUND(
   (MASTER!$B$3 - MASTER!$B$11) * E119 * 2,
0)</f>
        <v>0</v>
      </c>
      <c r="BC119" s="9" t="str">
        <f t="shared" si="54"/>
        <v/>
      </c>
      <c r="BD119" s="9">
        <f t="shared" si="55"/>
        <v>0</v>
      </c>
      <c r="BE119" s="9">
        <f>IF(O119="Yes",MASTER!$B$7,0)</f>
        <v>0</v>
      </c>
      <c r="BF119" s="9">
        <f>IF(
   OR($N119="",$N119="NO"),
   0,
   IFERROR(
      ROUND(
         CHOOSE(
            MATCH($N119,$H$302:$H$313,0),
            (BG119 + ROUND(BG119*MASTER!$B$3,0))*0.5,
            (BH119 + ROUND(BH119*MASTER!$B$3,0))*0.5,
            (BI119 + ROUND(BI119*MASTER!$B$3,0))*0.5,
            (BJ119 + ROUND(BJ119*MASTER!$B$3,0))*0.5,
            (BK119 + ROUND(BK119*MASTER!$B$4,0))*0.5,
            (BL119 + ROUND(BL119*MASTER!$B$4,0))*0.5,
            (BM119 + ROUND(BM119*MASTER!$B$4,0))*0.5,
            (BN119 + ROUND(BN119*MASTER!$B$4,0))*0.5,
            (BO119 + ROUND(BO119*MASTER!$B$4,0))*0.5,
            (BP119 + ROUND(BP119*MASTER!$B$4,0))*0.5,
            (BQ119 + ROUND(BQ119*MASTER!$B$4,0))*0.5,
            (BR119 + ROUND(BR119*MASTER!$B$4,0))*0.5
         ),
      0),
   0)
)</f>
        <v>0</v>
      </c>
      <c r="BG119" s="71">
        <f t="shared" si="56"/>
        <v>0</v>
      </c>
      <c r="BH119" s="9">
        <f t="shared" si="57"/>
        <v>0</v>
      </c>
      <c r="BI119" s="9">
        <f t="shared" si="58"/>
        <v>0</v>
      </c>
      <c r="BJ119" s="9">
        <f t="shared" si="59"/>
        <v>0</v>
      </c>
      <c r="BK119" s="9">
        <f t="shared" si="60"/>
        <v>0</v>
      </c>
      <c r="BL119" s="71">
        <f t="shared" si="61"/>
        <v>0</v>
      </c>
      <c r="BM119" s="71">
        <f t="shared" si="62"/>
        <v>0</v>
      </c>
      <c r="BN119" s="71">
        <f t="shared" si="63"/>
        <v>0</v>
      </c>
      <c r="BO119" s="71">
        <f t="shared" si="64"/>
        <v>0</v>
      </c>
      <c r="BP119" s="71">
        <f t="shared" si="65"/>
        <v>0</v>
      </c>
      <c r="BQ119" s="72">
        <f t="shared" si="66"/>
        <v>0</v>
      </c>
      <c r="BR119" s="71">
        <f t="shared" si="67"/>
        <v>0</v>
      </c>
      <c r="BS119" s="58" t="str">
        <f>IF(C119="","",IFERROR(VLOOKUP($A119,HRA_EXCEPTION,2,FALSE),MASTER!$B$5))</f>
        <v/>
      </c>
      <c r="BT119" s="48" t="str">
        <f t="shared" si="68"/>
        <v/>
      </c>
      <c r="BU119" s="48" t="str">
        <f t="shared" si="69"/>
        <v/>
      </c>
      <c r="BV119" s="48" t="str">
        <f t="shared" si="70"/>
        <v/>
      </c>
      <c r="BW119" s="48" t="str">
        <f t="shared" si="71"/>
        <v/>
      </c>
      <c r="BX119" s="48" t="str">
        <f t="shared" si="72"/>
        <v/>
      </c>
      <c r="BY119" s="48" t="str">
        <f t="shared" si="73"/>
        <v/>
      </c>
      <c r="BZ119" s="48" t="str">
        <f t="shared" si="74"/>
        <v/>
      </c>
      <c r="CA119" s="48" t="str">
        <f t="shared" si="75"/>
        <v/>
      </c>
      <c r="CB119" s="48" t="str">
        <f t="shared" si="76"/>
        <v/>
      </c>
      <c r="CC119" s="48" t="str">
        <f t="shared" si="77"/>
        <v/>
      </c>
      <c r="CD119" s="48" t="str">
        <f t="shared" si="78"/>
        <v/>
      </c>
      <c r="CE119" s="58" t="str">
        <f>IFERROR(IF(BG119&lt;=23100,
   VLOOKUP(MASTER!$B$8,CCA_RATE,2,FALSE),
   VLOOKUP(MASTER!$B$8,CCA_RATE,3,FALSE)),"")</f>
        <v/>
      </c>
      <c r="CF119" s="48" t="str">
        <f>IFERROR(IF(C119="","",
IF(BH119=0,0,
   IF(AND(AX119=4,ISNUMBER(L119)),L119,
      IF(BH119&lt;=23100,
         VLOOKUP(MASTER!$B$8,CCA_RATE,2,FALSE),
         VLOOKUP(MASTER!$B$8,CCA_RATE,3,FALSE))))),"")</f>
        <v/>
      </c>
      <c r="CG119" s="48" t="str">
        <f>IFERROR(IF(C119="","",
IF(BI119=0,0,
   IF(AND(AX119=5,ISNUMBER(L119)),L119,
      IF(AND(AX119&gt;0,AX119&lt;5,ISNUMBER(L119)),CF119,
         IF(BI119&lt;=23100,
            VLOOKUP(MASTER!$B$8,CCA_RATE,2,FALSE),
            VLOOKUP(MASTER!$B$8,CCA_RATE,3,FALSE)))))),"")</f>
        <v/>
      </c>
      <c r="CH119" s="48" t="str">
        <f>IFERROR(IF(C119="","",
IF(BJ119=0,0,
   IF(AND(AX119=6,ISNUMBER(L119)),L119,
      IF(AND(AX119&gt;0,AX119&lt;6,ISNUMBER(L119)),CG119,
         IF(BJ119&lt;=23100,
            VLOOKUP(MASTER!$B$8,CCA_RATE,2,FALSE),
            VLOOKUP(MASTER!$B$8,CCA_RATE,3,FALSE)))))),"")</f>
        <v/>
      </c>
      <c r="CI119" s="48" t="str">
        <f>IFERROR(IF(C119="","",
IF(BK119=0,0,
   IF(AND(AX119=7,ISNUMBER(L119)),L119,
      IF(AND(AX119&gt;0,AX119&lt;7,ISNUMBER(L119)),CH119,
         IF(BK119&lt;=23100,
            VLOOKUP(MASTER!$B$8,CCA_RATE,2,FALSE),
            VLOOKUP(MASTER!$B$8,CCA_RATE,3,FALSE)))))),"")</f>
        <v/>
      </c>
      <c r="CJ119" s="48" t="str">
        <f>IFERROR(IF(C119="","",
IF(BL119=0,0,
   IF(AND(AX119=8,ISNUMBER(L119)),L119,
      IF(AND(AX119&gt;0,AX119&lt;8,ISNUMBER(L119)),CI119,
         IF(BL119&lt;=23100,
            VLOOKUP(MASTER!$B$8,CCA_RATE,2,FALSE),
            VLOOKUP(MASTER!$B$8,CCA_RATE,3,FALSE)))))),"")</f>
        <v/>
      </c>
      <c r="CK119" s="48" t="str">
        <f>IFERROR(IF(C119="","",
IF(BM119=0,0,
   IF(AND(AX119=9,ISNUMBER(L119)),L119,
      IF(AND(AX119&gt;0,AX119&lt;9,ISNUMBER(L119)),CJ119,
         IF(BM119&lt;=23100,
            VLOOKUP(MASTER!$B$8,CCA_RATE,2,FALSE),
            VLOOKUP(MASTER!$B$8,CCA_RATE,3,FALSE)))))),"")</f>
        <v/>
      </c>
      <c r="CL119" s="48" t="str">
        <f>IFERROR(IF(C119="","",
IF(BN119=0,0,
   IF(AND(AX119=10,ISNUMBER(L119)),L119,
      IF(AND(AX119&gt;0,AX119&lt;10,ISNUMBER(L119)),CK119,
         IF(BN119&lt;=23100,
            VLOOKUP(MASTER!$B$8,CCA_RATE,2,FALSE),
            VLOOKUP(MASTER!$B$8,CCA_RATE,3,FALSE)))))),"")</f>
        <v/>
      </c>
      <c r="CM119" s="48" t="str">
        <f>IFERROR(IF(C119="","",
IF(BO119=0,0,
   IF(AND(AX119=11,ISNUMBER(L119)),L119,
      IF(AND(AX119&gt;0,AX119&lt;11,ISNUMBER(L119)),CL119,
         IF(BO119&lt;=23100,
            VLOOKUP(MASTER!$B$8,CCA_RATE,2,FALSE),
            VLOOKUP(MASTER!$B$8,CCA_RATE,3,FALSE)))))),"")</f>
        <v/>
      </c>
      <c r="CN119" s="48" t="str">
        <f>IFERROR(IF(C119="","",
IF(BP119=0,0,
   IF(AND(AX119=12,ISNUMBER(L119)),L119,
      IF(AND(AX119&gt;0,AX119&lt;12,ISNUMBER(L119)),CM119,
         IF(BP119&lt;=23100,
            VLOOKUP(MASTER!$B$8,CCA_RATE,2,FALSE),
            VLOOKUP(MASTER!$B$8,CCA_RATE,3,FALSE)))))),"")</f>
        <v/>
      </c>
      <c r="CO119" s="48" t="str">
        <f>IFERROR(IF(C119="","",
IF(BQ119=0,0,
   IF(AND(AX119=13,ISNUMBER(L119)),L119,
      IF(AND(AX119&gt;0,AX119&lt;13,ISNUMBER(L119)),CN119,
         IF(BQ119&lt;=23100,
            VLOOKUP(MASTER!$B$8,CCA_RATE,2,FALSE),
            VLOOKUP(MASTER!$B$8,CCA_RATE,3,FALSE)))))),"")</f>
        <v/>
      </c>
      <c r="CP119" s="48" t="str">
        <f>IFERROR(IF(C119="","",
IF(BR119=0,0,
   IF(AND(AX119=14,ISNUMBER(L119)),L119,
      IF(AND(AX119&gt;0,AX119&lt;14,ISNUMBER(L119)),CO119,
         IF(BR119&lt;=23100,
            VLOOKUP(MASTER!$B$8,CCA_RATE,2,FALSE),
            VLOOKUP(MASTER!$B$8,CCA_RATE,3,FALSE)))))),"")</f>
        <v/>
      </c>
    </row>
    <row r="120" spans="1:94" x14ac:dyDescent="0.35">
      <c r="A120" s="48" t="str">
        <f>IF(C120="","",COUNTA($C$2:C120))</f>
        <v/>
      </c>
      <c r="B120" s="65"/>
      <c r="C120" s="65"/>
      <c r="D120" s="65"/>
      <c r="E120" s="65"/>
      <c r="F120" s="65"/>
      <c r="G120" s="65"/>
      <c r="H120" s="65"/>
      <c r="I120" s="65"/>
      <c r="J120" s="65"/>
      <c r="K120" s="65"/>
      <c r="L120" s="65"/>
      <c r="M120" s="65"/>
      <c r="N120" s="65"/>
      <c r="O120" s="65"/>
      <c r="P120" s="65"/>
      <c r="Q120" s="68"/>
      <c r="R120" s="68"/>
      <c r="S120" s="68"/>
      <c r="T120" s="68"/>
      <c r="U120" s="68"/>
      <c r="V120" s="68"/>
      <c r="W120" s="68"/>
      <c r="X120" s="68"/>
      <c r="Y120" s="68"/>
      <c r="Z120" s="68"/>
      <c r="AA120" s="68"/>
      <c r="AB120" s="68"/>
      <c r="AC120" t="s">
        <v>37</v>
      </c>
      <c r="AD120" s="48" t="str">
        <f t="shared" si="44"/>
        <v/>
      </c>
      <c r="AE120" s="48" t="str">
        <f>IFERROR(IF(AD120-MASTER!$B$6&lt;0,0,AD120-MASTER!$B$6),"")</f>
        <v/>
      </c>
      <c r="AF120" s="48" t="str">
        <f t="shared" si="45"/>
        <v/>
      </c>
      <c r="AG120" s="48" t="str">
        <f t="shared" si="46"/>
        <v/>
      </c>
      <c r="AH120" s="48" t="str">
        <f t="shared" si="47"/>
        <v/>
      </c>
      <c r="AI120" s="48" t="str">
        <f t="shared" si="48"/>
        <v/>
      </c>
      <c r="AJ120" s="48" t="str">
        <f t="shared" si="49"/>
        <v/>
      </c>
      <c r="AK120" s="69" t="str">
        <f t="shared" ca="1" si="50"/>
        <v/>
      </c>
      <c r="AW120" s="71">
        <f t="shared" si="42"/>
        <v>0</v>
      </c>
      <c r="AX120" s="71">
        <f t="shared" si="43"/>
        <v>0</v>
      </c>
      <c r="AY120" s="9">
        <f t="shared" si="51"/>
        <v>0</v>
      </c>
      <c r="AZ120" s="9">
        <f t="shared" si="52"/>
        <v>7</v>
      </c>
      <c r="BA120" s="9">
        <f t="shared" si="53"/>
        <v>0</v>
      </c>
      <c r="BB120" s="9">
        <f xml:space="preserve">
ROUND(BG120*MASTER!$B$3,0)
+ROUND(BH120*MASTER!$B$3,0)
+ROUND(BI120*MASTER!$B$3,0)
+ROUND(BJ120*MASTER!$B$3,0)
+ROUND(BK120*MASTER!$B$4,0)
+ROUND(BL120*MASTER!$B$4,0)
+ROUND(BM120*MASTER!$B$4,0)
+ROUND(BN120*MASTER!$B$4,0)
+ROUND(BO120*MASTER!$B$4,0)
+ROUND(BP120*MASTER!$B$4,0)
+ROUND(BQ120*MASTER!$B$4,0)
+ROUND(BR120*MASTER!$B$4,0)
+ROUND(
   (MASTER!$B$3 - MASTER!$B$11) * E120 * 2,
0)</f>
        <v>0</v>
      </c>
      <c r="BC120" s="9" t="str">
        <f t="shared" si="54"/>
        <v/>
      </c>
      <c r="BD120" s="9">
        <f t="shared" si="55"/>
        <v>0</v>
      </c>
      <c r="BE120" s="9">
        <f>IF(O120="Yes",MASTER!$B$7,0)</f>
        <v>0</v>
      </c>
      <c r="BF120" s="9">
        <f>IF(
   OR($N120="",$N120="NO"),
   0,
   IFERROR(
      ROUND(
         CHOOSE(
            MATCH($N120,$H$302:$H$313,0),
            (BG120 + ROUND(BG120*MASTER!$B$3,0))*0.5,
            (BH120 + ROUND(BH120*MASTER!$B$3,0))*0.5,
            (BI120 + ROUND(BI120*MASTER!$B$3,0))*0.5,
            (BJ120 + ROUND(BJ120*MASTER!$B$3,0))*0.5,
            (BK120 + ROUND(BK120*MASTER!$B$4,0))*0.5,
            (BL120 + ROUND(BL120*MASTER!$B$4,0))*0.5,
            (BM120 + ROUND(BM120*MASTER!$B$4,0))*0.5,
            (BN120 + ROUND(BN120*MASTER!$B$4,0))*0.5,
            (BO120 + ROUND(BO120*MASTER!$B$4,0))*0.5,
            (BP120 + ROUND(BP120*MASTER!$B$4,0))*0.5,
            (BQ120 + ROUND(BQ120*MASTER!$B$4,0))*0.5,
            (BR120 + ROUND(BR120*MASTER!$B$4,0))*0.5
         ),
      0),
   0)
)</f>
        <v>0</v>
      </c>
      <c r="BG120" s="71">
        <f t="shared" si="56"/>
        <v>0</v>
      </c>
      <c r="BH120" s="9">
        <f t="shared" si="57"/>
        <v>0</v>
      </c>
      <c r="BI120" s="9">
        <f t="shared" si="58"/>
        <v>0</v>
      </c>
      <c r="BJ120" s="9">
        <f t="shared" si="59"/>
        <v>0</v>
      </c>
      <c r="BK120" s="9">
        <f t="shared" si="60"/>
        <v>0</v>
      </c>
      <c r="BL120" s="71">
        <f t="shared" si="61"/>
        <v>0</v>
      </c>
      <c r="BM120" s="71">
        <f t="shared" si="62"/>
        <v>0</v>
      </c>
      <c r="BN120" s="71">
        <f t="shared" si="63"/>
        <v>0</v>
      </c>
      <c r="BO120" s="71">
        <f t="shared" si="64"/>
        <v>0</v>
      </c>
      <c r="BP120" s="71">
        <f t="shared" si="65"/>
        <v>0</v>
      </c>
      <c r="BQ120" s="72">
        <f t="shared" si="66"/>
        <v>0</v>
      </c>
      <c r="BR120" s="71">
        <f t="shared" si="67"/>
        <v>0</v>
      </c>
      <c r="BS120" s="58" t="str">
        <f>IF(C120="","",IFERROR(VLOOKUP($A120,HRA_EXCEPTION,2,FALSE),MASTER!$B$5))</f>
        <v/>
      </c>
      <c r="BT120" s="48" t="str">
        <f t="shared" si="68"/>
        <v/>
      </c>
      <c r="BU120" s="48" t="str">
        <f t="shared" si="69"/>
        <v/>
      </c>
      <c r="BV120" s="48" t="str">
        <f t="shared" si="70"/>
        <v/>
      </c>
      <c r="BW120" s="48" t="str">
        <f t="shared" si="71"/>
        <v/>
      </c>
      <c r="BX120" s="48" t="str">
        <f t="shared" si="72"/>
        <v/>
      </c>
      <c r="BY120" s="48" t="str">
        <f t="shared" si="73"/>
        <v/>
      </c>
      <c r="BZ120" s="48" t="str">
        <f t="shared" si="74"/>
        <v/>
      </c>
      <c r="CA120" s="48" t="str">
        <f t="shared" si="75"/>
        <v/>
      </c>
      <c r="CB120" s="48" t="str">
        <f t="shared" si="76"/>
        <v/>
      </c>
      <c r="CC120" s="48" t="str">
        <f t="shared" si="77"/>
        <v/>
      </c>
      <c r="CD120" s="48" t="str">
        <f t="shared" si="78"/>
        <v/>
      </c>
      <c r="CE120" s="58" t="str">
        <f>IFERROR(IF(BG120&lt;=23100,
   VLOOKUP(MASTER!$B$8,CCA_RATE,2,FALSE),
   VLOOKUP(MASTER!$B$8,CCA_RATE,3,FALSE)),"")</f>
        <v/>
      </c>
      <c r="CF120" s="48" t="str">
        <f>IFERROR(IF(C120="","",
IF(BH120=0,0,
   IF(AND(AX120=4,ISNUMBER(L120)),L120,
      IF(BH120&lt;=23100,
         VLOOKUP(MASTER!$B$8,CCA_RATE,2,FALSE),
         VLOOKUP(MASTER!$B$8,CCA_RATE,3,FALSE))))),"")</f>
        <v/>
      </c>
      <c r="CG120" s="48" t="str">
        <f>IFERROR(IF(C120="","",
IF(BI120=0,0,
   IF(AND(AX120=5,ISNUMBER(L120)),L120,
      IF(AND(AX120&gt;0,AX120&lt;5,ISNUMBER(L120)),CF120,
         IF(BI120&lt;=23100,
            VLOOKUP(MASTER!$B$8,CCA_RATE,2,FALSE),
            VLOOKUP(MASTER!$B$8,CCA_RATE,3,FALSE)))))),"")</f>
        <v/>
      </c>
      <c r="CH120" s="48" t="str">
        <f>IFERROR(IF(C120="","",
IF(BJ120=0,0,
   IF(AND(AX120=6,ISNUMBER(L120)),L120,
      IF(AND(AX120&gt;0,AX120&lt;6,ISNUMBER(L120)),CG120,
         IF(BJ120&lt;=23100,
            VLOOKUP(MASTER!$B$8,CCA_RATE,2,FALSE),
            VLOOKUP(MASTER!$B$8,CCA_RATE,3,FALSE)))))),"")</f>
        <v/>
      </c>
      <c r="CI120" s="48" t="str">
        <f>IFERROR(IF(C120="","",
IF(BK120=0,0,
   IF(AND(AX120=7,ISNUMBER(L120)),L120,
      IF(AND(AX120&gt;0,AX120&lt;7,ISNUMBER(L120)),CH120,
         IF(BK120&lt;=23100,
            VLOOKUP(MASTER!$B$8,CCA_RATE,2,FALSE),
            VLOOKUP(MASTER!$B$8,CCA_RATE,3,FALSE)))))),"")</f>
        <v/>
      </c>
      <c r="CJ120" s="48" t="str">
        <f>IFERROR(IF(C120="","",
IF(BL120=0,0,
   IF(AND(AX120=8,ISNUMBER(L120)),L120,
      IF(AND(AX120&gt;0,AX120&lt;8,ISNUMBER(L120)),CI120,
         IF(BL120&lt;=23100,
            VLOOKUP(MASTER!$B$8,CCA_RATE,2,FALSE),
            VLOOKUP(MASTER!$B$8,CCA_RATE,3,FALSE)))))),"")</f>
        <v/>
      </c>
      <c r="CK120" s="48" t="str">
        <f>IFERROR(IF(C120="","",
IF(BM120=0,0,
   IF(AND(AX120=9,ISNUMBER(L120)),L120,
      IF(AND(AX120&gt;0,AX120&lt;9,ISNUMBER(L120)),CJ120,
         IF(BM120&lt;=23100,
            VLOOKUP(MASTER!$B$8,CCA_RATE,2,FALSE),
            VLOOKUP(MASTER!$B$8,CCA_RATE,3,FALSE)))))),"")</f>
        <v/>
      </c>
      <c r="CL120" s="48" t="str">
        <f>IFERROR(IF(C120="","",
IF(BN120=0,0,
   IF(AND(AX120=10,ISNUMBER(L120)),L120,
      IF(AND(AX120&gt;0,AX120&lt;10,ISNUMBER(L120)),CK120,
         IF(BN120&lt;=23100,
            VLOOKUP(MASTER!$B$8,CCA_RATE,2,FALSE),
            VLOOKUP(MASTER!$B$8,CCA_RATE,3,FALSE)))))),"")</f>
        <v/>
      </c>
      <c r="CM120" s="48" t="str">
        <f>IFERROR(IF(C120="","",
IF(BO120=0,0,
   IF(AND(AX120=11,ISNUMBER(L120)),L120,
      IF(AND(AX120&gt;0,AX120&lt;11,ISNUMBER(L120)),CL120,
         IF(BO120&lt;=23100,
            VLOOKUP(MASTER!$B$8,CCA_RATE,2,FALSE),
            VLOOKUP(MASTER!$B$8,CCA_RATE,3,FALSE)))))),"")</f>
        <v/>
      </c>
      <c r="CN120" s="48" t="str">
        <f>IFERROR(IF(C120="","",
IF(BP120=0,0,
   IF(AND(AX120=12,ISNUMBER(L120)),L120,
      IF(AND(AX120&gt;0,AX120&lt;12,ISNUMBER(L120)),CM120,
         IF(BP120&lt;=23100,
            VLOOKUP(MASTER!$B$8,CCA_RATE,2,FALSE),
            VLOOKUP(MASTER!$B$8,CCA_RATE,3,FALSE)))))),"")</f>
        <v/>
      </c>
      <c r="CO120" s="48" t="str">
        <f>IFERROR(IF(C120="","",
IF(BQ120=0,0,
   IF(AND(AX120=13,ISNUMBER(L120)),L120,
      IF(AND(AX120&gt;0,AX120&lt;13,ISNUMBER(L120)),CN120,
         IF(BQ120&lt;=23100,
            VLOOKUP(MASTER!$B$8,CCA_RATE,2,FALSE),
            VLOOKUP(MASTER!$B$8,CCA_RATE,3,FALSE)))))),"")</f>
        <v/>
      </c>
      <c r="CP120" s="48" t="str">
        <f>IFERROR(IF(C120="","",
IF(BR120=0,0,
   IF(AND(AX120=14,ISNUMBER(L120)),L120,
      IF(AND(AX120&gt;0,AX120&lt;14,ISNUMBER(L120)),CO120,
         IF(BR120&lt;=23100,
            VLOOKUP(MASTER!$B$8,CCA_RATE,2,FALSE),
            VLOOKUP(MASTER!$B$8,CCA_RATE,3,FALSE)))))),"")</f>
        <v/>
      </c>
    </row>
    <row r="121" spans="1:94" x14ac:dyDescent="0.35">
      <c r="A121" s="48" t="str">
        <f>IF(C121="","",COUNTA($C$2:C121))</f>
        <v/>
      </c>
      <c r="B121" s="65"/>
      <c r="C121" s="65"/>
      <c r="D121" s="65"/>
      <c r="E121" s="65"/>
      <c r="F121" s="65"/>
      <c r="G121" s="65"/>
      <c r="H121" s="65"/>
      <c r="I121" s="65"/>
      <c r="J121" s="65"/>
      <c r="K121" s="65"/>
      <c r="L121" s="65"/>
      <c r="M121" s="65"/>
      <c r="N121" s="65"/>
      <c r="O121" s="65"/>
      <c r="P121" s="65"/>
      <c r="Q121" s="68"/>
      <c r="R121" s="68"/>
      <c r="S121" s="68"/>
      <c r="T121" s="68"/>
      <c r="U121" s="68"/>
      <c r="V121" s="68"/>
      <c r="W121" s="68"/>
      <c r="X121" s="68"/>
      <c r="Y121" s="68"/>
      <c r="Z121" s="68"/>
      <c r="AA121" s="68"/>
      <c r="AB121" s="68"/>
      <c r="AC121" t="s">
        <v>38</v>
      </c>
      <c r="AD121" s="48" t="str">
        <f t="shared" si="44"/>
        <v/>
      </c>
      <c r="AE121" s="48" t="str">
        <f>IFERROR(IF(AD121-MASTER!$B$6&lt;0,0,AD121-MASTER!$B$6),"")</f>
        <v/>
      </c>
      <c r="AF121" s="48" t="str">
        <f t="shared" si="45"/>
        <v/>
      </c>
      <c r="AG121" s="48" t="str">
        <f t="shared" si="46"/>
        <v/>
      </c>
      <c r="AH121" s="48" t="str">
        <f t="shared" si="47"/>
        <v/>
      </c>
      <c r="AI121" s="48" t="str">
        <f t="shared" si="48"/>
        <v/>
      </c>
      <c r="AJ121" s="48" t="str">
        <f t="shared" si="49"/>
        <v/>
      </c>
      <c r="AK121" s="69" t="str">
        <f t="shared" ca="1" si="50"/>
        <v/>
      </c>
      <c r="AW121" s="71">
        <f t="shared" si="42"/>
        <v>0</v>
      </c>
      <c r="AX121" s="71">
        <f t="shared" si="43"/>
        <v>0</v>
      </c>
      <c r="AY121" s="9">
        <f t="shared" si="51"/>
        <v>0</v>
      </c>
      <c r="AZ121" s="9">
        <f t="shared" si="52"/>
        <v>7</v>
      </c>
      <c r="BA121" s="9">
        <f t="shared" si="53"/>
        <v>0</v>
      </c>
      <c r="BB121" s="9">
        <f xml:space="preserve">
ROUND(BG121*MASTER!$B$3,0)
+ROUND(BH121*MASTER!$B$3,0)
+ROUND(BI121*MASTER!$B$3,0)
+ROUND(BJ121*MASTER!$B$3,0)
+ROUND(BK121*MASTER!$B$4,0)
+ROUND(BL121*MASTER!$B$4,0)
+ROUND(BM121*MASTER!$B$4,0)
+ROUND(BN121*MASTER!$B$4,0)
+ROUND(BO121*MASTER!$B$4,0)
+ROUND(BP121*MASTER!$B$4,0)
+ROUND(BQ121*MASTER!$B$4,0)
+ROUND(BR121*MASTER!$B$4,0)
+ROUND(
   (MASTER!$B$3 - MASTER!$B$11) * E121 * 2,
0)</f>
        <v>0</v>
      </c>
      <c r="BC121" s="9" t="str">
        <f t="shared" si="54"/>
        <v/>
      </c>
      <c r="BD121" s="9">
        <f t="shared" si="55"/>
        <v>0</v>
      </c>
      <c r="BE121" s="9">
        <f>IF(O121="Yes",MASTER!$B$7,0)</f>
        <v>0</v>
      </c>
      <c r="BF121" s="9">
        <f>IF(
   OR($N121="",$N121="NO"),
   0,
   IFERROR(
      ROUND(
         CHOOSE(
            MATCH($N121,$H$302:$H$313,0),
            (BG121 + ROUND(BG121*MASTER!$B$3,0))*0.5,
            (BH121 + ROUND(BH121*MASTER!$B$3,0))*0.5,
            (BI121 + ROUND(BI121*MASTER!$B$3,0))*0.5,
            (BJ121 + ROUND(BJ121*MASTER!$B$3,0))*0.5,
            (BK121 + ROUND(BK121*MASTER!$B$4,0))*0.5,
            (BL121 + ROUND(BL121*MASTER!$B$4,0))*0.5,
            (BM121 + ROUND(BM121*MASTER!$B$4,0))*0.5,
            (BN121 + ROUND(BN121*MASTER!$B$4,0))*0.5,
            (BO121 + ROUND(BO121*MASTER!$B$4,0))*0.5,
            (BP121 + ROUND(BP121*MASTER!$B$4,0))*0.5,
            (BQ121 + ROUND(BQ121*MASTER!$B$4,0))*0.5,
            (BR121 + ROUND(BR121*MASTER!$B$4,0))*0.5
         ),
      0),
   0)
)</f>
        <v>0</v>
      </c>
      <c r="BG121" s="71">
        <f t="shared" si="56"/>
        <v>0</v>
      </c>
      <c r="BH121" s="9">
        <f t="shared" si="57"/>
        <v>0</v>
      </c>
      <c r="BI121" s="9">
        <f t="shared" si="58"/>
        <v>0</v>
      </c>
      <c r="BJ121" s="9">
        <f t="shared" si="59"/>
        <v>0</v>
      </c>
      <c r="BK121" s="9">
        <f t="shared" si="60"/>
        <v>0</v>
      </c>
      <c r="BL121" s="71">
        <f t="shared" si="61"/>
        <v>0</v>
      </c>
      <c r="BM121" s="71">
        <f t="shared" si="62"/>
        <v>0</v>
      </c>
      <c r="BN121" s="71">
        <f t="shared" si="63"/>
        <v>0</v>
      </c>
      <c r="BO121" s="71">
        <f t="shared" si="64"/>
        <v>0</v>
      </c>
      <c r="BP121" s="71">
        <f t="shared" si="65"/>
        <v>0</v>
      </c>
      <c r="BQ121" s="72">
        <f t="shared" si="66"/>
        <v>0</v>
      </c>
      <c r="BR121" s="71">
        <f t="shared" si="67"/>
        <v>0</v>
      </c>
      <c r="BS121" s="58" t="str">
        <f>IF(C121="","",IFERROR(VLOOKUP($A121,HRA_EXCEPTION,2,FALSE),MASTER!$B$5))</f>
        <v/>
      </c>
      <c r="BT121" s="48" t="str">
        <f t="shared" si="68"/>
        <v/>
      </c>
      <c r="BU121" s="48" t="str">
        <f t="shared" si="69"/>
        <v/>
      </c>
      <c r="BV121" s="48" t="str">
        <f t="shared" si="70"/>
        <v/>
      </c>
      <c r="BW121" s="48" t="str">
        <f t="shared" si="71"/>
        <v/>
      </c>
      <c r="BX121" s="48" t="str">
        <f t="shared" si="72"/>
        <v/>
      </c>
      <c r="BY121" s="48" t="str">
        <f t="shared" si="73"/>
        <v/>
      </c>
      <c r="BZ121" s="48" t="str">
        <f t="shared" si="74"/>
        <v/>
      </c>
      <c r="CA121" s="48" t="str">
        <f t="shared" si="75"/>
        <v/>
      </c>
      <c r="CB121" s="48" t="str">
        <f t="shared" si="76"/>
        <v/>
      </c>
      <c r="CC121" s="48" t="str">
        <f t="shared" si="77"/>
        <v/>
      </c>
      <c r="CD121" s="48" t="str">
        <f t="shared" si="78"/>
        <v/>
      </c>
      <c r="CE121" s="58" t="str">
        <f>IFERROR(IF(BG121&lt;=23100,
   VLOOKUP(MASTER!$B$8,CCA_RATE,2,FALSE),
   VLOOKUP(MASTER!$B$8,CCA_RATE,3,FALSE)),"")</f>
        <v/>
      </c>
      <c r="CF121" s="48" t="str">
        <f>IFERROR(IF(C121="","",
IF(BH121=0,0,
   IF(AND(AX121=4,ISNUMBER(L121)),L121,
      IF(BH121&lt;=23100,
         VLOOKUP(MASTER!$B$8,CCA_RATE,2,FALSE),
         VLOOKUP(MASTER!$B$8,CCA_RATE,3,FALSE))))),"")</f>
        <v/>
      </c>
      <c r="CG121" s="48" t="str">
        <f>IFERROR(IF(C121="","",
IF(BI121=0,0,
   IF(AND(AX121=5,ISNUMBER(L121)),L121,
      IF(AND(AX121&gt;0,AX121&lt;5,ISNUMBER(L121)),CF121,
         IF(BI121&lt;=23100,
            VLOOKUP(MASTER!$B$8,CCA_RATE,2,FALSE),
            VLOOKUP(MASTER!$B$8,CCA_RATE,3,FALSE)))))),"")</f>
        <v/>
      </c>
      <c r="CH121" s="48" t="str">
        <f>IFERROR(IF(C121="","",
IF(BJ121=0,0,
   IF(AND(AX121=6,ISNUMBER(L121)),L121,
      IF(AND(AX121&gt;0,AX121&lt;6,ISNUMBER(L121)),CG121,
         IF(BJ121&lt;=23100,
            VLOOKUP(MASTER!$B$8,CCA_RATE,2,FALSE),
            VLOOKUP(MASTER!$B$8,CCA_RATE,3,FALSE)))))),"")</f>
        <v/>
      </c>
      <c r="CI121" s="48" t="str">
        <f>IFERROR(IF(C121="","",
IF(BK121=0,0,
   IF(AND(AX121=7,ISNUMBER(L121)),L121,
      IF(AND(AX121&gt;0,AX121&lt;7,ISNUMBER(L121)),CH121,
         IF(BK121&lt;=23100,
            VLOOKUP(MASTER!$B$8,CCA_RATE,2,FALSE),
            VLOOKUP(MASTER!$B$8,CCA_RATE,3,FALSE)))))),"")</f>
        <v/>
      </c>
      <c r="CJ121" s="48" t="str">
        <f>IFERROR(IF(C121="","",
IF(BL121=0,0,
   IF(AND(AX121=8,ISNUMBER(L121)),L121,
      IF(AND(AX121&gt;0,AX121&lt;8,ISNUMBER(L121)),CI121,
         IF(BL121&lt;=23100,
            VLOOKUP(MASTER!$B$8,CCA_RATE,2,FALSE),
            VLOOKUP(MASTER!$B$8,CCA_RATE,3,FALSE)))))),"")</f>
        <v/>
      </c>
      <c r="CK121" s="48" t="str">
        <f>IFERROR(IF(C121="","",
IF(BM121=0,0,
   IF(AND(AX121=9,ISNUMBER(L121)),L121,
      IF(AND(AX121&gt;0,AX121&lt;9,ISNUMBER(L121)),CJ121,
         IF(BM121&lt;=23100,
            VLOOKUP(MASTER!$B$8,CCA_RATE,2,FALSE),
            VLOOKUP(MASTER!$B$8,CCA_RATE,3,FALSE)))))),"")</f>
        <v/>
      </c>
      <c r="CL121" s="48" t="str">
        <f>IFERROR(IF(C121="","",
IF(BN121=0,0,
   IF(AND(AX121=10,ISNUMBER(L121)),L121,
      IF(AND(AX121&gt;0,AX121&lt;10,ISNUMBER(L121)),CK121,
         IF(BN121&lt;=23100,
            VLOOKUP(MASTER!$B$8,CCA_RATE,2,FALSE),
            VLOOKUP(MASTER!$B$8,CCA_RATE,3,FALSE)))))),"")</f>
        <v/>
      </c>
      <c r="CM121" s="48" t="str">
        <f>IFERROR(IF(C121="","",
IF(BO121=0,0,
   IF(AND(AX121=11,ISNUMBER(L121)),L121,
      IF(AND(AX121&gt;0,AX121&lt;11,ISNUMBER(L121)),CL121,
         IF(BO121&lt;=23100,
            VLOOKUP(MASTER!$B$8,CCA_RATE,2,FALSE),
            VLOOKUP(MASTER!$B$8,CCA_RATE,3,FALSE)))))),"")</f>
        <v/>
      </c>
      <c r="CN121" s="48" t="str">
        <f>IFERROR(IF(C121="","",
IF(BP121=0,0,
   IF(AND(AX121=12,ISNUMBER(L121)),L121,
      IF(AND(AX121&gt;0,AX121&lt;12,ISNUMBER(L121)),CM121,
         IF(BP121&lt;=23100,
            VLOOKUP(MASTER!$B$8,CCA_RATE,2,FALSE),
            VLOOKUP(MASTER!$B$8,CCA_RATE,3,FALSE)))))),"")</f>
        <v/>
      </c>
      <c r="CO121" s="48" t="str">
        <f>IFERROR(IF(C121="","",
IF(BQ121=0,0,
   IF(AND(AX121=13,ISNUMBER(L121)),L121,
      IF(AND(AX121&gt;0,AX121&lt;13,ISNUMBER(L121)),CN121,
         IF(BQ121&lt;=23100,
            VLOOKUP(MASTER!$B$8,CCA_RATE,2,FALSE),
            VLOOKUP(MASTER!$B$8,CCA_RATE,3,FALSE)))))),"")</f>
        <v/>
      </c>
      <c r="CP121" s="48" t="str">
        <f>IFERROR(IF(C121="","",
IF(BR121=0,0,
   IF(AND(AX121=14,ISNUMBER(L121)),L121,
      IF(AND(AX121&gt;0,AX121&lt;14,ISNUMBER(L121)),CO121,
         IF(BR121&lt;=23100,
            VLOOKUP(MASTER!$B$8,CCA_RATE,2,FALSE),
            VLOOKUP(MASTER!$B$8,CCA_RATE,3,FALSE)))))),"")</f>
        <v/>
      </c>
    </row>
    <row r="122" spans="1:94" x14ac:dyDescent="0.35">
      <c r="A122" s="48" t="str">
        <f>IF(C122="","",COUNTA($C$2:C122))</f>
        <v/>
      </c>
      <c r="B122" s="65"/>
      <c r="C122" s="65"/>
      <c r="D122" s="65"/>
      <c r="E122" s="65"/>
      <c r="F122" s="65"/>
      <c r="G122" s="65"/>
      <c r="H122" s="65"/>
      <c r="I122" s="65"/>
      <c r="J122" s="65"/>
      <c r="K122" s="65"/>
      <c r="L122" s="65"/>
      <c r="M122" s="65"/>
      <c r="N122" s="65"/>
      <c r="O122" s="65"/>
      <c r="P122" s="65"/>
      <c r="Q122" s="68"/>
      <c r="R122" s="68"/>
      <c r="S122" s="68"/>
      <c r="T122" s="68"/>
      <c r="U122" s="68"/>
      <c r="V122" s="68"/>
      <c r="W122" s="68"/>
      <c r="X122" s="68"/>
      <c r="Y122" s="68"/>
      <c r="Z122" s="68"/>
      <c r="AA122" s="68"/>
      <c r="AB122" s="68"/>
      <c r="AC122" t="s">
        <v>27</v>
      </c>
      <c r="AD122" s="48" t="str">
        <f t="shared" si="44"/>
        <v/>
      </c>
      <c r="AE122" s="48" t="str">
        <f>IFERROR(IF(AD122-MASTER!$B$6&lt;0,0,AD122-MASTER!$B$6),"")</f>
        <v/>
      </c>
      <c r="AF122" s="48" t="str">
        <f t="shared" si="45"/>
        <v/>
      </c>
      <c r="AG122" s="48" t="str">
        <f t="shared" si="46"/>
        <v/>
      </c>
      <c r="AH122" s="48" t="str">
        <f t="shared" si="47"/>
        <v/>
      </c>
      <c r="AI122" s="48" t="str">
        <f t="shared" si="48"/>
        <v/>
      </c>
      <c r="AJ122" s="48" t="str">
        <f t="shared" si="49"/>
        <v/>
      </c>
      <c r="AK122" s="69" t="str">
        <f t="shared" ca="1" si="50"/>
        <v/>
      </c>
      <c r="AW122" s="71">
        <f t="shared" si="42"/>
        <v>0</v>
      </c>
      <c r="AX122" s="71">
        <f t="shared" si="43"/>
        <v>0</v>
      </c>
      <c r="AY122" s="9">
        <f t="shared" si="51"/>
        <v>0</v>
      </c>
      <c r="AZ122" s="9">
        <f t="shared" si="52"/>
        <v>7</v>
      </c>
      <c r="BA122" s="9">
        <f t="shared" si="53"/>
        <v>0</v>
      </c>
      <c r="BB122" s="9">
        <f xml:space="preserve">
ROUND(BG122*MASTER!$B$3,0)
+ROUND(BH122*MASTER!$B$3,0)
+ROUND(BI122*MASTER!$B$3,0)
+ROUND(BJ122*MASTER!$B$3,0)
+ROUND(BK122*MASTER!$B$4,0)
+ROUND(BL122*MASTER!$B$4,0)
+ROUND(BM122*MASTER!$B$4,0)
+ROUND(BN122*MASTER!$B$4,0)
+ROUND(BO122*MASTER!$B$4,0)
+ROUND(BP122*MASTER!$B$4,0)
+ROUND(BQ122*MASTER!$B$4,0)
+ROUND(BR122*MASTER!$B$4,0)
+ROUND(
   (MASTER!$B$3 - MASTER!$B$11) * E122 * 2,
0)</f>
        <v>0</v>
      </c>
      <c r="BC122" s="9" t="str">
        <f t="shared" si="54"/>
        <v/>
      </c>
      <c r="BD122" s="9">
        <f t="shared" si="55"/>
        <v>0</v>
      </c>
      <c r="BE122" s="9">
        <f>IF(O122="Yes",MASTER!$B$7,0)</f>
        <v>0</v>
      </c>
      <c r="BF122" s="9">
        <f>IF(
   OR($N122="",$N122="NO"),
   0,
   IFERROR(
      ROUND(
         CHOOSE(
            MATCH($N122,$H$302:$H$313,0),
            (BG122 + ROUND(BG122*MASTER!$B$3,0))*0.5,
            (BH122 + ROUND(BH122*MASTER!$B$3,0))*0.5,
            (BI122 + ROUND(BI122*MASTER!$B$3,0))*0.5,
            (BJ122 + ROUND(BJ122*MASTER!$B$3,0))*0.5,
            (BK122 + ROUND(BK122*MASTER!$B$4,0))*0.5,
            (BL122 + ROUND(BL122*MASTER!$B$4,0))*0.5,
            (BM122 + ROUND(BM122*MASTER!$B$4,0))*0.5,
            (BN122 + ROUND(BN122*MASTER!$B$4,0))*0.5,
            (BO122 + ROUND(BO122*MASTER!$B$4,0))*0.5,
            (BP122 + ROUND(BP122*MASTER!$B$4,0))*0.5,
            (BQ122 + ROUND(BQ122*MASTER!$B$4,0))*0.5,
            (BR122 + ROUND(BR122*MASTER!$B$4,0))*0.5
         ),
      0),
   0)
)</f>
        <v>0</v>
      </c>
      <c r="BG122" s="71">
        <f t="shared" si="56"/>
        <v>0</v>
      </c>
      <c r="BH122" s="9">
        <f t="shared" si="57"/>
        <v>0</v>
      </c>
      <c r="BI122" s="9">
        <f t="shared" si="58"/>
        <v>0</v>
      </c>
      <c r="BJ122" s="9">
        <f t="shared" si="59"/>
        <v>0</v>
      </c>
      <c r="BK122" s="9">
        <f t="shared" si="60"/>
        <v>0</v>
      </c>
      <c r="BL122" s="71">
        <f t="shared" si="61"/>
        <v>0</v>
      </c>
      <c r="BM122" s="71">
        <f t="shared" si="62"/>
        <v>0</v>
      </c>
      <c r="BN122" s="71">
        <f t="shared" si="63"/>
        <v>0</v>
      </c>
      <c r="BO122" s="71">
        <f t="shared" si="64"/>
        <v>0</v>
      </c>
      <c r="BP122" s="71">
        <f t="shared" si="65"/>
        <v>0</v>
      </c>
      <c r="BQ122" s="72">
        <f t="shared" si="66"/>
        <v>0</v>
      </c>
      <c r="BR122" s="71">
        <f t="shared" si="67"/>
        <v>0</v>
      </c>
      <c r="BS122" s="58" t="str">
        <f>IF(C122="","",IFERROR(VLOOKUP($A122,HRA_EXCEPTION,2,FALSE),MASTER!$B$5))</f>
        <v/>
      </c>
      <c r="BT122" s="48" t="str">
        <f t="shared" si="68"/>
        <v/>
      </c>
      <c r="BU122" s="48" t="str">
        <f t="shared" si="69"/>
        <v/>
      </c>
      <c r="BV122" s="48" t="str">
        <f t="shared" si="70"/>
        <v/>
      </c>
      <c r="BW122" s="48" t="str">
        <f t="shared" si="71"/>
        <v/>
      </c>
      <c r="BX122" s="48" t="str">
        <f t="shared" si="72"/>
        <v/>
      </c>
      <c r="BY122" s="48" t="str">
        <f t="shared" si="73"/>
        <v/>
      </c>
      <c r="BZ122" s="48" t="str">
        <f t="shared" si="74"/>
        <v/>
      </c>
      <c r="CA122" s="48" t="str">
        <f t="shared" si="75"/>
        <v/>
      </c>
      <c r="CB122" s="48" t="str">
        <f t="shared" si="76"/>
        <v/>
      </c>
      <c r="CC122" s="48" t="str">
        <f t="shared" si="77"/>
        <v/>
      </c>
      <c r="CD122" s="48" t="str">
        <f t="shared" si="78"/>
        <v/>
      </c>
      <c r="CE122" s="58" t="str">
        <f>IFERROR(IF(BG122&lt;=23100,
   VLOOKUP(MASTER!$B$8,CCA_RATE,2,FALSE),
   VLOOKUP(MASTER!$B$8,CCA_RATE,3,FALSE)),"")</f>
        <v/>
      </c>
      <c r="CF122" s="48" t="str">
        <f>IFERROR(IF(C122="","",
IF(BH122=0,0,
   IF(AND(AX122=4,ISNUMBER(L122)),L122,
      IF(BH122&lt;=23100,
         VLOOKUP(MASTER!$B$8,CCA_RATE,2,FALSE),
         VLOOKUP(MASTER!$B$8,CCA_RATE,3,FALSE))))),"")</f>
        <v/>
      </c>
      <c r="CG122" s="48" t="str">
        <f>IFERROR(IF(C122="","",
IF(BI122=0,0,
   IF(AND(AX122=5,ISNUMBER(L122)),L122,
      IF(AND(AX122&gt;0,AX122&lt;5,ISNUMBER(L122)),CF122,
         IF(BI122&lt;=23100,
            VLOOKUP(MASTER!$B$8,CCA_RATE,2,FALSE),
            VLOOKUP(MASTER!$B$8,CCA_RATE,3,FALSE)))))),"")</f>
        <v/>
      </c>
      <c r="CH122" s="48" t="str">
        <f>IFERROR(IF(C122="","",
IF(BJ122=0,0,
   IF(AND(AX122=6,ISNUMBER(L122)),L122,
      IF(AND(AX122&gt;0,AX122&lt;6,ISNUMBER(L122)),CG122,
         IF(BJ122&lt;=23100,
            VLOOKUP(MASTER!$B$8,CCA_RATE,2,FALSE),
            VLOOKUP(MASTER!$B$8,CCA_RATE,3,FALSE)))))),"")</f>
        <v/>
      </c>
      <c r="CI122" s="48" t="str">
        <f>IFERROR(IF(C122="","",
IF(BK122=0,0,
   IF(AND(AX122=7,ISNUMBER(L122)),L122,
      IF(AND(AX122&gt;0,AX122&lt;7,ISNUMBER(L122)),CH122,
         IF(BK122&lt;=23100,
            VLOOKUP(MASTER!$B$8,CCA_RATE,2,FALSE),
            VLOOKUP(MASTER!$B$8,CCA_RATE,3,FALSE)))))),"")</f>
        <v/>
      </c>
      <c r="CJ122" s="48" t="str">
        <f>IFERROR(IF(C122="","",
IF(BL122=0,0,
   IF(AND(AX122=8,ISNUMBER(L122)),L122,
      IF(AND(AX122&gt;0,AX122&lt;8,ISNUMBER(L122)),CI122,
         IF(BL122&lt;=23100,
            VLOOKUP(MASTER!$B$8,CCA_RATE,2,FALSE),
            VLOOKUP(MASTER!$B$8,CCA_RATE,3,FALSE)))))),"")</f>
        <v/>
      </c>
      <c r="CK122" s="48" t="str">
        <f>IFERROR(IF(C122="","",
IF(BM122=0,0,
   IF(AND(AX122=9,ISNUMBER(L122)),L122,
      IF(AND(AX122&gt;0,AX122&lt;9,ISNUMBER(L122)),CJ122,
         IF(BM122&lt;=23100,
            VLOOKUP(MASTER!$B$8,CCA_RATE,2,FALSE),
            VLOOKUP(MASTER!$B$8,CCA_RATE,3,FALSE)))))),"")</f>
        <v/>
      </c>
      <c r="CL122" s="48" t="str">
        <f>IFERROR(IF(C122="","",
IF(BN122=0,0,
   IF(AND(AX122=10,ISNUMBER(L122)),L122,
      IF(AND(AX122&gt;0,AX122&lt;10,ISNUMBER(L122)),CK122,
         IF(BN122&lt;=23100,
            VLOOKUP(MASTER!$B$8,CCA_RATE,2,FALSE),
            VLOOKUP(MASTER!$B$8,CCA_RATE,3,FALSE)))))),"")</f>
        <v/>
      </c>
      <c r="CM122" s="48" t="str">
        <f>IFERROR(IF(C122="","",
IF(BO122=0,0,
   IF(AND(AX122=11,ISNUMBER(L122)),L122,
      IF(AND(AX122&gt;0,AX122&lt;11,ISNUMBER(L122)),CL122,
         IF(BO122&lt;=23100,
            VLOOKUP(MASTER!$B$8,CCA_RATE,2,FALSE),
            VLOOKUP(MASTER!$B$8,CCA_RATE,3,FALSE)))))),"")</f>
        <v/>
      </c>
      <c r="CN122" s="48" t="str">
        <f>IFERROR(IF(C122="","",
IF(BP122=0,0,
   IF(AND(AX122=12,ISNUMBER(L122)),L122,
      IF(AND(AX122&gt;0,AX122&lt;12,ISNUMBER(L122)),CM122,
         IF(BP122&lt;=23100,
            VLOOKUP(MASTER!$B$8,CCA_RATE,2,FALSE),
            VLOOKUP(MASTER!$B$8,CCA_RATE,3,FALSE)))))),"")</f>
        <v/>
      </c>
      <c r="CO122" s="48" t="str">
        <f>IFERROR(IF(C122="","",
IF(BQ122=0,0,
   IF(AND(AX122=13,ISNUMBER(L122)),L122,
      IF(AND(AX122&gt;0,AX122&lt;13,ISNUMBER(L122)),CN122,
         IF(BQ122&lt;=23100,
            VLOOKUP(MASTER!$B$8,CCA_RATE,2,FALSE),
            VLOOKUP(MASTER!$B$8,CCA_RATE,3,FALSE)))))),"")</f>
        <v/>
      </c>
      <c r="CP122" s="48" t="str">
        <f>IFERROR(IF(C122="","",
IF(BR122=0,0,
   IF(AND(AX122=14,ISNUMBER(L122)),L122,
      IF(AND(AX122&gt;0,AX122&lt;14,ISNUMBER(L122)),CO122,
         IF(BR122&lt;=23100,
            VLOOKUP(MASTER!$B$8,CCA_RATE,2,FALSE),
            VLOOKUP(MASTER!$B$8,CCA_RATE,3,FALSE)))))),"")</f>
        <v/>
      </c>
    </row>
    <row r="123" spans="1:94" x14ac:dyDescent="0.35">
      <c r="A123" s="48" t="str">
        <f>IF(C123="","",COUNTA($C$2:C123))</f>
        <v/>
      </c>
      <c r="B123" s="65"/>
      <c r="C123" s="65"/>
      <c r="D123" s="65"/>
      <c r="E123" s="65"/>
      <c r="F123" s="65"/>
      <c r="G123" s="65"/>
      <c r="H123" s="65"/>
      <c r="I123" s="65"/>
      <c r="J123" s="65"/>
      <c r="K123" s="65"/>
      <c r="L123" s="65"/>
      <c r="M123" s="65"/>
      <c r="N123" s="65"/>
      <c r="O123" s="65"/>
      <c r="P123" s="65"/>
      <c r="Q123" s="68"/>
      <c r="R123" s="68"/>
      <c r="S123" s="68"/>
      <c r="T123" s="68"/>
      <c r="U123" s="68"/>
      <c r="V123" s="68"/>
      <c r="W123" s="68"/>
      <c r="X123" s="68"/>
      <c r="Y123" s="68"/>
      <c r="Z123" s="68"/>
      <c r="AA123" s="68"/>
      <c r="AB123" s="68"/>
      <c r="AC123" t="s">
        <v>28</v>
      </c>
      <c r="AD123" s="48" t="str">
        <f t="shared" si="44"/>
        <v/>
      </c>
      <c r="AE123" s="48" t="str">
        <f>IFERROR(IF(AD123-MASTER!$B$6&lt;0,0,AD123-MASTER!$B$6),"")</f>
        <v/>
      </c>
      <c r="AF123" s="48" t="str">
        <f t="shared" si="45"/>
        <v/>
      </c>
      <c r="AG123" s="48" t="str">
        <f t="shared" si="46"/>
        <v/>
      </c>
      <c r="AH123" s="48" t="str">
        <f t="shared" si="47"/>
        <v/>
      </c>
      <c r="AI123" s="48" t="str">
        <f t="shared" si="48"/>
        <v/>
      </c>
      <c r="AJ123" s="48" t="str">
        <f t="shared" si="49"/>
        <v/>
      </c>
      <c r="AK123" s="69" t="str">
        <f t="shared" ca="1" si="50"/>
        <v/>
      </c>
      <c r="AW123" s="71">
        <f t="shared" si="42"/>
        <v>0</v>
      </c>
      <c r="AX123" s="71">
        <f t="shared" si="43"/>
        <v>0</v>
      </c>
      <c r="AY123" s="9">
        <f t="shared" si="51"/>
        <v>0</v>
      </c>
      <c r="AZ123" s="9">
        <f t="shared" si="52"/>
        <v>7</v>
      </c>
      <c r="BA123" s="9">
        <f t="shared" si="53"/>
        <v>0</v>
      </c>
      <c r="BB123" s="9">
        <f xml:space="preserve">
ROUND(BG123*MASTER!$B$3,0)
+ROUND(BH123*MASTER!$B$3,0)
+ROUND(BI123*MASTER!$B$3,0)
+ROUND(BJ123*MASTER!$B$3,0)
+ROUND(BK123*MASTER!$B$4,0)
+ROUND(BL123*MASTER!$B$4,0)
+ROUND(BM123*MASTER!$B$4,0)
+ROUND(BN123*MASTER!$B$4,0)
+ROUND(BO123*MASTER!$B$4,0)
+ROUND(BP123*MASTER!$B$4,0)
+ROUND(BQ123*MASTER!$B$4,0)
+ROUND(BR123*MASTER!$B$4,0)
+ROUND(
   (MASTER!$B$3 - MASTER!$B$11) * E123 * 2,
0)</f>
        <v>0</v>
      </c>
      <c r="BC123" s="9" t="str">
        <f t="shared" si="54"/>
        <v/>
      </c>
      <c r="BD123" s="9">
        <f t="shared" si="55"/>
        <v>0</v>
      </c>
      <c r="BE123" s="9">
        <f>IF(O123="Yes",MASTER!$B$7,0)</f>
        <v>0</v>
      </c>
      <c r="BF123" s="9">
        <f>IF(
   OR($N123="",$N123="NO"),
   0,
   IFERROR(
      ROUND(
         CHOOSE(
            MATCH($N123,$H$302:$H$313,0),
            (BG123 + ROUND(BG123*MASTER!$B$3,0))*0.5,
            (BH123 + ROUND(BH123*MASTER!$B$3,0))*0.5,
            (BI123 + ROUND(BI123*MASTER!$B$3,0))*0.5,
            (BJ123 + ROUND(BJ123*MASTER!$B$3,0))*0.5,
            (BK123 + ROUND(BK123*MASTER!$B$4,0))*0.5,
            (BL123 + ROUND(BL123*MASTER!$B$4,0))*0.5,
            (BM123 + ROUND(BM123*MASTER!$B$4,0))*0.5,
            (BN123 + ROUND(BN123*MASTER!$B$4,0))*0.5,
            (BO123 + ROUND(BO123*MASTER!$B$4,0))*0.5,
            (BP123 + ROUND(BP123*MASTER!$B$4,0))*0.5,
            (BQ123 + ROUND(BQ123*MASTER!$B$4,0))*0.5,
            (BR123 + ROUND(BR123*MASTER!$B$4,0))*0.5
         ),
      0),
   0)
)</f>
        <v>0</v>
      </c>
      <c r="BG123" s="71">
        <f t="shared" si="56"/>
        <v>0</v>
      </c>
      <c r="BH123" s="9">
        <f t="shared" si="57"/>
        <v>0</v>
      </c>
      <c r="BI123" s="9">
        <f t="shared" si="58"/>
        <v>0</v>
      </c>
      <c r="BJ123" s="9">
        <f t="shared" si="59"/>
        <v>0</v>
      </c>
      <c r="BK123" s="9">
        <f t="shared" si="60"/>
        <v>0</v>
      </c>
      <c r="BL123" s="71">
        <f t="shared" si="61"/>
        <v>0</v>
      </c>
      <c r="BM123" s="71">
        <f t="shared" si="62"/>
        <v>0</v>
      </c>
      <c r="BN123" s="71">
        <f t="shared" si="63"/>
        <v>0</v>
      </c>
      <c r="BO123" s="71">
        <f t="shared" si="64"/>
        <v>0</v>
      </c>
      <c r="BP123" s="71">
        <f t="shared" si="65"/>
        <v>0</v>
      </c>
      <c r="BQ123" s="72">
        <f t="shared" si="66"/>
        <v>0</v>
      </c>
      <c r="BR123" s="71">
        <f t="shared" si="67"/>
        <v>0</v>
      </c>
      <c r="BS123" s="58" t="str">
        <f>IF(C123="","",IFERROR(VLOOKUP($A123,HRA_EXCEPTION,2,FALSE),MASTER!$B$5))</f>
        <v/>
      </c>
      <c r="BT123" s="48" t="str">
        <f t="shared" si="68"/>
        <v/>
      </c>
      <c r="BU123" s="48" t="str">
        <f t="shared" si="69"/>
        <v/>
      </c>
      <c r="BV123" s="48" t="str">
        <f t="shared" si="70"/>
        <v/>
      </c>
      <c r="BW123" s="48" t="str">
        <f t="shared" si="71"/>
        <v/>
      </c>
      <c r="BX123" s="48" t="str">
        <f t="shared" si="72"/>
        <v/>
      </c>
      <c r="BY123" s="48" t="str">
        <f t="shared" si="73"/>
        <v/>
      </c>
      <c r="BZ123" s="48" t="str">
        <f t="shared" si="74"/>
        <v/>
      </c>
      <c r="CA123" s="48" t="str">
        <f t="shared" si="75"/>
        <v/>
      </c>
      <c r="CB123" s="48" t="str">
        <f t="shared" si="76"/>
        <v/>
      </c>
      <c r="CC123" s="48" t="str">
        <f t="shared" si="77"/>
        <v/>
      </c>
      <c r="CD123" s="48" t="str">
        <f t="shared" si="78"/>
        <v/>
      </c>
      <c r="CE123" s="58" t="str">
        <f>IFERROR(IF(BG123&lt;=23100,
   VLOOKUP(MASTER!$B$8,CCA_RATE,2,FALSE),
   VLOOKUP(MASTER!$B$8,CCA_RATE,3,FALSE)),"")</f>
        <v/>
      </c>
      <c r="CF123" s="48" t="str">
        <f>IFERROR(IF(C123="","",
IF(BH123=0,0,
   IF(AND(AX123=4,ISNUMBER(L123)),L123,
      IF(BH123&lt;=23100,
         VLOOKUP(MASTER!$B$8,CCA_RATE,2,FALSE),
         VLOOKUP(MASTER!$B$8,CCA_RATE,3,FALSE))))),"")</f>
        <v/>
      </c>
      <c r="CG123" s="48" t="str">
        <f>IFERROR(IF(C123="","",
IF(BI123=0,0,
   IF(AND(AX123=5,ISNUMBER(L123)),L123,
      IF(AND(AX123&gt;0,AX123&lt;5,ISNUMBER(L123)),CF123,
         IF(BI123&lt;=23100,
            VLOOKUP(MASTER!$B$8,CCA_RATE,2,FALSE),
            VLOOKUP(MASTER!$B$8,CCA_RATE,3,FALSE)))))),"")</f>
        <v/>
      </c>
      <c r="CH123" s="48" t="str">
        <f>IFERROR(IF(C123="","",
IF(BJ123=0,0,
   IF(AND(AX123=6,ISNUMBER(L123)),L123,
      IF(AND(AX123&gt;0,AX123&lt;6,ISNUMBER(L123)),CG123,
         IF(BJ123&lt;=23100,
            VLOOKUP(MASTER!$B$8,CCA_RATE,2,FALSE),
            VLOOKUP(MASTER!$B$8,CCA_RATE,3,FALSE)))))),"")</f>
        <v/>
      </c>
      <c r="CI123" s="48" t="str">
        <f>IFERROR(IF(C123="","",
IF(BK123=0,0,
   IF(AND(AX123=7,ISNUMBER(L123)),L123,
      IF(AND(AX123&gt;0,AX123&lt;7,ISNUMBER(L123)),CH123,
         IF(BK123&lt;=23100,
            VLOOKUP(MASTER!$B$8,CCA_RATE,2,FALSE),
            VLOOKUP(MASTER!$B$8,CCA_RATE,3,FALSE)))))),"")</f>
        <v/>
      </c>
      <c r="CJ123" s="48" t="str">
        <f>IFERROR(IF(C123="","",
IF(BL123=0,0,
   IF(AND(AX123=8,ISNUMBER(L123)),L123,
      IF(AND(AX123&gt;0,AX123&lt;8,ISNUMBER(L123)),CI123,
         IF(BL123&lt;=23100,
            VLOOKUP(MASTER!$B$8,CCA_RATE,2,FALSE),
            VLOOKUP(MASTER!$B$8,CCA_RATE,3,FALSE)))))),"")</f>
        <v/>
      </c>
      <c r="CK123" s="48" t="str">
        <f>IFERROR(IF(C123="","",
IF(BM123=0,0,
   IF(AND(AX123=9,ISNUMBER(L123)),L123,
      IF(AND(AX123&gt;0,AX123&lt;9,ISNUMBER(L123)),CJ123,
         IF(BM123&lt;=23100,
            VLOOKUP(MASTER!$B$8,CCA_RATE,2,FALSE),
            VLOOKUP(MASTER!$B$8,CCA_RATE,3,FALSE)))))),"")</f>
        <v/>
      </c>
      <c r="CL123" s="48" t="str">
        <f>IFERROR(IF(C123="","",
IF(BN123=0,0,
   IF(AND(AX123=10,ISNUMBER(L123)),L123,
      IF(AND(AX123&gt;0,AX123&lt;10,ISNUMBER(L123)),CK123,
         IF(BN123&lt;=23100,
            VLOOKUP(MASTER!$B$8,CCA_RATE,2,FALSE),
            VLOOKUP(MASTER!$B$8,CCA_RATE,3,FALSE)))))),"")</f>
        <v/>
      </c>
      <c r="CM123" s="48" t="str">
        <f>IFERROR(IF(C123="","",
IF(BO123=0,0,
   IF(AND(AX123=11,ISNUMBER(L123)),L123,
      IF(AND(AX123&gt;0,AX123&lt;11,ISNUMBER(L123)),CL123,
         IF(BO123&lt;=23100,
            VLOOKUP(MASTER!$B$8,CCA_RATE,2,FALSE),
            VLOOKUP(MASTER!$B$8,CCA_RATE,3,FALSE)))))),"")</f>
        <v/>
      </c>
      <c r="CN123" s="48" t="str">
        <f>IFERROR(IF(C123="","",
IF(BP123=0,0,
   IF(AND(AX123=12,ISNUMBER(L123)),L123,
      IF(AND(AX123&gt;0,AX123&lt;12,ISNUMBER(L123)),CM123,
         IF(BP123&lt;=23100,
            VLOOKUP(MASTER!$B$8,CCA_RATE,2,FALSE),
            VLOOKUP(MASTER!$B$8,CCA_RATE,3,FALSE)))))),"")</f>
        <v/>
      </c>
      <c r="CO123" s="48" t="str">
        <f>IFERROR(IF(C123="","",
IF(BQ123=0,0,
   IF(AND(AX123=13,ISNUMBER(L123)),L123,
      IF(AND(AX123&gt;0,AX123&lt;13,ISNUMBER(L123)),CN123,
         IF(BQ123&lt;=23100,
            VLOOKUP(MASTER!$B$8,CCA_RATE,2,FALSE),
            VLOOKUP(MASTER!$B$8,CCA_RATE,3,FALSE)))))),"")</f>
        <v/>
      </c>
      <c r="CP123" s="48" t="str">
        <f>IFERROR(IF(C123="","",
IF(BR123=0,0,
   IF(AND(AX123=14,ISNUMBER(L123)),L123,
      IF(AND(AX123&gt;0,AX123&lt;14,ISNUMBER(L123)),CO123,
         IF(BR123&lt;=23100,
            VLOOKUP(MASTER!$B$8,CCA_RATE,2,FALSE),
            VLOOKUP(MASTER!$B$8,CCA_RATE,3,FALSE)))))),"")</f>
        <v/>
      </c>
    </row>
    <row r="124" spans="1:94" x14ac:dyDescent="0.35">
      <c r="A124" s="48" t="str">
        <f>IF(C124="","",COUNTA($C$2:C124))</f>
        <v/>
      </c>
      <c r="B124" s="65"/>
      <c r="C124" s="65"/>
      <c r="D124" s="65"/>
      <c r="E124" s="65"/>
      <c r="F124" s="65"/>
      <c r="G124" s="65"/>
      <c r="H124" s="65"/>
      <c r="I124" s="65"/>
      <c r="J124" s="65"/>
      <c r="K124" s="65"/>
      <c r="L124" s="65"/>
      <c r="M124" s="65"/>
      <c r="N124" s="65"/>
      <c r="O124" s="65"/>
      <c r="P124" s="65"/>
      <c r="Q124" s="68"/>
      <c r="R124" s="68"/>
      <c r="S124" s="68"/>
      <c r="T124" s="68"/>
      <c r="U124" s="68"/>
      <c r="V124" s="68"/>
      <c r="W124" s="68"/>
      <c r="X124" s="68"/>
      <c r="Y124" s="68"/>
      <c r="Z124" s="68"/>
      <c r="AA124" s="68"/>
      <c r="AB124" s="68"/>
      <c r="AC124" t="s">
        <v>29</v>
      </c>
      <c r="AD124" s="48" t="str">
        <f t="shared" si="44"/>
        <v/>
      </c>
      <c r="AE124" s="48" t="str">
        <f>IFERROR(IF(AD124-MASTER!$B$6&lt;0,0,AD124-MASTER!$B$6),"")</f>
        <v/>
      </c>
      <c r="AF124" s="48" t="str">
        <f t="shared" si="45"/>
        <v/>
      </c>
      <c r="AG124" s="48" t="str">
        <f t="shared" si="46"/>
        <v/>
      </c>
      <c r="AH124" s="48" t="str">
        <f t="shared" si="47"/>
        <v/>
      </c>
      <c r="AI124" s="48" t="str">
        <f t="shared" si="48"/>
        <v/>
      </c>
      <c r="AJ124" s="48" t="str">
        <f t="shared" si="49"/>
        <v/>
      </c>
      <c r="AK124" s="69" t="str">
        <f t="shared" ca="1" si="50"/>
        <v/>
      </c>
      <c r="AW124" s="71">
        <f t="shared" si="42"/>
        <v>0</v>
      </c>
      <c r="AX124" s="71">
        <f t="shared" si="43"/>
        <v>0</v>
      </c>
      <c r="AY124" s="9">
        <f t="shared" si="51"/>
        <v>0</v>
      </c>
      <c r="AZ124" s="9">
        <f t="shared" si="52"/>
        <v>7</v>
      </c>
      <c r="BA124" s="9">
        <f t="shared" si="53"/>
        <v>0</v>
      </c>
      <c r="BB124" s="9">
        <f xml:space="preserve">
ROUND(BG124*MASTER!$B$3,0)
+ROUND(BH124*MASTER!$B$3,0)
+ROUND(BI124*MASTER!$B$3,0)
+ROUND(BJ124*MASTER!$B$3,0)
+ROUND(BK124*MASTER!$B$4,0)
+ROUND(BL124*MASTER!$B$4,0)
+ROUND(BM124*MASTER!$B$4,0)
+ROUND(BN124*MASTER!$B$4,0)
+ROUND(BO124*MASTER!$B$4,0)
+ROUND(BP124*MASTER!$B$4,0)
+ROUND(BQ124*MASTER!$B$4,0)
+ROUND(BR124*MASTER!$B$4,0)
+ROUND(
   (MASTER!$B$3 - MASTER!$B$11) * E124 * 2,
0)</f>
        <v>0</v>
      </c>
      <c r="BC124" s="9" t="str">
        <f t="shared" si="54"/>
        <v/>
      </c>
      <c r="BD124" s="9">
        <f t="shared" si="55"/>
        <v>0</v>
      </c>
      <c r="BE124" s="9">
        <f>IF(O124="Yes",MASTER!$B$7,0)</f>
        <v>0</v>
      </c>
      <c r="BF124" s="9">
        <f>IF(
   OR($N124="",$N124="NO"),
   0,
   IFERROR(
      ROUND(
         CHOOSE(
            MATCH($N124,$H$302:$H$313,0),
            (BG124 + ROUND(BG124*MASTER!$B$3,0))*0.5,
            (BH124 + ROUND(BH124*MASTER!$B$3,0))*0.5,
            (BI124 + ROUND(BI124*MASTER!$B$3,0))*0.5,
            (BJ124 + ROUND(BJ124*MASTER!$B$3,0))*0.5,
            (BK124 + ROUND(BK124*MASTER!$B$4,0))*0.5,
            (BL124 + ROUND(BL124*MASTER!$B$4,0))*0.5,
            (BM124 + ROUND(BM124*MASTER!$B$4,0))*0.5,
            (BN124 + ROUND(BN124*MASTER!$B$4,0))*0.5,
            (BO124 + ROUND(BO124*MASTER!$B$4,0))*0.5,
            (BP124 + ROUND(BP124*MASTER!$B$4,0))*0.5,
            (BQ124 + ROUND(BQ124*MASTER!$B$4,0))*0.5,
            (BR124 + ROUND(BR124*MASTER!$B$4,0))*0.5
         ),
      0),
   0)
)</f>
        <v>0</v>
      </c>
      <c r="BG124" s="71">
        <f t="shared" si="56"/>
        <v>0</v>
      </c>
      <c r="BH124" s="9">
        <f t="shared" si="57"/>
        <v>0</v>
      </c>
      <c r="BI124" s="9">
        <f t="shared" si="58"/>
        <v>0</v>
      </c>
      <c r="BJ124" s="9">
        <f t="shared" si="59"/>
        <v>0</v>
      </c>
      <c r="BK124" s="9">
        <f t="shared" si="60"/>
        <v>0</v>
      </c>
      <c r="BL124" s="71">
        <f t="shared" si="61"/>
        <v>0</v>
      </c>
      <c r="BM124" s="71">
        <f t="shared" si="62"/>
        <v>0</v>
      </c>
      <c r="BN124" s="71">
        <f t="shared" si="63"/>
        <v>0</v>
      </c>
      <c r="BO124" s="71">
        <f t="shared" si="64"/>
        <v>0</v>
      </c>
      <c r="BP124" s="71">
        <f t="shared" si="65"/>
        <v>0</v>
      </c>
      <c r="BQ124" s="72">
        <f t="shared" si="66"/>
        <v>0</v>
      </c>
      <c r="BR124" s="71">
        <f t="shared" si="67"/>
        <v>0</v>
      </c>
      <c r="BS124" s="58" t="str">
        <f>IF(C124="","",IFERROR(VLOOKUP($A124,HRA_EXCEPTION,2,FALSE),MASTER!$B$5))</f>
        <v/>
      </c>
      <c r="BT124" s="48" t="str">
        <f t="shared" si="68"/>
        <v/>
      </c>
      <c r="BU124" s="48" t="str">
        <f t="shared" si="69"/>
        <v/>
      </c>
      <c r="BV124" s="48" t="str">
        <f t="shared" si="70"/>
        <v/>
      </c>
      <c r="BW124" s="48" t="str">
        <f t="shared" si="71"/>
        <v/>
      </c>
      <c r="BX124" s="48" t="str">
        <f t="shared" si="72"/>
        <v/>
      </c>
      <c r="BY124" s="48" t="str">
        <f t="shared" si="73"/>
        <v/>
      </c>
      <c r="BZ124" s="48" t="str">
        <f t="shared" si="74"/>
        <v/>
      </c>
      <c r="CA124" s="48" t="str">
        <f t="shared" si="75"/>
        <v/>
      </c>
      <c r="CB124" s="48" t="str">
        <f t="shared" si="76"/>
        <v/>
      </c>
      <c r="CC124" s="48" t="str">
        <f t="shared" si="77"/>
        <v/>
      </c>
      <c r="CD124" s="48" t="str">
        <f t="shared" si="78"/>
        <v/>
      </c>
      <c r="CE124" s="58" t="str">
        <f>IFERROR(IF(BG124&lt;=23100,
   VLOOKUP(MASTER!$B$8,CCA_RATE,2,FALSE),
   VLOOKUP(MASTER!$B$8,CCA_RATE,3,FALSE)),"")</f>
        <v/>
      </c>
      <c r="CF124" s="48" t="str">
        <f>IFERROR(IF(C124="","",
IF(BH124=0,0,
   IF(AND(AX124=4,ISNUMBER(L124)),L124,
      IF(BH124&lt;=23100,
         VLOOKUP(MASTER!$B$8,CCA_RATE,2,FALSE),
         VLOOKUP(MASTER!$B$8,CCA_RATE,3,FALSE))))),"")</f>
        <v/>
      </c>
      <c r="CG124" s="48" t="str">
        <f>IFERROR(IF(C124="","",
IF(BI124=0,0,
   IF(AND(AX124=5,ISNUMBER(L124)),L124,
      IF(AND(AX124&gt;0,AX124&lt;5,ISNUMBER(L124)),CF124,
         IF(BI124&lt;=23100,
            VLOOKUP(MASTER!$B$8,CCA_RATE,2,FALSE),
            VLOOKUP(MASTER!$B$8,CCA_RATE,3,FALSE)))))),"")</f>
        <v/>
      </c>
      <c r="CH124" s="48" t="str">
        <f>IFERROR(IF(C124="","",
IF(BJ124=0,0,
   IF(AND(AX124=6,ISNUMBER(L124)),L124,
      IF(AND(AX124&gt;0,AX124&lt;6,ISNUMBER(L124)),CG124,
         IF(BJ124&lt;=23100,
            VLOOKUP(MASTER!$B$8,CCA_RATE,2,FALSE),
            VLOOKUP(MASTER!$B$8,CCA_RATE,3,FALSE)))))),"")</f>
        <v/>
      </c>
      <c r="CI124" s="48" t="str">
        <f>IFERROR(IF(C124="","",
IF(BK124=0,0,
   IF(AND(AX124=7,ISNUMBER(L124)),L124,
      IF(AND(AX124&gt;0,AX124&lt;7,ISNUMBER(L124)),CH124,
         IF(BK124&lt;=23100,
            VLOOKUP(MASTER!$B$8,CCA_RATE,2,FALSE),
            VLOOKUP(MASTER!$B$8,CCA_RATE,3,FALSE)))))),"")</f>
        <v/>
      </c>
      <c r="CJ124" s="48" t="str">
        <f>IFERROR(IF(C124="","",
IF(BL124=0,0,
   IF(AND(AX124=8,ISNUMBER(L124)),L124,
      IF(AND(AX124&gt;0,AX124&lt;8,ISNUMBER(L124)),CI124,
         IF(BL124&lt;=23100,
            VLOOKUP(MASTER!$B$8,CCA_RATE,2,FALSE),
            VLOOKUP(MASTER!$B$8,CCA_RATE,3,FALSE)))))),"")</f>
        <v/>
      </c>
      <c r="CK124" s="48" t="str">
        <f>IFERROR(IF(C124="","",
IF(BM124=0,0,
   IF(AND(AX124=9,ISNUMBER(L124)),L124,
      IF(AND(AX124&gt;0,AX124&lt;9,ISNUMBER(L124)),CJ124,
         IF(BM124&lt;=23100,
            VLOOKUP(MASTER!$B$8,CCA_RATE,2,FALSE),
            VLOOKUP(MASTER!$B$8,CCA_RATE,3,FALSE)))))),"")</f>
        <v/>
      </c>
      <c r="CL124" s="48" t="str">
        <f>IFERROR(IF(C124="","",
IF(BN124=0,0,
   IF(AND(AX124=10,ISNUMBER(L124)),L124,
      IF(AND(AX124&gt;0,AX124&lt;10,ISNUMBER(L124)),CK124,
         IF(BN124&lt;=23100,
            VLOOKUP(MASTER!$B$8,CCA_RATE,2,FALSE),
            VLOOKUP(MASTER!$B$8,CCA_RATE,3,FALSE)))))),"")</f>
        <v/>
      </c>
      <c r="CM124" s="48" t="str">
        <f>IFERROR(IF(C124="","",
IF(BO124=0,0,
   IF(AND(AX124=11,ISNUMBER(L124)),L124,
      IF(AND(AX124&gt;0,AX124&lt;11,ISNUMBER(L124)),CL124,
         IF(BO124&lt;=23100,
            VLOOKUP(MASTER!$B$8,CCA_RATE,2,FALSE),
            VLOOKUP(MASTER!$B$8,CCA_RATE,3,FALSE)))))),"")</f>
        <v/>
      </c>
      <c r="CN124" s="48" t="str">
        <f>IFERROR(IF(C124="","",
IF(BP124=0,0,
   IF(AND(AX124=12,ISNUMBER(L124)),L124,
      IF(AND(AX124&gt;0,AX124&lt;12,ISNUMBER(L124)),CM124,
         IF(BP124&lt;=23100,
            VLOOKUP(MASTER!$B$8,CCA_RATE,2,FALSE),
            VLOOKUP(MASTER!$B$8,CCA_RATE,3,FALSE)))))),"")</f>
        <v/>
      </c>
      <c r="CO124" s="48" t="str">
        <f>IFERROR(IF(C124="","",
IF(BQ124=0,0,
   IF(AND(AX124=13,ISNUMBER(L124)),L124,
      IF(AND(AX124&gt;0,AX124&lt;13,ISNUMBER(L124)),CN124,
         IF(BQ124&lt;=23100,
            VLOOKUP(MASTER!$B$8,CCA_RATE,2,FALSE),
            VLOOKUP(MASTER!$B$8,CCA_RATE,3,FALSE)))))),"")</f>
        <v/>
      </c>
      <c r="CP124" s="48" t="str">
        <f>IFERROR(IF(C124="","",
IF(BR124=0,0,
   IF(AND(AX124=14,ISNUMBER(L124)),L124,
      IF(AND(AX124&gt;0,AX124&lt;14,ISNUMBER(L124)),CO124,
         IF(BR124&lt;=23100,
            VLOOKUP(MASTER!$B$8,CCA_RATE,2,FALSE),
            VLOOKUP(MASTER!$B$8,CCA_RATE,3,FALSE)))))),"")</f>
        <v/>
      </c>
    </row>
    <row r="125" spans="1:94" x14ac:dyDescent="0.35">
      <c r="A125" s="48" t="str">
        <f>IF(C125="","",COUNTA($C$2:C125))</f>
        <v/>
      </c>
      <c r="B125" s="65"/>
      <c r="C125" s="65"/>
      <c r="D125" s="65"/>
      <c r="E125" s="65"/>
      <c r="F125" s="65"/>
      <c r="G125" s="65"/>
      <c r="H125" s="65"/>
      <c r="I125" s="65"/>
      <c r="J125" s="65"/>
      <c r="K125" s="65"/>
      <c r="L125" s="65"/>
      <c r="M125" s="65"/>
      <c r="N125" s="65"/>
      <c r="O125" s="65"/>
      <c r="P125" s="65"/>
      <c r="Q125" s="68"/>
      <c r="R125" s="68"/>
      <c r="S125" s="68"/>
      <c r="T125" s="68"/>
      <c r="U125" s="68"/>
      <c r="V125" s="68"/>
      <c r="W125" s="68"/>
      <c r="X125" s="68"/>
      <c r="Y125" s="68"/>
      <c r="Z125" s="68"/>
      <c r="AA125" s="68"/>
      <c r="AB125" s="68"/>
      <c r="AC125" t="s">
        <v>30</v>
      </c>
      <c r="AD125" s="48" t="str">
        <f t="shared" si="44"/>
        <v/>
      </c>
      <c r="AE125" s="48" t="str">
        <f>IFERROR(IF(AD125-MASTER!$B$6&lt;0,0,AD125-MASTER!$B$6),"")</f>
        <v/>
      </c>
      <c r="AF125" s="48" t="str">
        <f t="shared" si="45"/>
        <v/>
      </c>
      <c r="AG125" s="48" t="str">
        <f t="shared" si="46"/>
        <v/>
      </c>
      <c r="AH125" s="48" t="str">
        <f t="shared" si="47"/>
        <v/>
      </c>
      <c r="AI125" s="48" t="str">
        <f t="shared" si="48"/>
        <v/>
      </c>
      <c r="AJ125" s="48" t="str">
        <f t="shared" si="49"/>
        <v/>
      </c>
      <c r="AK125" s="69" t="str">
        <f t="shared" ca="1" si="50"/>
        <v/>
      </c>
      <c r="AW125" s="71">
        <f t="shared" si="42"/>
        <v>0</v>
      </c>
      <c r="AX125" s="71">
        <f t="shared" si="43"/>
        <v>0</v>
      </c>
      <c r="AY125" s="9">
        <f t="shared" si="51"/>
        <v>0</v>
      </c>
      <c r="AZ125" s="9">
        <f t="shared" si="52"/>
        <v>7</v>
      </c>
      <c r="BA125" s="9">
        <f t="shared" si="53"/>
        <v>0</v>
      </c>
      <c r="BB125" s="9">
        <f xml:space="preserve">
ROUND(BG125*MASTER!$B$3,0)
+ROUND(BH125*MASTER!$B$3,0)
+ROUND(BI125*MASTER!$B$3,0)
+ROUND(BJ125*MASTER!$B$3,0)
+ROUND(BK125*MASTER!$B$4,0)
+ROUND(BL125*MASTER!$B$4,0)
+ROUND(BM125*MASTER!$B$4,0)
+ROUND(BN125*MASTER!$B$4,0)
+ROUND(BO125*MASTER!$B$4,0)
+ROUND(BP125*MASTER!$B$4,0)
+ROUND(BQ125*MASTER!$B$4,0)
+ROUND(BR125*MASTER!$B$4,0)
+ROUND(
   (MASTER!$B$3 - MASTER!$B$11) * E125 * 2,
0)</f>
        <v>0</v>
      </c>
      <c r="BC125" s="9" t="str">
        <f t="shared" si="54"/>
        <v/>
      </c>
      <c r="BD125" s="9">
        <f t="shared" si="55"/>
        <v>0</v>
      </c>
      <c r="BE125" s="9">
        <f>IF(O125="Yes",MASTER!$B$7,0)</f>
        <v>0</v>
      </c>
      <c r="BF125" s="9">
        <f>IF(
   OR($N125="",$N125="NO"),
   0,
   IFERROR(
      ROUND(
         CHOOSE(
            MATCH($N125,$H$302:$H$313,0),
            (BG125 + ROUND(BG125*MASTER!$B$3,0))*0.5,
            (BH125 + ROUND(BH125*MASTER!$B$3,0))*0.5,
            (BI125 + ROUND(BI125*MASTER!$B$3,0))*0.5,
            (BJ125 + ROUND(BJ125*MASTER!$B$3,0))*0.5,
            (BK125 + ROUND(BK125*MASTER!$B$4,0))*0.5,
            (BL125 + ROUND(BL125*MASTER!$B$4,0))*0.5,
            (BM125 + ROUND(BM125*MASTER!$B$4,0))*0.5,
            (BN125 + ROUND(BN125*MASTER!$B$4,0))*0.5,
            (BO125 + ROUND(BO125*MASTER!$B$4,0))*0.5,
            (BP125 + ROUND(BP125*MASTER!$B$4,0))*0.5,
            (BQ125 + ROUND(BQ125*MASTER!$B$4,0))*0.5,
            (BR125 + ROUND(BR125*MASTER!$B$4,0))*0.5
         ),
      0),
   0)
)</f>
        <v>0</v>
      </c>
      <c r="BG125" s="71">
        <f t="shared" si="56"/>
        <v>0</v>
      </c>
      <c r="BH125" s="9">
        <f t="shared" si="57"/>
        <v>0</v>
      </c>
      <c r="BI125" s="9">
        <f t="shared" si="58"/>
        <v>0</v>
      </c>
      <c r="BJ125" s="9">
        <f t="shared" si="59"/>
        <v>0</v>
      </c>
      <c r="BK125" s="9">
        <f t="shared" si="60"/>
        <v>0</v>
      </c>
      <c r="BL125" s="71">
        <f t="shared" si="61"/>
        <v>0</v>
      </c>
      <c r="BM125" s="71">
        <f t="shared" si="62"/>
        <v>0</v>
      </c>
      <c r="BN125" s="71">
        <f t="shared" si="63"/>
        <v>0</v>
      </c>
      <c r="BO125" s="71">
        <f t="shared" si="64"/>
        <v>0</v>
      </c>
      <c r="BP125" s="71">
        <f t="shared" si="65"/>
        <v>0</v>
      </c>
      <c r="BQ125" s="72">
        <f t="shared" si="66"/>
        <v>0</v>
      </c>
      <c r="BR125" s="71">
        <f t="shared" si="67"/>
        <v>0</v>
      </c>
      <c r="BS125" s="58" t="str">
        <f>IF(C125="","",IFERROR(VLOOKUP($A125,HRA_EXCEPTION,2,FALSE),MASTER!$B$5))</f>
        <v/>
      </c>
      <c r="BT125" s="48" t="str">
        <f t="shared" si="68"/>
        <v/>
      </c>
      <c r="BU125" s="48" t="str">
        <f t="shared" si="69"/>
        <v/>
      </c>
      <c r="BV125" s="48" t="str">
        <f t="shared" si="70"/>
        <v/>
      </c>
      <c r="BW125" s="48" t="str">
        <f t="shared" si="71"/>
        <v/>
      </c>
      <c r="BX125" s="48" t="str">
        <f t="shared" si="72"/>
        <v/>
      </c>
      <c r="BY125" s="48" t="str">
        <f t="shared" si="73"/>
        <v/>
      </c>
      <c r="BZ125" s="48" t="str">
        <f t="shared" si="74"/>
        <v/>
      </c>
      <c r="CA125" s="48" t="str">
        <f t="shared" si="75"/>
        <v/>
      </c>
      <c r="CB125" s="48" t="str">
        <f t="shared" si="76"/>
        <v/>
      </c>
      <c r="CC125" s="48" t="str">
        <f t="shared" si="77"/>
        <v/>
      </c>
      <c r="CD125" s="48" t="str">
        <f t="shared" si="78"/>
        <v/>
      </c>
      <c r="CE125" s="58" t="str">
        <f>IFERROR(IF(BG125&lt;=23100,
   VLOOKUP(MASTER!$B$8,CCA_RATE,2,FALSE),
   VLOOKUP(MASTER!$B$8,CCA_RATE,3,FALSE)),"")</f>
        <v/>
      </c>
      <c r="CF125" s="48" t="str">
        <f>IFERROR(IF(C125="","",
IF(BH125=0,0,
   IF(AND(AX125=4,ISNUMBER(L125)),L125,
      IF(BH125&lt;=23100,
         VLOOKUP(MASTER!$B$8,CCA_RATE,2,FALSE),
         VLOOKUP(MASTER!$B$8,CCA_RATE,3,FALSE))))),"")</f>
        <v/>
      </c>
      <c r="CG125" s="48" t="str">
        <f>IFERROR(IF(C125="","",
IF(BI125=0,0,
   IF(AND(AX125=5,ISNUMBER(L125)),L125,
      IF(AND(AX125&gt;0,AX125&lt;5,ISNUMBER(L125)),CF125,
         IF(BI125&lt;=23100,
            VLOOKUP(MASTER!$B$8,CCA_RATE,2,FALSE),
            VLOOKUP(MASTER!$B$8,CCA_RATE,3,FALSE)))))),"")</f>
        <v/>
      </c>
      <c r="CH125" s="48" t="str">
        <f>IFERROR(IF(C125="","",
IF(BJ125=0,0,
   IF(AND(AX125=6,ISNUMBER(L125)),L125,
      IF(AND(AX125&gt;0,AX125&lt;6,ISNUMBER(L125)),CG125,
         IF(BJ125&lt;=23100,
            VLOOKUP(MASTER!$B$8,CCA_RATE,2,FALSE),
            VLOOKUP(MASTER!$B$8,CCA_RATE,3,FALSE)))))),"")</f>
        <v/>
      </c>
      <c r="CI125" s="48" t="str">
        <f>IFERROR(IF(C125="","",
IF(BK125=0,0,
   IF(AND(AX125=7,ISNUMBER(L125)),L125,
      IF(AND(AX125&gt;0,AX125&lt;7,ISNUMBER(L125)),CH125,
         IF(BK125&lt;=23100,
            VLOOKUP(MASTER!$B$8,CCA_RATE,2,FALSE),
            VLOOKUP(MASTER!$B$8,CCA_RATE,3,FALSE)))))),"")</f>
        <v/>
      </c>
      <c r="CJ125" s="48" t="str">
        <f>IFERROR(IF(C125="","",
IF(BL125=0,0,
   IF(AND(AX125=8,ISNUMBER(L125)),L125,
      IF(AND(AX125&gt;0,AX125&lt;8,ISNUMBER(L125)),CI125,
         IF(BL125&lt;=23100,
            VLOOKUP(MASTER!$B$8,CCA_RATE,2,FALSE),
            VLOOKUP(MASTER!$B$8,CCA_RATE,3,FALSE)))))),"")</f>
        <v/>
      </c>
      <c r="CK125" s="48" t="str">
        <f>IFERROR(IF(C125="","",
IF(BM125=0,0,
   IF(AND(AX125=9,ISNUMBER(L125)),L125,
      IF(AND(AX125&gt;0,AX125&lt;9,ISNUMBER(L125)),CJ125,
         IF(BM125&lt;=23100,
            VLOOKUP(MASTER!$B$8,CCA_RATE,2,FALSE),
            VLOOKUP(MASTER!$B$8,CCA_RATE,3,FALSE)))))),"")</f>
        <v/>
      </c>
      <c r="CL125" s="48" t="str">
        <f>IFERROR(IF(C125="","",
IF(BN125=0,0,
   IF(AND(AX125=10,ISNUMBER(L125)),L125,
      IF(AND(AX125&gt;0,AX125&lt;10,ISNUMBER(L125)),CK125,
         IF(BN125&lt;=23100,
            VLOOKUP(MASTER!$B$8,CCA_RATE,2,FALSE),
            VLOOKUP(MASTER!$B$8,CCA_RATE,3,FALSE)))))),"")</f>
        <v/>
      </c>
      <c r="CM125" s="48" t="str">
        <f>IFERROR(IF(C125="","",
IF(BO125=0,0,
   IF(AND(AX125=11,ISNUMBER(L125)),L125,
      IF(AND(AX125&gt;0,AX125&lt;11,ISNUMBER(L125)),CL125,
         IF(BO125&lt;=23100,
            VLOOKUP(MASTER!$B$8,CCA_RATE,2,FALSE),
            VLOOKUP(MASTER!$B$8,CCA_RATE,3,FALSE)))))),"")</f>
        <v/>
      </c>
      <c r="CN125" s="48" t="str">
        <f>IFERROR(IF(C125="","",
IF(BP125=0,0,
   IF(AND(AX125=12,ISNUMBER(L125)),L125,
      IF(AND(AX125&gt;0,AX125&lt;12,ISNUMBER(L125)),CM125,
         IF(BP125&lt;=23100,
            VLOOKUP(MASTER!$B$8,CCA_RATE,2,FALSE),
            VLOOKUP(MASTER!$B$8,CCA_RATE,3,FALSE)))))),"")</f>
        <v/>
      </c>
      <c r="CO125" s="48" t="str">
        <f>IFERROR(IF(C125="","",
IF(BQ125=0,0,
   IF(AND(AX125=13,ISNUMBER(L125)),L125,
      IF(AND(AX125&gt;0,AX125&lt;13,ISNUMBER(L125)),CN125,
         IF(BQ125&lt;=23100,
            VLOOKUP(MASTER!$B$8,CCA_RATE,2,FALSE),
            VLOOKUP(MASTER!$B$8,CCA_RATE,3,FALSE)))))),"")</f>
        <v/>
      </c>
      <c r="CP125" s="48" t="str">
        <f>IFERROR(IF(C125="","",
IF(BR125=0,0,
   IF(AND(AX125=14,ISNUMBER(L125)),L125,
      IF(AND(AX125&gt;0,AX125&lt;14,ISNUMBER(L125)),CO125,
         IF(BR125&lt;=23100,
            VLOOKUP(MASTER!$B$8,CCA_RATE,2,FALSE),
            VLOOKUP(MASTER!$B$8,CCA_RATE,3,FALSE)))))),"")</f>
        <v/>
      </c>
    </row>
    <row r="126" spans="1:94" x14ac:dyDescent="0.35">
      <c r="A126" s="48" t="str">
        <f>IF(C126="","",COUNTA($C$2:C126))</f>
        <v/>
      </c>
      <c r="B126" s="65"/>
      <c r="C126" s="65"/>
      <c r="D126" s="65"/>
      <c r="E126" s="65"/>
      <c r="F126" s="65"/>
      <c r="G126" s="65"/>
      <c r="H126" s="65"/>
      <c r="I126" s="65"/>
      <c r="J126" s="65"/>
      <c r="K126" s="65"/>
      <c r="L126" s="65"/>
      <c r="M126" s="65"/>
      <c r="N126" s="65"/>
      <c r="O126" s="65"/>
      <c r="P126" s="65"/>
      <c r="Q126" s="68"/>
      <c r="R126" s="68"/>
      <c r="S126" s="68"/>
      <c r="T126" s="68"/>
      <c r="U126" s="68"/>
      <c r="V126" s="68"/>
      <c r="W126" s="68"/>
      <c r="X126" s="68"/>
      <c r="Y126" s="68"/>
      <c r="Z126" s="68"/>
      <c r="AA126" s="68"/>
      <c r="AB126" s="68"/>
      <c r="AC126" t="s">
        <v>31</v>
      </c>
      <c r="AD126" s="48" t="str">
        <f t="shared" si="44"/>
        <v/>
      </c>
      <c r="AE126" s="48" t="str">
        <f>IFERROR(IF(AD126-MASTER!$B$6&lt;0,0,AD126-MASTER!$B$6),"")</f>
        <v/>
      </c>
      <c r="AF126" s="48" t="str">
        <f t="shared" si="45"/>
        <v/>
      </c>
      <c r="AG126" s="48" t="str">
        <f t="shared" si="46"/>
        <v/>
      </c>
      <c r="AH126" s="48" t="str">
        <f t="shared" si="47"/>
        <v/>
      </c>
      <c r="AI126" s="48" t="str">
        <f t="shared" si="48"/>
        <v/>
      </c>
      <c r="AJ126" s="48" t="str">
        <f t="shared" si="49"/>
        <v/>
      </c>
      <c r="AK126" s="69" t="str">
        <f t="shared" ca="1" si="50"/>
        <v/>
      </c>
      <c r="AW126" s="71">
        <f t="shared" si="42"/>
        <v>0</v>
      </c>
      <c r="AX126" s="71">
        <f t="shared" si="43"/>
        <v>0</v>
      </c>
      <c r="AY126" s="9">
        <f t="shared" si="51"/>
        <v>0</v>
      </c>
      <c r="AZ126" s="9">
        <f t="shared" si="52"/>
        <v>7</v>
      </c>
      <c r="BA126" s="9">
        <f t="shared" si="53"/>
        <v>0</v>
      </c>
      <c r="BB126" s="9">
        <f xml:space="preserve">
ROUND(BG126*MASTER!$B$3,0)
+ROUND(BH126*MASTER!$B$3,0)
+ROUND(BI126*MASTER!$B$3,0)
+ROUND(BJ126*MASTER!$B$3,0)
+ROUND(BK126*MASTER!$B$4,0)
+ROUND(BL126*MASTER!$B$4,0)
+ROUND(BM126*MASTER!$B$4,0)
+ROUND(BN126*MASTER!$B$4,0)
+ROUND(BO126*MASTER!$B$4,0)
+ROUND(BP126*MASTER!$B$4,0)
+ROUND(BQ126*MASTER!$B$4,0)
+ROUND(BR126*MASTER!$B$4,0)
+ROUND(
   (MASTER!$B$3 - MASTER!$B$11) * E126 * 2,
0)</f>
        <v>0</v>
      </c>
      <c r="BC126" s="9" t="str">
        <f t="shared" si="54"/>
        <v/>
      </c>
      <c r="BD126" s="9">
        <f t="shared" si="55"/>
        <v>0</v>
      </c>
      <c r="BE126" s="9">
        <f>IF(O126="Yes",MASTER!$B$7,0)</f>
        <v>0</v>
      </c>
      <c r="BF126" s="9">
        <f>IF(
   OR($N126="",$N126="NO"),
   0,
   IFERROR(
      ROUND(
         CHOOSE(
            MATCH($N126,$H$302:$H$313,0),
            (BG126 + ROUND(BG126*MASTER!$B$3,0))*0.5,
            (BH126 + ROUND(BH126*MASTER!$B$3,0))*0.5,
            (BI126 + ROUND(BI126*MASTER!$B$3,0))*0.5,
            (BJ126 + ROUND(BJ126*MASTER!$B$3,0))*0.5,
            (BK126 + ROUND(BK126*MASTER!$B$4,0))*0.5,
            (BL126 + ROUND(BL126*MASTER!$B$4,0))*0.5,
            (BM126 + ROUND(BM126*MASTER!$B$4,0))*0.5,
            (BN126 + ROUND(BN126*MASTER!$B$4,0))*0.5,
            (BO126 + ROUND(BO126*MASTER!$B$4,0))*0.5,
            (BP126 + ROUND(BP126*MASTER!$B$4,0))*0.5,
            (BQ126 + ROUND(BQ126*MASTER!$B$4,0))*0.5,
            (BR126 + ROUND(BR126*MASTER!$B$4,0))*0.5
         ),
      0),
   0)
)</f>
        <v>0</v>
      </c>
      <c r="BG126" s="71">
        <f t="shared" si="56"/>
        <v>0</v>
      </c>
      <c r="BH126" s="9">
        <f t="shared" si="57"/>
        <v>0</v>
      </c>
      <c r="BI126" s="9">
        <f t="shared" si="58"/>
        <v>0</v>
      </c>
      <c r="BJ126" s="9">
        <f t="shared" si="59"/>
        <v>0</v>
      </c>
      <c r="BK126" s="9">
        <f t="shared" si="60"/>
        <v>0</v>
      </c>
      <c r="BL126" s="71">
        <f t="shared" si="61"/>
        <v>0</v>
      </c>
      <c r="BM126" s="71">
        <f t="shared" si="62"/>
        <v>0</v>
      </c>
      <c r="BN126" s="71">
        <f t="shared" si="63"/>
        <v>0</v>
      </c>
      <c r="BO126" s="71">
        <f t="shared" si="64"/>
        <v>0</v>
      </c>
      <c r="BP126" s="71">
        <f t="shared" si="65"/>
        <v>0</v>
      </c>
      <c r="BQ126" s="72">
        <f t="shared" si="66"/>
        <v>0</v>
      </c>
      <c r="BR126" s="71">
        <f t="shared" si="67"/>
        <v>0</v>
      </c>
      <c r="BS126" s="58" t="str">
        <f>IF(C126="","",IFERROR(VLOOKUP($A126,HRA_EXCEPTION,2,FALSE),MASTER!$B$5))</f>
        <v/>
      </c>
      <c r="BT126" s="48" t="str">
        <f t="shared" si="68"/>
        <v/>
      </c>
      <c r="BU126" s="48" t="str">
        <f t="shared" si="69"/>
        <v/>
      </c>
      <c r="BV126" s="48" t="str">
        <f t="shared" si="70"/>
        <v/>
      </c>
      <c r="BW126" s="48" t="str">
        <f t="shared" si="71"/>
        <v/>
      </c>
      <c r="BX126" s="48" t="str">
        <f t="shared" si="72"/>
        <v/>
      </c>
      <c r="BY126" s="48" t="str">
        <f t="shared" si="73"/>
        <v/>
      </c>
      <c r="BZ126" s="48" t="str">
        <f t="shared" si="74"/>
        <v/>
      </c>
      <c r="CA126" s="48" t="str">
        <f t="shared" si="75"/>
        <v/>
      </c>
      <c r="CB126" s="48" t="str">
        <f t="shared" si="76"/>
        <v/>
      </c>
      <c r="CC126" s="48" t="str">
        <f t="shared" si="77"/>
        <v/>
      </c>
      <c r="CD126" s="48" t="str">
        <f t="shared" si="78"/>
        <v/>
      </c>
      <c r="CE126" s="58" t="str">
        <f>IFERROR(IF(BG126&lt;=23100,
   VLOOKUP(MASTER!$B$8,CCA_RATE,2,FALSE),
   VLOOKUP(MASTER!$B$8,CCA_RATE,3,FALSE)),"")</f>
        <v/>
      </c>
      <c r="CF126" s="48" t="str">
        <f>IFERROR(IF(C126="","",
IF(BH126=0,0,
   IF(AND(AX126=4,ISNUMBER(L126)),L126,
      IF(BH126&lt;=23100,
         VLOOKUP(MASTER!$B$8,CCA_RATE,2,FALSE),
         VLOOKUP(MASTER!$B$8,CCA_RATE,3,FALSE))))),"")</f>
        <v/>
      </c>
      <c r="CG126" s="48" t="str">
        <f>IFERROR(IF(C126="","",
IF(BI126=0,0,
   IF(AND(AX126=5,ISNUMBER(L126)),L126,
      IF(AND(AX126&gt;0,AX126&lt;5,ISNUMBER(L126)),CF126,
         IF(BI126&lt;=23100,
            VLOOKUP(MASTER!$B$8,CCA_RATE,2,FALSE),
            VLOOKUP(MASTER!$B$8,CCA_RATE,3,FALSE)))))),"")</f>
        <v/>
      </c>
      <c r="CH126" s="48" t="str">
        <f>IFERROR(IF(C126="","",
IF(BJ126=0,0,
   IF(AND(AX126=6,ISNUMBER(L126)),L126,
      IF(AND(AX126&gt;0,AX126&lt;6,ISNUMBER(L126)),CG126,
         IF(BJ126&lt;=23100,
            VLOOKUP(MASTER!$B$8,CCA_RATE,2,FALSE),
            VLOOKUP(MASTER!$B$8,CCA_RATE,3,FALSE)))))),"")</f>
        <v/>
      </c>
      <c r="CI126" s="48" t="str">
        <f>IFERROR(IF(C126="","",
IF(BK126=0,0,
   IF(AND(AX126=7,ISNUMBER(L126)),L126,
      IF(AND(AX126&gt;0,AX126&lt;7,ISNUMBER(L126)),CH126,
         IF(BK126&lt;=23100,
            VLOOKUP(MASTER!$B$8,CCA_RATE,2,FALSE),
            VLOOKUP(MASTER!$B$8,CCA_RATE,3,FALSE)))))),"")</f>
        <v/>
      </c>
      <c r="CJ126" s="48" t="str">
        <f>IFERROR(IF(C126="","",
IF(BL126=0,0,
   IF(AND(AX126=8,ISNUMBER(L126)),L126,
      IF(AND(AX126&gt;0,AX126&lt;8,ISNUMBER(L126)),CI126,
         IF(BL126&lt;=23100,
            VLOOKUP(MASTER!$B$8,CCA_RATE,2,FALSE),
            VLOOKUP(MASTER!$B$8,CCA_RATE,3,FALSE)))))),"")</f>
        <v/>
      </c>
      <c r="CK126" s="48" t="str">
        <f>IFERROR(IF(C126="","",
IF(BM126=0,0,
   IF(AND(AX126=9,ISNUMBER(L126)),L126,
      IF(AND(AX126&gt;0,AX126&lt;9,ISNUMBER(L126)),CJ126,
         IF(BM126&lt;=23100,
            VLOOKUP(MASTER!$B$8,CCA_RATE,2,FALSE),
            VLOOKUP(MASTER!$B$8,CCA_RATE,3,FALSE)))))),"")</f>
        <v/>
      </c>
      <c r="CL126" s="48" t="str">
        <f>IFERROR(IF(C126="","",
IF(BN126=0,0,
   IF(AND(AX126=10,ISNUMBER(L126)),L126,
      IF(AND(AX126&gt;0,AX126&lt;10,ISNUMBER(L126)),CK126,
         IF(BN126&lt;=23100,
            VLOOKUP(MASTER!$B$8,CCA_RATE,2,FALSE),
            VLOOKUP(MASTER!$B$8,CCA_RATE,3,FALSE)))))),"")</f>
        <v/>
      </c>
      <c r="CM126" s="48" t="str">
        <f>IFERROR(IF(C126="","",
IF(BO126=0,0,
   IF(AND(AX126=11,ISNUMBER(L126)),L126,
      IF(AND(AX126&gt;0,AX126&lt;11,ISNUMBER(L126)),CL126,
         IF(BO126&lt;=23100,
            VLOOKUP(MASTER!$B$8,CCA_RATE,2,FALSE),
            VLOOKUP(MASTER!$B$8,CCA_RATE,3,FALSE)))))),"")</f>
        <v/>
      </c>
      <c r="CN126" s="48" t="str">
        <f>IFERROR(IF(C126="","",
IF(BP126=0,0,
   IF(AND(AX126=12,ISNUMBER(L126)),L126,
      IF(AND(AX126&gt;0,AX126&lt;12,ISNUMBER(L126)),CM126,
         IF(BP126&lt;=23100,
            VLOOKUP(MASTER!$B$8,CCA_RATE,2,FALSE),
            VLOOKUP(MASTER!$B$8,CCA_RATE,3,FALSE)))))),"")</f>
        <v/>
      </c>
      <c r="CO126" s="48" t="str">
        <f>IFERROR(IF(C126="","",
IF(BQ126=0,0,
   IF(AND(AX126=13,ISNUMBER(L126)),L126,
      IF(AND(AX126&gt;0,AX126&lt;13,ISNUMBER(L126)),CN126,
         IF(BQ126&lt;=23100,
            VLOOKUP(MASTER!$B$8,CCA_RATE,2,FALSE),
            VLOOKUP(MASTER!$B$8,CCA_RATE,3,FALSE)))))),"")</f>
        <v/>
      </c>
      <c r="CP126" s="48" t="str">
        <f>IFERROR(IF(C126="","",
IF(BR126=0,0,
   IF(AND(AX126=14,ISNUMBER(L126)),L126,
      IF(AND(AX126&gt;0,AX126&lt;14,ISNUMBER(L126)),CO126,
         IF(BR126&lt;=23100,
            VLOOKUP(MASTER!$B$8,CCA_RATE,2,FALSE),
            VLOOKUP(MASTER!$B$8,CCA_RATE,3,FALSE)))))),"")</f>
        <v/>
      </c>
    </row>
    <row r="127" spans="1:94" x14ac:dyDescent="0.35">
      <c r="A127" s="48" t="str">
        <f>IF(C127="","",COUNTA($C$2:C127))</f>
        <v/>
      </c>
      <c r="B127" s="65"/>
      <c r="C127" s="65"/>
      <c r="D127" s="65"/>
      <c r="E127" s="65"/>
      <c r="F127" s="65"/>
      <c r="G127" s="65"/>
      <c r="H127" s="65"/>
      <c r="I127" s="65"/>
      <c r="J127" s="65"/>
      <c r="K127" s="65"/>
      <c r="L127" s="65"/>
      <c r="M127" s="65"/>
      <c r="N127" s="65"/>
      <c r="O127" s="65"/>
      <c r="P127" s="65"/>
      <c r="Q127" s="68"/>
      <c r="R127" s="68"/>
      <c r="S127" s="68"/>
      <c r="T127" s="68"/>
      <c r="U127" s="68"/>
      <c r="V127" s="68"/>
      <c r="W127" s="68"/>
      <c r="X127" s="68"/>
      <c r="Y127" s="68"/>
      <c r="Z127" s="68"/>
      <c r="AA127" s="68"/>
      <c r="AB127" s="68"/>
      <c r="AC127" t="s">
        <v>32</v>
      </c>
      <c r="AD127" s="48" t="str">
        <f t="shared" si="44"/>
        <v/>
      </c>
      <c r="AE127" s="48" t="str">
        <f>IFERROR(IF(AD127-MASTER!$B$6&lt;0,0,AD127-MASTER!$B$6),"")</f>
        <v/>
      </c>
      <c r="AF127" s="48" t="str">
        <f t="shared" si="45"/>
        <v/>
      </c>
      <c r="AG127" s="48" t="str">
        <f t="shared" si="46"/>
        <v/>
      </c>
      <c r="AH127" s="48" t="str">
        <f t="shared" si="47"/>
        <v/>
      </c>
      <c r="AI127" s="48" t="str">
        <f t="shared" si="48"/>
        <v/>
      </c>
      <c r="AJ127" s="48" t="str">
        <f t="shared" si="49"/>
        <v/>
      </c>
      <c r="AK127" s="69" t="str">
        <f t="shared" ca="1" si="50"/>
        <v/>
      </c>
      <c r="AW127" s="71">
        <f t="shared" si="42"/>
        <v>0</v>
      </c>
      <c r="AX127" s="71">
        <f t="shared" si="43"/>
        <v>0</v>
      </c>
      <c r="AY127" s="9">
        <f t="shared" si="51"/>
        <v>0</v>
      </c>
      <c r="AZ127" s="9">
        <f t="shared" si="52"/>
        <v>7</v>
      </c>
      <c r="BA127" s="9">
        <f t="shared" si="53"/>
        <v>0</v>
      </c>
      <c r="BB127" s="9">
        <f xml:space="preserve">
ROUND(BG127*MASTER!$B$3,0)
+ROUND(BH127*MASTER!$B$3,0)
+ROUND(BI127*MASTER!$B$3,0)
+ROUND(BJ127*MASTER!$B$3,0)
+ROUND(BK127*MASTER!$B$4,0)
+ROUND(BL127*MASTER!$B$4,0)
+ROUND(BM127*MASTER!$B$4,0)
+ROUND(BN127*MASTER!$B$4,0)
+ROUND(BO127*MASTER!$B$4,0)
+ROUND(BP127*MASTER!$B$4,0)
+ROUND(BQ127*MASTER!$B$4,0)
+ROUND(BR127*MASTER!$B$4,0)
+ROUND(
   (MASTER!$B$3 - MASTER!$B$11) * E127 * 2,
0)</f>
        <v>0</v>
      </c>
      <c r="BC127" s="9" t="str">
        <f t="shared" si="54"/>
        <v/>
      </c>
      <c r="BD127" s="9">
        <f t="shared" si="55"/>
        <v>0</v>
      </c>
      <c r="BE127" s="9">
        <f>IF(O127="Yes",MASTER!$B$7,0)</f>
        <v>0</v>
      </c>
      <c r="BF127" s="9">
        <f>IF(
   OR($N127="",$N127="NO"),
   0,
   IFERROR(
      ROUND(
         CHOOSE(
            MATCH($N127,$H$302:$H$313,0),
            (BG127 + ROUND(BG127*MASTER!$B$3,0))*0.5,
            (BH127 + ROUND(BH127*MASTER!$B$3,0))*0.5,
            (BI127 + ROUND(BI127*MASTER!$B$3,0))*0.5,
            (BJ127 + ROUND(BJ127*MASTER!$B$3,0))*0.5,
            (BK127 + ROUND(BK127*MASTER!$B$4,0))*0.5,
            (BL127 + ROUND(BL127*MASTER!$B$4,0))*0.5,
            (BM127 + ROUND(BM127*MASTER!$B$4,0))*0.5,
            (BN127 + ROUND(BN127*MASTER!$B$4,0))*0.5,
            (BO127 + ROUND(BO127*MASTER!$B$4,0))*0.5,
            (BP127 + ROUND(BP127*MASTER!$B$4,0))*0.5,
            (BQ127 + ROUND(BQ127*MASTER!$B$4,0))*0.5,
            (BR127 + ROUND(BR127*MASTER!$B$4,0))*0.5
         ),
      0),
   0)
)</f>
        <v>0</v>
      </c>
      <c r="BG127" s="71">
        <f t="shared" si="56"/>
        <v>0</v>
      </c>
      <c r="BH127" s="9">
        <f t="shared" si="57"/>
        <v>0</v>
      </c>
      <c r="BI127" s="9">
        <f t="shared" si="58"/>
        <v>0</v>
      </c>
      <c r="BJ127" s="9">
        <f t="shared" si="59"/>
        <v>0</v>
      </c>
      <c r="BK127" s="9">
        <f t="shared" si="60"/>
        <v>0</v>
      </c>
      <c r="BL127" s="71">
        <f t="shared" si="61"/>
        <v>0</v>
      </c>
      <c r="BM127" s="71">
        <f t="shared" si="62"/>
        <v>0</v>
      </c>
      <c r="BN127" s="71">
        <f t="shared" si="63"/>
        <v>0</v>
      </c>
      <c r="BO127" s="71">
        <f t="shared" si="64"/>
        <v>0</v>
      </c>
      <c r="BP127" s="71">
        <f t="shared" si="65"/>
        <v>0</v>
      </c>
      <c r="BQ127" s="72">
        <f t="shared" si="66"/>
        <v>0</v>
      </c>
      <c r="BR127" s="71">
        <f t="shared" si="67"/>
        <v>0</v>
      </c>
      <c r="BS127" s="58" t="str">
        <f>IF(C127="","",IFERROR(VLOOKUP($A127,HRA_EXCEPTION,2,FALSE),MASTER!$B$5))</f>
        <v/>
      </c>
      <c r="BT127" s="48" t="str">
        <f t="shared" si="68"/>
        <v/>
      </c>
      <c r="BU127" s="48" t="str">
        <f t="shared" si="69"/>
        <v/>
      </c>
      <c r="BV127" s="48" t="str">
        <f t="shared" si="70"/>
        <v/>
      </c>
      <c r="BW127" s="48" t="str">
        <f t="shared" si="71"/>
        <v/>
      </c>
      <c r="BX127" s="48" t="str">
        <f t="shared" si="72"/>
        <v/>
      </c>
      <c r="BY127" s="48" t="str">
        <f t="shared" si="73"/>
        <v/>
      </c>
      <c r="BZ127" s="48" t="str">
        <f t="shared" si="74"/>
        <v/>
      </c>
      <c r="CA127" s="48" t="str">
        <f t="shared" si="75"/>
        <v/>
      </c>
      <c r="CB127" s="48" t="str">
        <f t="shared" si="76"/>
        <v/>
      </c>
      <c r="CC127" s="48" t="str">
        <f t="shared" si="77"/>
        <v/>
      </c>
      <c r="CD127" s="48" t="str">
        <f t="shared" si="78"/>
        <v/>
      </c>
      <c r="CE127" s="58" t="str">
        <f>IFERROR(IF(BG127&lt;=23100,
   VLOOKUP(MASTER!$B$8,CCA_RATE,2,FALSE),
   VLOOKUP(MASTER!$B$8,CCA_RATE,3,FALSE)),"")</f>
        <v/>
      </c>
      <c r="CF127" s="48" t="str">
        <f>IFERROR(IF(C127="","",
IF(BH127=0,0,
   IF(AND(AX127=4,ISNUMBER(L127)),L127,
      IF(BH127&lt;=23100,
         VLOOKUP(MASTER!$B$8,CCA_RATE,2,FALSE),
         VLOOKUP(MASTER!$B$8,CCA_RATE,3,FALSE))))),"")</f>
        <v/>
      </c>
      <c r="CG127" s="48" t="str">
        <f>IFERROR(IF(C127="","",
IF(BI127=0,0,
   IF(AND(AX127=5,ISNUMBER(L127)),L127,
      IF(AND(AX127&gt;0,AX127&lt;5,ISNUMBER(L127)),CF127,
         IF(BI127&lt;=23100,
            VLOOKUP(MASTER!$B$8,CCA_RATE,2,FALSE),
            VLOOKUP(MASTER!$B$8,CCA_RATE,3,FALSE)))))),"")</f>
        <v/>
      </c>
      <c r="CH127" s="48" t="str">
        <f>IFERROR(IF(C127="","",
IF(BJ127=0,0,
   IF(AND(AX127=6,ISNUMBER(L127)),L127,
      IF(AND(AX127&gt;0,AX127&lt;6,ISNUMBER(L127)),CG127,
         IF(BJ127&lt;=23100,
            VLOOKUP(MASTER!$B$8,CCA_RATE,2,FALSE),
            VLOOKUP(MASTER!$B$8,CCA_RATE,3,FALSE)))))),"")</f>
        <v/>
      </c>
      <c r="CI127" s="48" t="str">
        <f>IFERROR(IF(C127="","",
IF(BK127=0,0,
   IF(AND(AX127=7,ISNUMBER(L127)),L127,
      IF(AND(AX127&gt;0,AX127&lt;7,ISNUMBER(L127)),CH127,
         IF(BK127&lt;=23100,
            VLOOKUP(MASTER!$B$8,CCA_RATE,2,FALSE),
            VLOOKUP(MASTER!$B$8,CCA_RATE,3,FALSE)))))),"")</f>
        <v/>
      </c>
      <c r="CJ127" s="48" t="str">
        <f>IFERROR(IF(C127="","",
IF(BL127=0,0,
   IF(AND(AX127=8,ISNUMBER(L127)),L127,
      IF(AND(AX127&gt;0,AX127&lt;8,ISNUMBER(L127)),CI127,
         IF(BL127&lt;=23100,
            VLOOKUP(MASTER!$B$8,CCA_RATE,2,FALSE),
            VLOOKUP(MASTER!$B$8,CCA_RATE,3,FALSE)))))),"")</f>
        <v/>
      </c>
      <c r="CK127" s="48" t="str">
        <f>IFERROR(IF(C127="","",
IF(BM127=0,0,
   IF(AND(AX127=9,ISNUMBER(L127)),L127,
      IF(AND(AX127&gt;0,AX127&lt;9,ISNUMBER(L127)),CJ127,
         IF(BM127&lt;=23100,
            VLOOKUP(MASTER!$B$8,CCA_RATE,2,FALSE),
            VLOOKUP(MASTER!$B$8,CCA_RATE,3,FALSE)))))),"")</f>
        <v/>
      </c>
      <c r="CL127" s="48" t="str">
        <f>IFERROR(IF(C127="","",
IF(BN127=0,0,
   IF(AND(AX127=10,ISNUMBER(L127)),L127,
      IF(AND(AX127&gt;0,AX127&lt;10,ISNUMBER(L127)),CK127,
         IF(BN127&lt;=23100,
            VLOOKUP(MASTER!$B$8,CCA_RATE,2,FALSE),
            VLOOKUP(MASTER!$B$8,CCA_RATE,3,FALSE)))))),"")</f>
        <v/>
      </c>
      <c r="CM127" s="48" t="str">
        <f>IFERROR(IF(C127="","",
IF(BO127=0,0,
   IF(AND(AX127=11,ISNUMBER(L127)),L127,
      IF(AND(AX127&gt;0,AX127&lt;11,ISNUMBER(L127)),CL127,
         IF(BO127&lt;=23100,
            VLOOKUP(MASTER!$B$8,CCA_RATE,2,FALSE),
            VLOOKUP(MASTER!$B$8,CCA_RATE,3,FALSE)))))),"")</f>
        <v/>
      </c>
      <c r="CN127" s="48" t="str">
        <f>IFERROR(IF(C127="","",
IF(BP127=0,0,
   IF(AND(AX127=12,ISNUMBER(L127)),L127,
      IF(AND(AX127&gt;0,AX127&lt;12,ISNUMBER(L127)),CM127,
         IF(BP127&lt;=23100,
            VLOOKUP(MASTER!$B$8,CCA_RATE,2,FALSE),
            VLOOKUP(MASTER!$B$8,CCA_RATE,3,FALSE)))))),"")</f>
        <v/>
      </c>
      <c r="CO127" s="48" t="str">
        <f>IFERROR(IF(C127="","",
IF(BQ127=0,0,
   IF(AND(AX127=13,ISNUMBER(L127)),L127,
      IF(AND(AX127&gt;0,AX127&lt;13,ISNUMBER(L127)),CN127,
         IF(BQ127&lt;=23100,
            VLOOKUP(MASTER!$B$8,CCA_RATE,2,FALSE),
            VLOOKUP(MASTER!$B$8,CCA_RATE,3,FALSE)))))),"")</f>
        <v/>
      </c>
      <c r="CP127" s="48" t="str">
        <f>IFERROR(IF(C127="","",
IF(BR127=0,0,
   IF(AND(AX127=14,ISNUMBER(L127)),L127,
      IF(AND(AX127&gt;0,AX127&lt;14,ISNUMBER(L127)),CO127,
         IF(BR127&lt;=23100,
            VLOOKUP(MASTER!$B$8,CCA_RATE,2,FALSE),
            VLOOKUP(MASTER!$B$8,CCA_RATE,3,FALSE)))))),"")</f>
        <v/>
      </c>
    </row>
    <row r="128" spans="1:94" x14ac:dyDescent="0.35">
      <c r="A128" s="48" t="str">
        <f>IF(C128="","",COUNTA($C$2:C128))</f>
        <v/>
      </c>
      <c r="B128" s="65"/>
      <c r="C128" s="65"/>
      <c r="D128" s="65"/>
      <c r="E128" s="65"/>
      <c r="F128" s="65"/>
      <c r="G128" s="65"/>
      <c r="H128" s="65"/>
      <c r="I128" s="65"/>
      <c r="J128" s="65"/>
      <c r="K128" s="65"/>
      <c r="L128" s="65"/>
      <c r="M128" s="65"/>
      <c r="N128" s="65"/>
      <c r="O128" s="65"/>
      <c r="P128" s="65"/>
      <c r="Q128" s="68"/>
      <c r="R128" s="68"/>
      <c r="S128" s="68"/>
      <c r="T128" s="68"/>
      <c r="U128" s="68"/>
      <c r="V128" s="68"/>
      <c r="W128" s="68"/>
      <c r="X128" s="68"/>
      <c r="Y128" s="68"/>
      <c r="Z128" s="68"/>
      <c r="AA128" s="68"/>
      <c r="AB128" s="68"/>
      <c r="AC128" t="s">
        <v>33</v>
      </c>
      <c r="AD128" s="48" t="str">
        <f t="shared" si="44"/>
        <v/>
      </c>
      <c r="AE128" s="48" t="str">
        <f>IFERROR(IF(AD128-MASTER!$B$6&lt;0,0,AD128-MASTER!$B$6),"")</f>
        <v/>
      </c>
      <c r="AF128" s="48" t="str">
        <f t="shared" si="45"/>
        <v/>
      </c>
      <c r="AG128" s="48" t="str">
        <f t="shared" si="46"/>
        <v/>
      </c>
      <c r="AH128" s="48" t="str">
        <f t="shared" si="47"/>
        <v/>
      </c>
      <c r="AI128" s="48" t="str">
        <f t="shared" si="48"/>
        <v/>
      </c>
      <c r="AJ128" s="48" t="str">
        <f t="shared" si="49"/>
        <v/>
      </c>
      <c r="AK128" s="69" t="str">
        <f t="shared" ca="1" si="50"/>
        <v/>
      </c>
      <c r="AW128" s="71">
        <f t="shared" si="42"/>
        <v>0</v>
      </c>
      <c r="AX128" s="71">
        <f t="shared" si="43"/>
        <v>0</v>
      </c>
      <c r="AY128" s="9">
        <f t="shared" si="51"/>
        <v>0</v>
      </c>
      <c r="AZ128" s="9">
        <f t="shared" si="52"/>
        <v>7</v>
      </c>
      <c r="BA128" s="9">
        <f t="shared" si="53"/>
        <v>0</v>
      </c>
      <c r="BB128" s="9">
        <f xml:space="preserve">
ROUND(BG128*MASTER!$B$3,0)
+ROUND(BH128*MASTER!$B$3,0)
+ROUND(BI128*MASTER!$B$3,0)
+ROUND(BJ128*MASTER!$B$3,0)
+ROUND(BK128*MASTER!$B$4,0)
+ROUND(BL128*MASTER!$B$4,0)
+ROUND(BM128*MASTER!$B$4,0)
+ROUND(BN128*MASTER!$B$4,0)
+ROUND(BO128*MASTER!$B$4,0)
+ROUND(BP128*MASTER!$B$4,0)
+ROUND(BQ128*MASTER!$B$4,0)
+ROUND(BR128*MASTER!$B$4,0)
+ROUND(
   (MASTER!$B$3 - MASTER!$B$11) * E128 * 2,
0)</f>
        <v>0</v>
      </c>
      <c r="BC128" s="9" t="str">
        <f t="shared" si="54"/>
        <v/>
      </c>
      <c r="BD128" s="9">
        <f t="shared" si="55"/>
        <v>0</v>
      </c>
      <c r="BE128" s="9">
        <f>IF(O128="Yes",MASTER!$B$7,0)</f>
        <v>0</v>
      </c>
      <c r="BF128" s="9">
        <f>IF(
   OR($N128="",$N128="NO"),
   0,
   IFERROR(
      ROUND(
         CHOOSE(
            MATCH($N128,$H$302:$H$313,0),
            (BG128 + ROUND(BG128*MASTER!$B$3,0))*0.5,
            (BH128 + ROUND(BH128*MASTER!$B$3,0))*0.5,
            (BI128 + ROUND(BI128*MASTER!$B$3,0))*0.5,
            (BJ128 + ROUND(BJ128*MASTER!$B$3,0))*0.5,
            (BK128 + ROUND(BK128*MASTER!$B$4,0))*0.5,
            (BL128 + ROUND(BL128*MASTER!$B$4,0))*0.5,
            (BM128 + ROUND(BM128*MASTER!$B$4,0))*0.5,
            (BN128 + ROUND(BN128*MASTER!$B$4,0))*0.5,
            (BO128 + ROUND(BO128*MASTER!$B$4,0))*0.5,
            (BP128 + ROUND(BP128*MASTER!$B$4,0))*0.5,
            (BQ128 + ROUND(BQ128*MASTER!$B$4,0))*0.5,
            (BR128 + ROUND(BR128*MASTER!$B$4,0))*0.5
         ),
      0),
   0)
)</f>
        <v>0</v>
      </c>
      <c r="BG128" s="71">
        <f t="shared" si="56"/>
        <v>0</v>
      </c>
      <c r="BH128" s="9">
        <f t="shared" si="57"/>
        <v>0</v>
      </c>
      <c r="BI128" s="9">
        <f t="shared" si="58"/>
        <v>0</v>
      </c>
      <c r="BJ128" s="9">
        <f t="shared" si="59"/>
        <v>0</v>
      </c>
      <c r="BK128" s="9">
        <f t="shared" si="60"/>
        <v>0</v>
      </c>
      <c r="BL128" s="71">
        <f t="shared" si="61"/>
        <v>0</v>
      </c>
      <c r="BM128" s="71">
        <f t="shared" si="62"/>
        <v>0</v>
      </c>
      <c r="BN128" s="71">
        <f t="shared" si="63"/>
        <v>0</v>
      </c>
      <c r="BO128" s="71">
        <f t="shared" si="64"/>
        <v>0</v>
      </c>
      <c r="BP128" s="71">
        <f t="shared" si="65"/>
        <v>0</v>
      </c>
      <c r="BQ128" s="72">
        <f t="shared" si="66"/>
        <v>0</v>
      </c>
      <c r="BR128" s="71">
        <f t="shared" si="67"/>
        <v>0</v>
      </c>
      <c r="BS128" s="58" t="str">
        <f>IF(C128="","",IFERROR(VLOOKUP($A128,HRA_EXCEPTION,2,FALSE),MASTER!$B$5))</f>
        <v/>
      </c>
      <c r="BT128" s="48" t="str">
        <f t="shared" si="68"/>
        <v/>
      </c>
      <c r="BU128" s="48" t="str">
        <f t="shared" si="69"/>
        <v/>
      </c>
      <c r="BV128" s="48" t="str">
        <f t="shared" si="70"/>
        <v/>
      </c>
      <c r="BW128" s="48" t="str">
        <f t="shared" si="71"/>
        <v/>
      </c>
      <c r="BX128" s="48" t="str">
        <f t="shared" si="72"/>
        <v/>
      </c>
      <c r="BY128" s="48" t="str">
        <f t="shared" si="73"/>
        <v/>
      </c>
      <c r="BZ128" s="48" t="str">
        <f t="shared" si="74"/>
        <v/>
      </c>
      <c r="CA128" s="48" t="str">
        <f t="shared" si="75"/>
        <v/>
      </c>
      <c r="CB128" s="48" t="str">
        <f t="shared" si="76"/>
        <v/>
      </c>
      <c r="CC128" s="48" t="str">
        <f t="shared" si="77"/>
        <v/>
      </c>
      <c r="CD128" s="48" t="str">
        <f t="shared" si="78"/>
        <v/>
      </c>
      <c r="CE128" s="58" t="str">
        <f>IFERROR(IF(BG128&lt;=23100,
   VLOOKUP(MASTER!$B$8,CCA_RATE,2,FALSE),
   VLOOKUP(MASTER!$B$8,CCA_RATE,3,FALSE)),"")</f>
        <v/>
      </c>
      <c r="CF128" s="48" t="str">
        <f>IFERROR(IF(C128="","",
IF(BH128=0,0,
   IF(AND(AX128=4,ISNUMBER(L128)),L128,
      IF(BH128&lt;=23100,
         VLOOKUP(MASTER!$B$8,CCA_RATE,2,FALSE),
         VLOOKUP(MASTER!$B$8,CCA_RATE,3,FALSE))))),"")</f>
        <v/>
      </c>
      <c r="CG128" s="48" t="str">
        <f>IFERROR(IF(C128="","",
IF(BI128=0,0,
   IF(AND(AX128=5,ISNUMBER(L128)),L128,
      IF(AND(AX128&gt;0,AX128&lt;5,ISNUMBER(L128)),CF128,
         IF(BI128&lt;=23100,
            VLOOKUP(MASTER!$B$8,CCA_RATE,2,FALSE),
            VLOOKUP(MASTER!$B$8,CCA_RATE,3,FALSE)))))),"")</f>
        <v/>
      </c>
      <c r="CH128" s="48" t="str">
        <f>IFERROR(IF(C128="","",
IF(BJ128=0,0,
   IF(AND(AX128=6,ISNUMBER(L128)),L128,
      IF(AND(AX128&gt;0,AX128&lt;6,ISNUMBER(L128)),CG128,
         IF(BJ128&lt;=23100,
            VLOOKUP(MASTER!$B$8,CCA_RATE,2,FALSE),
            VLOOKUP(MASTER!$B$8,CCA_RATE,3,FALSE)))))),"")</f>
        <v/>
      </c>
      <c r="CI128" s="48" t="str">
        <f>IFERROR(IF(C128="","",
IF(BK128=0,0,
   IF(AND(AX128=7,ISNUMBER(L128)),L128,
      IF(AND(AX128&gt;0,AX128&lt;7,ISNUMBER(L128)),CH128,
         IF(BK128&lt;=23100,
            VLOOKUP(MASTER!$B$8,CCA_RATE,2,FALSE),
            VLOOKUP(MASTER!$B$8,CCA_RATE,3,FALSE)))))),"")</f>
        <v/>
      </c>
      <c r="CJ128" s="48" t="str">
        <f>IFERROR(IF(C128="","",
IF(BL128=0,0,
   IF(AND(AX128=8,ISNUMBER(L128)),L128,
      IF(AND(AX128&gt;0,AX128&lt;8,ISNUMBER(L128)),CI128,
         IF(BL128&lt;=23100,
            VLOOKUP(MASTER!$B$8,CCA_RATE,2,FALSE),
            VLOOKUP(MASTER!$B$8,CCA_RATE,3,FALSE)))))),"")</f>
        <v/>
      </c>
      <c r="CK128" s="48" t="str">
        <f>IFERROR(IF(C128="","",
IF(BM128=0,0,
   IF(AND(AX128=9,ISNUMBER(L128)),L128,
      IF(AND(AX128&gt;0,AX128&lt;9,ISNUMBER(L128)),CJ128,
         IF(BM128&lt;=23100,
            VLOOKUP(MASTER!$B$8,CCA_RATE,2,FALSE),
            VLOOKUP(MASTER!$B$8,CCA_RATE,3,FALSE)))))),"")</f>
        <v/>
      </c>
      <c r="CL128" s="48" t="str">
        <f>IFERROR(IF(C128="","",
IF(BN128=0,0,
   IF(AND(AX128=10,ISNUMBER(L128)),L128,
      IF(AND(AX128&gt;0,AX128&lt;10,ISNUMBER(L128)),CK128,
         IF(BN128&lt;=23100,
            VLOOKUP(MASTER!$B$8,CCA_RATE,2,FALSE),
            VLOOKUP(MASTER!$B$8,CCA_RATE,3,FALSE)))))),"")</f>
        <v/>
      </c>
      <c r="CM128" s="48" t="str">
        <f>IFERROR(IF(C128="","",
IF(BO128=0,0,
   IF(AND(AX128=11,ISNUMBER(L128)),L128,
      IF(AND(AX128&gt;0,AX128&lt;11,ISNUMBER(L128)),CL128,
         IF(BO128&lt;=23100,
            VLOOKUP(MASTER!$B$8,CCA_RATE,2,FALSE),
            VLOOKUP(MASTER!$B$8,CCA_RATE,3,FALSE)))))),"")</f>
        <v/>
      </c>
      <c r="CN128" s="48" t="str">
        <f>IFERROR(IF(C128="","",
IF(BP128=0,0,
   IF(AND(AX128=12,ISNUMBER(L128)),L128,
      IF(AND(AX128&gt;0,AX128&lt;12,ISNUMBER(L128)),CM128,
         IF(BP128&lt;=23100,
            VLOOKUP(MASTER!$B$8,CCA_RATE,2,FALSE),
            VLOOKUP(MASTER!$B$8,CCA_RATE,3,FALSE)))))),"")</f>
        <v/>
      </c>
      <c r="CO128" s="48" t="str">
        <f>IFERROR(IF(C128="","",
IF(BQ128=0,0,
   IF(AND(AX128=13,ISNUMBER(L128)),L128,
      IF(AND(AX128&gt;0,AX128&lt;13,ISNUMBER(L128)),CN128,
         IF(BQ128&lt;=23100,
            VLOOKUP(MASTER!$B$8,CCA_RATE,2,FALSE),
            VLOOKUP(MASTER!$B$8,CCA_RATE,3,FALSE)))))),"")</f>
        <v/>
      </c>
      <c r="CP128" s="48" t="str">
        <f>IFERROR(IF(C128="","",
IF(BR128=0,0,
   IF(AND(AX128=14,ISNUMBER(L128)),L128,
      IF(AND(AX128&gt;0,AX128&lt;14,ISNUMBER(L128)),CO128,
         IF(BR128&lt;=23100,
            VLOOKUP(MASTER!$B$8,CCA_RATE,2,FALSE),
            VLOOKUP(MASTER!$B$8,CCA_RATE,3,FALSE)))))),"")</f>
        <v/>
      </c>
    </row>
    <row r="129" spans="1:94" x14ac:dyDescent="0.35">
      <c r="A129" s="48" t="str">
        <f>IF(C129="","",COUNTA($C$2:C129))</f>
        <v/>
      </c>
      <c r="B129" s="65"/>
      <c r="C129" s="65"/>
      <c r="D129" s="65"/>
      <c r="E129" s="65"/>
      <c r="F129" s="65"/>
      <c r="G129" s="65"/>
      <c r="H129" s="65"/>
      <c r="I129" s="65"/>
      <c r="J129" s="65"/>
      <c r="K129" s="65"/>
      <c r="L129" s="65"/>
      <c r="M129" s="65"/>
      <c r="N129" s="65"/>
      <c r="O129" s="65"/>
      <c r="P129" s="65"/>
      <c r="Q129" s="68"/>
      <c r="R129" s="68"/>
      <c r="S129" s="68"/>
      <c r="T129" s="68"/>
      <c r="U129" s="68"/>
      <c r="V129" s="68"/>
      <c r="W129" s="68"/>
      <c r="X129" s="68"/>
      <c r="Y129" s="68"/>
      <c r="Z129" s="68"/>
      <c r="AA129" s="68"/>
      <c r="AB129" s="68"/>
      <c r="AC129" t="s">
        <v>34</v>
      </c>
      <c r="AD129" s="48" t="str">
        <f t="shared" si="44"/>
        <v/>
      </c>
      <c r="AE129" s="48" t="str">
        <f>IFERROR(IF(AD129-MASTER!$B$6&lt;0,0,AD129-MASTER!$B$6),"")</f>
        <v/>
      </c>
      <c r="AF129" s="48" t="str">
        <f t="shared" si="45"/>
        <v/>
      </c>
      <c r="AG129" s="48" t="str">
        <f t="shared" si="46"/>
        <v/>
      </c>
      <c r="AH129" s="48" t="str">
        <f t="shared" si="47"/>
        <v/>
      </c>
      <c r="AI129" s="48" t="str">
        <f t="shared" si="48"/>
        <v/>
      </c>
      <c r="AJ129" s="48" t="str">
        <f t="shared" si="49"/>
        <v/>
      </c>
      <c r="AK129" s="69" t="str">
        <f t="shared" ca="1" si="50"/>
        <v/>
      </c>
      <c r="AW129" s="71">
        <f t="shared" si="42"/>
        <v>0</v>
      </c>
      <c r="AX129" s="71">
        <f t="shared" si="43"/>
        <v>0</v>
      </c>
      <c r="AY129" s="9">
        <f t="shared" si="51"/>
        <v>0</v>
      </c>
      <c r="AZ129" s="9">
        <f t="shared" si="52"/>
        <v>7</v>
      </c>
      <c r="BA129" s="9">
        <f t="shared" si="53"/>
        <v>0</v>
      </c>
      <c r="BB129" s="9">
        <f xml:space="preserve">
ROUND(BG129*MASTER!$B$3,0)
+ROUND(BH129*MASTER!$B$3,0)
+ROUND(BI129*MASTER!$B$3,0)
+ROUND(BJ129*MASTER!$B$3,0)
+ROUND(BK129*MASTER!$B$4,0)
+ROUND(BL129*MASTER!$B$4,0)
+ROUND(BM129*MASTER!$B$4,0)
+ROUND(BN129*MASTER!$B$4,0)
+ROUND(BO129*MASTER!$B$4,0)
+ROUND(BP129*MASTER!$B$4,0)
+ROUND(BQ129*MASTER!$B$4,0)
+ROUND(BR129*MASTER!$B$4,0)
+ROUND(
   (MASTER!$B$3 - MASTER!$B$11) * E129 * 2,
0)</f>
        <v>0</v>
      </c>
      <c r="BC129" s="9" t="str">
        <f t="shared" si="54"/>
        <v/>
      </c>
      <c r="BD129" s="9">
        <f t="shared" si="55"/>
        <v>0</v>
      </c>
      <c r="BE129" s="9">
        <f>IF(O129="Yes",MASTER!$B$7,0)</f>
        <v>0</v>
      </c>
      <c r="BF129" s="9">
        <f>IF(
   OR($N129="",$N129="NO"),
   0,
   IFERROR(
      ROUND(
         CHOOSE(
            MATCH($N129,$H$302:$H$313,0),
            (BG129 + ROUND(BG129*MASTER!$B$3,0))*0.5,
            (BH129 + ROUND(BH129*MASTER!$B$3,0))*0.5,
            (BI129 + ROUND(BI129*MASTER!$B$3,0))*0.5,
            (BJ129 + ROUND(BJ129*MASTER!$B$3,0))*0.5,
            (BK129 + ROUND(BK129*MASTER!$B$4,0))*0.5,
            (BL129 + ROUND(BL129*MASTER!$B$4,0))*0.5,
            (BM129 + ROUND(BM129*MASTER!$B$4,0))*0.5,
            (BN129 + ROUND(BN129*MASTER!$B$4,0))*0.5,
            (BO129 + ROUND(BO129*MASTER!$B$4,0))*0.5,
            (BP129 + ROUND(BP129*MASTER!$B$4,0))*0.5,
            (BQ129 + ROUND(BQ129*MASTER!$B$4,0))*0.5,
            (BR129 + ROUND(BR129*MASTER!$B$4,0))*0.5
         ),
      0),
   0)
)</f>
        <v>0</v>
      </c>
      <c r="BG129" s="71">
        <f t="shared" si="56"/>
        <v>0</v>
      </c>
      <c r="BH129" s="9">
        <f t="shared" si="57"/>
        <v>0</v>
      </c>
      <c r="BI129" s="9">
        <f t="shared" si="58"/>
        <v>0</v>
      </c>
      <c r="BJ129" s="9">
        <f t="shared" si="59"/>
        <v>0</v>
      </c>
      <c r="BK129" s="9">
        <f t="shared" si="60"/>
        <v>0</v>
      </c>
      <c r="BL129" s="71">
        <f t="shared" si="61"/>
        <v>0</v>
      </c>
      <c r="BM129" s="71">
        <f t="shared" si="62"/>
        <v>0</v>
      </c>
      <c r="BN129" s="71">
        <f t="shared" si="63"/>
        <v>0</v>
      </c>
      <c r="BO129" s="71">
        <f t="shared" si="64"/>
        <v>0</v>
      </c>
      <c r="BP129" s="71">
        <f t="shared" si="65"/>
        <v>0</v>
      </c>
      <c r="BQ129" s="72">
        <f t="shared" si="66"/>
        <v>0</v>
      </c>
      <c r="BR129" s="71">
        <f t="shared" si="67"/>
        <v>0</v>
      </c>
      <c r="BS129" s="58" t="str">
        <f>IF(C129="","",IFERROR(VLOOKUP($A129,HRA_EXCEPTION,2,FALSE),MASTER!$B$5))</f>
        <v/>
      </c>
      <c r="BT129" s="48" t="str">
        <f t="shared" si="68"/>
        <v/>
      </c>
      <c r="BU129" s="48" t="str">
        <f t="shared" si="69"/>
        <v/>
      </c>
      <c r="BV129" s="48" t="str">
        <f t="shared" si="70"/>
        <v/>
      </c>
      <c r="BW129" s="48" t="str">
        <f t="shared" si="71"/>
        <v/>
      </c>
      <c r="BX129" s="48" t="str">
        <f t="shared" si="72"/>
        <v/>
      </c>
      <c r="BY129" s="48" t="str">
        <f t="shared" si="73"/>
        <v/>
      </c>
      <c r="BZ129" s="48" t="str">
        <f t="shared" si="74"/>
        <v/>
      </c>
      <c r="CA129" s="48" t="str">
        <f t="shared" si="75"/>
        <v/>
      </c>
      <c r="CB129" s="48" t="str">
        <f t="shared" si="76"/>
        <v/>
      </c>
      <c r="CC129" s="48" t="str">
        <f t="shared" si="77"/>
        <v/>
      </c>
      <c r="CD129" s="48" t="str">
        <f t="shared" si="78"/>
        <v/>
      </c>
      <c r="CE129" s="58" t="str">
        <f>IFERROR(IF(BG129&lt;=23100,
   VLOOKUP(MASTER!$B$8,CCA_RATE,2,FALSE),
   VLOOKUP(MASTER!$B$8,CCA_RATE,3,FALSE)),"")</f>
        <v/>
      </c>
      <c r="CF129" s="48" t="str">
        <f>IFERROR(IF(C129="","",
IF(BH129=0,0,
   IF(AND(AX129=4,ISNUMBER(L129)),L129,
      IF(BH129&lt;=23100,
         VLOOKUP(MASTER!$B$8,CCA_RATE,2,FALSE),
         VLOOKUP(MASTER!$B$8,CCA_RATE,3,FALSE))))),"")</f>
        <v/>
      </c>
      <c r="CG129" s="48" t="str">
        <f>IFERROR(IF(C129="","",
IF(BI129=0,0,
   IF(AND(AX129=5,ISNUMBER(L129)),L129,
      IF(AND(AX129&gt;0,AX129&lt;5,ISNUMBER(L129)),CF129,
         IF(BI129&lt;=23100,
            VLOOKUP(MASTER!$B$8,CCA_RATE,2,FALSE),
            VLOOKUP(MASTER!$B$8,CCA_RATE,3,FALSE)))))),"")</f>
        <v/>
      </c>
      <c r="CH129" s="48" t="str">
        <f>IFERROR(IF(C129="","",
IF(BJ129=0,0,
   IF(AND(AX129=6,ISNUMBER(L129)),L129,
      IF(AND(AX129&gt;0,AX129&lt;6,ISNUMBER(L129)),CG129,
         IF(BJ129&lt;=23100,
            VLOOKUP(MASTER!$B$8,CCA_RATE,2,FALSE),
            VLOOKUP(MASTER!$B$8,CCA_RATE,3,FALSE)))))),"")</f>
        <v/>
      </c>
      <c r="CI129" s="48" t="str">
        <f>IFERROR(IF(C129="","",
IF(BK129=0,0,
   IF(AND(AX129=7,ISNUMBER(L129)),L129,
      IF(AND(AX129&gt;0,AX129&lt;7,ISNUMBER(L129)),CH129,
         IF(BK129&lt;=23100,
            VLOOKUP(MASTER!$B$8,CCA_RATE,2,FALSE),
            VLOOKUP(MASTER!$B$8,CCA_RATE,3,FALSE)))))),"")</f>
        <v/>
      </c>
      <c r="CJ129" s="48" t="str">
        <f>IFERROR(IF(C129="","",
IF(BL129=0,0,
   IF(AND(AX129=8,ISNUMBER(L129)),L129,
      IF(AND(AX129&gt;0,AX129&lt;8,ISNUMBER(L129)),CI129,
         IF(BL129&lt;=23100,
            VLOOKUP(MASTER!$B$8,CCA_RATE,2,FALSE),
            VLOOKUP(MASTER!$B$8,CCA_RATE,3,FALSE)))))),"")</f>
        <v/>
      </c>
      <c r="CK129" s="48" t="str">
        <f>IFERROR(IF(C129="","",
IF(BM129=0,0,
   IF(AND(AX129=9,ISNUMBER(L129)),L129,
      IF(AND(AX129&gt;0,AX129&lt;9,ISNUMBER(L129)),CJ129,
         IF(BM129&lt;=23100,
            VLOOKUP(MASTER!$B$8,CCA_RATE,2,FALSE),
            VLOOKUP(MASTER!$B$8,CCA_RATE,3,FALSE)))))),"")</f>
        <v/>
      </c>
      <c r="CL129" s="48" t="str">
        <f>IFERROR(IF(C129="","",
IF(BN129=0,0,
   IF(AND(AX129=10,ISNUMBER(L129)),L129,
      IF(AND(AX129&gt;0,AX129&lt;10,ISNUMBER(L129)),CK129,
         IF(BN129&lt;=23100,
            VLOOKUP(MASTER!$B$8,CCA_RATE,2,FALSE),
            VLOOKUP(MASTER!$B$8,CCA_RATE,3,FALSE)))))),"")</f>
        <v/>
      </c>
      <c r="CM129" s="48" t="str">
        <f>IFERROR(IF(C129="","",
IF(BO129=0,0,
   IF(AND(AX129=11,ISNUMBER(L129)),L129,
      IF(AND(AX129&gt;0,AX129&lt;11,ISNUMBER(L129)),CL129,
         IF(BO129&lt;=23100,
            VLOOKUP(MASTER!$B$8,CCA_RATE,2,FALSE),
            VLOOKUP(MASTER!$B$8,CCA_RATE,3,FALSE)))))),"")</f>
        <v/>
      </c>
      <c r="CN129" s="48" t="str">
        <f>IFERROR(IF(C129="","",
IF(BP129=0,0,
   IF(AND(AX129=12,ISNUMBER(L129)),L129,
      IF(AND(AX129&gt;0,AX129&lt;12,ISNUMBER(L129)),CM129,
         IF(BP129&lt;=23100,
            VLOOKUP(MASTER!$B$8,CCA_RATE,2,FALSE),
            VLOOKUP(MASTER!$B$8,CCA_RATE,3,FALSE)))))),"")</f>
        <v/>
      </c>
      <c r="CO129" s="48" t="str">
        <f>IFERROR(IF(C129="","",
IF(BQ129=0,0,
   IF(AND(AX129=13,ISNUMBER(L129)),L129,
      IF(AND(AX129&gt;0,AX129&lt;13,ISNUMBER(L129)),CN129,
         IF(BQ129&lt;=23100,
            VLOOKUP(MASTER!$B$8,CCA_RATE,2,FALSE),
            VLOOKUP(MASTER!$B$8,CCA_RATE,3,FALSE)))))),"")</f>
        <v/>
      </c>
      <c r="CP129" s="48" t="str">
        <f>IFERROR(IF(C129="","",
IF(BR129=0,0,
   IF(AND(AX129=14,ISNUMBER(L129)),L129,
      IF(AND(AX129&gt;0,AX129&lt;14,ISNUMBER(L129)),CO129,
         IF(BR129&lt;=23100,
            VLOOKUP(MASTER!$B$8,CCA_RATE,2,FALSE),
            VLOOKUP(MASTER!$B$8,CCA_RATE,3,FALSE)))))),"")</f>
        <v/>
      </c>
    </row>
    <row r="130" spans="1:94" x14ac:dyDescent="0.35">
      <c r="A130" s="48" t="str">
        <f>IF(C130="","",COUNTA($C$2:C130))</f>
        <v/>
      </c>
      <c r="B130" s="65"/>
      <c r="C130" s="65"/>
      <c r="D130" s="65"/>
      <c r="E130" s="65"/>
      <c r="F130" s="65"/>
      <c r="G130" s="65"/>
      <c r="H130" s="65"/>
      <c r="I130" s="65"/>
      <c r="J130" s="65"/>
      <c r="K130" s="65"/>
      <c r="L130" s="65"/>
      <c r="M130" s="65"/>
      <c r="N130" s="65"/>
      <c r="O130" s="65"/>
      <c r="P130" s="65"/>
      <c r="Q130" s="68"/>
      <c r="R130" s="68"/>
      <c r="S130" s="68"/>
      <c r="T130" s="68"/>
      <c r="U130" s="68"/>
      <c r="V130" s="68"/>
      <c r="W130" s="68"/>
      <c r="X130" s="68"/>
      <c r="Y130" s="68"/>
      <c r="Z130" s="68"/>
      <c r="AA130" s="68"/>
      <c r="AB130" s="68"/>
      <c r="AC130" t="s">
        <v>35</v>
      </c>
      <c r="AD130" s="48" t="str">
        <f t="shared" si="44"/>
        <v/>
      </c>
      <c r="AE130" s="48" t="str">
        <f>IFERROR(IF(AD130-MASTER!$B$6&lt;0,0,AD130-MASTER!$B$6),"")</f>
        <v/>
      </c>
      <c r="AF130" s="48" t="str">
        <f t="shared" si="45"/>
        <v/>
      </c>
      <c r="AG130" s="48" t="str">
        <f t="shared" si="46"/>
        <v/>
      </c>
      <c r="AH130" s="48" t="str">
        <f t="shared" si="47"/>
        <v/>
      </c>
      <c r="AI130" s="48" t="str">
        <f t="shared" si="48"/>
        <v/>
      </c>
      <c r="AJ130" s="48" t="str">
        <f t="shared" si="49"/>
        <v/>
      </c>
      <c r="AK130" s="69" t="str">
        <f t="shared" ca="1" si="50"/>
        <v/>
      </c>
      <c r="AW130" s="71">
        <f t="shared" ref="AW130:AW150" si="79">IFERROR(VLOOKUP(J130,H421:I432,2,0),0)</f>
        <v>0</v>
      </c>
      <c r="AX130" s="71">
        <f t="shared" ref="AX130:AX150" si="80">IFERROR(VLOOKUP(M130, CCA_MONTHS, 2, FALSE),0)</f>
        <v>0</v>
      </c>
      <c r="AY130" s="9">
        <f t="shared" si="51"/>
        <v>0</v>
      </c>
      <c r="AZ130" s="9">
        <f t="shared" si="52"/>
        <v>7</v>
      </c>
      <c r="BA130" s="9">
        <f t="shared" si="53"/>
        <v>0</v>
      </c>
      <c r="BB130" s="9">
        <f xml:space="preserve">
ROUND(BG130*MASTER!$B$3,0)
+ROUND(BH130*MASTER!$B$3,0)
+ROUND(BI130*MASTER!$B$3,0)
+ROUND(BJ130*MASTER!$B$3,0)
+ROUND(BK130*MASTER!$B$4,0)
+ROUND(BL130*MASTER!$B$4,0)
+ROUND(BM130*MASTER!$B$4,0)
+ROUND(BN130*MASTER!$B$4,0)
+ROUND(BO130*MASTER!$B$4,0)
+ROUND(BP130*MASTER!$B$4,0)
+ROUND(BQ130*MASTER!$B$4,0)
+ROUND(BR130*MASTER!$B$4,0)
+ROUND(
   (MASTER!$B$3 - MASTER!$B$11) * E130 * 2,
0)</f>
        <v>0</v>
      </c>
      <c r="BC130" s="9" t="str">
        <f t="shared" si="54"/>
        <v/>
      </c>
      <c r="BD130" s="9">
        <f t="shared" si="55"/>
        <v>0</v>
      </c>
      <c r="BE130" s="9">
        <f>IF(O130="Yes",MASTER!$B$7,0)</f>
        <v>0</v>
      </c>
      <c r="BF130" s="9">
        <f>IF(
   OR($N130="",$N130="NO"),
   0,
   IFERROR(
      ROUND(
         CHOOSE(
            MATCH($N130,$H$302:$H$313,0),
            (BG130 + ROUND(BG130*MASTER!$B$3,0))*0.5,
            (BH130 + ROUND(BH130*MASTER!$B$3,0))*0.5,
            (BI130 + ROUND(BI130*MASTER!$B$3,0))*0.5,
            (BJ130 + ROUND(BJ130*MASTER!$B$3,0))*0.5,
            (BK130 + ROUND(BK130*MASTER!$B$4,0))*0.5,
            (BL130 + ROUND(BL130*MASTER!$B$4,0))*0.5,
            (BM130 + ROUND(BM130*MASTER!$B$4,0))*0.5,
            (BN130 + ROUND(BN130*MASTER!$B$4,0))*0.5,
            (BO130 + ROUND(BO130*MASTER!$B$4,0))*0.5,
            (BP130 + ROUND(BP130*MASTER!$B$4,0))*0.5,
            (BQ130 + ROUND(BQ130*MASTER!$B$4,0))*0.5,
            (BR130 + ROUND(BR130*MASTER!$B$4,0))*0.5
         ),
      0),
   0)
)</f>
        <v>0</v>
      </c>
      <c r="BG130" s="71">
        <f t="shared" si="56"/>
        <v>0</v>
      </c>
      <c r="BH130" s="9">
        <f t="shared" si="57"/>
        <v>0</v>
      </c>
      <c r="BI130" s="9">
        <f t="shared" si="58"/>
        <v>0</v>
      </c>
      <c r="BJ130" s="9">
        <f t="shared" si="59"/>
        <v>0</v>
      </c>
      <c r="BK130" s="9">
        <f t="shared" si="60"/>
        <v>0</v>
      </c>
      <c r="BL130" s="71">
        <f t="shared" si="61"/>
        <v>0</v>
      </c>
      <c r="BM130" s="71">
        <f t="shared" si="62"/>
        <v>0</v>
      </c>
      <c r="BN130" s="71">
        <f t="shared" si="63"/>
        <v>0</v>
      </c>
      <c r="BO130" s="71">
        <f t="shared" si="64"/>
        <v>0</v>
      </c>
      <c r="BP130" s="71">
        <f t="shared" si="65"/>
        <v>0</v>
      </c>
      <c r="BQ130" s="72">
        <f t="shared" si="66"/>
        <v>0</v>
      </c>
      <c r="BR130" s="71">
        <f t="shared" si="67"/>
        <v>0</v>
      </c>
      <c r="BS130" s="58" t="str">
        <f>IF(C130="","",IFERROR(VLOOKUP($A130,HRA_EXCEPTION,2,FALSE),MASTER!$B$5))</f>
        <v/>
      </c>
      <c r="BT130" s="48" t="str">
        <f t="shared" si="68"/>
        <v/>
      </c>
      <c r="BU130" s="48" t="str">
        <f t="shared" si="69"/>
        <v/>
      </c>
      <c r="BV130" s="48" t="str">
        <f t="shared" si="70"/>
        <v/>
      </c>
      <c r="BW130" s="48" t="str">
        <f t="shared" si="71"/>
        <v/>
      </c>
      <c r="BX130" s="48" t="str">
        <f t="shared" si="72"/>
        <v/>
      </c>
      <c r="BY130" s="48" t="str">
        <f t="shared" si="73"/>
        <v/>
      </c>
      <c r="BZ130" s="48" t="str">
        <f t="shared" si="74"/>
        <v/>
      </c>
      <c r="CA130" s="48" t="str">
        <f t="shared" si="75"/>
        <v/>
      </c>
      <c r="CB130" s="48" t="str">
        <f t="shared" si="76"/>
        <v/>
      </c>
      <c r="CC130" s="48" t="str">
        <f t="shared" si="77"/>
        <v/>
      </c>
      <c r="CD130" s="48" t="str">
        <f t="shared" si="78"/>
        <v/>
      </c>
      <c r="CE130" s="58" t="str">
        <f>IFERROR(IF(BG130&lt;=23100,
   VLOOKUP(MASTER!$B$8,CCA_RATE,2,FALSE),
   VLOOKUP(MASTER!$B$8,CCA_RATE,3,FALSE)),"")</f>
        <v/>
      </c>
      <c r="CF130" s="48" t="str">
        <f>IFERROR(IF(C130="","",
IF(BH130=0,0,
   IF(AND(AX130=4,ISNUMBER(L130)),L130,
      IF(BH130&lt;=23100,
         VLOOKUP(MASTER!$B$8,CCA_RATE,2,FALSE),
         VLOOKUP(MASTER!$B$8,CCA_RATE,3,FALSE))))),"")</f>
        <v/>
      </c>
      <c r="CG130" s="48" t="str">
        <f>IFERROR(IF(C130="","",
IF(BI130=0,0,
   IF(AND(AX130=5,ISNUMBER(L130)),L130,
      IF(AND(AX130&gt;0,AX130&lt;5,ISNUMBER(L130)),CF130,
         IF(BI130&lt;=23100,
            VLOOKUP(MASTER!$B$8,CCA_RATE,2,FALSE),
            VLOOKUP(MASTER!$B$8,CCA_RATE,3,FALSE)))))),"")</f>
        <v/>
      </c>
      <c r="CH130" s="48" t="str">
        <f>IFERROR(IF(C130="","",
IF(BJ130=0,0,
   IF(AND(AX130=6,ISNUMBER(L130)),L130,
      IF(AND(AX130&gt;0,AX130&lt;6,ISNUMBER(L130)),CG130,
         IF(BJ130&lt;=23100,
            VLOOKUP(MASTER!$B$8,CCA_RATE,2,FALSE),
            VLOOKUP(MASTER!$B$8,CCA_RATE,3,FALSE)))))),"")</f>
        <v/>
      </c>
      <c r="CI130" s="48" t="str">
        <f>IFERROR(IF(C130="","",
IF(BK130=0,0,
   IF(AND(AX130=7,ISNUMBER(L130)),L130,
      IF(AND(AX130&gt;0,AX130&lt;7,ISNUMBER(L130)),CH130,
         IF(BK130&lt;=23100,
            VLOOKUP(MASTER!$B$8,CCA_RATE,2,FALSE),
            VLOOKUP(MASTER!$B$8,CCA_RATE,3,FALSE)))))),"")</f>
        <v/>
      </c>
      <c r="CJ130" s="48" t="str">
        <f>IFERROR(IF(C130="","",
IF(BL130=0,0,
   IF(AND(AX130=8,ISNUMBER(L130)),L130,
      IF(AND(AX130&gt;0,AX130&lt;8,ISNUMBER(L130)),CI130,
         IF(BL130&lt;=23100,
            VLOOKUP(MASTER!$B$8,CCA_RATE,2,FALSE),
            VLOOKUP(MASTER!$B$8,CCA_RATE,3,FALSE)))))),"")</f>
        <v/>
      </c>
      <c r="CK130" s="48" t="str">
        <f>IFERROR(IF(C130="","",
IF(BM130=0,0,
   IF(AND(AX130=9,ISNUMBER(L130)),L130,
      IF(AND(AX130&gt;0,AX130&lt;9,ISNUMBER(L130)),CJ130,
         IF(BM130&lt;=23100,
            VLOOKUP(MASTER!$B$8,CCA_RATE,2,FALSE),
            VLOOKUP(MASTER!$B$8,CCA_RATE,3,FALSE)))))),"")</f>
        <v/>
      </c>
      <c r="CL130" s="48" t="str">
        <f>IFERROR(IF(C130="","",
IF(BN130=0,0,
   IF(AND(AX130=10,ISNUMBER(L130)),L130,
      IF(AND(AX130&gt;0,AX130&lt;10,ISNUMBER(L130)),CK130,
         IF(BN130&lt;=23100,
            VLOOKUP(MASTER!$B$8,CCA_RATE,2,FALSE),
            VLOOKUP(MASTER!$B$8,CCA_RATE,3,FALSE)))))),"")</f>
        <v/>
      </c>
      <c r="CM130" s="48" t="str">
        <f>IFERROR(IF(C130="","",
IF(BO130=0,0,
   IF(AND(AX130=11,ISNUMBER(L130)),L130,
      IF(AND(AX130&gt;0,AX130&lt;11,ISNUMBER(L130)),CL130,
         IF(BO130&lt;=23100,
            VLOOKUP(MASTER!$B$8,CCA_RATE,2,FALSE),
            VLOOKUP(MASTER!$B$8,CCA_RATE,3,FALSE)))))),"")</f>
        <v/>
      </c>
      <c r="CN130" s="48" t="str">
        <f>IFERROR(IF(C130="","",
IF(BP130=0,0,
   IF(AND(AX130=12,ISNUMBER(L130)),L130,
      IF(AND(AX130&gt;0,AX130&lt;12,ISNUMBER(L130)),CM130,
         IF(BP130&lt;=23100,
            VLOOKUP(MASTER!$B$8,CCA_RATE,2,FALSE),
            VLOOKUP(MASTER!$B$8,CCA_RATE,3,FALSE)))))),"")</f>
        <v/>
      </c>
      <c r="CO130" s="48" t="str">
        <f>IFERROR(IF(C130="","",
IF(BQ130=0,0,
   IF(AND(AX130=13,ISNUMBER(L130)),L130,
      IF(AND(AX130&gt;0,AX130&lt;13,ISNUMBER(L130)),CN130,
         IF(BQ130&lt;=23100,
            VLOOKUP(MASTER!$B$8,CCA_RATE,2,FALSE),
            VLOOKUP(MASTER!$B$8,CCA_RATE,3,FALSE)))))),"")</f>
        <v/>
      </c>
      <c r="CP130" s="48" t="str">
        <f>IFERROR(IF(C130="","",
IF(BR130=0,0,
   IF(AND(AX130=14,ISNUMBER(L130)),L130,
      IF(AND(AX130&gt;0,AX130&lt;14,ISNUMBER(L130)),CO130,
         IF(BR130&lt;=23100,
            VLOOKUP(MASTER!$B$8,CCA_RATE,2,FALSE),
            VLOOKUP(MASTER!$B$8,CCA_RATE,3,FALSE)))))),"")</f>
        <v/>
      </c>
    </row>
    <row r="131" spans="1:94" x14ac:dyDescent="0.35">
      <c r="A131" s="48" t="str">
        <f>IF(C131="","",COUNTA($C$2:C131))</f>
        <v/>
      </c>
      <c r="B131" s="65"/>
      <c r="C131" s="65"/>
      <c r="D131" s="65"/>
      <c r="E131" s="65"/>
      <c r="F131" s="65"/>
      <c r="G131" s="65"/>
      <c r="H131" s="65"/>
      <c r="I131" s="65"/>
      <c r="J131" s="65"/>
      <c r="K131" s="65"/>
      <c r="L131" s="65"/>
      <c r="M131" s="65"/>
      <c r="N131" s="65"/>
      <c r="O131" s="65"/>
      <c r="P131" s="65"/>
      <c r="Q131" s="68"/>
      <c r="R131" s="68"/>
      <c r="S131" s="68"/>
      <c r="T131" s="68"/>
      <c r="U131" s="68"/>
      <c r="V131" s="68"/>
      <c r="W131" s="68"/>
      <c r="X131" s="68"/>
      <c r="Y131" s="68"/>
      <c r="Z131" s="68"/>
      <c r="AA131" s="68"/>
      <c r="AB131" s="68"/>
      <c r="AC131" t="s">
        <v>36</v>
      </c>
      <c r="AD131" s="48" t="str">
        <f t="shared" ref="AD131:AD150" si="81">IF(C131="","",IFERROR(SUM(BA131:BF131)+P131,""))</f>
        <v/>
      </c>
      <c r="AE131" s="48" t="str">
        <f>IFERROR(IF(AD131-MASTER!$B$6&lt;0,0,AD131-MASTER!$B$6),"")</f>
        <v/>
      </c>
      <c r="AF131" s="48" t="str">
        <f t="shared" ref="AF131:AF150" si="82">IFERROR(ROUND(
IF(AE131&lt;=1200000,0,
   IF(AE131&lt;=1600000,
      MIN(60000+(AE131-1200000)*0.15, AE131-1200000),
   IF(AE131&lt;=2000000,
      MIN(120000+(AE131-1600000)*0.2, AE131-1200000),
   IF(AE131&lt;=2400000,
      MIN(200000+(AE131-2000000)*0.25, AE131-1200000),
      MIN(280000+(AE131-2400000)*0.3, AE131-1200000)
   )))
),0),"")</f>
        <v/>
      </c>
      <c r="AG131" s="48" t="str">
        <f t="shared" ref="AG131:AG150" si="83">IFERROR(ROUND(AF131*4%,0),"")</f>
        <v/>
      </c>
      <c r="AH131" s="48" t="str">
        <f t="shared" ref="AH131:AH150" si="84">IFERROR(AF131+AG131,"")</f>
        <v/>
      </c>
      <c r="AI131" s="48" t="str">
        <f t="shared" ref="AI131:AI150" si="85">IF(C131="","",SUM(Q131:AB131))</f>
        <v/>
      </c>
      <c r="AJ131" s="48" t="str">
        <f t="shared" ref="AJ131:AJ150" si="86">IFERROR(
   IF(AH131-AI131=0,
      "No Tax Payable ✓",
      IF(AH131-AI131&gt;0,
         "Tax Payable: " &amp; TEXT(AH131-AI131,"#,##0"),
         "Tax Refundable: " &amp; TEXT(ABS(AH131-AI131),"#,##0")
      )
   ),
"")</f>
        <v/>
      </c>
      <c r="AK131" s="69" t="str">
        <f t="shared" ref="AK131:AK150" ca="1" si="87">IFERROR(
   IF(AH131-AI131&lt;=0,
      "No TDS Required ✓",
      IF(MONTH(TODAY())=2,
         "TDS this month: " &amp; TEXT(AH131-AI131,"#,##0"),
         "TDS per remaining month: " &amp;
         TEXT(
            ROUND(
               (AH131-AI131) /
               IF(MONTH(TODAY())&gt;=3,
                  15-MONTH(TODAY()),
                  3-MONTH(TODAY())
               ),
            0),
         "#,##0")
      )
   ),
"")</f>
        <v/>
      </c>
      <c r="AW131" s="71">
        <f t="shared" si="79"/>
        <v>0</v>
      </c>
      <c r="AX131" s="71">
        <f t="shared" si="80"/>
        <v>0</v>
      </c>
      <c r="AY131" s="9">
        <f t="shared" ref="AY131:AY150" si="88">IFERROR(VLOOKUP(G131,$H$302:$I$313,2,0),0)</f>
        <v>0</v>
      </c>
      <c r="AZ131" s="9">
        <f t="shared" ref="AZ131:AZ150" si="89">IF(OR($H131="",$H131="July"),7,1)</f>
        <v>7</v>
      </c>
      <c r="BA131" s="9">
        <f t="shared" ref="BA131:BA150" si="90">SUM(BG131:BR131)</f>
        <v>0</v>
      </c>
      <c r="BB131" s="9">
        <f xml:space="preserve">
ROUND(BG131*MASTER!$B$3,0)
+ROUND(BH131*MASTER!$B$3,0)
+ROUND(BI131*MASTER!$B$3,0)
+ROUND(BJ131*MASTER!$B$3,0)
+ROUND(BK131*MASTER!$B$4,0)
+ROUND(BL131*MASTER!$B$4,0)
+ROUND(BM131*MASTER!$B$4,0)
+ROUND(BN131*MASTER!$B$4,0)
+ROUND(BO131*MASTER!$B$4,0)
+ROUND(BP131*MASTER!$B$4,0)
+ROUND(BQ131*MASTER!$B$4,0)
+ROUND(BR131*MASTER!$B$4,0)
+ROUND(
   (MASTER!$B$3 - MASTER!$B$11) * E131 * 2,
0)</f>
        <v>0</v>
      </c>
      <c r="BC131" s="9" t="str">
        <f t="shared" ref="BC131:BC150" si="91">IFERROR(
 BG131*BS131 +
 BH131*BT131 +
 BI131*BU131 +
 BJ131*BV131 +
 BK131*BW131 +
 BL131*BX131 +
 BM131*BY131 +
 BN131*BZ131 +
 BO131*CA131 +
 BP131*CB131 +
 BQ131*CC131 +
 BR131*CD131,"")</f>
        <v/>
      </c>
      <c r="BD131" s="9">
        <f t="shared" ref="BD131:BD150" si="92">SUM(CE131:CP131)</f>
        <v>0</v>
      </c>
      <c r="BE131" s="9">
        <f>IF(O131="Yes",MASTER!$B$7,0)</f>
        <v>0</v>
      </c>
      <c r="BF131" s="9">
        <f>IF(
   OR($N131="",$N131="NO"),
   0,
   IFERROR(
      ROUND(
         CHOOSE(
            MATCH($N131,$H$302:$H$313,0),
            (BG131 + ROUND(BG131*MASTER!$B$3,0))*0.5,
            (BH131 + ROUND(BH131*MASTER!$B$3,0))*0.5,
            (BI131 + ROUND(BI131*MASTER!$B$3,0))*0.5,
            (BJ131 + ROUND(BJ131*MASTER!$B$3,0))*0.5,
            (BK131 + ROUND(BK131*MASTER!$B$4,0))*0.5,
            (BL131 + ROUND(BL131*MASTER!$B$4,0))*0.5,
            (BM131 + ROUND(BM131*MASTER!$B$4,0))*0.5,
            (BN131 + ROUND(BN131*MASTER!$B$4,0))*0.5,
            (BO131 + ROUND(BO131*MASTER!$B$4,0))*0.5,
            (BP131 + ROUND(BP131*MASTER!$B$4,0))*0.5,
            (BQ131 + ROUND(BQ131*MASTER!$B$4,0))*0.5,
            (BR131 + ROUND(BR131*MASTER!$B$4,0))*0.5
         ),
      0),
   0)
)</f>
        <v>0</v>
      </c>
      <c r="BG131" s="71">
        <f t="shared" ref="BG131:BG150" si="93">E131</f>
        <v>0</v>
      </c>
      <c r="BH131" s="9">
        <f t="shared" ref="BH131:BH150" si="94">IF(AND(AY131=4,ISNUMBER(F131)),F131,BG131)</f>
        <v>0</v>
      </c>
      <c r="BI131" s="9">
        <f t="shared" ref="BI131:BI150" si="95">IF(AND(AY131=5,ISNUMBER(F131)),F131,BH131)</f>
        <v>0</v>
      </c>
      <c r="BJ131" s="9">
        <f t="shared" ref="BJ131:BJ150" si="96">IF(AND(AY131=6,ISNUMBER(F131)),F131,BI131)</f>
        <v>0</v>
      </c>
      <c r="BK131" s="9">
        <f t="shared" ref="BK131:BK150" si="97">IF(
   AND(AY131=7,ISNUMBER(F131)),
   IF(AZ131=7,ROUND(F131*1.03,-2),F131),
   IF(AZ131=7,ROUND(BJ131*1.03,-2),BJ131)
)</f>
        <v>0</v>
      </c>
      <c r="BL131" s="71">
        <f t="shared" ref="BL131:BL150" si="98">IF(AND(AY131=8,ISNUMBER(F131)),F131,BK131)</f>
        <v>0</v>
      </c>
      <c r="BM131" s="71">
        <f t="shared" ref="BM131:BM150" si="99">IF(AND(AY131=9,ISNUMBER(F131)),F131,BL131)</f>
        <v>0</v>
      </c>
      <c r="BN131" s="71">
        <f t="shared" ref="BN131:BN150" si="100">IF(AND(AY131=10,ISNUMBER(F131)),F131,BM131)</f>
        <v>0</v>
      </c>
      <c r="BO131" s="71">
        <f t="shared" ref="BO131:BO150" si="101">IF(AND(AY131=11,ISNUMBER(F131)),F131,BN131)</f>
        <v>0</v>
      </c>
      <c r="BP131" s="71">
        <f t="shared" ref="BP131:BP150" si="102">IF(AND(AY131=12,ISNUMBER(F131)),F131,BO131)</f>
        <v>0</v>
      </c>
      <c r="BQ131" s="72">
        <f t="shared" ref="BQ131:BQ150" si="103">IF(
   AY131=1,
   IF(AND(AZ131=1,ISNUMBER(F131)),ROUND(F131*1.03,-2),F131),
   IF(AZ131=1,ROUND(BP131*1.03,-2),BP131)
)</f>
        <v>0</v>
      </c>
      <c r="BR131" s="71">
        <f t="shared" ref="BR131:BR150" si="104">IF(AND(AY131=2,ISNUMBER(F131)),F131,BQ131)</f>
        <v>0</v>
      </c>
      <c r="BS131" s="58" t="str">
        <f>IF(C131="","",IFERROR(VLOOKUP($A131,HRA_EXCEPTION,2,FALSE),MASTER!$B$5))</f>
        <v/>
      </c>
      <c r="BT131" s="48" t="str">
        <f t="shared" ref="BT131:BT150" si="105">IF(C131="","",IF(AND(AW131=4,ISNUMBER(I131)),I131,BS131))</f>
        <v/>
      </c>
      <c r="BU131" s="48" t="str">
        <f t="shared" ref="BU131:BU150" si="106">IF(C131="","",IF(AND(AW131=5,ISNUMBER(I131)),I131,BT131))</f>
        <v/>
      </c>
      <c r="BV131" s="48" t="str">
        <f t="shared" ref="BV131:BV150" si="107">IF(C131="","",IF(AND(AW131=6,ISNUMBER(I131)),I131,BU131))</f>
        <v/>
      </c>
      <c r="BW131" s="48" t="str">
        <f t="shared" ref="BW131:BW150" si="108">IF(C131="","",IF(AND(AW131=7,ISNUMBER(I131)),I131,BV131))</f>
        <v/>
      </c>
      <c r="BX131" s="48" t="str">
        <f t="shared" ref="BX131:BX150" si="109">IF(C131="","",IF(AND(AW131=8,ISNUMBER(I131)),I131,BW131))</f>
        <v/>
      </c>
      <c r="BY131" s="48" t="str">
        <f t="shared" ref="BY131:BY150" si="110">IF(C131="","",IF(AND(AW131=9,ISNUMBER(I131)),I131,BX131))</f>
        <v/>
      </c>
      <c r="BZ131" s="48" t="str">
        <f t="shared" ref="BZ131:BZ150" si="111">IF(C131="","",IF(AND(AW131=10,ISNUMBER(I131)),I131,BY131))</f>
        <v/>
      </c>
      <c r="CA131" s="48" t="str">
        <f t="shared" ref="CA131:CA150" si="112">IF(C131="","",IF(AND(AW131=11,ISNUMBER(I131)),I131,BZ131))</f>
        <v/>
      </c>
      <c r="CB131" s="48" t="str">
        <f t="shared" ref="CB131:CB150" si="113">IF(C131="","",IF(AND(AW131=12,ISNUMBER(I131)),I131,CA131))</f>
        <v/>
      </c>
      <c r="CC131" s="48" t="str">
        <f t="shared" ref="CC131:CC150" si="114">IF(C131="","",IF(AND(AW131=1,ISNUMBER(I131)),I131,CB131))</f>
        <v/>
      </c>
      <c r="CD131" s="48" t="str">
        <f t="shared" ref="CD131:CD150" si="115">IF(C131="","",IF(AND(AW131=2,ISNUMBER(I131)),I131,CC131))</f>
        <v/>
      </c>
      <c r="CE131" s="58" t="str">
        <f>IFERROR(IF(BG131&lt;=23100,
   VLOOKUP(MASTER!$B$8,CCA_RATE,2,FALSE),
   VLOOKUP(MASTER!$B$8,CCA_RATE,3,FALSE)),"")</f>
        <v/>
      </c>
      <c r="CF131" s="48" t="str">
        <f>IFERROR(IF(C131="","",
IF(BH131=0,0,
   IF(AND(AX131=4,ISNUMBER(L131)),L131,
      IF(BH131&lt;=23100,
         VLOOKUP(MASTER!$B$8,CCA_RATE,2,FALSE),
         VLOOKUP(MASTER!$B$8,CCA_RATE,3,FALSE))))),"")</f>
        <v/>
      </c>
      <c r="CG131" s="48" t="str">
        <f>IFERROR(IF(C131="","",
IF(BI131=0,0,
   IF(AND(AX131=5,ISNUMBER(L131)),L131,
      IF(AND(AX131&gt;0,AX131&lt;5,ISNUMBER(L131)),CF131,
         IF(BI131&lt;=23100,
            VLOOKUP(MASTER!$B$8,CCA_RATE,2,FALSE),
            VLOOKUP(MASTER!$B$8,CCA_RATE,3,FALSE)))))),"")</f>
        <v/>
      </c>
      <c r="CH131" s="48" t="str">
        <f>IFERROR(IF(C131="","",
IF(BJ131=0,0,
   IF(AND(AX131=6,ISNUMBER(L131)),L131,
      IF(AND(AX131&gt;0,AX131&lt;6,ISNUMBER(L131)),CG131,
         IF(BJ131&lt;=23100,
            VLOOKUP(MASTER!$B$8,CCA_RATE,2,FALSE),
            VLOOKUP(MASTER!$B$8,CCA_RATE,3,FALSE)))))),"")</f>
        <v/>
      </c>
      <c r="CI131" s="48" t="str">
        <f>IFERROR(IF(C131="","",
IF(BK131=0,0,
   IF(AND(AX131=7,ISNUMBER(L131)),L131,
      IF(AND(AX131&gt;0,AX131&lt;7,ISNUMBER(L131)),CH131,
         IF(BK131&lt;=23100,
            VLOOKUP(MASTER!$B$8,CCA_RATE,2,FALSE),
            VLOOKUP(MASTER!$B$8,CCA_RATE,3,FALSE)))))),"")</f>
        <v/>
      </c>
      <c r="CJ131" s="48" t="str">
        <f>IFERROR(IF(C131="","",
IF(BL131=0,0,
   IF(AND(AX131=8,ISNUMBER(L131)),L131,
      IF(AND(AX131&gt;0,AX131&lt;8,ISNUMBER(L131)),CI131,
         IF(BL131&lt;=23100,
            VLOOKUP(MASTER!$B$8,CCA_RATE,2,FALSE),
            VLOOKUP(MASTER!$B$8,CCA_RATE,3,FALSE)))))),"")</f>
        <v/>
      </c>
      <c r="CK131" s="48" t="str">
        <f>IFERROR(IF(C131="","",
IF(BM131=0,0,
   IF(AND(AX131=9,ISNUMBER(L131)),L131,
      IF(AND(AX131&gt;0,AX131&lt;9,ISNUMBER(L131)),CJ131,
         IF(BM131&lt;=23100,
            VLOOKUP(MASTER!$B$8,CCA_RATE,2,FALSE),
            VLOOKUP(MASTER!$B$8,CCA_RATE,3,FALSE)))))),"")</f>
        <v/>
      </c>
      <c r="CL131" s="48" t="str">
        <f>IFERROR(IF(C131="","",
IF(BN131=0,0,
   IF(AND(AX131=10,ISNUMBER(L131)),L131,
      IF(AND(AX131&gt;0,AX131&lt;10,ISNUMBER(L131)),CK131,
         IF(BN131&lt;=23100,
            VLOOKUP(MASTER!$B$8,CCA_RATE,2,FALSE),
            VLOOKUP(MASTER!$B$8,CCA_RATE,3,FALSE)))))),"")</f>
        <v/>
      </c>
      <c r="CM131" s="48" t="str">
        <f>IFERROR(IF(C131="","",
IF(BO131=0,0,
   IF(AND(AX131=11,ISNUMBER(L131)),L131,
      IF(AND(AX131&gt;0,AX131&lt;11,ISNUMBER(L131)),CL131,
         IF(BO131&lt;=23100,
            VLOOKUP(MASTER!$B$8,CCA_RATE,2,FALSE),
            VLOOKUP(MASTER!$B$8,CCA_RATE,3,FALSE)))))),"")</f>
        <v/>
      </c>
      <c r="CN131" s="48" t="str">
        <f>IFERROR(IF(C131="","",
IF(BP131=0,0,
   IF(AND(AX131=12,ISNUMBER(L131)),L131,
      IF(AND(AX131&gt;0,AX131&lt;12,ISNUMBER(L131)),CM131,
         IF(BP131&lt;=23100,
            VLOOKUP(MASTER!$B$8,CCA_RATE,2,FALSE),
            VLOOKUP(MASTER!$B$8,CCA_RATE,3,FALSE)))))),"")</f>
        <v/>
      </c>
      <c r="CO131" s="48" t="str">
        <f>IFERROR(IF(C131="","",
IF(BQ131=0,0,
   IF(AND(AX131=13,ISNUMBER(L131)),L131,
      IF(AND(AX131&gt;0,AX131&lt;13,ISNUMBER(L131)),CN131,
         IF(BQ131&lt;=23100,
            VLOOKUP(MASTER!$B$8,CCA_RATE,2,FALSE),
            VLOOKUP(MASTER!$B$8,CCA_RATE,3,FALSE)))))),"")</f>
        <v/>
      </c>
      <c r="CP131" s="48" t="str">
        <f>IFERROR(IF(C131="","",
IF(BR131=0,0,
   IF(AND(AX131=14,ISNUMBER(L131)),L131,
      IF(AND(AX131&gt;0,AX131&lt;14,ISNUMBER(L131)),CO131,
         IF(BR131&lt;=23100,
            VLOOKUP(MASTER!$B$8,CCA_RATE,2,FALSE),
            VLOOKUP(MASTER!$B$8,CCA_RATE,3,FALSE)))))),"")</f>
        <v/>
      </c>
    </row>
    <row r="132" spans="1:94" x14ac:dyDescent="0.35">
      <c r="A132" s="48" t="str">
        <f>IF(C132="","",COUNTA($C$2:C132))</f>
        <v/>
      </c>
      <c r="B132" s="65"/>
      <c r="C132" s="65"/>
      <c r="D132" s="65"/>
      <c r="E132" s="65"/>
      <c r="F132" s="65"/>
      <c r="G132" s="65"/>
      <c r="H132" s="65"/>
      <c r="I132" s="65"/>
      <c r="J132" s="65"/>
      <c r="K132" s="65"/>
      <c r="L132" s="65"/>
      <c r="M132" s="65"/>
      <c r="N132" s="65"/>
      <c r="O132" s="65"/>
      <c r="P132" s="65"/>
      <c r="Q132" s="68"/>
      <c r="R132" s="68"/>
      <c r="S132" s="68"/>
      <c r="T132" s="68"/>
      <c r="U132" s="68"/>
      <c r="V132" s="68"/>
      <c r="W132" s="68"/>
      <c r="X132" s="68"/>
      <c r="Y132" s="68"/>
      <c r="Z132" s="68"/>
      <c r="AA132" s="68"/>
      <c r="AB132" s="68"/>
      <c r="AC132" t="s">
        <v>37</v>
      </c>
      <c r="AD132" s="48" t="str">
        <f t="shared" si="81"/>
        <v/>
      </c>
      <c r="AE132" s="48" t="str">
        <f>IFERROR(IF(AD132-MASTER!$B$6&lt;0,0,AD132-MASTER!$B$6),"")</f>
        <v/>
      </c>
      <c r="AF132" s="48" t="str">
        <f t="shared" si="82"/>
        <v/>
      </c>
      <c r="AG132" s="48" t="str">
        <f t="shared" si="83"/>
        <v/>
      </c>
      <c r="AH132" s="48" t="str">
        <f t="shared" si="84"/>
        <v/>
      </c>
      <c r="AI132" s="48" t="str">
        <f t="shared" si="85"/>
        <v/>
      </c>
      <c r="AJ132" s="48" t="str">
        <f t="shared" si="86"/>
        <v/>
      </c>
      <c r="AK132" s="69" t="str">
        <f t="shared" ca="1" si="87"/>
        <v/>
      </c>
      <c r="AW132" s="71">
        <f t="shared" si="79"/>
        <v>0</v>
      </c>
      <c r="AX132" s="71">
        <f t="shared" si="80"/>
        <v>0</v>
      </c>
      <c r="AY132" s="9">
        <f t="shared" si="88"/>
        <v>0</v>
      </c>
      <c r="AZ132" s="9">
        <f t="shared" si="89"/>
        <v>7</v>
      </c>
      <c r="BA132" s="9">
        <f t="shared" si="90"/>
        <v>0</v>
      </c>
      <c r="BB132" s="9">
        <f xml:space="preserve">
ROUND(BG132*MASTER!$B$3,0)
+ROUND(BH132*MASTER!$B$3,0)
+ROUND(BI132*MASTER!$B$3,0)
+ROUND(BJ132*MASTER!$B$3,0)
+ROUND(BK132*MASTER!$B$4,0)
+ROUND(BL132*MASTER!$B$4,0)
+ROUND(BM132*MASTER!$B$4,0)
+ROUND(BN132*MASTER!$B$4,0)
+ROUND(BO132*MASTER!$B$4,0)
+ROUND(BP132*MASTER!$B$4,0)
+ROUND(BQ132*MASTER!$B$4,0)
+ROUND(BR132*MASTER!$B$4,0)
+ROUND(
   (MASTER!$B$3 - MASTER!$B$11) * E132 * 2,
0)</f>
        <v>0</v>
      </c>
      <c r="BC132" s="9" t="str">
        <f t="shared" si="91"/>
        <v/>
      </c>
      <c r="BD132" s="9">
        <f t="shared" si="92"/>
        <v>0</v>
      </c>
      <c r="BE132" s="9">
        <f>IF(O132="Yes",MASTER!$B$7,0)</f>
        <v>0</v>
      </c>
      <c r="BF132" s="9">
        <f>IF(
   OR($N132="",$N132="NO"),
   0,
   IFERROR(
      ROUND(
         CHOOSE(
            MATCH($N132,$H$302:$H$313,0),
            (BG132 + ROUND(BG132*MASTER!$B$3,0))*0.5,
            (BH132 + ROUND(BH132*MASTER!$B$3,0))*0.5,
            (BI132 + ROUND(BI132*MASTER!$B$3,0))*0.5,
            (BJ132 + ROUND(BJ132*MASTER!$B$3,0))*0.5,
            (BK132 + ROUND(BK132*MASTER!$B$4,0))*0.5,
            (BL132 + ROUND(BL132*MASTER!$B$4,0))*0.5,
            (BM132 + ROUND(BM132*MASTER!$B$4,0))*0.5,
            (BN132 + ROUND(BN132*MASTER!$B$4,0))*0.5,
            (BO132 + ROUND(BO132*MASTER!$B$4,0))*0.5,
            (BP132 + ROUND(BP132*MASTER!$B$4,0))*0.5,
            (BQ132 + ROUND(BQ132*MASTER!$B$4,0))*0.5,
            (BR132 + ROUND(BR132*MASTER!$B$4,0))*0.5
         ),
      0),
   0)
)</f>
        <v>0</v>
      </c>
      <c r="BG132" s="71">
        <f t="shared" si="93"/>
        <v>0</v>
      </c>
      <c r="BH132" s="9">
        <f t="shared" si="94"/>
        <v>0</v>
      </c>
      <c r="BI132" s="9">
        <f t="shared" si="95"/>
        <v>0</v>
      </c>
      <c r="BJ132" s="9">
        <f t="shared" si="96"/>
        <v>0</v>
      </c>
      <c r="BK132" s="9">
        <f t="shared" si="97"/>
        <v>0</v>
      </c>
      <c r="BL132" s="71">
        <f t="shared" si="98"/>
        <v>0</v>
      </c>
      <c r="BM132" s="71">
        <f t="shared" si="99"/>
        <v>0</v>
      </c>
      <c r="BN132" s="71">
        <f t="shared" si="100"/>
        <v>0</v>
      </c>
      <c r="BO132" s="71">
        <f t="shared" si="101"/>
        <v>0</v>
      </c>
      <c r="BP132" s="71">
        <f t="shared" si="102"/>
        <v>0</v>
      </c>
      <c r="BQ132" s="72">
        <f t="shared" si="103"/>
        <v>0</v>
      </c>
      <c r="BR132" s="71">
        <f t="shared" si="104"/>
        <v>0</v>
      </c>
      <c r="BS132" s="58" t="str">
        <f>IF(C132="","",IFERROR(VLOOKUP($A132,HRA_EXCEPTION,2,FALSE),MASTER!$B$5))</f>
        <v/>
      </c>
      <c r="BT132" s="48" t="str">
        <f t="shared" si="105"/>
        <v/>
      </c>
      <c r="BU132" s="48" t="str">
        <f t="shared" si="106"/>
        <v/>
      </c>
      <c r="BV132" s="48" t="str">
        <f t="shared" si="107"/>
        <v/>
      </c>
      <c r="BW132" s="48" t="str">
        <f t="shared" si="108"/>
        <v/>
      </c>
      <c r="BX132" s="48" t="str">
        <f t="shared" si="109"/>
        <v/>
      </c>
      <c r="BY132" s="48" t="str">
        <f t="shared" si="110"/>
        <v/>
      </c>
      <c r="BZ132" s="48" t="str">
        <f t="shared" si="111"/>
        <v/>
      </c>
      <c r="CA132" s="48" t="str">
        <f t="shared" si="112"/>
        <v/>
      </c>
      <c r="CB132" s="48" t="str">
        <f t="shared" si="113"/>
        <v/>
      </c>
      <c r="CC132" s="48" t="str">
        <f t="shared" si="114"/>
        <v/>
      </c>
      <c r="CD132" s="48" t="str">
        <f t="shared" si="115"/>
        <v/>
      </c>
      <c r="CE132" s="58" t="str">
        <f>IFERROR(IF(BG132&lt;=23100,
   VLOOKUP(MASTER!$B$8,CCA_RATE,2,FALSE),
   VLOOKUP(MASTER!$B$8,CCA_RATE,3,FALSE)),"")</f>
        <v/>
      </c>
      <c r="CF132" s="48" t="str">
        <f>IFERROR(IF(C132="","",
IF(BH132=0,0,
   IF(AND(AX132=4,ISNUMBER(L132)),L132,
      IF(BH132&lt;=23100,
         VLOOKUP(MASTER!$B$8,CCA_RATE,2,FALSE),
         VLOOKUP(MASTER!$B$8,CCA_RATE,3,FALSE))))),"")</f>
        <v/>
      </c>
      <c r="CG132" s="48" t="str">
        <f>IFERROR(IF(C132="","",
IF(BI132=0,0,
   IF(AND(AX132=5,ISNUMBER(L132)),L132,
      IF(AND(AX132&gt;0,AX132&lt;5,ISNUMBER(L132)),CF132,
         IF(BI132&lt;=23100,
            VLOOKUP(MASTER!$B$8,CCA_RATE,2,FALSE),
            VLOOKUP(MASTER!$B$8,CCA_RATE,3,FALSE)))))),"")</f>
        <v/>
      </c>
      <c r="CH132" s="48" t="str">
        <f>IFERROR(IF(C132="","",
IF(BJ132=0,0,
   IF(AND(AX132=6,ISNUMBER(L132)),L132,
      IF(AND(AX132&gt;0,AX132&lt;6,ISNUMBER(L132)),CG132,
         IF(BJ132&lt;=23100,
            VLOOKUP(MASTER!$B$8,CCA_RATE,2,FALSE),
            VLOOKUP(MASTER!$B$8,CCA_RATE,3,FALSE)))))),"")</f>
        <v/>
      </c>
      <c r="CI132" s="48" t="str">
        <f>IFERROR(IF(C132="","",
IF(BK132=0,0,
   IF(AND(AX132=7,ISNUMBER(L132)),L132,
      IF(AND(AX132&gt;0,AX132&lt;7,ISNUMBER(L132)),CH132,
         IF(BK132&lt;=23100,
            VLOOKUP(MASTER!$B$8,CCA_RATE,2,FALSE),
            VLOOKUP(MASTER!$B$8,CCA_RATE,3,FALSE)))))),"")</f>
        <v/>
      </c>
      <c r="CJ132" s="48" t="str">
        <f>IFERROR(IF(C132="","",
IF(BL132=0,0,
   IF(AND(AX132=8,ISNUMBER(L132)),L132,
      IF(AND(AX132&gt;0,AX132&lt;8,ISNUMBER(L132)),CI132,
         IF(BL132&lt;=23100,
            VLOOKUP(MASTER!$B$8,CCA_RATE,2,FALSE),
            VLOOKUP(MASTER!$B$8,CCA_RATE,3,FALSE)))))),"")</f>
        <v/>
      </c>
      <c r="CK132" s="48" t="str">
        <f>IFERROR(IF(C132="","",
IF(BM132=0,0,
   IF(AND(AX132=9,ISNUMBER(L132)),L132,
      IF(AND(AX132&gt;0,AX132&lt;9,ISNUMBER(L132)),CJ132,
         IF(BM132&lt;=23100,
            VLOOKUP(MASTER!$B$8,CCA_RATE,2,FALSE),
            VLOOKUP(MASTER!$B$8,CCA_RATE,3,FALSE)))))),"")</f>
        <v/>
      </c>
      <c r="CL132" s="48" t="str">
        <f>IFERROR(IF(C132="","",
IF(BN132=0,0,
   IF(AND(AX132=10,ISNUMBER(L132)),L132,
      IF(AND(AX132&gt;0,AX132&lt;10,ISNUMBER(L132)),CK132,
         IF(BN132&lt;=23100,
            VLOOKUP(MASTER!$B$8,CCA_RATE,2,FALSE),
            VLOOKUP(MASTER!$B$8,CCA_RATE,3,FALSE)))))),"")</f>
        <v/>
      </c>
      <c r="CM132" s="48" t="str">
        <f>IFERROR(IF(C132="","",
IF(BO132=0,0,
   IF(AND(AX132=11,ISNUMBER(L132)),L132,
      IF(AND(AX132&gt;0,AX132&lt;11,ISNUMBER(L132)),CL132,
         IF(BO132&lt;=23100,
            VLOOKUP(MASTER!$B$8,CCA_RATE,2,FALSE),
            VLOOKUP(MASTER!$B$8,CCA_RATE,3,FALSE)))))),"")</f>
        <v/>
      </c>
      <c r="CN132" s="48" t="str">
        <f>IFERROR(IF(C132="","",
IF(BP132=0,0,
   IF(AND(AX132=12,ISNUMBER(L132)),L132,
      IF(AND(AX132&gt;0,AX132&lt;12,ISNUMBER(L132)),CM132,
         IF(BP132&lt;=23100,
            VLOOKUP(MASTER!$B$8,CCA_RATE,2,FALSE),
            VLOOKUP(MASTER!$B$8,CCA_RATE,3,FALSE)))))),"")</f>
        <v/>
      </c>
      <c r="CO132" s="48" t="str">
        <f>IFERROR(IF(C132="","",
IF(BQ132=0,0,
   IF(AND(AX132=13,ISNUMBER(L132)),L132,
      IF(AND(AX132&gt;0,AX132&lt;13,ISNUMBER(L132)),CN132,
         IF(BQ132&lt;=23100,
            VLOOKUP(MASTER!$B$8,CCA_RATE,2,FALSE),
            VLOOKUP(MASTER!$B$8,CCA_RATE,3,FALSE)))))),"")</f>
        <v/>
      </c>
      <c r="CP132" s="48" t="str">
        <f>IFERROR(IF(C132="","",
IF(BR132=0,0,
   IF(AND(AX132=14,ISNUMBER(L132)),L132,
      IF(AND(AX132&gt;0,AX132&lt;14,ISNUMBER(L132)),CO132,
         IF(BR132&lt;=23100,
            VLOOKUP(MASTER!$B$8,CCA_RATE,2,FALSE),
            VLOOKUP(MASTER!$B$8,CCA_RATE,3,FALSE)))))),"")</f>
        <v/>
      </c>
    </row>
    <row r="133" spans="1:94" x14ac:dyDescent="0.35">
      <c r="A133" s="48" t="str">
        <f>IF(C133="","",COUNTA($C$2:C133))</f>
        <v/>
      </c>
      <c r="B133" s="65"/>
      <c r="C133" s="65"/>
      <c r="D133" s="65"/>
      <c r="E133" s="65"/>
      <c r="F133" s="65"/>
      <c r="G133" s="65"/>
      <c r="H133" s="65"/>
      <c r="I133" s="65"/>
      <c r="J133" s="65"/>
      <c r="K133" s="65"/>
      <c r="L133" s="65"/>
      <c r="M133" s="65"/>
      <c r="N133" s="65"/>
      <c r="O133" s="65"/>
      <c r="P133" s="65"/>
      <c r="Q133" s="68"/>
      <c r="R133" s="68"/>
      <c r="S133" s="68"/>
      <c r="T133" s="68"/>
      <c r="U133" s="68"/>
      <c r="V133" s="68"/>
      <c r="W133" s="68"/>
      <c r="X133" s="68"/>
      <c r="Y133" s="68"/>
      <c r="Z133" s="68"/>
      <c r="AA133" s="68"/>
      <c r="AB133" s="68"/>
      <c r="AC133" t="s">
        <v>38</v>
      </c>
      <c r="AD133" s="48" t="str">
        <f t="shared" si="81"/>
        <v/>
      </c>
      <c r="AE133" s="48" t="str">
        <f>IFERROR(IF(AD133-MASTER!$B$6&lt;0,0,AD133-MASTER!$B$6),"")</f>
        <v/>
      </c>
      <c r="AF133" s="48" t="str">
        <f t="shared" si="82"/>
        <v/>
      </c>
      <c r="AG133" s="48" t="str">
        <f t="shared" si="83"/>
        <v/>
      </c>
      <c r="AH133" s="48" t="str">
        <f t="shared" si="84"/>
        <v/>
      </c>
      <c r="AI133" s="48" t="str">
        <f t="shared" si="85"/>
        <v/>
      </c>
      <c r="AJ133" s="48" t="str">
        <f t="shared" si="86"/>
        <v/>
      </c>
      <c r="AK133" s="69" t="str">
        <f t="shared" ca="1" si="87"/>
        <v/>
      </c>
      <c r="AW133" s="71">
        <f t="shared" si="79"/>
        <v>0</v>
      </c>
      <c r="AX133" s="71">
        <f t="shared" si="80"/>
        <v>0</v>
      </c>
      <c r="AY133" s="9">
        <f t="shared" si="88"/>
        <v>0</v>
      </c>
      <c r="AZ133" s="9">
        <f t="shared" si="89"/>
        <v>7</v>
      </c>
      <c r="BA133" s="9">
        <f t="shared" si="90"/>
        <v>0</v>
      </c>
      <c r="BB133" s="9">
        <f xml:space="preserve">
ROUND(BG133*MASTER!$B$3,0)
+ROUND(BH133*MASTER!$B$3,0)
+ROUND(BI133*MASTER!$B$3,0)
+ROUND(BJ133*MASTER!$B$3,0)
+ROUND(BK133*MASTER!$B$4,0)
+ROUND(BL133*MASTER!$B$4,0)
+ROUND(BM133*MASTER!$B$4,0)
+ROUND(BN133*MASTER!$B$4,0)
+ROUND(BO133*MASTER!$B$4,0)
+ROUND(BP133*MASTER!$B$4,0)
+ROUND(BQ133*MASTER!$B$4,0)
+ROUND(BR133*MASTER!$B$4,0)
+ROUND(
   (MASTER!$B$3 - MASTER!$B$11) * E133 * 2,
0)</f>
        <v>0</v>
      </c>
      <c r="BC133" s="9" t="str">
        <f t="shared" si="91"/>
        <v/>
      </c>
      <c r="BD133" s="9">
        <f t="shared" si="92"/>
        <v>0</v>
      </c>
      <c r="BE133" s="9">
        <f>IF(O133="Yes",MASTER!$B$7,0)</f>
        <v>0</v>
      </c>
      <c r="BF133" s="9">
        <f>IF(
   OR($N133="",$N133="NO"),
   0,
   IFERROR(
      ROUND(
         CHOOSE(
            MATCH($N133,$H$302:$H$313,0),
            (BG133 + ROUND(BG133*MASTER!$B$3,0))*0.5,
            (BH133 + ROUND(BH133*MASTER!$B$3,0))*0.5,
            (BI133 + ROUND(BI133*MASTER!$B$3,0))*0.5,
            (BJ133 + ROUND(BJ133*MASTER!$B$3,0))*0.5,
            (BK133 + ROUND(BK133*MASTER!$B$4,0))*0.5,
            (BL133 + ROUND(BL133*MASTER!$B$4,0))*0.5,
            (BM133 + ROUND(BM133*MASTER!$B$4,0))*0.5,
            (BN133 + ROUND(BN133*MASTER!$B$4,0))*0.5,
            (BO133 + ROUND(BO133*MASTER!$B$4,0))*0.5,
            (BP133 + ROUND(BP133*MASTER!$B$4,0))*0.5,
            (BQ133 + ROUND(BQ133*MASTER!$B$4,0))*0.5,
            (BR133 + ROUND(BR133*MASTER!$B$4,0))*0.5
         ),
      0),
   0)
)</f>
        <v>0</v>
      </c>
      <c r="BG133" s="71">
        <f t="shared" si="93"/>
        <v>0</v>
      </c>
      <c r="BH133" s="9">
        <f t="shared" si="94"/>
        <v>0</v>
      </c>
      <c r="BI133" s="9">
        <f t="shared" si="95"/>
        <v>0</v>
      </c>
      <c r="BJ133" s="9">
        <f t="shared" si="96"/>
        <v>0</v>
      </c>
      <c r="BK133" s="9">
        <f t="shared" si="97"/>
        <v>0</v>
      </c>
      <c r="BL133" s="71">
        <f t="shared" si="98"/>
        <v>0</v>
      </c>
      <c r="BM133" s="71">
        <f t="shared" si="99"/>
        <v>0</v>
      </c>
      <c r="BN133" s="71">
        <f t="shared" si="100"/>
        <v>0</v>
      </c>
      <c r="BO133" s="71">
        <f t="shared" si="101"/>
        <v>0</v>
      </c>
      <c r="BP133" s="71">
        <f t="shared" si="102"/>
        <v>0</v>
      </c>
      <c r="BQ133" s="72">
        <f t="shared" si="103"/>
        <v>0</v>
      </c>
      <c r="BR133" s="71">
        <f t="shared" si="104"/>
        <v>0</v>
      </c>
      <c r="BS133" s="58" t="str">
        <f>IF(C133="","",IFERROR(VLOOKUP($A133,HRA_EXCEPTION,2,FALSE),MASTER!$B$5))</f>
        <v/>
      </c>
      <c r="BT133" s="48" t="str">
        <f t="shared" si="105"/>
        <v/>
      </c>
      <c r="BU133" s="48" t="str">
        <f t="shared" si="106"/>
        <v/>
      </c>
      <c r="BV133" s="48" t="str">
        <f t="shared" si="107"/>
        <v/>
      </c>
      <c r="BW133" s="48" t="str">
        <f t="shared" si="108"/>
        <v/>
      </c>
      <c r="BX133" s="48" t="str">
        <f t="shared" si="109"/>
        <v/>
      </c>
      <c r="BY133" s="48" t="str">
        <f t="shared" si="110"/>
        <v/>
      </c>
      <c r="BZ133" s="48" t="str">
        <f t="shared" si="111"/>
        <v/>
      </c>
      <c r="CA133" s="48" t="str">
        <f t="shared" si="112"/>
        <v/>
      </c>
      <c r="CB133" s="48" t="str">
        <f t="shared" si="113"/>
        <v/>
      </c>
      <c r="CC133" s="48" t="str">
        <f t="shared" si="114"/>
        <v/>
      </c>
      <c r="CD133" s="48" t="str">
        <f t="shared" si="115"/>
        <v/>
      </c>
      <c r="CE133" s="58" t="str">
        <f>IFERROR(IF(BG133&lt;=23100,
   VLOOKUP(MASTER!$B$8,CCA_RATE,2,FALSE),
   VLOOKUP(MASTER!$B$8,CCA_RATE,3,FALSE)),"")</f>
        <v/>
      </c>
      <c r="CF133" s="48" t="str">
        <f>IFERROR(IF(C133="","",
IF(BH133=0,0,
   IF(AND(AX133=4,ISNUMBER(L133)),L133,
      IF(BH133&lt;=23100,
         VLOOKUP(MASTER!$B$8,CCA_RATE,2,FALSE),
         VLOOKUP(MASTER!$B$8,CCA_RATE,3,FALSE))))),"")</f>
        <v/>
      </c>
      <c r="CG133" s="48" t="str">
        <f>IFERROR(IF(C133="","",
IF(BI133=0,0,
   IF(AND(AX133=5,ISNUMBER(L133)),L133,
      IF(AND(AX133&gt;0,AX133&lt;5,ISNUMBER(L133)),CF133,
         IF(BI133&lt;=23100,
            VLOOKUP(MASTER!$B$8,CCA_RATE,2,FALSE),
            VLOOKUP(MASTER!$B$8,CCA_RATE,3,FALSE)))))),"")</f>
        <v/>
      </c>
      <c r="CH133" s="48" t="str">
        <f>IFERROR(IF(C133="","",
IF(BJ133=0,0,
   IF(AND(AX133=6,ISNUMBER(L133)),L133,
      IF(AND(AX133&gt;0,AX133&lt;6,ISNUMBER(L133)),CG133,
         IF(BJ133&lt;=23100,
            VLOOKUP(MASTER!$B$8,CCA_RATE,2,FALSE),
            VLOOKUP(MASTER!$B$8,CCA_RATE,3,FALSE)))))),"")</f>
        <v/>
      </c>
      <c r="CI133" s="48" t="str">
        <f>IFERROR(IF(C133="","",
IF(BK133=0,0,
   IF(AND(AX133=7,ISNUMBER(L133)),L133,
      IF(AND(AX133&gt;0,AX133&lt;7,ISNUMBER(L133)),CH133,
         IF(BK133&lt;=23100,
            VLOOKUP(MASTER!$B$8,CCA_RATE,2,FALSE),
            VLOOKUP(MASTER!$B$8,CCA_RATE,3,FALSE)))))),"")</f>
        <v/>
      </c>
      <c r="CJ133" s="48" t="str">
        <f>IFERROR(IF(C133="","",
IF(BL133=0,0,
   IF(AND(AX133=8,ISNUMBER(L133)),L133,
      IF(AND(AX133&gt;0,AX133&lt;8,ISNUMBER(L133)),CI133,
         IF(BL133&lt;=23100,
            VLOOKUP(MASTER!$B$8,CCA_RATE,2,FALSE),
            VLOOKUP(MASTER!$B$8,CCA_RATE,3,FALSE)))))),"")</f>
        <v/>
      </c>
      <c r="CK133" s="48" t="str">
        <f>IFERROR(IF(C133="","",
IF(BM133=0,0,
   IF(AND(AX133=9,ISNUMBER(L133)),L133,
      IF(AND(AX133&gt;0,AX133&lt;9,ISNUMBER(L133)),CJ133,
         IF(BM133&lt;=23100,
            VLOOKUP(MASTER!$B$8,CCA_RATE,2,FALSE),
            VLOOKUP(MASTER!$B$8,CCA_RATE,3,FALSE)))))),"")</f>
        <v/>
      </c>
      <c r="CL133" s="48" t="str">
        <f>IFERROR(IF(C133="","",
IF(BN133=0,0,
   IF(AND(AX133=10,ISNUMBER(L133)),L133,
      IF(AND(AX133&gt;0,AX133&lt;10,ISNUMBER(L133)),CK133,
         IF(BN133&lt;=23100,
            VLOOKUP(MASTER!$B$8,CCA_RATE,2,FALSE),
            VLOOKUP(MASTER!$B$8,CCA_RATE,3,FALSE)))))),"")</f>
        <v/>
      </c>
      <c r="CM133" s="48" t="str">
        <f>IFERROR(IF(C133="","",
IF(BO133=0,0,
   IF(AND(AX133=11,ISNUMBER(L133)),L133,
      IF(AND(AX133&gt;0,AX133&lt;11,ISNUMBER(L133)),CL133,
         IF(BO133&lt;=23100,
            VLOOKUP(MASTER!$B$8,CCA_RATE,2,FALSE),
            VLOOKUP(MASTER!$B$8,CCA_RATE,3,FALSE)))))),"")</f>
        <v/>
      </c>
      <c r="CN133" s="48" t="str">
        <f>IFERROR(IF(C133="","",
IF(BP133=0,0,
   IF(AND(AX133=12,ISNUMBER(L133)),L133,
      IF(AND(AX133&gt;0,AX133&lt;12,ISNUMBER(L133)),CM133,
         IF(BP133&lt;=23100,
            VLOOKUP(MASTER!$B$8,CCA_RATE,2,FALSE),
            VLOOKUP(MASTER!$B$8,CCA_RATE,3,FALSE)))))),"")</f>
        <v/>
      </c>
      <c r="CO133" s="48" t="str">
        <f>IFERROR(IF(C133="","",
IF(BQ133=0,0,
   IF(AND(AX133=13,ISNUMBER(L133)),L133,
      IF(AND(AX133&gt;0,AX133&lt;13,ISNUMBER(L133)),CN133,
         IF(BQ133&lt;=23100,
            VLOOKUP(MASTER!$B$8,CCA_RATE,2,FALSE),
            VLOOKUP(MASTER!$B$8,CCA_RATE,3,FALSE)))))),"")</f>
        <v/>
      </c>
      <c r="CP133" s="48" t="str">
        <f>IFERROR(IF(C133="","",
IF(BR133=0,0,
   IF(AND(AX133=14,ISNUMBER(L133)),L133,
      IF(AND(AX133&gt;0,AX133&lt;14,ISNUMBER(L133)),CO133,
         IF(BR133&lt;=23100,
            VLOOKUP(MASTER!$B$8,CCA_RATE,2,FALSE),
            VLOOKUP(MASTER!$B$8,CCA_RATE,3,FALSE)))))),"")</f>
        <v/>
      </c>
    </row>
    <row r="134" spans="1:94" x14ac:dyDescent="0.35">
      <c r="A134" s="48" t="str">
        <f>IF(C134="","",COUNTA($C$2:C134))</f>
        <v/>
      </c>
      <c r="B134" s="65"/>
      <c r="C134" s="65"/>
      <c r="D134" s="65"/>
      <c r="E134" s="65"/>
      <c r="F134" s="65"/>
      <c r="G134" s="65"/>
      <c r="H134" s="65"/>
      <c r="I134" s="65"/>
      <c r="J134" s="65"/>
      <c r="K134" s="65"/>
      <c r="L134" s="65"/>
      <c r="M134" s="65"/>
      <c r="N134" s="65"/>
      <c r="O134" s="65"/>
      <c r="P134" s="65"/>
      <c r="Q134" s="68"/>
      <c r="R134" s="68"/>
      <c r="S134" s="68"/>
      <c r="T134" s="68"/>
      <c r="U134" s="68"/>
      <c r="V134" s="68"/>
      <c r="W134" s="68"/>
      <c r="X134" s="68"/>
      <c r="Y134" s="68"/>
      <c r="Z134" s="68"/>
      <c r="AA134" s="68"/>
      <c r="AB134" s="68"/>
      <c r="AC134" t="s">
        <v>27</v>
      </c>
      <c r="AD134" s="48" t="str">
        <f t="shared" si="81"/>
        <v/>
      </c>
      <c r="AE134" s="48" t="str">
        <f>IFERROR(IF(AD134-MASTER!$B$6&lt;0,0,AD134-MASTER!$B$6),"")</f>
        <v/>
      </c>
      <c r="AF134" s="48" t="str">
        <f t="shared" si="82"/>
        <v/>
      </c>
      <c r="AG134" s="48" t="str">
        <f t="shared" si="83"/>
        <v/>
      </c>
      <c r="AH134" s="48" t="str">
        <f t="shared" si="84"/>
        <v/>
      </c>
      <c r="AI134" s="48" t="str">
        <f t="shared" si="85"/>
        <v/>
      </c>
      <c r="AJ134" s="48" t="str">
        <f t="shared" si="86"/>
        <v/>
      </c>
      <c r="AK134" s="69" t="str">
        <f t="shared" ca="1" si="87"/>
        <v/>
      </c>
      <c r="AW134" s="71">
        <f t="shared" si="79"/>
        <v>0</v>
      </c>
      <c r="AX134" s="71">
        <f t="shared" si="80"/>
        <v>0</v>
      </c>
      <c r="AY134" s="9">
        <f t="shared" si="88"/>
        <v>0</v>
      </c>
      <c r="AZ134" s="9">
        <f t="shared" si="89"/>
        <v>7</v>
      </c>
      <c r="BA134" s="9">
        <f t="shared" si="90"/>
        <v>0</v>
      </c>
      <c r="BB134" s="9">
        <f xml:space="preserve">
ROUND(BG134*MASTER!$B$3,0)
+ROUND(BH134*MASTER!$B$3,0)
+ROUND(BI134*MASTER!$B$3,0)
+ROUND(BJ134*MASTER!$B$3,0)
+ROUND(BK134*MASTER!$B$4,0)
+ROUND(BL134*MASTER!$B$4,0)
+ROUND(BM134*MASTER!$B$4,0)
+ROUND(BN134*MASTER!$B$4,0)
+ROUND(BO134*MASTER!$B$4,0)
+ROUND(BP134*MASTER!$B$4,0)
+ROUND(BQ134*MASTER!$B$4,0)
+ROUND(BR134*MASTER!$B$4,0)
+ROUND(
   (MASTER!$B$3 - MASTER!$B$11) * E134 * 2,
0)</f>
        <v>0</v>
      </c>
      <c r="BC134" s="9" t="str">
        <f t="shared" si="91"/>
        <v/>
      </c>
      <c r="BD134" s="9">
        <f t="shared" si="92"/>
        <v>0</v>
      </c>
      <c r="BE134" s="9">
        <f>IF(O134="Yes",MASTER!$B$7,0)</f>
        <v>0</v>
      </c>
      <c r="BF134" s="9">
        <f>IF(
   OR($N134="",$N134="NO"),
   0,
   IFERROR(
      ROUND(
         CHOOSE(
            MATCH($N134,$H$302:$H$313,0),
            (BG134 + ROUND(BG134*MASTER!$B$3,0))*0.5,
            (BH134 + ROUND(BH134*MASTER!$B$3,0))*0.5,
            (BI134 + ROUND(BI134*MASTER!$B$3,0))*0.5,
            (BJ134 + ROUND(BJ134*MASTER!$B$3,0))*0.5,
            (BK134 + ROUND(BK134*MASTER!$B$4,0))*0.5,
            (BL134 + ROUND(BL134*MASTER!$B$4,0))*0.5,
            (BM134 + ROUND(BM134*MASTER!$B$4,0))*0.5,
            (BN134 + ROUND(BN134*MASTER!$B$4,0))*0.5,
            (BO134 + ROUND(BO134*MASTER!$B$4,0))*0.5,
            (BP134 + ROUND(BP134*MASTER!$B$4,0))*0.5,
            (BQ134 + ROUND(BQ134*MASTER!$B$4,0))*0.5,
            (BR134 + ROUND(BR134*MASTER!$B$4,0))*0.5
         ),
      0),
   0)
)</f>
        <v>0</v>
      </c>
      <c r="BG134" s="71">
        <f t="shared" si="93"/>
        <v>0</v>
      </c>
      <c r="BH134" s="9">
        <f t="shared" si="94"/>
        <v>0</v>
      </c>
      <c r="BI134" s="9">
        <f t="shared" si="95"/>
        <v>0</v>
      </c>
      <c r="BJ134" s="9">
        <f t="shared" si="96"/>
        <v>0</v>
      </c>
      <c r="BK134" s="9">
        <f t="shared" si="97"/>
        <v>0</v>
      </c>
      <c r="BL134" s="71">
        <f t="shared" si="98"/>
        <v>0</v>
      </c>
      <c r="BM134" s="71">
        <f t="shared" si="99"/>
        <v>0</v>
      </c>
      <c r="BN134" s="71">
        <f t="shared" si="100"/>
        <v>0</v>
      </c>
      <c r="BO134" s="71">
        <f t="shared" si="101"/>
        <v>0</v>
      </c>
      <c r="BP134" s="71">
        <f t="shared" si="102"/>
        <v>0</v>
      </c>
      <c r="BQ134" s="72">
        <f t="shared" si="103"/>
        <v>0</v>
      </c>
      <c r="BR134" s="71">
        <f t="shared" si="104"/>
        <v>0</v>
      </c>
      <c r="BS134" s="58" t="str">
        <f>IF(C134="","",IFERROR(VLOOKUP($A134,HRA_EXCEPTION,2,FALSE),MASTER!$B$5))</f>
        <v/>
      </c>
      <c r="BT134" s="48" t="str">
        <f t="shared" si="105"/>
        <v/>
      </c>
      <c r="BU134" s="48" t="str">
        <f t="shared" si="106"/>
        <v/>
      </c>
      <c r="BV134" s="48" t="str">
        <f t="shared" si="107"/>
        <v/>
      </c>
      <c r="BW134" s="48" t="str">
        <f t="shared" si="108"/>
        <v/>
      </c>
      <c r="BX134" s="48" t="str">
        <f t="shared" si="109"/>
        <v/>
      </c>
      <c r="BY134" s="48" t="str">
        <f t="shared" si="110"/>
        <v/>
      </c>
      <c r="BZ134" s="48" t="str">
        <f t="shared" si="111"/>
        <v/>
      </c>
      <c r="CA134" s="48" t="str">
        <f t="shared" si="112"/>
        <v/>
      </c>
      <c r="CB134" s="48" t="str">
        <f t="shared" si="113"/>
        <v/>
      </c>
      <c r="CC134" s="48" t="str">
        <f t="shared" si="114"/>
        <v/>
      </c>
      <c r="CD134" s="48" t="str">
        <f t="shared" si="115"/>
        <v/>
      </c>
      <c r="CE134" s="58" t="str">
        <f>IFERROR(IF(BG134&lt;=23100,
   VLOOKUP(MASTER!$B$8,CCA_RATE,2,FALSE),
   VLOOKUP(MASTER!$B$8,CCA_RATE,3,FALSE)),"")</f>
        <v/>
      </c>
      <c r="CF134" s="48" t="str">
        <f>IFERROR(IF(C134="","",
IF(BH134=0,0,
   IF(AND(AX134=4,ISNUMBER(L134)),L134,
      IF(BH134&lt;=23100,
         VLOOKUP(MASTER!$B$8,CCA_RATE,2,FALSE),
         VLOOKUP(MASTER!$B$8,CCA_RATE,3,FALSE))))),"")</f>
        <v/>
      </c>
      <c r="CG134" s="48" t="str">
        <f>IFERROR(IF(C134="","",
IF(BI134=0,0,
   IF(AND(AX134=5,ISNUMBER(L134)),L134,
      IF(AND(AX134&gt;0,AX134&lt;5,ISNUMBER(L134)),CF134,
         IF(BI134&lt;=23100,
            VLOOKUP(MASTER!$B$8,CCA_RATE,2,FALSE),
            VLOOKUP(MASTER!$B$8,CCA_RATE,3,FALSE)))))),"")</f>
        <v/>
      </c>
      <c r="CH134" s="48" t="str">
        <f>IFERROR(IF(C134="","",
IF(BJ134=0,0,
   IF(AND(AX134=6,ISNUMBER(L134)),L134,
      IF(AND(AX134&gt;0,AX134&lt;6,ISNUMBER(L134)),CG134,
         IF(BJ134&lt;=23100,
            VLOOKUP(MASTER!$B$8,CCA_RATE,2,FALSE),
            VLOOKUP(MASTER!$B$8,CCA_RATE,3,FALSE)))))),"")</f>
        <v/>
      </c>
      <c r="CI134" s="48" t="str">
        <f>IFERROR(IF(C134="","",
IF(BK134=0,0,
   IF(AND(AX134=7,ISNUMBER(L134)),L134,
      IF(AND(AX134&gt;0,AX134&lt;7,ISNUMBER(L134)),CH134,
         IF(BK134&lt;=23100,
            VLOOKUP(MASTER!$B$8,CCA_RATE,2,FALSE),
            VLOOKUP(MASTER!$B$8,CCA_RATE,3,FALSE)))))),"")</f>
        <v/>
      </c>
      <c r="CJ134" s="48" t="str">
        <f>IFERROR(IF(C134="","",
IF(BL134=0,0,
   IF(AND(AX134=8,ISNUMBER(L134)),L134,
      IF(AND(AX134&gt;0,AX134&lt;8,ISNUMBER(L134)),CI134,
         IF(BL134&lt;=23100,
            VLOOKUP(MASTER!$B$8,CCA_RATE,2,FALSE),
            VLOOKUP(MASTER!$B$8,CCA_RATE,3,FALSE)))))),"")</f>
        <v/>
      </c>
      <c r="CK134" s="48" t="str">
        <f>IFERROR(IF(C134="","",
IF(BM134=0,0,
   IF(AND(AX134=9,ISNUMBER(L134)),L134,
      IF(AND(AX134&gt;0,AX134&lt;9,ISNUMBER(L134)),CJ134,
         IF(BM134&lt;=23100,
            VLOOKUP(MASTER!$B$8,CCA_RATE,2,FALSE),
            VLOOKUP(MASTER!$B$8,CCA_RATE,3,FALSE)))))),"")</f>
        <v/>
      </c>
      <c r="CL134" s="48" t="str">
        <f>IFERROR(IF(C134="","",
IF(BN134=0,0,
   IF(AND(AX134=10,ISNUMBER(L134)),L134,
      IF(AND(AX134&gt;0,AX134&lt;10,ISNUMBER(L134)),CK134,
         IF(BN134&lt;=23100,
            VLOOKUP(MASTER!$B$8,CCA_RATE,2,FALSE),
            VLOOKUP(MASTER!$B$8,CCA_RATE,3,FALSE)))))),"")</f>
        <v/>
      </c>
      <c r="CM134" s="48" t="str">
        <f>IFERROR(IF(C134="","",
IF(BO134=0,0,
   IF(AND(AX134=11,ISNUMBER(L134)),L134,
      IF(AND(AX134&gt;0,AX134&lt;11,ISNUMBER(L134)),CL134,
         IF(BO134&lt;=23100,
            VLOOKUP(MASTER!$B$8,CCA_RATE,2,FALSE),
            VLOOKUP(MASTER!$B$8,CCA_RATE,3,FALSE)))))),"")</f>
        <v/>
      </c>
      <c r="CN134" s="48" t="str">
        <f>IFERROR(IF(C134="","",
IF(BP134=0,0,
   IF(AND(AX134=12,ISNUMBER(L134)),L134,
      IF(AND(AX134&gt;0,AX134&lt;12,ISNUMBER(L134)),CM134,
         IF(BP134&lt;=23100,
            VLOOKUP(MASTER!$B$8,CCA_RATE,2,FALSE),
            VLOOKUP(MASTER!$B$8,CCA_RATE,3,FALSE)))))),"")</f>
        <v/>
      </c>
      <c r="CO134" s="48" t="str">
        <f>IFERROR(IF(C134="","",
IF(BQ134=0,0,
   IF(AND(AX134=13,ISNUMBER(L134)),L134,
      IF(AND(AX134&gt;0,AX134&lt;13,ISNUMBER(L134)),CN134,
         IF(BQ134&lt;=23100,
            VLOOKUP(MASTER!$B$8,CCA_RATE,2,FALSE),
            VLOOKUP(MASTER!$B$8,CCA_RATE,3,FALSE)))))),"")</f>
        <v/>
      </c>
      <c r="CP134" s="48" t="str">
        <f>IFERROR(IF(C134="","",
IF(BR134=0,0,
   IF(AND(AX134=14,ISNUMBER(L134)),L134,
      IF(AND(AX134&gt;0,AX134&lt;14,ISNUMBER(L134)),CO134,
         IF(BR134&lt;=23100,
            VLOOKUP(MASTER!$B$8,CCA_RATE,2,FALSE),
            VLOOKUP(MASTER!$B$8,CCA_RATE,3,FALSE)))))),"")</f>
        <v/>
      </c>
    </row>
    <row r="135" spans="1:94" x14ac:dyDescent="0.35">
      <c r="A135" s="48" t="str">
        <f>IF(C135="","",COUNTA($C$2:C135))</f>
        <v/>
      </c>
      <c r="B135" s="65"/>
      <c r="C135" s="65"/>
      <c r="D135" s="65"/>
      <c r="E135" s="65"/>
      <c r="F135" s="65"/>
      <c r="G135" s="65"/>
      <c r="H135" s="65"/>
      <c r="I135" s="65"/>
      <c r="J135" s="65"/>
      <c r="K135" s="65"/>
      <c r="L135" s="65"/>
      <c r="M135" s="65"/>
      <c r="N135" s="65"/>
      <c r="O135" s="65"/>
      <c r="P135" s="65"/>
      <c r="Q135" s="68"/>
      <c r="R135" s="68"/>
      <c r="S135" s="68"/>
      <c r="T135" s="68"/>
      <c r="U135" s="68"/>
      <c r="V135" s="68"/>
      <c r="W135" s="68"/>
      <c r="X135" s="68"/>
      <c r="Y135" s="68"/>
      <c r="Z135" s="68"/>
      <c r="AA135" s="68"/>
      <c r="AB135" s="68"/>
      <c r="AC135" t="s">
        <v>28</v>
      </c>
      <c r="AD135" s="48" t="str">
        <f t="shared" si="81"/>
        <v/>
      </c>
      <c r="AE135" s="48" t="str">
        <f>IFERROR(IF(AD135-MASTER!$B$6&lt;0,0,AD135-MASTER!$B$6),"")</f>
        <v/>
      </c>
      <c r="AF135" s="48" t="str">
        <f t="shared" si="82"/>
        <v/>
      </c>
      <c r="AG135" s="48" t="str">
        <f t="shared" si="83"/>
        <v/>
      </c>
      <c r="AH135" s="48" t="str">
        <f t="shared" si="84"/>
        <v/>
      </c>
      <c r="AI135" s="48" t="str">
        <f t="shared" si="85"/>
        <v/>
      </c>
      <c r="AJ135" s="48" t="str">
        <f t="shared" si="86"/>
        <v/>
      </c>
      <c r="AK135" s="69" t="str">
        <f t="shared" ca="1" si="87"/>
        <v/>
      </c>
      <c r="AW135" s="71">
        <f t="shared" si="79"/>
        <v>0</v>
      </c>
      <c r="AX135" s="71">
        <f t="shared" si="80"/>
        <v>0</v>
      </c>
      <c r="AY135" s="9">
        <f t="shared" si="88"/>
        <v>0</v>
      </c>
      <c r="AZ135" s="9">
        <f t="shared" si="89"/>
        <v>7</v>
      </c>
      <c r="BA135" s="9">
        <f t="shared" si="90"/>
        <v>0</v>
      </c>
      <c r="BB135" s="9">
        <f xml:space="preserve">
ROUND(BG135*MASTER!$B$3,0)
+ROUND(BH135*MASTER!$B$3,0)
+ROUND(BI135*MASTER!$B$3,0)
+ROUND(BJ135*MASTER!$B$3,0)
+ROUND(BK135*MASTER!$B$4,0)
+ROUND(BL135*MASTER!$B$4,0)
+ROUND(BM135*MASTER!$B$4,0)
+ROUND(BN135*MASTER!$B$4,0)
+ROUND(BO135*MASTER!$B$4,0)
+ROUND(BP135*MASTER!$B$4,0)
+ROUND(BQ135*MASTER!$B$4,0)
+ROUND(BR135*MASTER!$B$4,0)
+ROUND(
   (MASTER!$B$3 - MASTER!$B$11) * E135 * 2,
0)</f>
        <v>0</v>
      </c>
      <c r="BC135" s="9" t="str">
        <f t="shared" si="91"/>
        <v/>
      </c>
      <c r="BD135" s="9">
        <f t="shared" si="92"/>
        <v>0</v>
      </c>
      <c r="BE135" s="9">
        <f>IF(O135="Yes",MASTER!$B$7,0)</f>
        <v>0</v>
      </c>
      <c r="BF135" s="9">
        <f>IF(
   OR($N135="",$N135="NO"),
   0,
   IFERROR(
      ROUND(
         CHOOSE(
            MATCH($N135,$H$302:$H$313,0),
            (BG135 + ROUND(BG135*MASTER!$B$3,0))*0.5,
            (BH135 + ROUND(BH135*MASTER!$B$3,0))*0.5,
            (BI135 + ROUND(BI135*MASTER!$B$3,0))*0.5,
            (BJ135 + ROUND(BJ135*MASTER!$B$3,0))*0.5,
            (BK135 + ROUND(BK135*MASTER!$B$4,0))*0.5,
            (BL135 + ROUND(BL135*MASTER!$B$4,0))*0.5,
            (BM135 + ROUND(BM135*MASTER!$B$4,0))*0.5,
            (BN135 + ROUND(BN135*MASTER!$B$4,0))*0.5,
            (BO135 + ROUND(BO135*MASTER!$B$4,0))*0.5,
            (BP135 + ROUND(BP135*MASTER!$B$4,0))*0.5,
            (BQ135 + ROUND(BQ135*MASTER!$B$4,0))*0.5,
            (BR135 + ROUND(BR135*MASTER!$B$4,0))*0.5
         ),
      0),
   0)
)</f>
        <v>0</v>
      </c>
      <c r="BG135" s="71">
        <f t="shared" si="93"/>
        <v>0</v>
      </c>
      <c r="BH135" s="9">
        <f t="shared" si="94"/>
        <v>0</v>
      </c>
      <c r="BI135" s="9">
        <f t="shared" si="95"/>
        <v>0</v>
      </c>
      <c r="BJ135" s="9">
        <f t="shared" si="96"/>
        <v>0</v>
      </c>
      <c r="BK135" s="9">
        <f t="shared" si="97"/>
        <v>0</v>
      </c>
      <c r="BL135" s="71">
        <f t="shared" si="98"/>
        <v>0</v>
      </c>
      <c r="BM135" s="71">
        <f t="shared" si="99"/>
        <v>0</v>
      </c>
      <c r="BN135" s="71">
        <f t="shared" si="100"/>
        <v>0</v>
      </c>
      <c r="BO135" s="71">
        <f t="shared" si="101"/>
        <v>0</v>
      </c>
      <c r="BP135" s="71">
        <f t="shared" si="102"/>
        <v>0</v>
      </c>
      <c r="BQ135" s="72">
        <f t="shared" si="103"/>
        <v>0</v>
      </c>
      <c r="BR135" s="71">
        <f t="shared" si="104"/>
        <v>0</v>
      </c>
      <c r="BS135" s="58" t="str">
        <f>IF(C135="","",IFERROR(VLOOKUP($A135,HRA_EXCEPTION,2,FALSE),MASTER!$B$5))</f>
        <v/>
      </c>
      <c r="BT135" s="48" t="str">
        <f t="shared" si="105"/>
        <v/>
      </c>
      <c r="BU135" s="48" t="str">
        <f t="shared" si="106"/>
        <v/>
      </c>
      <c r="BV135" s="48" t="str">
        <f t="shared" si="107"/>
        <v/>
      </c>
      <c r="BW135" s="48" t="str">
        <f t="shared" si="108"/>
        <v/>
      </c>
      <c r="BX135" s="48" t="str">
        <f t="shared" si="109"/>
        <v/>
      </c>
      <c r="BY135" s="48" t="str">
        <f t="shared" si="110"/>
        <v/>
      </c>
      <c r="BZ135" s="48" t="str">
        <f t="shared" si="111"/>
        <v/>
      </c>
      <c r="CA135" s="48" t="str">
        <f t="shared" si="112"/>
        <v/>
      </c>
      <c r="CB135" s="48" t="str">
        <f t="shared" si="113"/>
        <v/>
      </c>
      <c r="CC135" s="48" t="str">
        <f t="shared" si="114"/>
        <v/>
      </c>
      <c r="CD135" s="48" t="str">
        <f t="shared" si="115"/>
        <v/>
      </c>
      <c r="CE135" s="58" t="str">
        <f>IFERROR(IF(BG135&lt;=23100,
   VLOOKUP(MASTER!$B$8,CCA_RATE,2,FALSE),
   VLOOKUP(MASTER!$B$8,CCA_RATE,3,FALSE)),"")</f>
        <v/>
      </c>
      <c r="CF135" s="48" t="str">
        <f>IFERROR(IF(C135="","",
IF(BH135=0,0,
   IF(AND(AX135=4,ISNUMBER(L135)),L135,
      IF(BH135&lt;=23100,
         VLOOKUP(MASTER!$B$8,CCA_RATE,2,FALSE),
         VLOOKUP(MASTER!$B$8,CCA_RATE,3,FALSE))))),"")</f>
        <v/>
      </c>
      <c r="CG135" s="48" t="str">
        <f>IFERROR(IF(C135="","",
IF(BI135=0,0,
   IF(AND(AX135=5,ISNUMBER(L135)),L135,
      IF(AND(AX135&gt;0,AX135&lt;5,ISNUMBER(L135)),CF135,
         IF(BI135&lt;=23100,
            VLOOKUP(MASTER!$B$8,CCA_RATE,2,FALSE),
            VLOOKUP(MASTER!$B$8,CCA_RATE,3,FALSE)))))),"")</f>
        <v/>
      </c>
      <c r="CH135" s="48" t="str">
        <f>IFERROR(IF(C135="","",
IF(BJ135=0,0,
   IF(AND(AX135=6,ISNUMBER(L135)),L135,
      IF(AND(AX135&gt;0,AX135&lt;6,ISNUMBER(L135)),CG135,
         IF(BJ135&lt;=23100,
            VLOOKUP(MASTER!$B$8,CCA_RATE,2,FALSE),
            VLOOKUP(MASTER!$B$8,CCA_RATE,3,FALSE)))))),"")</f>
        <v/>
      </c>
      <c r="CI135" s="48" t="str">
        <f>IFERROR(IF(C135="","",
IF(BK135=0,0,
   IF(AND(AX135=7,ISNUMBER(L135)),L135,
      IF(AND(AX135&gt;0,AX135&lt;7,ISNUMBER(L135)),CH135,
         IF(BK135&lt;=23100,
            VLOOKUP(MASTER!$B$8,CCA_RATE,2,FALSE),
            VLOOKUP(MASTER!$B$8,CCA_RATE,3,FALSE)))))),"")</f>
        <v/>
      </c>
      <c r="CJ135" s="48" t="str">
        <f>IFERROR(IF(C135="","",
IF(BL135=0,0,
   IF(AND(AX135=8,ISNUMBER(L135)),L135,
      IF(AND(AX135&gt;0,AX135&lt;8,ISNUMBER(L135)),CI135,
         IF(BL135&lt;=23100,
            VLOOKUP(MASTER!$B$8,CCA_RATE,2,FALSE),
            VLOOKUP(MASTER!$B$8,CCA_RATE,3,FALSE)))))),"")</f>
        <v/>
      </c>
      <c r="CK135" s="48" t="str">
        <f>IFERROR(IF(C135="","",
IF(BM135=0,0,
   IF(AND(AX135=9,ISNUMBER(L135)),L135,
      IF(AND(AX135&gt;0,AX135&lt;9,ISNUMBER(L135)),CJ135,
         IF(BM135&lt;=23100,
            VLOOKUP(MASTER!$B$8,CCA_RATE,2,FALSE),
            VLOOKUP(MASTER!$B$8,CCA_RATE,3,FALSE)))))),"")</f>
        <v/>
      </c>
      <c r="CL135" s="48" t="str">
        <f>IFERROR(IF(C135="","",
IF(BN135=0,0,
   IF(AND(AX135=10,ISNUMBER(L135)),L135,
      IF(AND(AX135&gt;0,AX135&lt;10,ISNUMBER(L135)),CK135,
         IF(BN135&lt;=23100,
            VLOOKUP(MASTER!$B$8,CCA_RATE,2,FALSE),
            VLOOKUP(MASTER!$B$8,CCA_RATE,3,FALSE)))))),"")</f>
        <v/>
      </c>
      <c r="CM135" s="48" t="str">
        <f>IFERROR(IF(C135="","",
IF(BO135=0,0,
   IF(AND(AX135=11,ISNUMBER(L135)),L135,
      IF(AND(AX135&gt;0,AX135&lt;11,ISNUMBER(L135)),CL135,
         IF(BO135&lt;=23100,
            VLOOKUP(MASTER!$B$8,CCA_RATE,2,FALSE),
            VLOOKUP(MASTER!$B$8,CCA_RATE,3,FALSE)))))),"")</f>
        <v/>
      </c>
      <c r="CN135" s="48" t="str">
        <f>IFERROR(IF(C135="","",
IF(BP135=0,0,
   IF(AND(AX135=12,ISNUMBER(L135)),L135,
      IF(AND(AX135&gt;0,AX135&lt;12,ISNUMBER(L135)),CM135,
         IF(BP135&lt;=23100,
            VLOOKUP(MASTER!$B$8,CCA_RATE,2,FALSE),
            VLOOKUP(MASTER!$B$8,CCA_RATE,3,FALSE)))))),"")</f>
        <v/>
      </c>
      <c r="CO135" s="48" t="str">
        <f>IFERROR(IF(C135="","",
IF(BQ135=0,0,
   IF(AND(AX135=13,ISNUMBER(L135)),L135,
      IF(AND(AX135&gt;0,AX135&lt;13,ISNUMBER(L135)),CN135,
         IF(BQ135&lt;=23100,
            VLOOKUP(MASTER!$B$8,CCA_RATE,2,FALSE),
            VLOOKUP(MASTER!$B$8,CCA_RATE,3,FALSE)))))),"")</f>
        <v/>
      </c>
      <c r="CP135" s="48" t="str">
        <f>IFERROR(IF(C135="","",
IF(BR135=0,0,
   IF(AND(AX135=14,ISNUMBER(L135)),L135,
      IF(AND(AX135&gt;0,AX135&lt;14,ISNUMBER(L135)),CO135,
         IF(BR135&lt;=23100,
            VLOOKUP(MASTER!$B$8,CCA_RATE,2,FALSE),
            VLOOKUP(MASTER!$B$8,CCA_RATE,3,FALSE)))))),"")</f>
        <v/>
      </c>
    </row>
    <row r="136" spans="1:94" x14ac:dyDescent="0.35">
      <c r="A136" s="48" t="str">
        <f>IF(C136="","",COUNTA($C$2:C136))</f>
        <v/>
      </c>
      <c r="B136" s="65"/>
      <c r="C136" s="65"/>
      <c r="D136" s="65"/>
      <c r="E136" s="65"/>
      <c r="F136" s="65"/>
      <c r="G136" s="65"/>
      <c r="H136" s="65"/>
      <c r="I136" s="65"/>
      <c r="J136" s="65"/>
      <c r="K136" s="65"/>
      <c r="L136" s="65"/>
      <c r="M136" s="65"/>
      <c r="N136" s="65"/>
      <c r="O136" s="65"/>
      <c r="P136" s="65"/>
      <c r="Q136" s="68"/>
      <c r="R136" s="68"/>
      <c r="S136" s="68"/>
      <c r="T136" s="68"/>
      <c r="U136" s="68"/>
      <c r="V136" s="68"/>
      <c r="W136" s="68"/>
      <c r="X136" s="68"/>
      <c r="Y136" s="68"/>
      <c r="Z136" s="68"/>
      <c r="AA136" s="68"/>
      <c r="AB136" s="68"/>
      <c r="AC136" t="s">
        <v>29</v>
      </c>
      <c r="AD136" s="48" t="str">
        <f t="shared" si="81"/>
        <v/>
      </c>
      <c r="AE136" s="48" t="str">
        <f>IFERROR(IF(AD136-MASTER!$B$6&lt;0,0,AD136-MASTER!$B$6),"")</f>
        <v/>
      </c>
      <c r="AF136" s="48" t="str">
        <f t="shared" si="82"/>
        <v/>
      </c>
      <c r="AG136" s="48" t="str">
        <f t="shared" si="83"/>
        <v/>
      </c>
      <c r="AH136" s="48" t="str">
        <f t="shared" si="84"/>
        <v/>
      </c>
      <c r="AI136" s="48" t="str">
        <f t="shared" si="85"/>
        <v/>
      </c>
      <c r="AJ136" s="48" t="str">
        <f t="shared" si="86"/>
        <v/>
      </c>
      <c r="AK136" s="69" t="str">
        <f t="shared" ca="1" si="87"/>
        <v/>
      </c>
      <c r="AW136" s="71">
        <f t="shared" si="79"/>
        <v>0</v>
      </c>
      <c r="AX136" s="71">
        <f t="shared" si="80"/>
        <v>0</v>
      </c>
      <c r="AY136" s="9">
        <f t="shared" si="88"/>
        <v>0</v>
      </c>
      <c r="AZ136" s="9">
        <f t="shared" si="89"/>
        <v>7</v>
      </c>
      <c r="BA136" s="9">
        <f t="shared" si="90"/>
        <v>0</v>
      </c>
      <c r="BB136" s="9">
        <f xml:space="preserve">
ROUND(BG136*MASTER!$B$3,0)
+ROUND(BH136*MASTER!$B$3,0)
+ROUND(BI136*MASTER!$B$3,0)
+ROUND(BJ136*MASTER!$B$3,0)
+ROUND(BK136*MASTER!$B$4,0)
+ROUND(BL136*MASTER!$B$4,0)
+ROUND(BM136*MASTER!$B$4,0)
+ROUND(BN136*MASTER!$B$4,0)
+ROUND(BO136*MASTER!$B$4,0)
+ROUND(BP136*MASTER!$B$4,0)
+ROUND(BQ136*MASTER!$B$4,0)
+ROUND(BR136*MASTER!$B$4,0)
+ROUND(
   (MASTER!$B$3 - MASTER!$B$11) * E136 * 2,
0)</f>
        <v>0</v>
      </c>
      <c r="BC136" s="9" t="str">
        <f t="shared" si="91"/>
        <v/>
      </c>
      <c r="BD136" s="9">
        <f t="shared" si="92"/>
        <v>0</v>
      </c>
      <c r="BE136" s="9">
        <f>IF(O136="Yes",MASTER!$B$7,0)</f>
        <v>0</v>
      </c>
      <c r="BF136" s="9">
        <f>IF(
   OR($N136="",$N136="NO"),
   0,
   IFERROR(
      ROUND(
         CHOOSE(
            MATCH($N136,$H$302:$H$313,0),
            (BG136 + ROUND(BG136*MASTER!$B$3,0))*0.5,
            (BH136 + ROUND(BH136*MASTER!$B$3,0))*0.5,
            (BI136 + ROUND(BI136*MASTER!$B$3,0))*0.5,
            (BJ136 + ROUND(BJ136*MASTER!$B$3,0))*0.5,
            (BK136 + ROUND(BK136*MASTER!$B$4,0))*0.5,
            (BL136 + ROUND(BL136*MASTER!$B$4,0))*0.5,
            (BM136 + ROUND(BM136*MASTER!$B$4,0))*0.5,
            (BN136 + ROUND(BN136*MASTER!$B$4,0))*0.5,
            (BO136 + ROUND(BO136*MASTER!$B$4,0))*0.5,
            (BP136 + ROUND(BP136*MASTER!$B$4,0))*0.5,
            (BQ136 + ROUND(BQ136*MASTER!$B$4,0))*0.5,
            (BR136 + ROUND(BR136*MASTER!$B$4,0))*0.5
         ),
      0),
   0)
)</f>
        <v>0</v>
      </c>
      <c r="BG136" s="71">
        <f t="shared" si="93"/>
        <v>0</v>
      </c>
      <c r="BH136" s="9">
        <f t="shared" si="94"/>
        <v>0</v>
      </c>
      <c r="BI136" s="9">
        <f t="shared" si="95"/>
        <v>0</v>
      </c>
      <c r="BJ136" s="9">
        <f t="shared" si="96"/>
        <v>0</v>
      </c>
      <c r="BK136" s="9">
        <f t="shared" si="97"/>
        <v>0</v>
      </c>
      <c r="BL136" s="71">
        <f t="shared" si="98"/>
        <v>0</v>
      </c>
      <c r="BM136" s="71">
        <f t="shared" si="99"/>
        <v>0</v>
      </c>
      <c r="BN136" s="71">
        <f t="shared" si="100"/>
        <v>0</v>
      </c>
      <c r="BO136" s="71">
        <f t="shared" si="101"/>
        <v>0</v>
      </c>
      <c r="BP136" s="71">
        <f t="shared" si="102"/>
        <v>0</v>
      </c>
      <c r="BQ136" s="72">
        <f t="shared" si="103"/>
        <v>0</v>
      </c>
      <c r="BR136" s="71">
        <f t="shared" si="104"/>
        <v>0</v>
      </c>
      <c r="BS136" s="58" t="str">
        <f>IF(C136="","",IFERROR(VLOOKUP($A136,HRA_EXCEPTION,2,FALSE),MASTER!$B$5))</f>
        <v/>
      </c>
      <c r="BT136" s="48" t="str">
        <f t="shared" si="105"/>
        <v/>
      </c>
      <c r="BU136" s="48" t="str">
        <f t="shared" si="106"/>
        <v/>
      </c>
      <c r="BV136" s="48" t="str">
        <f t="shared" si="107"/>
        <v/>
      </c>
      <c r="BW136" s="48" t="str">
        <f t="shared" si="108"/>
        <v/>
      </c>
      <c r="BX136" s="48" t="str">
        <f t="shared" si="109"/>
        <v/>
      </c>
      <c r="BY136" s="48" t="str">
        <f t="shared" si="110"/>
        <v/>
      </c>
      <c r="BZ136" s="48" t="str">
        <f t="shared" si="111"/>
        <v/>
      </c>
      <c r="CA136" s="48" t="str">
        <f t="shared" si="112"/>
        <v/>
      </c>
      <c r="CB136" s="48" t="str">
        <f t="shared" si="113"/>
        <v/>
      </c>
      <c r="CC136" s="48" t="str">
        <f t="shared" si="114"/>
        <v/>
      </c>
      <c r="CD136" s="48" t="str">
        <f t="shared" si="115"/>
        <v/>
      </c>
      <c r="CE136" s="58" t="str">
        <f>IFERROR(IF(BG136&lt;=23100,
   VLOOKUP(MASTER!$B$8,CCA_RATE,2,FALSE),
   VLOOKUP(MASTER!$B$8,CCA_RATE,3,FALSE)),"")</f>
        <v/>
      </c>
      <c r="CF136" s="48" t="str">
        <f>IFERROR(IF(C136="","",
IF(BH136=0,0,
   IF(AND(AX136=4,ISNUMBER(L136)),L136,
      IF(BH136&lt;=23100,
         VLOOKUP(MASTER!$B$8,CCA_RATE,2,FALSE),
         VLOOKUP(MASTER!$B$8,CCA_RATE,3,FALSE))))),"")</f>
        <v/>
      </c>
      <c r="CG136" s="48" t="str">
        <f>IFERROR(IF(C136="","",
IF(BI136=0,0,
   IF(AND(AX136=5,ISNUMBER(L136)),L136,
      IF(AND(AX136&gt;0,AX136&lt;5,ISNUMBER(L136)),CF136,
         IF(BI136&lt;=23100,
            VLOOKUP(MASTER!$B$8,CCA_RATE,2,FALSE),
            VLOOKUP(MASTER!$B$8,CCA_RATE,3,FALSE)))))),"")</f>
        <v/>
      </c>
      <c r="CH136" s="48" t="str">
        <f>IFERROR(IF(C136="","",
IF(BJ136=0,0,
   IF(AND(AX136=6,ISNUMBER(L136)),L136,
      IF(AND(AX136&gt;0,AX136&lt;6,ISNUMBER(L136)),CG136,
         IF(BJ136&lt;=23100,
            VLOOKUP(MASTER!$B$8,CCA_RATE,2,FALSE),
            VLOOKUP(MASTER!$B$8,CCA_RATE,3,FALSE)))))),"")</f>
        <v/>
      </c>
      <c r="CI136" s="48" t="str">
        <f>IFERROR(IF(C136="","",
IF(BK136=0,0,
   IF(AND(AX136=7,ISNUMBER(L136)),L136,
      IF(AND(AX136&gt;0,AX136&lt;7,ISNUMBER(L136)),CH136,
         IF(BK136&lt;=23100,
            VLOOKUP(MASTER!$B$8,CCA_RATE,2,FALSE),
            VLOOKUP(MASTER!$B$8,CCA_RATE,3,FALSE)))))),"")</f>
        <v/>
      </c>
      <c r="CJ136" s="48" t="str">
        <f>IFERROR(IF(C136="","",
IF(BL136=0,0,
   IF(AND(AX136=8,ISNUMBER(L136)),L136,
      IF(AND(AX136&gt;0,AX136&lt;8,ISNUMBER(L136)),CI136,
         IF(BL136&lt;=23100,
            VLOOKUP(MASTER!$B$8,CCA_RATE,2,FALSE),
            VLOOKUP(MASTER!$B$8,CCA_RATE,3,FALSE)))))),"")</f>
        <v/>
      </c>
      <c r="CK136" s="48" t="str">
        <f>IFERROR(IF(C136="","",
IF(BM136=0,0,
   IF(AND(AX136=9,ISNUMBER(L136)),L136,
      IF(AND(AX136&gt;0,AX136&lt;9,ISNUMBER(L136)),CJ136,
         IF(BM136&lt;=23100,
            VLOOKUP(MASTER!$B$8,CCA_RATE,2,FALSE),
            VLOOKUP(MASTER!$B$8,CCA_RATE,3,FALSE)))))),"")</f>
        <v/>
      </c>
      <c r="CL136" s="48" t="str">
        <f>IFERROR(IF(C136="","",
IF(BN136=0,0,
   IF(AND(AX136=10,ISNUMBER(L136)),L136,
      IF(AND(AX136&gt;0,AX136&lt;10,ISNUMBER(L136)),CK136,
         IF(BN136&lt;=23100,
            VLOOKUP(MASTER!$B$8,CCA_RATE,2,FALSE),
            VLOOKUP(MASTER!$B$8,CCA_RATE,3,FALSE)))))),"")</f>
        <v/>
      </c>
      <c r="CM136" s="48" t="str">
        <f>IFERROR(IF(C136="","",
IF(BO136=0,0,
   IF(AND(AX136=11,ISNUMBER(L136)),L136,
      IF(AND(AX136&gt;0,AX136&lt;11,ISNUMBER(L136)),CL136,
         IF(BO136&lt;=23100,
            VLOOKUP(MASTER!$B$8,CCA_RATE,2,FALSE),
            VLOOKUP(MASTER!$B$8,CCA_RATE,3,FALSE)))))),"")</f>
        <v/>
      </c>
      <c r="CN136" s="48" t="str">
        <f>IFERROR(IF(C136="","",
IF(BP136=0,0,
   IF(AND(AX136=12,ISNUMBER(L136)),L136,
      IF(AND(AX136&gt;0,AX136&lt;12,ISNUMBER(L136)),CM136,
         IF(BP136&lt;=23100,
            VLOOKUP(MASTER!$B$8,CCA_RATE,2,FALSE),
            VLOOKUP(MASTER!$B$8,CCA_RATE,3,FALSE)))))),"")</f>
        <v/>
      </c>
      <c r="CO136" s="48" t="str">
        <f>IFERROR(IF(C136="","",
IF(BQ136=0,0,
   IF(AND(AX136=13,ISNUMBER(L136)),L136,
      IF(AND(AX136&gt;0,AX136&lt;13,ISNUMBER(L136)),CN136,
         IF(BQ136&lt;=23100,
            VLOOKUP(MASTER!$B$8,CCA_RATE,2,FALSE),
            VLOOKUP(MASTER!$B$8,CCA_RATE,3,FALSE)))))),"")</f>
        <v/>
      </c>
      <c r="CP136" s="48" t="str">
        <f>IFERROR(IF(C136="","",
IF(BR136=0,0,
   IF(AND(AX136=14,ISNUMBER(L136)),L136,
      IF(AND(AX136&gt;0,AX136&lt;14,ISNUMBER(L136)),CO136,
         IF(BR136&lt;=23100,
            VLOOKUP(MASTER!$B$8,CCA_RATE,2,FALSE),
            VLOOKUP(MASTER!$B$8,CCA_RATE,3,FALSE)))))),"")</f>
        <v/>
      </c>
    </row>
    <row r="137" spans="1:94" x14ac:dyDescent="0.35">
      <c r="A137" s="48" t="str">
        <f>IF(C137="","",COUNTA($C$2:C137))</f>
        <v/>
      </c>
      <c r="B137" s="65"/>
      <c r="C137" s="65"/>
      <c r="D137" s="65"/>
      <c r="E137" s="65"/>
      <c r="F137" s="65"/>
      <c r="G137" s="65"/>
      <c r="H137" s="65"/>
      <c r="I137" s="65"/>
      <c r="J137" s="65"/>
      <c r="K137" s="65"/>
      <c r="L137" s="65"/>
      <c r="M137" s="65"/>
      <c r="N137" s="65"/>
      <c r="O137" s="65"/>
      <c r="P137" s="65"/>
      <c r="Q137" s="68"/>
      <c r="R137" s="68"/>
      <c r="S137" s="68"/>
      <c r="T137" s="68"/>
      <c r="U137" s="68"/>
      <c r="V137" s="68"/>
      <c r="W137" s="68"/>
      <c r="X137" s="68"/>
      <c r="Y137" s="68"/>
      <c r="Z137" s="68"/>
      <c r="AA137" s="68"/>
      <c r="AB137" s="68"/>
      <c r="AC137" t="s">
        <v>30</v>
      </c>
      <c r="AD137" s="48" t="str">
        <f t="shared" si="81"/>
        <v/>
      </c>
      <c r="AE137" s="48" t="str">
        <f>IFERROR(IF(AD137-MASTER!$B$6&lt;0,0,AD137-MASTER!$B$6),"")</f>
        <v/>
      </c>
      <c r="AF137" s="48" t="str">
        <f t="shared" si="82"/>
        <v/>
      </c>
      <c r="AG137" s="48" t="str">
        <f t="shared" si="83"/>
        <v/>
      </c>
      <c r="AH137" s="48" t="str">
        <f t="shared" si="84"/>
        <v/>
      </c>
      <c r="AI137" s="48" t="str">
        <f t="shared" si="85"/>
        <v/>
      </c>
      <c r="AJ137" s="48" t="str">
        <f t="shared" si="86"/>
        <v/>
      </c>
      <c r="AK137" s="69" t="str">
        <f t="shared" ca="1" si="87"/>
        <v/>
      </c>
      <c r="AW137" s="71">
        <f t="shared" si="79"/>
        <v>0</v>
      </c>
      <c r="AX137" s="71">
        <f t="shared" si="80"/>
        <v>0</v>
      </c>
      <c r="AY137" s="9">
        <f t="shared" si="88"/>
        <v>0</v>
      </c>
      <c r="AZ137" s="9">
        <f t="shared" si="89"/>
        <v>7</v>
      </c>
      <c r="BA137" s="9">
        <f t="shared" si="90"/>
        <v>0</v>
      </c>
      <c r="BB137" s="9">
        <f xml:space="preserve">
ROUND(BG137*MASTER!$B$3,0)
+ROUND(BH137*MASTER!$B$3,0)
+ROUND(BI137*MASTER!$B$3,0)
+ROUND(BJ137*MASTER!$B$3,0)
+ROUND(BK137*MASTER!$B$4,0)
+ROUND(BL137*MASTER!$B$4,0)
+ROUND(BM137*MASTER!$B$4,0)
+ROUND(BN137*MASTER!$B$4,0)
+ROUND(BO137*MASTER!$B$4,0)
+ROUND(BP137*MASTER!$B$4,0)
+ROUND(BQ137*MASTER!$B$4,0)
+ROUND(BR137*MASTER!$B$4,0)
+ROUND(
   (MASTER!$B$3 - MASTER!$B$11) * E137 * 2,
0)</f>
        <v>0</v>
      </c>
      <c r="BC137" s="9" t="str">
        <f t="shared" si="91"/>
        <v/>
      </c>
      <c r="BD137" s="9">
        <f t="shared" si="92"/>
        <v>0</v>
      </c>
      <c r="BE137" s="9">
        <f>IF(O137="Yes",MASTER!$B$7,0)</f>
        <v>0</v>
      </c>
      <c r="BF137" s="9">
        <f>IF(
   OR($N137="",$N137="NO"),
   0,
   IFERROR(
      ROUND(
         CHOOSE(
            MATCH($N137,$H$302:$H$313,0),
            (BG137 + ROUND(BG137*MASTER!$B$3,0))*0.5,
            (BH137 + ROUND(BH137*MASTER!$B$3,0))*0.5,
            (BI137 + ROUND(BI137*MASTER!$B$3,0))*0.5,
            (BJ137 + ROUND(BJ137*MASTER!$B$3,0))*0.5,
            (BK137 + ROUND(BK137*MASTER!$B$4,0))*0.5,
            (BL137 + ROUND(BL137*MASTER!$B$4,0))*0.5,
            (BM137 + ROUND(BM137*MASTER!$B$4,0))*0.5,
            (BN137 + ROUND(BN137*MASTER!$B$4,0))*0.5,
            (BO137 + ROUND(BO137*MASTER!$B$4,0))*0.5,
            (BP137 + ROUND(BP137*MASTER!$B$4,0))*0.5,
            (BQ137 + ROUND(BQ137*MASTER!$B$4,0))*0.5,
            (BR137 + ROUND(BR137*MASTER!$B$4,0))*0.5
         ),
      0),
   0)
)</f>
        <v>0</v>
      </c>
      <c r="BG137" s="71">
        <f t="shared" si="93"/>
        <v>0</v>
      </c>
      <c r="BH137" s="9">
        <f t="shared" si="94"/>
        <v>0</v>
      </c>
      <c r="BI137" s="9">
        <f t="shared" si="95"/>
        <v>0</v>
      </c>
      <c r="BJ137" s="9">
        <f t="shared" si="96"/>
        <v>0</v>
      </c>
      <c r="BK137" s="9">
        <f t="shared" si="97"/>
        <v>0</v>
      </c>
      <c r="BL137" s="71">
        <f t="shared" si="98"/>
        <v>0</v>
      </c>
      <c r="BM137" s="71">
        <f t="shared" si="99"/>
        <v>0</v>
      </c>
      <c r="BN137" s="71">
        <f t="shared" si="100"/>
        <v>0</v>
      </c>
      <c r="BO137" s="71">
        <f t="shared" si="101"/>
        <v>0</v>
      </c>
      <c r="BP137" s="71">
        <f t="shared" si="102"/>
        <v>0</v>
      </c>
      <c r="BQ137" s="72">
        <f t="shared" si="103"/>
        <v>0</v>
      </c>
      <c r="BR137" s="71">
        <f t="shared" si="104"/>
        <v>0</v>
      </c>
      <c r="BS137" s="58" t="str">
        <f>IF(C137="","",IFERROR(VLOOKUP($A137,HRA_EXCEPTION,2,FALSE),MASTER!$B$5))</f>
        <v/>
      </c>
      <c r="BT137" s="48" t="str">
        <f t="shared" si="105"/>
        <v/>
      </c>
      <c r="BU137" s="48" t="str">
        <f t="shared" si="106"/>
        <v/>
      </c>
      <c r="BV137" s="48" t="str">
        <f t="shared" si="107"/>
        <v/>
      </c>
      <c r="BW137" s="48" t="str">
        <f t="shared" si="108"/>
        <v/>
      </c>
      <c r="BX137" s="48" t="str">
        <f t="shared" si="109"/>
        <v/>
      </c>
      <c r="BY137" s="48" t="str">
        <f t="shared" si="110"/>
        <v/>
      </c>
      <c r="BZ137" s="48" t="str">
        <f t="shared" si="111"/>
        <v/>
      </c>
      <c r="CA137" s="48" t="str">
        <f t="shared" si="112"/>
        <v/>
      </c>
      <c r="CB137" s="48" t="str">
        <f t="shared" si="113"/>
        <v/>
      </c>
      <c r="CC137" s="48" t="str">
        <f t="shared" si="114"/>
        <v/>
      </c>
      <c r="CD137" s="48" t="str">
        <f t="shared" si="115"/>
        <v/>
      </c>
      <c r="CE137" s="58" t="str">
        <f>IFERROR(IF(BG137&lt;=23100,
   VLOOKUP(MASTER!$B$8,CCA_RATE,2,FALSE),
   VLOOKUP(MASTER!$B$8,CCA_RATE,3,FALSE)),"")</f>
        <v/>
      </c>
      <c r="CF137" s="48" t="str">
        <f>IFERROR(IF(C137="","",
IF(BH137=0,0,
   IF(AND(AX137=4,ISNUMBER(L137)),L137,
      IF(BH137&lt;=23100,
         VLOOKUP(MASTER!$B$8,CCA_RATE,2,FALSE),
         VLOOKUP(MASTER!$B$8,CCA_RATE,3,FALSE))))),"")</f>
        <v/>
      </c>
      <c r="CG137" s="48" t="str">
        <f>IFERROR(IF(C137="","",
IF(BI137=0,0,
   IF(AND(AX137=5,ISNUMBER(L137)),L137,
      IF(AND(AX137&gt;0,AX137&lt;5,ISNUMBER(L137)),CF137,
         IF(BI137&lt;=23100,
            VLOOKUP(MASTER!$B$8,CCA_RATE,2,FALSE),
            VLOOKUP(MASTER!$B$8,CCA_RATE,3,FALSE)))))),"")</f>
        <v/>
      </c>
      <c r="CH137" s="48" t="str">
        <f>IFERROR(IF(C137="","",
IF(BJ137=0,0,
   IF(AND(AX137=6,ISNUMBER(L137)),L137,
      IF(AND(AX137&gt;0,AX137&lt;6,ISNUMBER(L137)),CG137,
         IF(BJ137&lt;=23100,
            VLOOKUP(MASTER!$B$8,CCA_RATE,2,FALSE),
            VLOOKUP(MASTER!$B$8,CCA_RATE,3,FALSE)))))),"")</f>
        <v/>
      </c>
      <c r="CI137" s="48" t="str">
        <f>IFERROR(IF(C137="","",
IF(BK137=0,0,
   IF(AND(AX137=7,ISNUMBER(L137)),L137,
      IF(AND(AX137&gt;0,AX137&lt;7,ISNUMBER(L137)),CH137,
         IF(BK137&lt;=23100,
            VLOOKUP(MASTER!$B$8,CCA_RATE,2,FALSE),
            VLOOKUP(MASTER!$B$8,CCA_RATE,3,FALSE)))))),"")</f>
        <v/>
      </c>
      <c r="CJ137" s="48" t="str">
        <f>IFERROR(IF(C137="","",
IF(BL137=0,0,
   IF(AND(AX137=8,ISNUMBER(L137)),L137,
      IF(AND(AX137&gt;0,AX137&lt;8,ISNUMBER(L137)),CI137,
         IF(BL137&lt;=23100,
            VLOOKUP(MASTER!$B$8,CCA_RATE,2,FALSE),
            VLOOKUP(MASTER!$B$8,CCA_RATE,3,FALSE)))))),"")</f>
        <v/>
      </c>
      <c r="CK137" s="48" t="str">
        <f>IFERROR(IF(C137="","",
IF(BM137=0,0,
   IF(AND(AX137=9,ISNUMBER(L137)),L137,
      IF(AND(AX137&gt;0,AX137&lt;9,ISNUMBER(L137)),CJ137,
         IF(BM137&lt;=23100,
            VLOOKUP(MASTER!$B$8,CCA_RATE,2,FALSE),
            VLOOKUP(MASTER!$B$8,CCA_RATE,3,FALSE)))))),"")</f>
        <v/>
      </c>
      <c r="CL137" s="48" t="str">
        <f>IFERROR(IF(C137="","",
IF(BN137=0,0,
   IF(AND(AX137=10,ISNUMBER(L137)),L137,
      IF(AND(AX137&gt;0,AX137&lt;10,ISNUMBER(L137)),CK137,
         IF(BN137&lt;=23100,
            VLOOKUP(MASTER!$B$8,CCA_RATE,2,FALSE),
            VLOOKUP(MASTER!$B$8,CCA_RATE,3,FALSE)))))),"")</f>
        <v/>
      </c>
      <c r="CM137" s="48" t="str">
        <f>IFERROR(IF(C137="","",
IF(BO137=0,0,
   IF(AND(AX137=11,ISNUMBER(L137)),L137,
      IF(AND(AX137&gt;0,AX137&lt;11,ISNUMBER(L137)),CL137,
         IF(BO137&lt;=23100,
            VLOOKUP(MASTER!$B$8,CCA_RATE,2,FALSE),
            VLOOKUP(MASTER!$B$8,CCA_RATE,3,FALSE)))))),"")</f>
        <v/>
      </c>
      <c r="CN137" s="48" t="str">
        <f>IFERROR(IF(C137="","",
IF(BP137=0,0,
   IF(AND(AX137=12,ISNUMBER(L137)),L137,
      IF(AND(AX137&gt;0,AX137&lt;12,ISNUMBER(L137)),CM137,
         IF(BP137&lt;=23100,
            VLOOKUP(MASTER!$B$8,CCA_RATE,2,FALSE),
            VLOOKUP(MASTER!$B$8,CCA_RATE,3,FALSE)))))),"")</f>
        <v/>
      </c>
      <c r="CO137" s="48" t="str">
        <f>IFERROR(IF(C137="","",
IF(BQ137=0,0,
   IF(AND(AX137=13,ISNUMBER(L137)),L137,
      IF(AND(AX137&gt;0,AX137&lt;13,ISNUMBER(L137)),CN137,
         IF(BQ137&lt;=23100,
            VLOOKUP(MASTER!$B$8,CCA_RATE,2,FALSE),
            VLOOKUP(MASTER!$B$8,CCA_RATE,3,FALSE)))))),"")</f>
        <v/>
      </c>
      <c r="CP137" s="48" t="str">
        <f>IFERROR(IF(C137="","",
IF(BR137=0,0,
   IF(AND(AX137=14,ISNUMBER(L137)),L137,
      IF(AND(AX137&gt;0,AX137&lt;14,ISNUMBER(L137)),CO137,
         IF(BR137&lt;=23100,
            VLOOKUP(MASTER!$B$8,CCA_RATE,2,FALSE),
            VLOOKUP(MASTER!$B$8,CCA_RATE,3,FALSE)))))),"")</f>
        <v/>
      </c>
    </row>
    <row r="138" spans="1:94" x14ac:dyDescent="0.35">
      <c r="A138" s="48" t="str">
        <f>IF(C138="","",COUNTA($C$2:C138))</f>
        <v/>
      </c>
      <c r="B138" s="65"/>
      <c r="C138" s="65"/>
      <c r="D138" s="65"/>
      <c r="E138" s="65"/>
      <c r="F138" s="65"/>
      <c r="G138" s="65"/>
      <c r="H138" s="65"/>
      <c r="I138" s="65"/>
      <c r="J138" s="65"/>
      <c r="K138" s="65"/>
      <c r="L138" s="65"/>
      <c r="M138" s="65"/>
      <c r="N138" s="65"/>
      <c r="O138" s="65"/>
      <c r="P138" s="65"/>
      <c r="Q138" s="68"/>
      <c r="R138" s="68"/>
      <c r="S138" s="68"/>
      <c r="T138" s="68"/>
      <c r="U138" s="68"/>
      <c r="V138" s="68"/>
      <c r="W138" s="68"/>
      <c r="X138" s="68"/>
      <c r="Y138" s="68"/>
      <c r="Z138" s="68"/>
      <c r="AA138" s="68"/>
      <c r="AB138" s="68"/>
      <c r="AD138" s="48" t="str">
        <f t="shared" si="81"/>
        <v/>
      </c>
      <c r="AE138" s="48" t="str">
        <f>IFERROR(IF(AD138-MASTER!$B$6&lt;0,0,AD138-MASTER!$B$6),"")</f>
        <v/>
      </c>
      <c r="AF138" s="48" t="str">
        <f t="shared" si="82"/>
        <v/>
      </c>
      <c r="AG138" s="48" t="str">
        <f t="shared" si="83"/>
        <v/>
      </c>
      <c r="AH138" s="48" t="str">
        <f t="shared" si="84"/>
        <v/>
      </c>
      <c r="AI138" s="48" t="str">
        <f t="shared" si="85"/>
        <v/>
      </c>
      <c r="AJ138" s="48" t="str">
        <f t="shared" si="86"/>
        <v/>
      </c>
      <c r="AK138" s="69" t="str">
        <f t="shared" ca="1" si="87"/>
        <v/>
      </c>
      <c r="AW138" s="71">
        <f t="shared" si="79"/>
        <v>0</v>
      </c>
      <c r="AX138" s="71">
        <f t="shared" si="80"/>
        <v>0</v>
      </c>
      <c r="AY138" s="9">
        <f t="shared" si="88"/>
        <v>0</v>
      </c>
      <c r="AZ138" s="9">
        <f t="shared" si="89"/>
        <v>7</v>
      </c>
      <c r="BA138" s="9">
        <f t="shared" si="90"/>
        <v>0</v>
      </c>
      <c r="BB138" s="9">
        <f xml:space="preserve">
ROUND(BG138*MASTER!$B$3,0)
+ROUND(BH138*MASTER!$B$3,0)
+ROUND(BI138*MASTER!$B$3,0)
+ROUND(BJ138*MASTER!$B$3,0)
+ROUND(BK138*MASTER!$B$4,0)
+ROUND(BL138*MASTER!$B$4,0)
+ROUND(BM138*MASTER!$B$4,0)
+ROUND(BN138*MASTER!$B$4,0)
+ROUND(BO138*MASTER!$B$4,0)
+ROUND(BP138*MASTER!$B$4,0)
+ROUND(BQ138*MASTER!$B$4,0)
+ROUND(BR138*MASTER!$B$4,0)
+ROUND(
   (MASTER!$B$3 - MASTER!$B$11) * E138 * 2,
0)</f>
        <v>0</v>
      </c>
      <c r="BC138" s="9" t="str">
        <f t="shared" si="91"/>
        <v/>
      </c>
      <c r="BD138" s="9">
        <f t="shared" si="92"/>
        <v>0</v>
      </c>
      <c r="BE138" s="9">
        <f>IF(O138="Yes",MASTER!$B$7,0)</f>
        <v>0</v>
      </c>
      <c r="BF138" s="9">
        <f>IF(
   OR($N138="",$N138="NO"),
   0,
   IFERROR(
      ROUND(
         CHOOSE(
            MATCH($N138,$H$302:$H$313,0),
            (BG138 + ROUND(BG138*MASTER!$B$3,0))*0.5,
            (BH138 + ROUND(BH138*MASTER!$B$3,0))*0.5,
            (BI138 + ROUND(BI138*MASTER!$B$3,0))*0.5,
            (BJ138 + ROUND(BJ138*MASTER!$B$3,0))*0.5,
            (BK138 + ROUND(BK138*MASTER!$B$4,0))*0.5,
            (BL138 + ROUND(BL138*MASTER!$B$4,0))*0.5,
            (BM138 + ROUND(BM138*MASTER!$B$4,0))*0.5,
            (BN138 + ROUND(BN138*MASTER!$B$4,0))*0.5,
            (BO138 + ROUND(BO138*MASTER!$B$4,0))*0.5,
            (BP138 + ROUND(BP138*MASTER!$B$4,0))*0.5,
            (BQ138 + ROUND(BQ138*MASTER!$B$4,0))*0.5,
            (BR138 + ROUND(BR138*MASTER!$B$4,0))*0.5
         ),
      0),
   0)
)</f>
        <v>0</v>
      </c>
      <c r="BG138" s="71">
        <f t="shared" si="93"/>
        <v>0</v>
      </c>
      <c r="BH138" s="9">
        <f t="shared" si="94"/>
        <v>0</v>
      </c>
      <c r="BI138" s="9">
        <f t="shared" si="95"/>
        <v>0</v>
      </c>
      <c r="BJ138" s="9">
        <f t="shared" si="96"/>
        <v>0</v>
      </c>
      <c r="BK138" s="9">
        <f t="shared" si="97"/>
        <v>0</v>
      </c>
      <c r="BL138" s="71">
        <f t="shared" si="98"/>
        <v>0</v>
      </c>
      <c r="BM138" s="71">
        <f t="shared" si="99"/>
        <v>0</v>
      </c>
      <c r="BN138" s="71">
        <f t="shared" si="100"/>
        <v>0</v>
      </c>
      <c r="BO138" s="71">
        <f t="shared" si="101"/>
        <v>0</v>
      </c>
      <c r="BP138" s="71">
        <f t="shared" si="102"/>
        <v>0</v>
      </c>
      <c r="BQ138" s="72">
        <f t="shared" si="103"/>
        <v>0</v>
      </c>
      <c r="BR138" s="71">
        <f t="shared" si="104"/>
        <v>0</v>
      </c>
      <c r="BS138" s="58" t="str">
        <f>IF(C138="","",IFERROR(VLOOKUP($A138,HRA_EXCEPTION,2,FALSE),MASTER!$B$5))</f>
        <v/>
      </c>
      <c r="BT138" s="48" t="str">
        <f t="shared" si="105"/>
        <v/>
      </c>
      <c r="BU138" s="48" t="str">
        <f t="shared" si="106"/>
        <v/>
      </c>
      <c r="BV138" s="48" t="str">
        <f t="shared" si="107"/>
        <v/>
      </c>
      <c r="BW138" s="48" t="str">
        <f t="shared" si="108"/>
        <v/>
      </c>
      <c r="BX138" s="48" t="str">
        <f t="shared" si="109"/>
        <v/>
      </c>
      <c r="BY138" s="48" t="str">
        <f t="shared" si="110"/>
        <v/>
      </c>
      <c r="BZ138" s="48" t="str">
        <f t="shared" si="111"/>
        <v/>
      </c>
      <c r="CA138" s="48" t="str">
        <f t="shared" si="112"/>
        <v/>
      </c>
      <c r="CB138" s="48" t="str">
        <f t="shared" si="113"/>
        <v/>
      </c>
      <c r="CC138" s="48" t="str">
        <f t="shared" si="114"/>
        <v/>
      </c>
      <c r="CD138" s="48" t="str">
        <f t="shared" si="115"/>
        <v/>
      </c>
      <c r="CE138" s="58" t="str">
        <f>IFERROR(IF(BG138&lt;=23100,
   VLOOKUP(MASTER!$B$8,CCA_RATE,2,FALSE),
   VLOOKUP(MASTER!$B$8,CCA_RATE,3,FALSE)),"")</f>
        <v/>
      </c>
      <c r="CF138" s="48" t="str">
        <f>IFERROR(IF(C138="","",
IF(BH138=0,0,
   IF(AND(AX138=4,ISNUMBER(L138)),L138,
      IF(BH138&lt;=23100,
         VLOOKUP(MASTER!$B$8,CCA_RATE,2,FALSE),
         VLOOKUP(MASTER!$B$8,CCA_RATE,3,FALSE))))),"")</f>
        <v/>
      </c>
      <c r="CG138" s="48" t="str">
        <f>IFERROR(IF(C138="","",
IF(BI138=0,0,
   IF(AND(AX138=5,ISNUMBER(L138)),L138,
      IF(AND(AX138&gt;0,AX138&lt;5,ISNUMBER(L138)),CF138,
         IF(BI138&lt;=23100,
            VLOOKUP(MASTER!$B$8,CCA_RATE,2,FALSE),
            VLOOKUP(MASTER!$B$8,CCA_RATE,3,FALSE)))))),"")</f>
        <v/>
      </c>
      <c r="CH138" s="48" t="str">
        <f>IFERROR(IF(C138="","",
IF(BJ138=0,0,
   IF(AND(AX138=6,ISNUMBER(L138)),L138,
      IF(AND(AX138&gt;0,AX138&lt;6,ISNUMBER(L138)),CG138,
         IF(BJ138&lt;=23100,
            VLOOKUP(MASTER!$B$8,CCA_RATE,2,FALSE),
            VLOOKUP(MASTER!$B$8,CCA_RATE,3,FALSE)))))),"")</f>
        <v/>
      </c>
      <c r="CI138" s="48" t="str">
        <f>IFERROR(IF(C138="","",
IF(BK138=0,0,
   IF(AND(AX138=7,ISNUMBER(L138)),L138,
      IF(AND(AX138&gt;0,AX138&lt;7,ISNUMBER(L138)),CH138,
         IF(BK138&lt;=23100,
            VLOOKUP(MASTER!$B$8,CCA_RATE,2,FALSE),
            VLOOKUP(MASTER!$B$8,CCA_RATE,3,FALSE)))))),"")</f>
        <v/>
      </c>
      <c r="CJ138" s="48" t="str">
        <f>IFERROR(IF(C138="","",
IF(BL138=0,0,
   IF(AND(AX138=8,ISNUMBER(L138)),L138,
      IF(AND(AX138&gt;0,AX138&lt;8,ISNUMBER(L138)),CI138,
         IF(BL138&lt;=23100,
            VLOOKUP(MASTER!$B$8,CCA_RATE,2,FALSE),
            VLOOKUP(MASTER!$B$8,CCA_RATE,3,FALSE)))))),"")</f>
        <v/>
      </c>
      <c r="CK138" s="48" t="str">
        <f>IFERROR(IF(C138="","",
IF(BM138=0,0,
   IF(AND(AX138=9,ISNUMBER(L138)),L138,
      IF(AND(AX138&gt;0,AX138&lt;9,ISNUMBER(L138)),CJ138,
         IF(BM138&lt;=23100,
            VLOOKUP(MASTER!$B$8,CCA_RATE,2,FALSE),
            VLOOKUP(MASTER!$B$8,CCA_RATE,3,FALSE)))))),"")</f>
        <v/>
      </c>
      <c r="CL138" s="48" t="str">
        <f>IFERROR(IF(C138="","",
IF(BN138=0,0,
   IF(AND(AX138=10,ISNUMBER(L138)),L138,
      IF(AND(AX138&gt;0,AX138&lt;10,ISNUMBER(L138)),CK138,
         IF(BN138&lt;=23100,
            VLOOKUP(MASTER!$B$8,CCA_RATE,2,FALSE),
            VLOOKUP(MASTER!$B$8,CCA_RATE,3,FALSE)))))),"")</f>
        <v/>
      </c>
      <c r="CM138" s="48" t="str">
        <f>IFERROR(IF(C138="","",
IF(BO138=0,0,
   IF(AND(AX138=11,ISNUMBER(L138)),L138,
      IF(AND(AX138&gt;0,AX138&lt;11,ISNUMBER(L138)),CL138,
         IF(BO138&lt;=23100,
            VLOOKUP(MASTER!$B$8,CCA_RATE,2,FALSE),
            VLOOKUP(MASTER!$B$8,CCA_RATE,3,FALSE)))))),"")</f>
        <v/>
      </c>
      <c r="CN138" s="48" t="str">
        <f>IFERROR(IF(C138="","",
IF(BP138=0,0,
   IF(AND(AX138=12,ISNUMBER(L138)),L138,
      IF(AND(AX138&gt;0,AX138&lt;12,ISNUMBER(L138)),CM138,
         IF(BP138&lt;=23100,
            VLOOKUP(MASTER!$B$8,CCA_RATE,2,FALSE),
            VLOOKUP(MASTER!$B$8,CCA_RATE,3,FALSE)))))),"")</f>
        <v/>
      </c>
      <c r="CO138" s="48" t="str">
        <f>IFERROR(IF(C138="","",
IF(BQ138=0,0,
   IF(AND(AX138=13,ISNUMBER(L138)),L138,
      IF(AND(AX138&gt;0,AX138&lt;13,ISNUMBER(L138)),CN138,
         IF(BQ138&lt;=23100,
            VLOOKUP(MASTER!$B$8,CCA_RATE,2,FALSE),
            VLOOKUP(MASTER!$B$8,CCA_RATE,3,FALSE)))))),"")</f>
        <v/>
      </c>
      <c r="CP138" s="48" t="str">
        <f>IFERROR(IF(C138="","",
IF(BR138=0,0,
   IF(AND(AX138=14,ISNUMBER(L138)),L138,
      IF(AND(AX138&gt;0,AX138&lt;14,ISNUMBER(L138)),CO138,
         IF(BR138&lt;=23100,
            VLOOKUP(MASTER!$B$8,CCA_RATE,2,FALSE),
            VLOOKUP(MASTER!$B$8,CCA_RATE,3,FALSE)))))),"")</f>
        <v/>
      </c>
    </row>
    <row r="139" spans="1:94" x14ac:dyDescent="0.35">
      <c r="A139" s="48" t="str">
        <f>IF(C139="","",COUNTA($C$2:C139))</f>
        <v/>
      </c>
      <c r="B139" s="65"/>
      <c r="C139" s="65"/>
      <c r="D139" s="65"/>
      <c r="E139" s="65"/>
      <c r="F139" s="65"/>
      <c r="G139" s="65"/>
      <c r="H139" s="65"/>
      <c r="I139" s="65"/>
      <c r="J139" s="65"/>
      <c r="K139" s="65"/>
      <c r="L139" s="65"/>
      <c r="M139" s="65"/>
      <c r="N139" s="65"/>
      <c r="O139" s="65"/>
      <c r="P139" s="65"/>
      <c r="Q139" s="68"/>
      <c r="R139" s="68"/>
      <c r="S139" s="68"/>
      <c r="T139" s="68"/>
      <c r="U139" s="68"/>
      <c r="V139" s="68"/>
      <c r="W139" s="68"/>
      <c r="X139" s="68"/>
      <c r="Y139" s="68"/>
      <c r="Z139" s="68"/>
      <c r="AA139" s="68"/>
      <c r="AB139" s="68"/>
      <c r="AD139" s="48" t="str">
        <f t="shared" si="81"/>
        <v/>
      </c>
      <c r="AE139" s="48" t="str">
        <f>IFERROR(IF(AD139-MASTER!$B$6&lt;0,0,AD139-MASTER!$B$6),"")</f>
        <v/>
      </c>
      <c r="AF139" s="48" t="str">
        <f t="shared" si="82"/>
        <v/>
      </c>
      <c r="AG139" s="48" t="str">
        <f t="shared" si="83"/>
        <v/>
      </c>
      <c r="AH139" s="48" t="str">
        <f t="shared" si="84"/>
        <v/>
      </c>
      <c r="AI139" s="48" t="str">
        <f t="shared" si="85"/>
        <v/>
      </c>
      <c r="AJ139" s="48" t="str">
        <f t="shared" si="86"/>
        <v/>
      </c>
      <c r="AK139" s="69" t="str">
        <f t="shared" ca="1" si="87"/>
        <v/>
      </c>
      <c r="AW139" s="71">
        <f t="shared" si="79"/>
        <v>0</v>
      </c>
      <c r="AX139" s="71">
        <f t="shared" si="80"/>
        <v>0</v>
      </c>
      <c r="AY139" s="9">
        <f t="shared" si="88"/>
        <v>0</v>
      </c>
      <c r="AZ139" s="9">
        <f t="shared" si="89"/>
        <v>7</v>
      </c>
      <c r="BA139" s="9">
        <f t="shared" si="90"/>
        <v>0</v>
      </c>
      <c r="BB139" s="9">
        <f xml:space="preserve">
ROUND(BG139*MASTER!$B$3,0)
+ROUND(BH139*MASTER!$B$3,0)
+ROUND(BI139*MASTER!$B$3,0)
+ROUND(BJ139*MASTER!$B$3,0)
+ROUND(BK139*MASTER!$B$4,0)
+ROUND(BL139*MASTER!$B$4,0)
+ROUND(BM139*MASTER!$B$4,0)
+ROUND(BN139*MASTER!$B$4,0)
+ROUND(BO139*MASTER!$B$4,0)
+ROUND(BP139*MASTER!$B$4,0)
+ROUND(BQ139*MASTER!$B$4,0)
+ROUND(BR139*MASTER!$B$4,0)
+ROUND(
   (MASTER!$B$3 - MASTER!$B$11) * E139 * 2,
0)</f>
        <v>0</v>
      </c>
      <c r="BC139" s="9" t="str">
        <f t="shared" si="91"/>
        <v/>
      </c>
      <c r="BD139" s="9">
        <f t="shared" si="92"/>
        <v>0</v>
      </c>
      <c r="BE139" s="9">
        <f>IF(O139="Yes",MASTER!$B$7,0)</f>
        <v>0</v>
      </c>
      <c r="BF139" s="9">
        <f>IF(
   OR($N139="",$N139="NO"),
   0,
   IFERROR(
      ROUND(
         CHOOSE(
            MATCH($N139,$H$302:$H$313,0),
            (BG139 + ROUND(BG139*MASTER!$B$3,0))*0.5,
            (BH139 + ROUND(BH139*MASTER!$B$3,0))*0.5,
            (BI139 + ROUND(BI139*MASTER!$B$3,0))*0.5,
            (BJ139 + ROUND(BJ139*MASTER!$B$3,0))*0.5,
            (BK139 + ROUND(BK139*MASTER!$B$4,0))*0.5,
            (BL139 + ROUND(BL139*MASTER!$B$4,0))*0.5,
            (BM139 + ROUND(BM139*MASTER!$B$4,0))*0.5,
            (BN139 + ROUND(BN139*MASTER!$B$4,0))*0.5,
            (BO139 + ROUND(BO139*MASTER!$B$4,0))*0.5,
            (BP139 + ROUND(BP139*MASTER!$B$4,0))*0.5,
            (BQ139 + ROUND(BQ139*MASTER!$B$4,0))*0.5,
            (BR139 + ROUND(BR139*MASTER!$B$4,0))*0.5
         ),
      0),
   0)
)</f>
        <v>0</v>
      </c>
      <c r="BG139" s="71">
        <f t="shared" si="93"/>
        <v>0</v>
      </c>
      <c r="BH139" s="9">
        <f t="shared" si="94"/>
        <v>0</v>
      </c>
      <c r="BI139" s="9">
        <f t="shared" si="95"/>
        <v>0</v>
      </c>
      <c r="BJ139" s="9">
        <f t="shared" si="96"/>
        <v>0</v>
      </c>
      <c r="BK139" s="9">
        <f t="shared" si="97"/>
        <v>0</v>
      </c>
      <c r="BL139" s="71">
        <f t="shared" si="98"/>
        <v>0</v>
      </c>
      <c r="BM139" s="71">
        <f t="shared" si="99"/>
        <v>0</v>
      </c>
      <c r="BN139" s="71">
        <f t="shared" si="100"/>
        <v>0</v>
      </c>
      <c r="BO139" s="71">
        <f t="shared" si="101"/>
        <v>0</v>
      </c>
      <c r="BP139" s="71">
        <f t="shared" si="102"/>
        <v>0</v>
      </c>
      <c r="BQ139" s="72">
        <f t="shared" si="103"/>
        <v>0</v>
      </c>
      <c r="BR139" s="71">
        <f t="shared" si="104"/>
        <v>0</v>
      </c>
      <c r="BS139" s="58" t="str">
        <f>IF(C139="","",IFERROR(VLOOKUP($A139,HRA_EXCEPTION,2,FALSE),MASTER!$B$5))</f>
        <v/>
      </c>
      <c r="BT139" s="48" t="str">
        <f t="shared" si="105"/>
        <v/>
      </c>
      <c r="BU139" s="48" t="str">
        <f t="shared" si="106"/>
        <v/>
      </c>
      <c r="BV139" s="48" t="str">
        <f t="shared" si="107"/>
        <v/>
      </c>
      <c r="BW139" s="48" t="str">
        <f t="shared" si="108"/>
        <v/>
      </c>
      <c r="BX139" s="48" t="str">
        <f t="shared" si="109"/>
        <v/>
      </c>
      <c r="BY139" s="48" t="str">
        <f t="shared" si="110"/>
        <v/>
      </c>
      <c r="BZ139" s="48" t="str">
        <f t="shared" si="111"/>
        <v/>
      </c>
      <c r="CA139" s="48" t="str">
        <f t="shared" si="112"/>
        <v/>
      </c>
      <c r="CB139" s="48" t="str">
        <f t="shared" si="113"/>
        <v/>
      </c>
      <c r="CC139" s="48" t="str">
        <f t="shared" si="114"/>
        <v/>
      </c>
      <c r="CD139" s="48" t="str">
        <f t="shared" si="115"/>
        <v/>
      </c>
      <c r="CE139" s="58" t="str">
        <f>IFERROR(IF(BG139&lt;=23100,
   VLOOKUP(MASTER!$B$8,CCA_RATE,2,FALSE),
   VLOOKUP(MASTER!$B$8,CCA_RATE,3,FALSE)),"")</f>
        <v/>
      </c>
      <c r="CF139" s="48" t="str">
        <f>IFERROR(IF(C139="","",
IF(BH139=0,0,
   IF(AND(AX139=4,ISNUMBER(L139)),L139,
      IF(BH139&lt;=23100,
         VLOOKUP(MASTER!$B$8,CCA_RATE,2,FALSE),
         VLOOKUP(MASTER!$B$8,CCA_RATE,3,FALSE))))),"")</f>
        <v/>
      </c>
      <c r="CG139" s="48" t="str">
        <f>IFERROR(IF(C139="","",
IF(BI139=0,0,
   IF(AND(AX139=5,ISNUMBER(L139)),L139,
      IF(AND(AX139&gt;0,AX139&lt;5,ISNUMBER(L139)),CF139,
         IF(BI139&lt;=23100,
            VLOOKUP(MASTER!$B$8,CCA_RATE,2,FALSE),
            VLOOKUP(MASTER!$B$8,CCA_RATE,3,FALSE)))))),"")</f>
        <v/>
      </c>
      <c r="CH139" s="48" t="str">
        <f>IFERROR(IF(C139="","",
IF(BJ139=0,0,
   IF(AND(AX139=6,ISNUMBER(L139)),L139,
      IF(AND(AX139&gt;0,AX139&lt;6,ISNUMBER(L139)),CG139,
         IF(BJ139&lt;=23100,
            VLOOKUP(MASTER!$B$8,CCA_RATE,2,FALSE),
            VLOOKUP(MASTER!$B$8,CCA_RATE,3,FALSE)))))),"")</f>
        <v/>
      </c>
      <c r="CI139" s="48" t="str">
        <f>IFERROR(IF(C139="","",
IF(BK139=0,0,
   IF(AND(AX139=7,ISNUMBER(L139)),L139,
      IF(AND(AX139&gt;0,AX139&lt;7,ISNUMBER(L139)),CH139,
         IF(BK139&lt;=23100,
            VLOOKUP(MASTER!$B$8,CCA_RATE,2,FALSE),
            VLOOKUP(MASTER!$B$8,CCA_RATE,3,FALSE)))))),"")</f>
        <v/>
      </c>
      <c r="CJ139" s="48" t="str">
        <f>IFERROR(IF(C139="","",
IF(BL139=0,0,
   IF(AND(AX139=8,ISNUMBER(L139)),L139,
      IF(AND(AX139&gt;0,AX139&lt;8,ISNUMBER(L139)),CI139,
         IF(BL139&lt;=23100,
            VLOOKUP(MASTER!$B$8,CCA_RATE,2,FALSE),
            VLOOKUP(MASTER!$B$8,CCA_RATE,3,FALSE)))))),"")</f>
        <v/>
      </c>
      <c r="CK139" s="48" t="str">
        <f>IFERROR(IF(C139="","",
IF(BM139=0,0,
   IF(AND(AX139=9,ISNUMBER(L139)),L139,
      IF(AND(AX139&gt;0,AX139&lt;9,ISNUMBER(L139)),CJ139,
         IF(BM139&lt;=23100,
            VLOOKUP(MASTER!$B$8,CCA_RATE,2,FALSE),
            VLOOKUP(MASTER!$B$8,CCA_RATE,3,FALSE)))))),"")</f>
        <v/>
      </c>
      <c r="CL139" s="48" t="str">
        <f>IFERROR(IF(C139="","",
IF(BN139=0,0,
   IF(AND(AX139=10,ISNUMBER(L139)),L139,
      IF(AND(AX139&gt;0,AX139&lt;10,ISNUMBER(L139)),CK139,
         IF(BN139&lt;=23100,
            VLOOKUP(MASTER!$B$8,CCA_RATE,2,FALSE),
            VLOOKUP(MASTER!$B$8,CCA_RATE,3,FALSE)))))),"")</f>
        <v/>
      </c>
      <c r="CM139" s="48" t="str">
        <f>IFERROR(IF(C139="","",
IF(BO139=0,0,
   IF(AND(AX139=11,ISNUMBER(L139)),L139,
      IF(AND(AX139&gt;0,AX139&lt;11,ISNUMBER(L139)),CL139,
         IF(BO139&lt;=23100,
            VLOOKUP(MASTER!$B$8,CCA_RATE,2,FALSE),
            VLOOKUP(MASTER!$B$8,CCA_RATE,3,FALSE)))))),"")</f>
        <v/>
      </c>
      <c r="CN139" s="48" t="str">
        <f>IFERROR(IF(C139="","",
IF(BP139=0,0,
   IF(AND(AX139=12,ISNUMBER(L139)),L139,
      IF(AND(AX139&gt;0,AX139&lt;12,ISNUMBER(L139)),CM139,
         IF(BP139&lt;=23100,
            VLOOKUP(MASTER!$B$8,CCA_RATE,2,FALSE),
            VLOOKUP(MASTER!$B$8,CCA_RATE,3,FALSE)))))),"")</f>
        <v/>
      </c>
      <c r="CO139" s="48" t="str">
        <f>IFERROR(IF(C139="","",
IF(BQ139=0,0,
   IF(AND(AX139=13,ISNUMBER(L139)),L139,
      IF(AND(AX139&gt;0,AX139&lt;13,ISNUMBER(L139)),CN139,
         IF(BQ139&lt;=23100,
            VLOOKUP(MASTER!$B$8,CCA_RATE,2,FALSE),
            VLOOKUP(MASTER!$B$8,CCA_RATE,3,FALSE)))))),"")</f>
        <v/>
      </c>
      <c r="CP139" s="48" t="str">
        <f>IFERROR(IF(C139="","",
IF(BR139=0,0,
   IF(AND(AX139=14,ISNUMBER(L139)),L139,
      IF(AND(AX139&gt;0,AX139&lt;14,ISNUMBER(L139)),CO139,
         IF(BR139&lt;=23100,
            VLOOKUP(MASTER!$B$8,CCA_RATE,2,FALSE),
            VLOOKUP(MASTER!$B$8,CCA_RATE,3,FALSE)))))),"")</f>
        <v/>
      </c>
    </row>
    <row r="140" spans="1:94" x14ac:dyDescent="0.35">
      <c r="A140" s="48" t="str">
        <f>IF(C140="","",COUNTA($C$2:C140))</f>
        <v/>
      </c>
      <c r="B140" s="65"/>
      <c r="C140" s="65"/>
      <c r="D140" s="65"/>
      <c r="E140" s="65"/>
      <c r="F140" s="65"/>
      <c r="G140" s="65"/>
      <c r="H140" s="65"/>
      <c r="I140" s="65"/>
      <c r="J140" s="65"/>
      <c r="K140" s="65"/>
      <c r="L140" s="65"/>
      <c r="M140" s="65"/>
      <c r="N140" s="65"/>
      <c r="O140" s="65"/>
      <c r="P140" s="65"/>
      <c r="Q140" s="68"/>
      <c r="R140" s="68"/>
      <c r="S140" s="68"/>
      <c r="T140" s="68"/>
      <c r="U140" s="68"/>
      <c r="V140" s="68"/>
      <c r="W140" s="68"/>
      <c r="X140" s="68"/>
      <c r="Y140" s="68"/>
      <c r="Z140" s="68"/>
      <c r="AA140" s="68"/>
      <c r="AB140" s="68"/>
      <c r="AD140" s="48" t="str">
        <f t="shared" si="81"/>
        <v/>
      </c>
      <c r="AE140" s="48" t="str">
        <f>IFERROR(IF(AD140-MASTER!$B$6&lt;0,0,AD140-MASTER!$B$6),"")</f>
        <v/>
      </c>
      <c r="AF140" s="48" t="str">
        <f t="shared" si="82"/>
        <v/>
      </c>
      <c r="AG140" s="48" t="str">
        <f t="shared" si="83"/>
        <v/>
      </c>
      <c r="AH140" s="48" t="str">
        <f t="shared" si="84"/>
        <v/>
      </c>
      <c r="AI140" s="48" t="str">
        <f t="shared" si="85"/>
        <v/>
      </c>
      <c r="AJ140" s="48" t="str">
        <f t="shared" si="86"/>
        <v/>
      </c>
      <c r="AK140" s="69" t="str">
        <f t="shared" ca="1" si="87"/>
        <v/>
      </c>
      <c r="AW140" s="71">
        <f t="shared" si="79"/>
        <v>0</v>
      </c>
      <c r="AX140" s="71">
        <f t="shared" si="80"/>
        <v>0</v>
      </c>
      <c r="AY140" s="9">
        <f t="shared" si="88"/>
        <v>0</v>
      </c>
      <c r="AZ140" s="9">
        <f t="shared" si="89"/>
        <v>7</v>
      </c>
      <c r="BA140" s="9">
        <f t="shared" si="90"/>
        <v>0</v>
      </c>
      <c r="BB140" s="9">
        <f xml:space="preserve">
ROUND(BG140*MASTER!$B$3,0)
+ROUND(BH140*MASTER!$B$3,0)
+ROUND(BI140*MASTER!$B$3,0)
+ROUND(BJ140*MASTER!$B$3,0)
+ROUND(BK140*MASTER!$B$4,0)
+ROUND(BL140*MASTER!$B$4,0)
+ROUND(BM140*MASTER!$B$4,0)
+ROUND(BN140*MASTER!$B$4,0)
+ROUND(BO140*MASTER!$B$4,0)
+ROUND(BP140*MASTER!$B$4,0)
+ROUND(BQ140*MASTER!$B$4,0)
+ROUND(BR140*MASTER!$B$4,0)
+ROUND(
   (MASTER!$B$3 - MASTER!$B$11) * E140 * 2,
0)</f>
        <v>0</v>
      </c>
      <c r="BC140" s="9" t="str">
        <f t="shared" si="91"/>
        <v/>
      </c>
      <c r="BD140" s="9">
        <f t="shared" si="92"/>
        <v>0</v>
      </c>
      <c r="BE140" s="9">
        <f>IF(O140="Yes",MASTER!$B$7,0)</f>
        <v>0</v>
      </c>
      <c r="BF140" s="9">
        <f>IF(
   OR($N140="",$N140="NO"),
   0,
   IFERROR(
      ROUND(
         CHOOSE(
            MATCH($N140,$H$302:$H$313,0),
            (BG140 + ROUND(BG140*MASTER!$B$3,0))*0.5,
            (BH140 + ROUND(BH140*MASTER!$B$3,0))*0.5,
            (BI140 + ROUND(BI140*MASTER!$B$3,0))*0.5,
            (BJ140 + ROUND(BJ140*MASTER!$B$3,0))*0.5,
            (BK140 + ROUND(BK140*MASTER!$B$4,0))*0.5,
            (BL140 + ROUND(BL140*MASTER!$B$4,0))*0.5,
            (BM140 + ROUND(BM140*MASTER!$B$4,0))*0.5,
            (BN140 + ROUND(BN140*MASTER!$B$4,0))*0.5,
            (BO140 + ROUND(BO140*MASTER!$B$4,0))*0.5,
            (BP140 + ROUND(BP140*MASTER!$B$4,0))*0.5,
            (BQ140 + ROUND(BQ140*MASTER!$B$4,0))*0.5,
            (BR140 + ROUND(BR140*MASTER!$B$4,0))*0.5
         ),
      0),
   0)
)</f>
        <v>0</v>
      </c>
      <c r="BG140" s="71">
        <f t="shared" si="93"/>
        <v>0</v>
      </c>
      <c r="BH140" s="9">
        <f t="shared" si="94"/>
        <v>0</v>
      </c>
      <c r="BI140" s="9">
        <f t="shared" si="95"/>
        <v>0</v>
      </c>
      <c r="BJ140" s="9">
        <f t="shared" si="96"/>
        <v>0</v>
      </c>
      <c r="BK140" s="9">
        <f t="shared" si="97"/>
        <v>0</v>
      </c>
      <c r="BL140" s="71">
        <f t="shared" si="98"/>
        <v>0</v>
      </c>
      <c r="BM140" s="71">
        <f t="shared" si="99"/>
        <v>0</v>
      </c>
      <c r="BN140" s="71">
        <f t="shared" si="100"/>
        <v>0</v>
      </c>
      <c r="BO140" s="71">
        <f t="shared" si="101"/>
        <v>0</v>
      </c>
      <c r="BP140" s="71">
        <f t="shared" si="102"/>
        <v>0</v>
      </c>
      <c r="BQ140" s="72">
        <f t="shared" si="103"/>
        <v>0</v>
      </c>
      <c r="BR140" s="71">
        <f t="shared" si="104"/>
        <v>0</v>
      </c>
      <c r="BS140" s="58" t="str">
        <f>IF(C140="","",IFERROR(VLOOKUP($A140,HRA_EXCEPTION,2,FALSE),MASTER!$B$5))</f>
        <v/>
      </c>
      <c r="BT140" s="48" t="str">
        <f t="shared" si="105"/>
        <v/>
      </c>
      <c r="BU140" s="48" t="str">
        <f t="shared" si="106"/>
        <v/>
      </c>
      <c r="BV140" s="48" t="str">
        <f t="shared" si="107"/>
        <v/>
      </c>
      <c r="BW140" s="48" t="str">
        <f t="shared" si="108"/>
        <v/>
      </c>
      <c r="BX140" s="48" t="str">
        <f t="shared" si="109"/>
        <v/>
      </c>
      <c r="BY140" s="48" t="str">
        <f t="shared" si="110"/>
        <v/>
      </c>
      <c r="BZ140" s="48" t="str">
        <f t="shared" si="111"/>
        <v/>
      </c>
      <c r="CA140" s="48" t="str">
        <f t="shared" si="112"/>
        <v/>
      </c>
      <c r="CB140" s="48" t="str">
        <f t="shared" si="113"/>
        <v/>
      </c>
      <c r="CC140" s="48" t="str">
        <f t="shared" si="114"/>
        <v/>
      </c>
      <c r="CD140" s="48" t="str">
        <f t="shared" si="115"/>
        <v/>
      </c>
      <c r="CE140" s="58" t="str">
        <f>IFERROR(IF(BG140&lt;=23100,
   VLOOKUP(MASTER!$B$8,CCA_RATE,2,FALSE),
   VLOOKUP(MASTER!$B$8,CCA_RATE,3,FALSE)),"")</f>
        <v/>
      </c>
      <c r="CF140" s="48" t="str">
        <f>IFERROR(IF(C140="","",
IF(BH140=0,0,
   IF(AND(AX140=4,ISNUMBER(L140)),L140,
      IF(BH140&lt;=23100,
         VLOOKUP(MASTER!$B$8,CCA_RATE,2,FALSE),
         VLOOKUP(MASTER!$B$8,CCA_RATE,3,FALSE))))),"")</f>
        <v/>
      </c>
      <c r="CG140" s="48" t="str">
        <f>IFERROR(IF(C140="","",
IF(BI140=0,0,
   IF(AND(AX140=5,ISNUMBER(L140)),L140,
      IF(AND(AX140&gt;0,AX140&lt;5,ISNUMBER(L140)),CF140,
         IF(BI140&lt;=23100,
            VLOOKUP(MASTER!$B$8,CCA_RATE,2,FALSE),
            VLOOKUP(MASTER!$B$8,CCA_RATE,3,FALSE)))))),"")</f>
        <v/>
      </c>
      <c r="CH140" s="48" t="str">
        <f>IFERROR(IF(C140="","",
IF(BJ140=0,0,
   IF(AND(AX140=6,ISNUMBER(L140)),L140,
      IF(AND(AX140&gt;0,AX140&lt;6,ISNUMBER(L140)),CG140,
         IF(BJ140&lt;=23100,
            VLOOKUP(MASTER!$B$8,CCA_RATE,2,FALSE),
            VLOOKUP(MASTER!$B$8,CCA_RATE,3,FALSE)))))),"")</f>
        <v/>
      </c>
      <c r="CI140" s="48" t="str">
        <f>IFERROR(IF(C140="","",
IF(BK140=0,0,
   IF(AND(AX140=7,ISNUMBER(L140)),L140,
      IF(AND(AX140&gt;0,AX140&lt;7,ISNUMBER(L140)),CH140,
         IF(BK140&lt;=23100,
            VLOOKUP(MASTER!$B$8,CCA_RATE,2,FALSE),
            VLOOKUP(MASTER!$B$8,CCA_RATE,3,FALSE)))))),"")</f>
        <v/>
      </c>
      <c r="CJ140" s="48" t="str">
        <f>IFERROR(IF(C140="","",
IF(BL140=0,0,
   IF(AND(AX140=8,ISNUMBER(L140)),L140,
      IF(AND(AX140&gt;0,AX140&lt;8,ISNUMBER(L140)),CI140,
         IF(BL140&lt;=23100,
            VLOOKUP(MASTER!$B$8,CCA_RATE,2,FALSE),
            VLOOKUP(MASTER!$B$8,CCA_RATE,3,FALSE)))))),"")</f>
        <v/>
      </c>
      <c r="CK140" s="48" t="str">
        <f>IFERROR(IF(C140="","",
IF(BM140=0,0,
   IF(AND(AX140=9,ISNUMBER(L140)),L140,
      IF(AND(AX140&gt;0,AX140&lt;9,ISNUMBER(L140)),CJ140,
         IF(BM140&lt;=23100,
            VLOOKUP(MASTER!$B$8,CCA_RATE,2,FALSE),
            VLOOKUP(MASTER!$B$8,CCA_RATE,3,FALSE)))))),"")</f>
        <v/>
      </c>
      <c r="CL140" s="48" t="str">
        <f>IFERROR(IF(C140="","",
IF(BN140=0,0,
   IF(AND(AX140=10,ISNUMBER(L140)),L140,
      IF(AND(AX140&gt;0,AX140&lt;10,ISNUMBER(L140)),CK140,
         IF(BN140&lt;=23100,
            VLOOKUP(MASTER!$B$8,CCA_RATE,2,FALSE),
            VLOOKUP(MASTER!$B$8,CCA_RATE,3,FALSE)))))),"")</f>
        <v/>
      </c>
      <c r="CM140" s="48" t="str">
        <f>IFERROR(IF(C140="","",
IF(BO140=0,0,
   IF(AND(AX140=11,ISNUMBER(L140)),L140,
      IF(AND(AX140&gt;0,AX140&lt;11,ISNUMBER(L140)),CL140,
         IF(BO140&lt;=23100,
            VLOOKUP(MASTER!$B$8,CCA_RATE,2,FALSE),
            VLOOKUP(MASTER!$B$8,CCA_RATE,3,FALSE)))))),"")</f>
        <v/>
      </c>
      <c r="CN140" s="48" t="str">
        <f>IFERROR(IF(C140="","",
IF(BP140=0,0,
   IF(AND(AX140=12,ISNUMBER(L140)),L140,
      IF(AND(AX140&gt;0,AX140&lt;12,ISNUMBER(L140)),CM140,
         IF(BP140&lt;=23100,
            VLOOKUP(MASTER!$B$8,CCA_RATE,2,FALSE),
            VLOOKUP(MASTER!$B$8,CCA_RATE,3,FALSE)))))),"")</f>
        <v/>
      </c>
      <c r="CO140" s="48" t="str">
        <f>IFERROR(IF(C140="","",
IF(BQ140=0,0,
   IF(AND(AX140=13,ISNUMBER(L140)),L140,
      IF(AND(AX140&gt;0,AX140&lt;13,ISNUMBER(L140)),CN140,
         IF(BQ140&lt;=23100,
            VLOOKUP(MASTER!$B$8,CCA_RATE,2,FALSE),
            VLOOKUP(MASTER!$B$8,CCA_RATE,3,FALSE)))))),"")</f>
        <v/>
      </c>
      <c r="CP140" s="48" t="str">
        <f>IFERROR(IF(C140="","",
IF(BR140=0,0,
   IF(AND(AX140=14,ISNUMBER(L140)),L140,
      IF(AND(AX140&gt;0,AX140&lt;14,ISNUMBER(L140)),CO140,
         IF(BR140&lt;=23100,
            VLOOKUP(MASTER!$B$8,CCA_RATE,2,FALSE),
            VLOOKUP(MASTER!$B$8,CCA_RATE,3,FALSE)))))),"")</f>
        <v/>
      </c>
    </row>
    <row r="141" spans="1:94" x14ac:dyDescent="0.35">
      <c r="A141" s="48" t="str">
        <f>IF(C141="","",COUNTA($C$2:C141))</f>
        <v/>
      </c>
      <c r="B141" s="65"/>
      <c r="C141" s="65"/>
      <c r="D141" s="65"/>
      <c r="E141" s="65"/>
      <c r="F141" s="65"/>
      <c r="G141" s="65"/>
      <c r="H141" s="65"/>
      <c r="I141" s="65"/>
      <c r="J141" s="65"/>
      <c r="K141" s="65"/>
      <c r="L141" s="65"/>
      <c r="M141" s="65"/>
      <c r="N141" s="65"/>
      <c r="O141" s="65"/>
      <c r="P141" s="65"/>
      <c r="Q141" s="68"/>
      <c r="R141" s="68"/>
      <c r="S141" s="68"/>
      <c r="T141" s="68"/>
      <c r="U141" s="68"/>
      <c r="V141" s="68"/>
      <c r="W141" s="68"/>
      <c r="X141" s="68"/>
      <c r="Y141" s="68"/>
      <c r="Z141" s="68"/>
      <c r="AA141" s="68"/>
      <c r="AB141" s="68"/>
      <c r="AD141" s="48" t="str">
        <f t="shared" si="81"/>
        <v/>
      </c>
      <c r="AE141" s="48" t="str">
        <f>IFERROR(IF(AD141-MASTER!$B$6&lt;0,0,AD141-MASTER!$B$6),"")</f>
        <v/>
      </c>
      <c r="AF141" s="48" t="str">
        <f t="shared" si="82"/>
        <v/>
      </c>
      <c r="AG141" s="48" t="str">
        <f t="shared" si="83"/>
        <v/>
      </c>
      <c r="AH141" s="48" t="str">
        <f t="shared" si="84"/>
        <v/>
      </c>
      <c r="AI141" s="48" t="str">
        <f t="shared" si="85"/>
        <v/>
      </c>
      <c r="AJ141" s="48" t="str">
        <f t="shared" si="86"/>
        <v/>
      </c>
      <c r="AK141" s="69" t="str">
        <f t="shared" ca="1" si="87"/>
        <v/>
      </c>
      <c r="AW141" s="71">
        <f t="shared" si="79"/>
        <v>0</v>
      </c>
      <c r="AX141" s="71">
        <f t="shared" si="80"/>
        <v>0</v>
      </c>
      <c r="AY141" s="9">
        <f t="shared" si="88"/>
        <v>0</v>
      </c>
      <c r="AZ141" s="9">
        <f t="shared" si="89"/>
        <v>7</v>
      </c>
      <c r="BA141" s="9">
        <f t="shared" si="90"/>
        <v>0</v>
      </c>
      <c r="BB141" s="9">
        <f xml:space="preserve">
ROUND(BG141*MASTER!$B$3,0)
+ROUND(BH141*MASTER!$B$3,0)
+ROUND(BI141*MASTER!$B$3,0)
+ROUND(BJ141*MASTER!$B$3,0)
+ROUND(BK141*MASTER!$B$4,0)
+ROUND(BL141*MASTER!$B$4,0)
+ROUND(BM141*MASTER!$B$4,0)
+ROUND(BN141*MASTER!$B$4,0)
+ROUND(BO141*MASTER!$B$4,0)
+ROUND(BP141*MASTER!$B$4,0)
+ROUND(BQ141*MASTER!$B$4,0)
+ROUND(BR141*MASTER!$B$4,0)
+ROUND(
   (MASTER!$B$3 - MASTER!$B$11) * E141 * 2,
0)</f>
        <v>0</v>
      </c>
      <c r="BC141" s="9" t="str">
        <f t="shared" si="91"/>
        <v/>
      </c>
      <c r="BD141" s="9">
        <f t="shared" si="92"/>
        <v>0</v>
      </c>
      <c r="BE141" s="9">
        <f>IF(O141="Yes",MASTER!$B$7,0)</f>
        <v>0</v>
      </c>
      <c r="BF141" s="9">
        <f>IF(
   OR($N141="",$N141="NO"),
   0,
   IFERROR(
      ROUND(
         CHOOSE(
            MATCH($N141,$H$302:$H$313,0),
            (BG141 + ROUND(BG141*MASTER!$B$3,0))*0.5,
            (BH141 + ROUND(BH141*MASTER!$B$3,0))*0.5,
            (BI141 + ROUND(BI141*MASTER!$B$3,0))*0.5,
            (BJ141 + ROUND(BJ141*MASTER!$B$3,0))*0.5,
            (BK141 + ROUND(BK141*MASTER!$B$4,0))*0.5,
            (BL141 + ROUND(BL141*MASTER!$B$4,0))*0.5,
            (BM141 + ROUND(BM141*MASTER!$B$4,0))*0.5,
            (BN141 + ROUND(BN141*MASTER!$B$4,0))*0.5,
            (BO141 + ROUND(BO141*MASTER!$B$4,0))*0.5,
            (BP141 + ROUND(BP141*MASTER!$B$4,0))*0.5,
            (BQ141 + ROUND(BQ141*MASTER!$B$4,0))*0.5,
            (BR141 + ROUND(BR141*MASTER!$B$4,0))*0.5
         ),
      0),
   0)
)</f>
        <v>0</v>
      </c>
      <c r="BG141" s="71">
        <f t="shared" si="93"/>
        <v>0</v>
      </c>
      <c r="BH141" s="9">
        <f t="shared" si="94"/>
        <v>0</v>
      </c>
      <c r="BI141" s="9">
        <f t="shared" si="95"/>
        <v>0</v>
      </c>
      <c r="BJ141" s="9">
        <f t="shared" si="96"/>
        <v>0</v>
      </c>
      <c r="BK141" s="9">
        <f t="shared" si="97"/>
        <v>0</v>
      </c>
      <c r="BL141" s="71">
        <f t="shared" si="98"/>
        <v>0</v>
      </c>
      <c r="BM141" s="71">
        <f t="shared" si="99"/>
        <v>0</v>
      </c>
      <c r="BN141" s="71">
        <f t="shared" si="100"/>
        <v>0</v>
      </c>
      <c r="BO141" s="71">
        <f t="shared" si="101"/>
        <v>0</v>
      </c>
      <c r="BP141" s="71">
        <f t="shared" si="102"/>
        <v>0</v>
      </c>
      <c r="BQ141" s="72">
        <f t="shared" si="103"/>
        <v>0</v>
      </c>
      <c r="BR141" s="71">
        <f t="shared" si="104"/>
        <v>0</v>
      </c>
      <c r="BS141" s="58" t="str">
        <f>IF(C141="","",IFERROR(VLOOKUP($A141,HRA_EXCEPTION,2,FALSE),MASTER!$B$5))</f>
        <v/>
      </c>
      <c r="BT141" s="48" t="str">
        <f t="shared" si="105"/>
        <v/>
      </c>
      <c r="BU141" s="48" t="str">
        <f t="shared" si="106"/>
        <v/>
      </c>
      <c r="BV141" s="48" t="str">
        <f t="shared" si="107"/>
        <v/>
      </c>
      <c r="BW141" s="48" t="str">
        <f t="shared" si="108"/>
        <v/>
      </c>
      <c r="BX141" s="48" t="str">
        <f t="shared" si="109"/>
        <v/>
      </c>
      <c r="BY141" s="48" t="str">
        <f t="shared" si="110"/>
        <v/>
      </c>
      <c r="BZ141" s="48" t="str">
        <f t="shared" si="111"/>
        <v/>
      </c>
      <c r="CA141" s="48" t="str">
        <f t="shared" si="112"/>
        <v/>
      </c>
      <c r="CB141" s="48" t="str">
        <f t="shared" si="113"/>
        <v/>
      </c>
      <c r="CC141" s="48" t="str">
        <f t="shared" si="114"/>
        <v/>
      </c>
      <c r="CD141" s="48" t="str">
        <f t="shared" si="115"/>
        <v/>
      </c>
      <c r="CE141" s="58" t="str">
        <f>IFERROR(IF(BG141&lt;=23100,
   VLOOKUP(MASTER!$B$8,CCA_RATE,2,FALSE),
   VLOOKUP(MASTER!$B$8,CCA_RATE,3,FALSE)),"")</f>
        <v/>
      </c>
      <c r="CF141" s="48" t="str">
        <f>IFERROR(IF(C141="","",
IF(BH141=0,0,
   IF(AND(AX141=4,ISNUMBER(L141)),L141,
      IF(BH141&lt;=23100,
         VLOOKUP(MASTER!$B$8,CCA_RATE,2,FALSE),
         VLOOKUP(MASTER!$B$8,CCA_RATE,3,FALSE))))),"")</f>
        <v/>
      </c>
      <c r="CG141" s="48" t="str">
        <f>IFERROR(IF(C141="","",
IF(BI141=0,0,
   IF(AND(AX141=5,ISNUMBER(L141)),L141,
      IF(AND(AX141&gt;0,AX141&lt;5,ISNUMBER(L141)),CF141,
         IF(BI141&lt;=23100,
            VLOOKUP(MASTER!$B$8,CCA_RATE,2,FALSE),
            VLOOKUP(MASTER!$B$8,CCA_RATE,3,FALSE)))))),"")</f>
        <v/>
      </c>
      <c r="CH141" s="48" t="str">
        <f>IFERROR(IF(C141="","",
IF(BJ141=0,0,
   IF(AND(AX141=6,ISNUMBER(L141)),L141,
      IF(AND(AX141&gt;0,AX141&lt;6,ISNUMBER(L141)),CG141,
         IF(BJ141&lt;=23100,
            VLOOKUP(MASTER!$B$8,CCA_RATE,2,FALSE),
            VLOOKUP(MASTER!$B$8,CCA_RATE,3,FALSE)))))),"")</f>
        <v/>
      </c>
      <c r="CI141" s="48" t="str">
        <f>IFERROR(IF(C141="","",
IF(BK141=0,0,
   IF(AND(AX141=7,ISNUMBER(L141)),L141,
      IF(AND(AX141&gt;0,AX141&lt;7,ISNUMBER(L141)),CH141,
         IF(BK141&lt;=23100,
            VLOOKUP(MASTER!$B$8,CCA_RATE,2,FALSE),
            VLOOKUP(MASTER!$B$8,CCA_RATE,3,FALSE)))))),"")</f>
        <v/>
      </c>
      <c r="CJ141" s="48" t="str">
        <f>IFERROR(IF(C141="","",
IF(BL141=0,0,
   IF(AND(AX141=8,ISNUMBER(L141)),L141,
      IF(AND(AX141&gt;0,AX141&lt;8,ISNUMBER(L141)),CI141,
         IF(BL141&lt;=23100,
            VLOOKUP(MASTER!$B$8,CCA_RATE,2,FALSE),
            VLOOKUP(MASTER!$B$8,CCA_RATE,3,FALSE)))))),"")</f>
        <v/>
      </c>
      <c r="CK141" s="48" t="str">
        <f>IFERROR(IF(C141="","",
IF(BM141=0,0,
   IF(AND(AX141=9,ISNUMBER(L141)),L141,
      IF(AND(AX141&gt;0,AX141&lt;9,ISNUMBER(L141)),CJ141,
         IF(BM141&lt;=23100,
            VLOOKUP(MASTER!$B$8,CCA_RATE,2,FALSE),
            VLOOKUP(MASTER!$B$8,CCA_RATE,3,FALSE)))))),"")</f>
        <v/>
      </c>
      <c r="CL141" s="48" t="str">
        <f>IFERROR(IF(C141="","",
IF(BN141=0,0,
   IF(AND(AX141=10,ISNUMBER(L141)),L141,
      IF(AND(AX141&gt;0,AX141&lt;10,ISNUMBER(L141)),CK141,
         IF(BN141&lt;=23100,
            VLOOKUP(MASTER!$B$8,CCA_RATE,2,FALSE),
            VLOOKUP(MASTER!$B$8,CCA_RATE,3,FALSE)))))),"")</f>
        <v/>
      </c>
      <c r="CM141" s="48" t="str">
        <f>IFERROR(IF(C141="","",
IF(BO141=0,0,
   IF(AND(AX141=11,ISNUMBER(L141)),L141,
      IF(AND(AX141&gt;0,AX141&lt;11,ISNUMBER(L141)),CL141,
         IF(BO141&lt;=23100,
            VLOOKUP(MASTER!$B$8,CCA_RATE,2,FALSE),
            VLOOKUP(MASTER!$B$8,CCA_RATE,3,FALSE)))))),"")</f>
        <v/>
      </c>
      <c r="CN141" s="48" t="str">
        <f>IFERROR(IF(C141="","",
IF(BP141=0,0,
   IF(AND(AX141=12,ISNUMBER(L141)),L141,
      IF(AND(AX141&gt;0,AX141&lt;12,ISNUMBER(L141)),CM141,
         IF(BP141&lt;=23100,
            VLOOKUP(MASTER!$B$8,CCA_RATE,2,FALSE),
            VLOOKUP(MASTER!$B$8,CCA_RATE,3,FALSE)))))),"")</f>
        <v/>
      </c>
      <c r="CO141" s="48" t="str">
        <f>IFERROR(IF(C141="","",
IF(BQ141=0,0,
   IF(AND(AX141=13,ISNUMBER(L141)),L141,
      IF(AND(AX141&gt;0,AX141&lt;13,ISNUMBER(L141)),CN141,
         IF(BQ141&lt;=23100,
            VLOOKUP(MASTER!$B$8,CCA_RATE,2,FALSE),
            VLOOKUP(MASTER!$B$8,CCA_RATE,3,FALSE)))))),"")</f>
        <v/>
      </c>
      <c r="CP141" s="48" t="str">
        <f>IFERROR(IF(C141="","",
IF(BR141=0,0,
   IF(AND(AX141=14,ISNUMBER(L141)),L141,
      IF(AND(AX141&gt;0,AX141&lt;14,ISNUMBER(L141)),CO141,
         IF(BR141&lt;=23100,
            VLOOKUP(MASTER!$B$8,CCA_RATE,2,FALSE),
            VLOOKUP(MASTER!$B$8,CCA_RATE,3,FALSE)))))),"")</f>
        <v/>
      </c>
    </row>
    <row r="142" spans="1:94" x14ac:dyDescent="0.35">
      <c r="A142" s="48" t="str">
        <f>IF(C142="","",COUNTA($C$2:C142))</f>
        <v/>
      </c>
      <c r="B142" s="65"/>
      <c r="C142" s="65"/>
      <c r="D142" s="65"/>
      <c r="E142" s="65"/>
      <c r="F142" s="65"/>
      <c r="G142" s="65"/>
      <c r="H142" s="65"/>
      <c r="I142" s="65"/>
      <c r="J142" s="65"/>
      <c r="K142" s="65"/>
      <c r="L142" s="65"/>
      <c r="M142" s="65"/>
      <c r="N142" s="65"/>
      <c r="O142" s="65"/>
      <c r="P142" s="65"/>
      <c r="Q142" s="68"/>
      <c r="R142" s="68"/>
      <c r="S142" s="68"/>
      <c r="T142" s="68"/>
      <c r="U142" s="68"/>
      <c r="V142" s="68"/>
      <c r="W142" s="68"/>
      <c r="X142" s="68"/>
      <c r="Y142" s="68"/>
      <c r="Z142" s="68"/>
      <c r="AA142" s="68"/>
      <c r="AB142" s="68"/>
      <c r="AD142" s="48" t="str">
        <f t="shared" si="81"/>
        <v/>
      </c>
      <c r="AE142" s="48" t="str">
        <f>IFERROR(IF(AD142-MASTER!$B$6&lt;0,0,AD142-MASTER!$B$6),"")</f>
        <v/>
      </c>
      <c r="AF142" s="48" t="str">
        <f t="shared" si="82"/>
        <v/>
      </c>
      <c r="AG142" s="48" t="str">
        <f t="shared" si="83"/>
        <v/>
      </c>
      <c r="AH142" s="48" t="str">
        <f t="shared" si="84"/>
        <v/>
      </c>
      <c r="AI142" s="48" t="str">
        <f t="shared" si="85"/>
        <v/>
      </c>
      <c r="AJ142" s="48" t="str">
        <f t="shared" si="86"/>
        <v/>
      </c>
      <c r="AK142" s="69" t="str">
        <f t="shared" ca="1" si="87"/>
        <v/>
      </c>
      <c r="AW142" s="71">
        <f t="shared" si="79"/>
        <v>0</v>
      </c>
      <c r="AX142" s="71">
        <f t="shared" si="80"/>
        <v>0</v>
      </c>
      <c r="AY142" s="9">
        <f t="shared" si="88"/>
        <v>0</v>
      </c>
      <c r="AZ142" s="9">
        <f t="shared" si="89"/>
        <v>7</v>
      </c>
      <c r="BA142" s="9">
        <f t="shared" si="90"/>
        <v>0</v>
      </c>
      <c r="BB142" s="9">
        <f xml:space="preserve">
ROUND(BG142*MASTER!$B$3,0)
+ROUND(BH142*MASTER!$B$3,0)
+ROUND(BI142*MASTER!$B$3,0)
+ROUND(BJ142*MASTER!$B$3,0)
+ROUND(BK142*MASTER!$B$4,0)
+ROUND(BL142*MASTER!$B$4,0)
+ROUND(BM142*MASTER!$B$4,0)
+ROUND(BN142*MASTER!$B$4,0)
+ROUND(BO142*MASTER!$B$4,0)
+ROUND(BP142*MASTER!$B$4,0)
+ROUND(BQ142*MASTER!$B$4,0)
+ROUND(BR142*MASTER!$B$4,0)
+ROUND(
   (MASTER!$B$3 - MASTER!$B$11) * E142 * 2,
0)</f>
        <v>0</v>
      </c>
      <c r="BC142" s="9" t="str">
        <f t="shared" si="91"/>
        <v/>
      </c>
      <c r="BD142" s="9">
        <f t="shared" si="92"/>
        <v>0</v>
      </c>
      <c r="BE142" s="9">
        <f>IF(O142="Yes",MASTER!$B$7,0)</f>
        <v>0</v>
      </c>
      <c r="BF142" s="9">
        <f>IF(
   OR($N142="",$N142="NO"),
   0,
   IFERROR(
      ROUND(
         CHOOSE(
            MATCH($N142,$H$302:$H$313,0),
            (BG142 + ROUND(BG142*MASTER!$B$3,0))*0.5,
            (BH142 + ROUND(BH142*MASTER!$B$3,0))*0.5,
            (BI142 + ROUND(BI142*MASTER!$B$3,0))*0.5,
            (BJ142 + ROUND(BJ142*MASTER!$B$3,0))*0.5,
            (BK142 + ROUND(BK142*MASTER!$B$4,0))*0.5,
            (BL142 + ROUND(BL142*MASTER!$B$4,0))*0.5,
            (BM142 + ROUND(BM142*MASTER!$B$4,0))*0.5,
            (BN142 + ROUND(BN142*MASTER!$B$4,0))*0.5,
            (BO142 + ROUND(BO142*MASTER!$B$4,0))*0.5,
            (BP142 + ROUND(BP142*MASTER!$B$4,0))*0.5,
            (BQ142 + ROUND(BQ142*MASTER!$B$4,0))*0.5,
            (BR142 + ROUND(BR142*MASTER!$B$4,0))*0.5
         ),
      0),
   0)
)</f>
        <v>0</v>
      </c>
      <c r="BG142" s="71">
        <f t="shared" si="93"/>
        <v>0</v>
      </c>
      <c r="BH142" s="9">
        <f t="shared" si="94"/>
        <v>0</v>
      </c>
      <c r="BI142" s="9">
        <f t="shared" si="95"/>
        <v>0</v>
      </c>
      <c r="BJ142" s="9">
        <f t="shared" si="96"/>
        <v>0</v>
      </c>
      <c r="BK142" s="9">
        <f t="shared" si="97"/>
        <v>0</v>
      </c>
      <c r="BL142" s="71">
        <f t="shared" si="98"/>
        <v>0</v>
      </c>
      <c r="BM142" s="71">
        <f t="shared" si="99"/>
        <v>0</v>
      </c>
      <c r="BN142" s="71">
        <f t="shared" si="100"/>
        <v>0</v>
      </c>
      <c r="BO142" s="71">
        <f t="shared" si="101"/>
        <v>0</v>
      </c>
      <c r="BP142" s="71">
        <f t="shared" si="102"/>
        <v>0</v>
      </c>
      <c r="BQ142" s="72">
        <f t="shared" si="103"/>
        <v>0</v>
      </c>
      <c r="BR142" s="71">
        <f t="shared" si="104"/>
        <v>0</v>
      </c>
      <c r="BS142" s="58" t="str">
        <f>IF(C142="","",IFERROR(VLOOKUP($A142,HRA_EXCEPTION,2,FALSE),MASTER!$B$5))</f>
        <v/>
      </c>
      <c r="BT142" s="48" t="str">
        <f t="shared" si="105"/>
        <v/>
      </c>
      <c r="BU142" s="48" t="str">
        <f t="shared" si="106"/>
        <v/>
      </c>
      <c r="BV142" s="48" t="str">
        <f t="shared" si="107"/>
        <v/>
      </c>
      <c r="BW142" s="48" t="str">
        <f t="shared" si="108"/>
        <v/>
      </c>
      <c r="BX142" s="48" t="str">
        <f t="shared" si="109"/>
        <v/>
      </c>
      <c r="BY142" s="48" t="str">
        <f t="shared" si="110"/>
        <v/>
      </c>
      <c r="BZ142" s="48" t="str">
        <f t="shared" si="111"/>
        <v/>
      </c>
      <c r="CA142" s="48" t="str">
        <f t="shared" si="112"/>
        <v/>
      </c>
      <c r="CB142" s="48" t="str">
        <f t="shared" si="113"/>
        <v/>
      </c>
      <c r="CC142" s="48" t="str">
        <f t="shared" si="114"/>
        <v/>
      </c>
      <c r="CD142" s="48" t="str">
        <f t="shared" si="115"/>
        <v/>
      </c>
      <c r="CE142" s="58" t="str">
        <f>IFERROR(IF(BG142&lt;=23100,
   VLOOKUP(MASTER!$B$8,CCA_RATE,2,FALSE),
   VLOOKUP(MASTER!$B$8,CCA_RATE,3,FALSE)),"")</f>
        <v/>
      </c>
      <c r="CF142" s="48" t="str">
        <f>IFERROR(IF(C142="","",
IF(BH142=0,0,
   IF(AND(AX142=4,ISNUMBER(L142)),L142,
      IF(BH142&lt;=23100,
         VLOOKUP(MASTER!$B$8,CCA_RATE,2,FALSE),
         VLOOKUP(MASTER!$B$8,CCA_RATE,3,FALSE))))),"")</f>
        <v/>
      </c>
      <c r="CG142" s="48" t="str">
        <f>IFERROR(IF(C142="","",
IF(BI142=0,0,
   IF(AND(AX142=5,ISNUMBER(L142)),L142,
      IF(AND(AX142&gt;0,AX142&lt;5,ISNUMBER(L142)),CF142,
         IF(BI142&lt;=23100,
            VLOOKUP(MASTER!$B$8,CCA_RATE,2,FALSE),
            VLOOKUP(MASTER!$B$8,CCA_RATE,3,FALSE)))))),"")</f>
        <v/>
      </c>
      <c r="CH142" s="48" t="str">
        <f>IFERROR(IF(C142="","",
IF(BJ142=0,0,
   IF(AND(AX142=6,ISNUMBER(L142)),L142,
      IF(AND(AX142&gt;0,AX142&lt;6,ISNUMBER(L142)),CG142,
         IF(BJ142&lt;=23100,
            VLOOKUP(MASTER!$B$8,CCA_RATE,2,FALSE),
            VLOOKUP(MASTER!$B$8,CCA_RATE,3,FALSE)))))),"")</f>
        <v/>
      </c>
      <c r="CI142" s="48" t="str">
        <f>IFERROR(IF(C142="","",
IF(BK142=0,0,
   IF(AND(AX142=7,ISNUMBER(L142)),L142,
      IF(AND(AX142&gt;0,AX142&lt;7,ISNUMBER(L142)),CH142,
         IF(BK142&lt;=23100,
            VLOOKUP(MASTER!$B$8,CCA_RATE,2,FALSE),
            VLOOKUP(MASTER!$B$8,CCA_RATE,3,FALSE)))))),"")</f>
        <v/>
      </c>
      <c r="CJ142" s="48" t="str">
        <f>IFERROR(IF(C142="","",
IF(BL142=0,0,
   IF(AND(AX142=8,ISNUMBER(L142)),L142,
      IF(AND(AX142&gt;0,AX142&lt;8,ISNUMBER(L142)),CI142,
         IF(BL142&lt;=23100,
            VLOOKUP(MASTER!$B$8,CCA_RATE,2,FALSE),
            VLOOKUP(MASTER!$B$8,CCA_RATE,3,FALSE)))))),"")</f>
        <v/>
      </c>
      <c r="CK142" s="48" t="str">
        <f>IFERROR(IF(C142="","",
IF(BM142=0,0,
   IF(AND(AX142=9,ISNUMBER(L142)),L142,
      IF(AND(AX142&gt;0,AX142&lt;9,ISNUMBER(L142)),CJ142,
         IF(BM142&lt;=23100,
            VLOOKUP(MASTER!$B$8,CCA_RATE,2,FALSE),
            VLOOKUP(MASTER!$B$8,CCA_RATE,3,FALSE)))))),"")</f>
        <v/>
      </c>
      <c r="CL142" s="48" t="str">
        <f>IFERROR(IF(C142="","",
IF(BN142=0,0,
   IF(AND(AX142=10,ISNUMBER(L142)),L142,
      IF(AND(AX142&gt;0,AX142&lt;10,ISNUMBER(L142)),CK142,
         IF(BN142&lt;=23100,
            VLOOKUP(MASTER!$B$8,CCA_RATE,2,FALSE),
            VLOOKUP(MASTER!$B$8,CCA_RATE,3,FALSE)))))),"")</f>
        <v/>
      </c>
      <c r="CM142" s="48" t="str">
        <f>IFERROR(IF(C142="","",
IF(BO142=0,0,
   IF(AND(AX142=11,ISNUMBER(L142)),L142,
      IF(AND(AX142&gt;0,AX142&lt;11,ISNUMBER(L142)),CL142,
         IF(BO142&lt;=23100,
            VLOOKUP(MASTER!$B$8,CCA_RATE,2,FALSE),
            VLOOKUP(MASTER!$B$8,CCA_RATE,3,FALSE)))))),"")</f>
        <v/>
      </c>
      <c r="CN142" s="48" t="str">
        <f>IFERROR(IF(C142="","",
IF(BP142=0,0,
   IF(AND(AX142=12,ISNUMBER(L142)),L142,
      IF(AND(AX142&gt;0,AX142&lt;12,ISNUMBER(L142)),CM142,
         IF(BP142&lt;=23100,
            VLOOKUP(MASTER!$B$8,CCA_RATE,2,FALSE),
            VLOOKUP(MASTER!$B$8,CCA_RATE,3,FALSE)))))),"")</f>
        <v/>
      </c>
      <c r="CO142" s="48" t="str">
        <f>IFERROR(IF(C142="","",
IF(BQ142=0,0,
   IF(AND(AX142=13,ISNUMBER(L142)),L142,
      IF(AND(AX142&gt;0,AX142&lt;13,ISNUMBER(L142)),CN142,
         IF(BQ142&lt;=23100,
            VLOOKUP(MASTER!$B$8,CCA_RATE,2,FALSE),
            VLOOKUP(MASTER!$B$8,CCA_RATE,3,FALSE)))))),"")</f>
        <v/>
      </c>
      <c r="CP142" s="48" t="str">
        <f>IFERROR(IF(C142="","",
IF(BR142=0,0,
   IF(AND(AX142=14,ISNUMBER(L142)),L142,
      IF(AND(AX142&gt;0,AX142&lt;14,ISNUMBER(L142)),CO142,
         IF(BR142&lt;=23100,
            VLOOKUP(MASTER!$B$8,CCA_RATE,2,FALSE),
            VLOOKUP(MASTER!$B$8,CCA_RATE,3,FALSE)))))),"")</f>
        <v/>
      </c>
    </row>
    <row r="143" spans="1:94" x14ac:dyDescent="0.35">
      <c r="A143" s="48" t="str">
        <f>IF(C143="","",COUNTA($C$2:C143))</f>
        <v/>
      </c>
      <c r="B143" s="65"/>
      <c r="C143" s="65"/>
      <c r="D143" s="65"/>
      <c r="E143" s="65"/>
      <c r="F143" s="65"/>
      <c r="G143" s="65"/>
      <c r="H143" s="65"/>
      <c r="I143" s="65"/>
      <c r="J143" s="65"/>
      <c r="K143" s="65"/>
      <c r="L143" s="65"/>
      <c r="M143" s="65"/>
      <c r="N143" s="65"/>
      <c r="O143" s="65"/>
      <c r="P143" s="65"/>
      <c r="Q143" s="68"/>
      <c r="R143" s="68"/>
      <c r="S143" s="68"/>
      <c r="T143" s="68"/>
      <c r="U143" s="68"/>
      <c r="V143" s="68"/>
      <c r="W143" s="68"/>
      <c r="X143" s="68"/>
      <c r="Y143" s="68"/>
      <c r="Z143" s="68"/>
      <c r="AA143" s="68"/>
      <c r="AB143" s="68"/>
      <c r="AD143" s="48" t="str">
        <f t="shared" si="81"/>
        <v/>
      </c>
      <c r="AE143" s="48" t="str">
        <f>IFERROR(IF(AD143-MASTER!$B$6&lt;0,0,AD143-MASTER!$B$6),"")</f>
        <v/>
      </c>
      <c r="AF143" s="48" t="str">
        <f t="shared" si="82"/>
        <v/>
      </c>
      <c r="AG143" s="48" t="str">
        <f t="shared" si="83"/>
        <v/>
      </c>
      <c r="AH143" s="48" t="str">
        <f t="shared" si="84"/>
        <v/>
      </c>
      <c r="AI143" s="48" t="str">
        <f t="shared" si="85"/>
        <v/>
      </c>
      <c r="AJ143" s="48" t="str">
        <f t="shared" si="86"/>
        <v/>
      </c>
      <c r="AK143" s="69" t="str">
        <f t="shared" ca="1" si="87"/>
        <v/>
      </c>
      <c r="AW143" s="71">
        <f t="shared" si="79"/>
        <v>0</v>
      </c>
      <c r="AX143" s="71">
        <f t="shared" si="80"/>
        <v>0</v>
      </c>
      <c r="AY143" s="9">
        <f t="shared" si="88"/>
        <v>0</v>
      </c>
      <c r="AZ143" s="9">
        <f t="shared" si="89"/>
        <v>7</v>
      </c>
      <c r="BA143" s="9">
        <f t="shared" si="90"/>
        <v>0</v>
      </c>
      <c r="BB143" s="9">
        <f xml:space="preserve">
ROUND(BG143*MASTER!$B$3,0)
+ROUND(BH143*MASTER!$B$3,0)
+ROUND(BI143*MASTER!$B$3,0)
+ROUND(BJ143*MASTER!$B$3,0)
+ROUND(BK143*MASTER!$B$4,0)
+ROUND(BL143*MASTER!$B$4,0)
+ROUND(BM143*MASTER!$B$4,0)
+ROUND(BN143*MASTER!$B$4,0)
+ROUND(BO143*MASTER!$B$4,0)
+ROUND(BP143*MASTER!$B$4,0)
+ROUND(BQ143*MASTER!$B$4,0)
+ROUND(BR143*MASTER!$B$4,0)
+ROUND(
   (MASTER!$B$3 - MASTER!$B$11) * E143 * 2,
0)</f>
        <v>0</v>
      </c>
      <c r="BC143" s="9" t="str">
        <f t="shared" si="91"/>
        <v/>
      </c>
      <c r="BD143" s="9">
        <f t="shared" si="92"/>
        <v>0</v>
      </c>
      <c r="BE143" s="9">
        <f>IF(O143="Yes",MASTER!$B$7,0)</f>
        <v>0</v>
      </c>
      <c r="BF143" s="9">
        <f>IF(
   OR($N143="",$N143="NO"),
   0,
   IFERROR(
      ROUND(
         CHOOSE(
            MATCH($N143,$H$302:$H$313,0),
            (BG143 + ROUND(BG143*MASTER!$B$3,0))*0.5,
            (BH143 + ROUND(BH143*MASTER!$B$3,0))*0.5,
            (BI143 + ROUND(BI143*MASTER!$B$3,0))*0.5,
            (BJ143 + ROUND(BJ143*MASTER!$B$3,0))*0.5,
            (BK143 + ROUND(BK143*MASTER!$B$4,0))*0.5,
            (BL143 + ROUND(BL143*MASTER!$B$4,0))*0.5,
            (BM143 + ROUND(BM143*MASTER!$B$4,0))*0.5,
            (BN143 + ROUND(BN143*MASTER!$B$4,0))*0.5,
            (BO143 + ROUND(BO143*MASTER!$B$4,0))*0.5,
            (BP143 + ROUND(BP143*MASTER!$B$4,0))*0.5,
            (BQ143 + ROUND(BQ143*MASTER!$B$4,0))*0.5,
            (BR143 + ROUND(BR143*MASTER!$B$4,0))*0.5
         ),
      0),
   0)
)</f>
        <v>0</v>
      </c>
      <c r="BG143" s="71">
        <f t="shared" si="93"/>
        <v>0</v>
      </c>
      <c r="BH143" s="9">
        <f t="shared" si="94"/>
        <v>0</v>
      </c>
      <c r="BI143" s="9">
        <f t="shared" si="95"/>
        <v>0</v>
      </c>
      <c r="BJ143" s="9">
        <f t="shared" si="96"/>
        <v>0</v>
      </c>
      <c r="BK143" s="9">
        <f t="shared" si="97"/>
        <v>0</v>
      </c>
      <c r="BL143" s="71">
        <f t="shared" si="98"/>
        <v>0</v>
      </c>
      <c r="BM143" s="71">
        <f t="shared" si="99"/>
        <v>0</v>
      </c>
      <c r="BN143" s="71">
        <f t="shared" si="100"/>
        <v>0</v>
      </c>
      <c r="BO143" s="71">
        <f t="shared" si="101"/>
        <v>0</v>
      </c>
      <c r="BP143" s="71">
        <f t="shared" si="102"/>
        <v>0</v>
      </c>
      <c r="BQ143" s="72">
        <f t="shared" si="103"/>
        <v>0</v>
      </c>
      <c r="BR143" s="71">
        <f t="shared" si="104"/>
        <v>0</v>
      </c>
      <c r="BS143" s="58" t="str">
        <f>IF(C143="","",IFERROR(VLOOKUP($A143,HRA_EXCEPTION,2,FALSE),MASTER!$B$5))</f>
        <v/>
      </c>
      <c r="BT143" s="48" t="str">
        <f t="shared" si="105"/>
        <v/>
      </c>
      <c r="BU143" s="48" t="str">
        <f t="shared" si="106"/>
        <v/>
      </c>
      <c r="BV143" s="48" t="str">
        <f t="shared" si="107"/>
        <v/>
      </c>
      <c r="BW143" s="48" t="str">
        <f t="shared" si="108"/>
        <v/>
      </c>
      <c r="BX143" s="48" t="str">
        <f t="shared" si="109"/>
        <v/>
      </c>
      <c r="BY143" s="48" t="str">
        <f t="shared" si="110"/>
        <v/>
      </c>
      <c r="BZ143" s="48" t="str">
        <f t="shared" si="111"/>
        <v/>
      </c>
      <c r="CA143" s="48" t="str">
        <f t="shared" si="112"/>
        <v/>
      </c>
      <c r="CB143" s="48" t="str">
        <f t="shared" si="113"/>
        <v/>
      </c>
      <c r="CC143" s="48" t="str">
        <f t="shared" si="114"/>
        <v/>
      </c>
      <c r="CD143" s="48" t="str">
        <f t="shared" si="115"/>
        <v/>
      </c>
      <c r="CE143" s="58" t="str">
        <f>IFERROR(IF(BG143&lt;=23100,
   VLOOKUP(MASTER!$B$8,CCA_RATE,2,FALSE),
   VLOOKUP(MASTER!$B$8,CCA_RATE,3,FALSE)),"")</f>
        <v/>
      </c>
      <c r="CF143" s="48" t="str">
        <f>IFERROR(IF(C143="","",
IF(BH143=0,0,
   IF(AND(AX143=4,ISNUMBER(L143)),L143,
      IF(BH143&lt;=23100,
         VLOOKUP(MASTER!$B$8,CCA_RATE,2,FALSE),
         VLOOKUP(MASTER!$B$8,CCA_RATE,3,FALSE))))),"")</f>
        <v/>
      </c>
      <c r="CG143" s="48" t="str">
        <f>IFERROR(IF(C143="","",
IF(BI143=0,0,
   IF(AND(AX143=5,ISNUMBER(L143)),L143,
      IF(AND(AX143&gt;0,AX143&lt;5,ISNUMBER(L143)),CF143,
         IF(BI143&lt;=23100,
            VLOOKUP(MASTER!$B$8,CCA_RATE,2,FALSE),
            VLOOKUP(MASTER!$B$8,CCA_RATE,3,FALSE)))))),"")</f>
        <v/>
      </c>
      <c r="CH143" s="48" t="str">
        <f>IFERROR(IF(C143="","",
IF(BJ143=0,0,
   IF(AND(AX143=6,ISNUMBER(L143)),L143,
      IF(AND(AX143&gt;0,AX143&lt;6,ISNUMBER(L143)),CG143,
         IF(BJ143&lt;=23100,
            VLOOKUP(MASTER!$B$8,CCA_RATE,2,FALSE),
            VLOOKUP(MASTER!$B$8,CCA_RATE,3,FALSE)))))),"")</f>
        <v/>
      </c>
      <c r="CI143" s="48" t="str">
        <f>IFERROR(IF(C143="","",
IF(BK143=0,0,
   IF(AND(AX143=7,ISNUMBER(L143)),L143,
      IF(AND(AX143&gt;0,AX143&lt;7,ISNUMBER(L143)),CH143,
         IF(BK143&lt;=23100,
            VLOOKUP(MASTER!$B$8,CCA_RATE,2,FALSE),
            VLOOKUP(MASTER!$B$8,CCA_RATE,3,FALSE)))))),"")</f>
        <v/>
      </c>
      <c r="CJ143" s="48" t="str">
        <f>IFERROR(IF(C143="","",
IF(BL143=0,0,
   IF(AND(AX143=8,ISNUMBER(L143)),L143,
      IF(AND(AX143&gt;0,AX143&lt;8,ISNUMBER(L143)),CI143,
         IF(BL143&lt;=23100,
            VLOOKUP(MASTER!$B$8,CCA_RATE,2,FALSE),
            VLOOKUP(MASTER!$B$8,CCA_RATE,3,FALSE)))))),"")</f>
        <v/>
      </c>
      <c r="CK143" s="48" t="str">
        <f>IFERROR(IF(C143="","",
IF(BM143=0,0,
   IF(AND(AX143=9,ISNUMBER(L143)),L143,
      IF(AND(AX143&gt;0,AX143&lt;9,ISNUMBER(L143)),CJ143,
         IF(BM143&lt;=23100,
            VLOOKUP(MASTER!$B$8,CCA_RATE,2,FALSE),
            VLOOKUP(MASTER!$B$8,CCA_RATE,3,FALSE)))))),"")</f>
        <v/>
      </c>
      <c r="CL143" s="48" t="str">
        <f>IFERROR(IF(C143="","",
IF(BN143=0,0,
   IF(AND(AX143=10,ISNUMBER(L143)),L143,
      IF(AND(AX143&gt;0,AX143&lt;10,ISNUMBER(L143)),CK143,
         IF(BN143&lt;=23100,
            VLOOKUP(MASTER!$B$8,CCA_RATE,2,FALSE),
            VLOOKUP(MASTER!$B$8,CCA_RATE,3,FALSE)))))),"")</f>
        <v/>
      </c>
      <c r="CM143" s="48" t="str">
        <f>IFERROR(IF(C143="","",
IF(BO143=0,0,
   IF(AND(AX143=11,ISNUMBER(L143)),L143,
      IF(AND(AX143&gt;0,AX143&lt;11,ISNUMBER(L143)),CL143,
         IF(BO143&lt;=23100,
            VLOOKUP(MASTER!$B$8,CCA_RATE,2,FALSE),
            VLOOKUP(MASTER!$B$8,CCA_RATE,3,FALSE)))))),"")</f>
        <v/>
      </c>
      <c r="CN143" s="48" t="str">
        <f>IFERROR(IF(C143="","",
IF(BP143=0,0,
   IF(AND(AX143=12,ISNUMBER(L143)),L143,
      IF(AND(AX143&gt;0,AX143&lt;12,ISNUMBER(L143)),CM143,
         IF(BP143&lt;=23100,
            VLOOKUP(MASTER!$B$8,CCA_RATE,2,FALSE),
            VLOOKUP(MASTER!$B$8,CCA_RATE,3,FALSE)))))),"")</f>
        <v/>
      </c>
      <c r="CO143" s="48" t="str">
        <f>IFERROR(IF(C143="","",
IF(BQ143=0,0,
   IF(AND(AX143=13,ISNUMBER(L143)),L143,
      IF(AND(AX143&gt;0,AX143&lt;13,ISNUMBER(L143)),CN143,
         IF(BQ143&lt;=23100,
            VLOOKUP(MASTER!$B$8,CCA_RATE,2,FALSE),
            VLOOKUP(MASTER!$B$8,CCA_RATE,3,FALSE)))))),"")</f>
        <v/>
      </c>
      <c r="CP143" s="48" t="str">
        <f>IFERROR(IF(C143="","",
IF(BR143=0,0,
   IF(AND(AX143=14,ISNUMBER(L143)),L143,
      IF(AND(AX143&gt;0,AX143&lt;14,ISNUMBER(L143)),CO143,
         IF(BR143&lt;=23100,
            VLOOKUP(MASTER!$B$8,CCA_RATE,2,FALSE),
            VLOOKUP(MASTER!$B$8,CCA_RATE,3,FALSE)))))),"")</f>
        <v/>
      </c>
    </row>
    <row r="144" spans="1:94" x14ac:dyDescent="0.35">
      <c r="A144" s="48" t="str">
        <f>IF(C144="","",COUNTA($C$2:C144))</f>
        <v/>
      </c>
      <c r="B144" s="65"/>
      <c r="C144" s="65"/>
      <c r="D144" s="65"/>
      <c r="E144" s="65"/>
      <c r="F144" s="65"/>
      <c r="G144" s="65"/>
      <c r="H144" s="65"/>
      <c r="I144" s="65"/>
      <c r="J144" s="65"/>
      <c r="K144" s="65"/>
      <c r="L144" s="65"/>
      <c r="M144" s="65"/>
      <c r="N144" s="65"/>
      <c r="O144" s="65"/>
      <c r="P144" s="65"/>
      <c r="Q144" s="68"/>
      <c r="R144" s="68"/>
      <c r="S144" s="68"/>
      <c r="T144" s="68"/>
      <c r="U144" s="68"/>
      <c r="V144" s="68"/>
      <c r="W144" s="68"/>
      <c r="X144" s="68"/>
      <c r="Y144" s="68"/>
      <c r="Z144" s="68"/>
      <c r="AA144" s="68"/>
      <c r="AB144" s="68"/>
      <c r="AD144" s="48" t="str">
        <f t="shared" si="81"/>
        <v/>
      </c>
      <c r="AE144" s="48" t="str">
        <f>IFERROR(IF(AD144-MASTER!$B$6&lt;0,0,AD144-MASTER!$B$6),"")</f>
        <v/>
      </c>
      <c r="AF144" s="48" t="str">
        <f t="shared" si="82"/>
        <v/>
      </c>
      <c r="AG144" s="48" t="str">
        <f t="shared" si="83"/>
        <v/>
      </c>
      <c r="AH144" s="48" t="str">
        <f t="shared" si="84"/>
        <v/>
      </c>
      <c r="AI144" s="48" t="str">
        <f t="shared" si="85"/>
        <v/>
      </c>
      <c r="AJ144" s="48" t="str">
        <f t="shared" si="86"/>
        <v/>
      </c>
      <c r="AK144" s="69" t="str">
        <f t="shared" ca="1" si="87"/>
        <v/>
      </c>
      <c r="AW144" s="71">
        <f t="shared" si="79"/>
        <v>0</v>
      </c>
      <c r="AX144" s="71">
        <f t="shared" si="80"/>
        <v>0</v>
      </c>
      <c r="AY144" s="9">
        <f t="shared" si="88"/>
        <v>0</v>
      </c>
      <c r="AZ144" s="9">
        <f t="shared" si="89"/>
        <v>7</v>
      </c>
      <c r="BA144" s="9">
        <f t="shared" si="90"/>
        <v>0</v>
      </c>
      <c r="BB144" s="9">
        <f xml:space="preserve">
ROUND(BG144*MASTER!$B$3,0)
+ROUND(BH144*MASTER!$B$3,0)
+ROUND(BI144*MASTER!$B$3,0)
+ROUND(BJ144*MASTER!$B$3,0)
+ROUND(BK144*MASTER!$B$4,0)
+ROUND(BL144*MASTER!$B$4,0)
+ROUND(BM144*MASTER!$B$4,0)
+ROUND(BN144*MASTER!$B$4,0)
+ROUND(BO144*MASTER!$B$4,0)
+ROUND(BP144*MASTER!$B$4,0)
+ROUND(BQ144*MASTER!$B$4,0)
+ROUND(BR144*MASTER!$B$4,0)
+ROUND(
   (MASTER!$B$3 - MASTER!$B$11) * E144 * 2,
0)</f>
        <v>0</v>
      </c>
      <c r="BC144" s="9" t="str">
        <f t="shared" si="91"/>
        <v/>
      </c>
      <c r="BD144" s="9">
        <f t="shared" si="92"/>
        <v>0</v>
      </c>
      <c r="BE144" s="9">
        <f>IF(O144="Yes",MASTER!$B$7,0)</f>
        <v>0</v>
      </c>
      <c r="BF144" s="9">
        <f>IF(
   OR($N144="",$N144="NO"),
   0,
   IFERROR(
      ROUND(
         CHOOSE(
            MATCH($N144,$H$302:$H$313,0),
            (BG144 + ROUND(BG144*MASTER!$B$3,0))*0.5,
            (BH144 + ROUND(BH144*MASTER!$B$3,0))*0.5,
            (BI144 + ROUND(BI144*MASTER!$B$3,0))*0.5,
            (BJ144 + ROUND(BJ144*MASTER!$B$3,0))*0.5,
            (BK144 + ROUND(BK144*MASTER!$B$4,0))*0.5,
            (BL144 + ROUND(BL144*MASTER!$B$4,0))*0.5,
            (BM144 + ROUND(BM144*MASTER!$B$4,0))*0.5,
            (BN144 + ROUND(BN144*MASTER!$B$4,0))*0.5,
            (BO144 + ROUND(BO144*MASTER!$B$4,0))*0.5,
            (BP144 + ROUND(BP144*MASTER!$B$4,0))*0.5,
            (BQ144 + ROUND(BQ144*MASTER!$B$4,0))*0.5,
            (BR144 + ROUND(BR144*MASTER!$B$4,0))*0.5
         ),
      0),
   0)
)</f>
        <v>0</v>
      </c>
      <c r="BG144" s="71">
        <f t="shared" si="93"/>
        <v>0</v>
      </c>
      <c r="BH144" s="9">
        <f t="shared" si="94"/>
        <v>0</v>
      </c>
      <c r="BI144" s="9">
        <f t="shared" si="95"/>
        <v>0</v>
      </c>
      <c r="BJ144" s="9">
        <f t="shared" si="96"/>
        <v>0</v>
      </c>
      <c r="BK144" s="9">
        <f t="shared" si="97"/>
        <v>0</v>
      </c>
      <c r="BL144" s="71">
        <f t="shared" si="98"/>
        <v>0</v>
      </c>
      <c r="BM144" s="71">
        <f t="shared" si="99"/>
        <v>0</v>
      </c>
      <c r="BN144" s="71">
        <f t="shared" si="100"/>
        <v>0</v>
      </c>
      <c r="BO144" s="71">
        <f t="shared" si="101"/>
        <v>0</v>
      </c>
      <c r="BP144" s="71">
        <f t="shared" si="102"/>
        <v>0</v>
      </c>
      <c r="BQ144" s="72">
        <f t="shared" si="103"/>
        <v>0</v>
      </c>
      <c r="BR144" s="71">
        <f t="shared" si="104"/>
        <v>0</v>
      </c>
      <c r="BS144" s="58" t="str">
        <f>IF(C144="","",IFERROR(VLOOKUP($A144,HRA_EXCEPTION,2,FALSE),MASTER!$B$5))</f>
        <v/>
      </c>
      <c r="BT144" s="48" t="str">
        <f t="shared" si="105"/>
        <v/>
      </c>
      <c r="BU144" s="48" t="str">
        <f t="shared" si="106"/>
        <v/>
      </c>
      <c r="BV144" s="48" t="str">
        <f t="shared" si="107"/>
        <v/>
      </c>
      <c r="BW144" s="48" t="str">
        <f t="shared" si="108"/>
        <v/>
      </c>
      <c r="BX144" s="48" t="str">
        <f t="shared" si="109"/>
        <v/>
      </c>
      <c r="BY144" s="48" t="str">
        <f t="shared" si="110"/>
        <v/>
      </c>
      <c r="BZ144" s="48" t="str">
        <f t="shared" si="111"/>
        <v/>
      </c>
      <c r="CA144" s="48" t="str">
        <f t="shared" si="112"/>
        <v/>
      </c>
      <c r="CB144" s="48" t="str">
        <f t="shared" si="113"/>
        <v/>
      </c>
      <c r="CC144" s="48" t="str">
        <f t="shared" si="114"/>
        <v/>
      </c>
      <c r="CD144" s="48" t="str">
        <f t="shared" si="115"/>
        <v/>
      </c>
      <c r="CE144" s="58" t="str">
        <f>IFERROR(IF(BG144&lt;=23100,
   VLOOKUP(MASTER!$B$8,CCA_RATE,2,FALSE),
   VLOOKUP(MASTER!$B$8,CCA_RATE,3,FALSE)),"")</f>
        <v/>
      </c>
      <c r="CF144" s="48" t="str">
        <f>IFERROR(IF(C144="","",
IF(BH144=0,0,
   IF(AND(AX144=4,ISNUMBER(L144)),L144,
      IF(BH144&lt;=23100,
         VLOOKUP(MASTER!$B$8,CCA_RATE,2,FALSE),
         VLOOKUP(MASTER!$B$8,CCA_RATE,3,FALSE))))),"")</f>
        <v/>
      </c>
      <c r="CG144" s="48" t="str">
        <f>IFERROR(IF(C144="","",
IF(BI144=0,0,
   IF(AND(AX144=5,ISNUMBER(L144)),L144,
      IF(AND(AX144&gt;0,AX144&lt;5,ISNUMBER(L144)),CF144,
         IF(BI144&lt;=23100,
            VLOOKUP(MASTER!$B$8,CCA_RATE,2,FALSE),
            VLOOKUP(MASTER!$B$8,CCA_RATE,3,FALSE)))))),"")</f>
        <v/>
      </c>
      <c r="CH144" s="48" t="str">
        <f>IFERROR(IF(C144="","",
IF(BJ144=0,0,
   IF(AND(AX144=6,ISNUMBER(L144)),L144,
      IF(AND(AX144&gt;0,AX144&lt;6,ISNUMBER(L144)),CG144,
         IF(BJ144&lt;=23100,
            VLOOKUP(MASTER!$B$8,CCA_RATE,2,FALSE),
            VLOOKUP(MASTER!$B$8,CCA_RATE,3,FALSE)))))),"")</f>
        <v/>
      </c>
      <c r="CI144" s="48" t="str">
        <f>IFERROR(IF(C144="","",
IF(BK144=0,0,
   IF(AND(AX144=7,ISNUMBER(L144)),L144,
      IF(AND(AX144&gt;0,AX144&lt;7,ISNUMBER(L144)),CH144,
         IF(BK144&lt;=23100,
            VLOOKUP(MASTER!$B$8,CCA_RATE,2,FALSE),
            VLOOKUP(MASTER!$B$8,CCA_RATE,3,FALSE)))))),"")</f>
        <v/>
      </c>
      <c r="CJ144" s="48" t="str">
        <f>IFERROR(IF(C144="","",
IF(BL144=0,0,
   IF(AND(AX144=8,ISNUMBER(L144)),L144,
      IF(AND(AX144&gt;0,AX144&lt;8,ISNUMBER(L144)),CI144,
         IF(BL144&lt;=23100,
            VLOOKUP(MASTER!$B$8,CCA_RATE,2,FALSE),
            VLOOKUP(MASTER!$B$8,CCA_RATE,3,FALSE)))))),"")</f>
        <v/>
      </c>
      <c r="CK144" s="48" t="str">
        <f>IFERROR(IF(C144="","",
IF(BM144=0,0,
   IF(AND(AX144=9,ISNUMBER(L144)),L144,
      IF(AND(AX144&gt;0,AX144&lt;9,ISNUMBER(L144)),CJ144,
         IF(BM144&lt;=23100,
            VLOOKUP(MASTER!$B$8,CCA_RATE,2,FALSE),
            VLOOKUP(MASTER!$B$8,CCA_RATE,3,FALSE)))))),"")</f>
        <v/>
      </c>
      <c r="CL144" s="48" t="str">
        <f>IFERROR(IF(C144="","",
IF(BN144=0,0,
   IF(AND(AX144=10,ISNUMBER(L144)),L144,
      IF(AND(AX144&gt;0,AX144&lt;10,ISNUMBER(L144)),CK144,
         IF(BN144&lt;=23100,
            VLOOKUP(MASTER!$B$8,CCA_RATE,2,FALSE),
            VLOOKUP(MASTER!$B$8,CCA_RATE,3,FALSE)))))),"")</f>
        <v/>
      </c>
      <c r="CM144" s="48" t="str">
        <f>IFERROR(IF(C144="","",
IF(BO144=0,0,
   IF(AND(AX144=11,ISNUMBER(L144)),L144,
      IF(AND(AX144&gt;0,AX144&lt;11,ISNUMBER(L144)),CL144,
         IF(BO144&lt;=23100,
            VLOOKUP(MASTER!$B$8,CCA_RATE,2,FALSE),
            VLOOKUP(MASTER!$B$8,CCA_RATE,3,FALSE)))))),"")</f>
        <v/>
      </c>
      <c r="CN144" s="48" t="str">
        <f>IFERROR(IF(C144="","",
IF(BP144=0,0,
   IF(AND(AX144=12,ISNUMBER(L144)),L144,
      IF(AND(AX144&gt;0,AX144&lt;12,ISNUMBER(L144)),CM144,
         IF(BP144&lt;=23100,
            VLOOKUP(MASTER!$B$8,CCA_RATE,2,FALSE),
            VLOOKUP(MASTER!$B$8,CCA_RATE,3,FALSE)))))),"")</f>
        <v/>
      </c>
      <c r="CO144" s="48" t="str">
        <f>IFERROR(IF(C144="","",
IF(BQ144=0,0,
   IF(AND(AX144=13,ISNUMBER(L144)),L144,
      IF(AND(AX144&gt;0,AX144&lt;13,ISNUMBER(L144)),CN144,
         IF(BQ144&lt;=23100,
            VLOOKUP(MASTER!$B$8,CCA_RATE,2,FALSE),
            VLOOKUP(MASTER!$B$8,CCA_RATE,3,FALSE)))))),"")</f>
        <v/>
      </c>
      <c r="CP144" s="48" t="str">
        <f>IFERROR(IF(C144="","",
IF(BR144=0,0,
   IF(AND(AX144=14,ISNUMBER(L144)),L144,
      IF(AND(AX144&gt;0,AX144&lt;14,ISNUMBER(L144)),CO144,
         IF(BR144&lt;=23100,
            VLOOKUP(MASTER!$B$8,CCA_RATE,2,FALSE),
            VLOOKUP(MASTER!$B$8,CCA_RATE,3,FALSE)))))),"")</f>
        <v/>
      </c>
    </row>
    <row r="145" spans="1:94" x14ac:dyDescent="0.35">
      <c r="A145" s="48" t="str">
        <f>IF(C145="","",COUNTA($C$2:C145))</f>
        <v/>
      </c>
      <c r="B145" s="65"/>
      <c r="C145" s="65"/>
      <c r="D145" s="65"/>
      <c r="E145" s="65"/>
      <c r="F145" s="65"/>
      <c r="G145" s="65"/>
      <c r="H145" s="65"/>
      <c r="I145" s="65"/>
      <c r="J145" s="65"/>
      <c r="K145" s="65"/>
      <c r="L145" s="65"/>
      <c r="M145" s="65"/>
      <c r="N145" s="65"/>
      <c r="O145" s="65"/>
      <c r="P145" s="65"/>
      <c r="Q145" s="68"/>
      <c r="R145" s="68"/>
      <c r="S145" s="68"/>
      <c r="T145" s="68"/>
      <c r="U145" s="68"/>
      <c r="V145" s="68"/>
      <c r="W145" s="68"/>
      <c r="X145" s="68"/>
      <c r="Y145" s="68"/>
      <c r="Z145" s="68"/>
      <c r="AA145" s="68"/>
      <c r="AB145" s="68"/>
      <c r="AD145" s="48" t="str">
        <f t="shared" si="81"/>
        <v/>
      </c>
      <c r="AE145" s="48" t="str">
        <f>IFERROR(IF(AD145-MASTER!$B$6&lt;0,0,AD145-MASTER!$B$6),"")</f>
        <v/>
      </c>
      <c r="AF145" s="48" t="str">
        <f t="shared" si="82"/>
        <v/>
      </c>
      <c r="AG145" s="48" t="str">
        <f t="shared" si="83"/>
        <v/>
      </c>
      <c r="AH145" s="48" t="str">
        <f t="shared" si="84"/>
        <v/>
      </c>
      <c r="AI145" s="48" t="str">
        <f t="shared" si="85"/>
        <v/>
      </c>
      <c r="AJ145" s="48" t="str">
        <f t="shared" si="86"/>
        <v/>
      </c>
      <c r="AK145" s="69" t="str">
        <f t="shared" ca="1" si="87"/>
        <v/>
      </c>
      <c r="AW145" s="71">
        <f t="shared" si="79"/>
        <v>0</v>
      </c>
      <c r="AX145" s="71">
        <f t="shared" si="80"/>
        <v>0</v>
      </c>
      <c r="AY145" s="9">
        <f t="shared" si="88"/>
        <v>0</v>
      </c>
      <c r="AZ145" s="9">
        <f t="shared" si="89"/>
        <v>7</v>
      </c>
      <c r="BA145" s="9">
        <f t="shared" si="90"/>
        <v>0</v>
      </c>
      <c r="BB145" s="9">
        <f xml:space="preserve">
ROUND(BG145*MASTER!$B$3,0)
+ROUND(BH145*MASTER!$B$3,0)
+ROUND(BI145*MASTER!$B$3,0)
+ROUND(BJ145*MASTER!$B$3,0)
+ROUND(BK145*MASTER!$B$4,0)
+ROUND(BL145*MASTER!$B$4,0)
+ROUND(BM145*MASTER!$B$4,0)
+ROUND(BN145*MASTER!$B$4,0)
+ROUND(BO145*MASTER!$B$4,0)
+ROUND(BP145*MASTER!$B$4,0)
+ROUND(BQ145*MASTER!$B$4,0)
+ROUND(BR145*MASTER!$B$4,0)
+ROUND(
   (MASTER!$B$3 - MASTER!$B$11) * E145 * 2,
0)</f>
        <v>0</v>
      </c>
      <c r="BC145" s="9" t="str">
        <f t="shared" si="91"/>
        <v/>
      </c>
      <c r="BD145" s="9">
        <f t="shared" si="92"/>
        <v>0</v>
      </c>
      <c r="BE145" s="9">
        <f>IF(O145="Yes",MASTER!$B$7,0)</f>
        <v>0</v>
      </c>
      <c r="BF145" s="9">
        <f>IF(
   OR($N145="",$N145="NO"),
   0,
   IFERROR(
      ROUND(
         CHOOSE(
            MATCH($N145,$H$302:$H$313,0),
            (BG145 + ROUND(BG145*MASTER!$B$3,0))*0.5,
            (BH145 + ROUND(BH145*MASTER!$B$3,0))*0.5,
            (BI145 + ROUND(BI145*MASTER!$B$3,0))*0.5,
            (BJ145 + ROUND(BJ145*MASTER!$B$3,0))*0.5,
            (BK145 + ROUND(BK145*MASTER!$B$4,0))*0.5,
            (BL145 + ROUND(BL145*MASTER!$B$4,0))*0.5,
            (BM145 + ROUND(BM145*MASTER!$B$4,0))*0.5,
            (BN145 + ROUND(BN145*MASTER!$B$4,0))*0.5,
            (BO145 + ROUND(BO145*MASTER!$B$4,0))*0.5,
            (BP145 + ROUND(BP145*MASTER!$B$4,0))*0.5,
            (BQ145 + ROUND(BQ145*MASTER!$B$4,0))*0.5,
            (BR145 + ROUND(BR145*MASTER!$B$4,0))*0.5
         ),
      0),
   0)
)</f>
        <v>0</v>
      </c>
      <c r="BG145" s="71">
        <f t="shared" si="93"/>
        <v>0</v>
      </c>
      <c r="BH145" s="9">
        <f t="shared" si="94"/>
        <v>0</v>
      </c>
      <c r="BI145" s="9">
        <f t="shared" si="95"/>
        <v>0</v>
      </c>
      <c r="BJ145" s="9">
        <f t="shared" si="96"/>
        <v>0</v>
      </c>
      <c r="BK145" s="9">
        <f t="shared" si="97"/>
        <v>0</v>
      </c>
      <c r="BL145" s="71">
        <f t="shared" si="98"/>
        <v>0</v>
      </c>
      <c r="BM145" s="71">
        <f t="shared" si="99"/>
        <v>0</v>
      </c>
      <c r="BN145" s="71">
        <f t="shared" si="100"/>
        <v>0</v>
      </c>
      <c r="BO145" s="71">
        <f t="shared" si="101"/>
        <v>0</v>
      </c>
      <c r="BP145" s="71">
        <f t="shared" si="102"/>
        <v>0</v>
      </c>
      <c r="BQ145" s="72">
        <f t="shared" si="103"/>
        <v>0</v>
      </c>
      <c r="BR145" s="71">
        <f t="shared" si="104"/>
        <v>0</v>
      </c>
      <c r="BS145" s="58" t="str">
        <f>IF(C145="","",IFERROR(VLOOKUP($A145,HRA_EXCEPTION,2,FALSE),MASTER!$B$5))</f>
        <v/>
      </c>
      <c r="BT145" s="48" t="str">
        <f t="shared" si="105"/>
        <v/>
      </c>
      <c r="BU145" s="48" t="str">
        <f t="shared" si="106"/>
        <v/>
      </c>
      <c r="BV145" s="48" t="str">
        <f t="shared" si="107"/>
        <v/>
      </c>
      <c r="BW145" s="48" t="str">
        <f t="shared" si="108"/>
        <v/>
      </c>
      <c r="BX145" s="48" t="str">
        <f t="shared" si="109"/>
        <v/>
      </c>
      <c r="BY145" s="48" t="str">
        <f t="shared" si="110"/>
        <v/>
      </c>
      <c r="BZ145" s="48" t="str">
        <f t="shared" si="111"/>
        <v/>
      </c>
      <c r="CA145" s="48" t="str">
        <f t="shared" si="112"/>
        <v/>
      </c>
      <c r="CB145" s="48" t="str">
        <f t="shared" si="113"/>
        <v/>
      </c>
      <c r="CC145" s="48" t="str">
        <f t="shared" si="114"/>
        <v/>
      </c>
      <c r="CD145" s="48" t="str">
        <f t="shared" si="115"/>
        <v/>
      </c>
      <c r="CE145" s="58" t="str">
        <f>IFERROR(IF(BG145&lt;=23100,
   VLOOKUP(MASTER!$B$8,CCA_RATE,2,FALSE),
   VLOOKUP(MASTER!$B$8,CCA_RATE,3,FALSE)),"")</f>
        <v/>
      </c>
      <c r="CF145" s="48" t="str">
        <f>IFERROR(IF(C145="","",
IF(BH145=0,0,
   IF(AND(AX145=4,ISNUMBER(L145)),L145,
      IF(BH145&lt;=23100,
         VLOOKUP(MASTER!$B$8,CCA_RATE,2,FALSE),
         VLOOKUP(MASTER!$B$8,CCA_RATE,3,FALSE))))),"")</f>
        <v/>
      </c>
      <c r="CG145" s="48" t="str">
        <f>IFERROR(IF(C145="","",
IF(BI145=0,0,
   IF(AND(AX145=5,ISNUMBER(L145)),L145,
      IF(AND(AX145&gt;0,AX145&lt;5,ISNUMBER(L145)),CF145,
         IF(BI145&lt;=23100,
            VLOOKUP(MASTER!$B$8,CCA_RATE,2,FALSE),
            VLOOKUP(MASTER!$B$8,CCA_RATE,3,FALSE)))))),"")</f>
        <v/>
      </c>
      <c r="CH145" s="48" t="str">
        <f>IFERROR(IF(C145="","",
IF(BJ145=0,0,
   IF(AND(AX145=6,ISNUMBER(L145)),L145,
      IF(AND(AX145&gt;0,AX145&lt;6,ISNUMBER(L145)),CG145,
         IF(BJ145&lt;=23100,
            VLOOKUP(MASTER!$B$8,CCA_RATE,2,FALSE),
            VLOOKUP(MASTER!$B$8,CCA_RATE,3,FALSE)))))),"")</f>
        <v/>
      </c>
      <c r="CI145" s="48" t="str">
        <f>IFERROR(IF(C145="","",
IF(BK145=0,0,
   IF(AND(AX145=7,ISNUMBER(L145)),L145,
      IF(AND(AX145&gt;0,AX145&lt;7,ISNUMBER(L145)),CH145,
         IF(BK145&lt;=23100,
            VLOOKUP(MASTER!$B$8,CCA_RATE,2,FALSE),
            VLOOKUP(MASTER!$B$8,CCA_RATE,3,FALSE)))))),"")</f>
        <v/>
      </c>
      <c r="CJ145" s="48" t="str">
        <f>IFERROR(IF(C145="","",
IF(BL145=0,0,
   IF(AND(AX145=8,ISNUMBER(L145)),L145,
      IF(AND(AX145&gt;0,AX145&lt;8,ISNUMBER(L145)),CI145,
         IF(BL145&lt;=23100,
            VLOOKUP(MASTER!$B$8,CCA_RATE,2,FALSE),
            VLOOKUP(MASTER!$B$8,CCA_RATE,3,FALSE)))))),"")</f>
        <v/>
      </c>
      <c r="CK145" s="48" t="str">
        <f>IFERROR(IF(C145="","",
IF(BM145=0,0,
   IF(AND(AX145=9,ISNUMBER(L145)),L145,
      IF(AND(AX145&gt;0,AX145&lt;9,ISNUMBER(L145)),CJ145,
         IF(BM145&lt;=23100,
            VLOOKUP(MASTER!$B$8,CCA_RATE,2,FALSE),
            VLOOKUP(MASTER!$B$8,CCA_RATE,3,FALSE)))))),"")</f>
        <v/>
      </c>
      <c r="CL145" s="48" t="str">
        <f>IFERROR(IF(C145="","",
IF(BN145=0,0,
   IF(AND(AX145=10,ISNUMBER(L145)),L145,
      IF(AND(AX145&gt;0,AX145&lt;10,ISNUMBER(L145)),CK145,
         IF(BN145&lt;=23100,
            VLOOKUP(MASTER!$B$8,CCA_RATE,2,FALSE),
            VLOOKUP(MASTER!$B$8,CCA_RATE,3,FALSE)))))),"")</f>
        <v/>
      </c>
      <c r="CM145" s="48" t="str">
        <f>IFERROR(IF(C145="","",
IF(BO145=0,0,
   IF(AND(AX145=11,ISNUMBER(L145)),L145,
      IF(AND(AX145&gt;0,AX145&lt;11,ISNUMBER(L145)),CL145,
         IF(BO145&lt;=23100,
            VLOOKUP(MASTER!$B$8,CCA_RATE,2,FALSE),
            VLOOKUP(MASTER!$B$8,CCA_RATE,3,FALSE)))))),"")</f>
        <v/>
      </c>
      <c r="CN145" s="48" t="str">
        <f>IFERROR(IF(C145="","",
IF(BP145=0,0,
   IF(AND(AX145=12,ISNUMBER(L145)),L145,
      IF(AND(AX145&gt;0,AX145&lt;12,ISNUMBER(L145)),CM145,
         IF(BP145&lt;=23100,
            VLOOKUP(MASTER!$B$8,CCA_RATE,2,FALSE),
            VLOOKUP(MASTER!$B$8,CCA_RATE,3,FALSE)))))),"")</f>
        <v/>
      </c>
      <c r="CO145" s="48" t="str">
        <f>IFERROR(IF(C145="","",
IF(BQ145=0,0,
   IF(AND(AX145=13,ISNUMBER(L145)),L145,
      IF(AND(AX145&gt;0,AX145&lt;13,ISNUMBER(L145)),CN145,
         IF(BQ145&lt;=23100,
            VLOOKUP(MASTER!$B$8,CCA_RATE,2,FALSE),
            VLOOKUP(MASTER!$B$8,CCA_RATE,3,FALSE)))))),"")</f>
        <v/>
      </c>
      <c r="CP145" s="48" t="str">
        <f>IFERROR(IF(C145="","",
IF(BR145=0,0,
   IF(AND(AX145=14,ISNUMBER(L145)),L145,
      IF(AND(AX145&gt;0,AX145&lt;14,ISNUMBER(L145)),CO145,
         IF(BR145&lt;=23100,
            VLOOKUP(MASTER!$B$8,CCA_RATE,2,FALSE),
            VLOOKUP(MASTER!$B$8,CCA_RATE,3,FALSE)))))),"")</f>
        <v/>
      </c>
    </row>
    <row r="146" spans="1:94" x14ac:dyDescent="0.35">
      <c r="A146" s="48" t="str">
        <f>IF(C146="","",COUNTA($C$2:C146))</f>
        <v/>
      </c>
      <c r="B146" s="65"/>
      <c r="C146" s="65"/>
      <c r="D146" s="65"/>
      <c r="E146" s="65"/>
      <c r="F146" s="65"/>
      <c r="G146" s="65"/>
      <c r="H146" s="65"/>
      <c r="I146" s="65"/>
      <c r="J146" s="65"/>
      <c r="K146" s="65"/>
      <c r="L146" s="65"/>
      <c r="M146" s="65"/>
      <c r="N146" s="65"/>
      <c r="O146" s="65"/>
      <c r="P146" s="65"/>
      <c r="Q146" s="68"/>
      <c r="R146" s="68"/>
      <c r="S146" s="68"/>
      <c r="T146" s="68"/>
      <c r="U146" s="68"/>
      <c r="V146" s="68"/>
      <c r="W146" s="68"/>
      <c r="X146" s="68"/>
      <c r="Y146" s="68"/>
      <c r="Z146" s="68"/>
      <c r="AA146" s="68"/>
      <c r="AB146" s="68"/>
      <c r="AD146" s="48" t="str">
        <f t="shared" si="81"/>
        <v/>
      </c>
      <c r="AE146" s="48" t="str">
        <f>IFERROR(IF(AD146-MASTER!$B$6&lt;0,0,AD146-MASTER!$B$6),"")</f>
        <v/>
      </c>
      <c r="AF146" s="48" t="str">
        <f t="shared" si="82"/>
        <v/>
      </c>
      <c r="AG146" s="48" t="str">
        <f t="shared" si="83"/>
        <v/>
      </c>
      <c r="AH146" s="48" t="str">
        <f t="shared" si="84"/>
        <v/>
      </c>
      <c r="AI146" s="48" t="str">
        <f t="shared" si="85"/>
        <v/>
      </c>
      <c r="AJ146" s="48" t="str">
        <f t="shared" si="86"/>
        <v/>
      </c>
      <c r="AK146" s="69" t="str">
        <f t="shared" ca="1" si="87"/>
        <v/>
      </c>
      <c r="AW146" s="71">
        <f t="shared" si="79"/>
        <v>0</v>
      </c>
      <c r="AX146" s="71">
        <f t="shared" si="80"/>
        <v>0</v>
      </c>
      <c r="AY146" s="9">
        <f t="shared" si="88"/>
        <v>0</v>
      </c>
      <c r="AZ146" s="9">
        <f t="shared" si="89"/>
        <v>7</v>
      </c>
      <c r="BA146" s="9">
        <f t="shared" si="90"/>
        <v>0</v>
      </c>
      <c r="BB146" s="9">
        <f xml:space="preserve">
ROUND(BG146*MASTER!$B$3,0)
+ROUND(BH146*MASTER!$B$3,0)
+ROUND(BI146*MASTER!$B$3,0)
+ROUND(BJ146*MASTER!$B$3,0)
+ROUND(BK146*MASTER!$B$4,0)
+ROUND(BL146*MASTER!$B$4,0)
+ROUND(BM146*MASTER!$B$4,0)
+ROUND(BN146*MASTER!$B$4,0)
+ROUND(BO146*MASTER!$B$4,0)
+ROUND(BP146*MASTER!$B$4,0)
+ROUND(BQ146*MASTER!$B$4,0)
+ROUND(BR146*MASTER!$B$4,0)
+ROUND(
   (MASTER!$B$3 - MASTER!$B$11) * E146 * 2,
0)</f>
        <v>0</v>
      </c>
      <c r="BC146" s="9" t="str">
        <f t="shared" si="91"/>
        <v/>
      </c>
      <c r="BD146" s="9">
        <f t="shared" si="92"/>
        <v>0</v>
      </c>
      <c r="BE146" s="9">
        <f>IF(O146="Yes",MASTER!$B$7,0)</f>
        <v>0</v>
      </c>
      <c r="BF146" s="9">
        <f>IF(
   OR($N146="",$N146="NO"),
   0,
   IFERROR(
      ROUND(
         CHOOSE(
            MATCH($N146,$H$302:$H$313,0),
            (BG146 + ROUND(BG146*MASTER!$B$3,0))*0.5,
            (BH146 + ROUND(BH146*MASTER!$B$3,0))*0.5,
            (BI146 + ROUND(BI146*MASTER!$B$3,0))*0.5,
            (BJ146 + ROUND(BJ146*MASTER!$B$3,0))*0.5,
            (BK146 + ROUND(BK146*MASTER!$B$4,0))*0.5,
            (BL146 + ROUND(BL146*MASTER!$B$4,0))*0.5,
            (BM146 + ROUND(BM146*MASTER!$B$4,0))*0.5,
            (BN146 + ROUND(BN146*MASTER!$B$4,0))*0.5,
            (BO146 + ROUND(BO146*MASTER!$B$4,0))*0.5,
            (BP146 + ROUND(BP146*MASTER!$B$4,0))*0.5,
            (BQ146 + ROUND(BQ146*MASTER!$B$4,0))*0.5,
            (BR146 + ROUND(BR146*MASTER!$B$4,0))*0.5
         ),
      0),
   0)
)</f>
        <v>0</v>
      </c>
      <c r="BG146" s="71">
        <f t="shared" si="93"/>
        <v>0</v>
      </c>
      <c r="BH146" s="9">
        <f t="shared" si="94"/>
        <v>0</v>
      </c>
      <c r="BI146" s="9">
        <f t="shared" si="95"/>
        <v>0</v>
      </c>
      <c r="BJ146" s="9">
        <f t="shared" si="96"/>
        <v>0</v>
      </c>
      <c r="BK146" s="9">
        <f t="shared" si="97"/>
        <v>0</v>
      </c>
      <c r="BL146" s="71">
        <f t="shared" si="98"/>
        <v>0</v>
      </c>
      <c r="BM146" s="71">
        <f t="shared" si="99"/>
        <v>0</v>
      </c>
      <c r="BN146" s="71">
        <f t="shared" si="100"/>
        <v>0</v>
      </c>
      <c r="BO146" s="71">
        <f t="shared" si="101"/>
        <v>0</v>
      </c>
      <c r="BP146" s="71">
        <f t="shared" si="102"/>
        <v>0</v>
      </c>
      <c r="BQ146" s="72">
        <f t="shared" si="103"/>
        <v>0</v>
      </c>
      <c r="BR146" s="71">
        <f t="shared" si="104"/>
        <v>0</v>
      </c>
      <c r="BS146" s="58" t="str">
        <f>IF(C146="","",IFERROR(VLOOKUP($A146,HRA_EXCEPTION,2,FALSE),MASTER!$B$5))</f>
        <v/>
      </c>
      <c r="BT146" s="48" t="str">
        <f t="shared" si="105"/>
        <v/>
      </c>
      <c r="BU146" s="48" t="str">
        <f t="shared" si="106"/>
        <v/>
      </c>
      <c r="BV146" s="48" t="str">
        <f t="shared" si="107"/>
        <v/>
      </c>
      <c r="BW146" s="48" t="str">
        <f t="shared" si="108"/>
        <v/>
      </c>
      <c r="BX146" s="48" t="str">
        <f t="shared" si="109"/>
        <v/>
      </c>
      <c r="BY146" s="48" t="str">
        <f t="shared" si="110"/>
        <v/>
      </c>
      <c r="BZ146" s="48" t="str">
        <f t="shared" si="111"/>
        <v/>
      </c>
      <c r="CA146" s="48" t="str">
        <f t="shared" si="112"/>
        <v/>
      </c>
      <c r="CB146" s="48" t="str">
        <f t="shared" si="113"/>
        <v/>
      </c>
      <c r="CC146" s="48" t="str">
        <f t="shared" si="114"/>
        <v/>
      </c>
      <c r="CD146" s="48" t="str">
        <f t="shared" si="115"/>
        <v/>
      </c>
      <c r="CE146" s="58" t="str">
        <f>IFERROR(IF(BG146&lt;=23100,
   VLOOKUP(MASTER!$B$8,CCA_RATE,2,FALSE),
   VLOOKUP(MASTER!$B$8,CCA_RATE,3,FALSE)),"")</f>
        <v/>
      </c>
      <c r="CF146" s="48" t="str">
        <f>IFERROR(IF(C146="","",
IF(BH146=0,0,
   IF(AND(AX146=4,ISNUMBER(L146)),L146,
      IF(BH146&lt;=23100,
         VLOOKUP(MASTER!$B$8,CCA_RATE,2,FALSE),
         VLOOKUP(MASTER!$B$8,CCA_RATE,3,FALSE))))),"")</f>
        <v/>
      </c>
      <c r="CG146" s="48" t="str">
        <f>IFERROR(IF(C146="","",
IF(BI146=0,0,
   IF(AND(AX146=5,ISNUMBER(L146)),L146,
      IF(AND(AX146&gt;0,AX146&lt;5,ISNUMBER(L146)),CF146,
         IF(BI146&lt;=23100,
            VLOOKUP(MASTER!$B$8,CCA_RATE,2,FALSE),
            VLOOKUP(MASTER!$B$8,CCA_RATE,3,FALSE)))))),"")</f>
        <v/>
      </c>
      <c r="CH146" s="48" t="str">
        <f>IFERROR(IF(C146="","",
IF(BJ146=0,0,
   IF(AND(AX146=6,ISNUMBER(L146)),L146,
      IF(AND(AX146&gt;0,AX146&lt;6,ISNUMBER(L146)),CG146,
         IF(BJ146&lt;=23100,
            VLOOKUP(MASTER!$B$8,CCA_RATE,2,FALSE),
            VLOOKUP(MASTER!$B$8,CCA_RATE,3,FALSE)))))),"")</f>
        <v/>
      </c>
      <c r="CI146" s="48" t="str">
        <f>IFERROR(IF(C146="","",
IF(BK146=0,0,
   IF(AND(AX146=7,ISNUMBER(L146)),L146,
      IF(AND(AX146&gt;0,AX146&lt;7,ISNUMBER(L146)),CH146,
         IF(BK146&lt;=23100,
            VLOOKUP(MASTER!$B$8,CCA_RATE,2,FALSE),
            VLOOKUP(MASTER!$B$8,CCA_RATE,3,FALSE)))))),"")</f>
        <v/>
      </c>
      <c r="CJ146" s="48" t="str">
        <f>IFERROR(IF(C146="","",
IF(BL146=0,0,
   IF(AND(AX146=8,ISNUMBER(L146)),L146,
      IF(AND(AX146&gt;0,AX146&lt;8,ISNUMBER(L146)),CI146,
         IF(BL146&lt;=23100,
            VLOOKUP(MASTER!$B$8,CCA_RATE,2,FALSE),
            VLOOKUP(MASTER!$B$8,CCA_RATE,3,FALSE)))))),"")</f>
        <v/>
      </c>
      <c r="CK146" s="48" t="str">
        <f>IFERROR(IF(C146="","",
IF(BM146=0,0,
   IF(AND(AX146=9,ISNUMBER(L146)),L146,
      IF(AND(AX146&gt;0,AX146&lt;9,ISNUMBER(L146)),CJ146,
         IF(BM146&lt;=23100,
            VLOOKUP(MASTER!$B$8,CCA_RATE,2,FALSE),
            VLOOKUP(MASTER!$B$8,CCA_RATE,3,FALSE)))))),"")</f>
        <v/>
      </c>
      <c r="CL146" s="48" t="str">
        <f>IFERROR(IF(C146="","",
IF(BN146=0,0,
   IF(AND(AX146=10,ISNUMBER(L146)),L146,
      IF(AND(AX146&gt;0,AX146&lt;10,ISNUMBER(L146)),CK146,
         IF(BN146&lt;=23100,
            VLOOKUP(MASTER!$B$8,CCA_RATE,2,FALSE),
            VLOOKUP(MASTER!$B$8,CCA_RATE,3,FALSE)))))),"")</f>
        <v/>
      </c>
      <c r="CM146" s="48" t="str">
        <f>IFERROR(IF(C146="","",
IF(BO146=0,0,
   IF(AND(AX146=11,ISNUMBER(L146)),L146,
      IF(AND(AX146&gt;0,AX146&lt;11,ISNUMBER(L146)),CL146,
         IF(BO146&lt;=23100,
            VLOOKUP(MASTER!$B$8,CCA_RATE,2,FALSE),
            VLOOKUP(MASTER!$B$8,CCA_RATE,3,FALSE)))))),"")</f>
        <v/>
      </c>
      <c r="CN146" s="48" t="str">
        <f>IFERROR(IF(C146="","",
IF(BP146=0,0,
   IF(AND(AX146=12,ISNUMBER(L146)),L146,
      IF(AND(AX146&gt;0,AX146&lt;12,ISNUMBER(L146)),CM146,
         IF(BP146&lt;=23100,
            VLOOKUP(MASTER!$B$8,CCA_RATE,2,FALSE),
            VLOOKUP(MASTER!$B$8,CCA_RATE,3,FALSE)))))),"")</f>
        <v/>
      </c>
      <c r="CO146" s="48" t="str">
        <f>IFERROR(IF(C146="","",
IF(BQ146=0,0,
   IF(AND(AX146=13,ISNUMBER(L146)),L146,
      IF(AND(AX146&gt;0,AX146&lt;13,ISNUMBER(L146)),CN146,
         IF(BQ146&lt;=23100,
            VLOOKUP(MASTER!$B$8,CCA_RATE,2,FALSE),
            VLOOKUP(MASTER!$B$8,CCA_RATE,3,FALSE)))))),"")</f>
        <v/>
      </c>
      <c r="CP146" s="48" t="str">
        <f>IFERROR(IF(C146="","",
IF(BR146=0,0,
   IF(AND(AX146=14,ISNUMBER(L146)),L146,
      IF(AND(AX146&gt;0,AX146&lt;14,ISNUMBER(L146)),CO146,
         IF(BR146&lt;=23100,
            VLOOKUP(MASTER!$B$8,CCA_RATE,2,FALSE),
            VLOOKUP(MASTER!$B$8,CCA_RATE,3,FALSE)))))),"")</f>
        <v/>
      </c>
    </row>
    <row r="147" spans="1:94" x14ac:dyDescent="0.35">
      <c r="A147" s="48" t="str">
        <f>IF(C147="","",COUNTA($C$2:C147))</f>
        <v/>
      </c>
      <c r="B147" s="65"/>
      <c r="C147" s="65"/>
      <c r="D147" s="65"/>
      <c r="E147" s="65"/>
      <c r="F147" s="65"/>
      <c r="G147" s="65"/>
      <c r="H147" s="65"/>
      <c r="I147" s="65"/>
      <c r="J147" s="65"/>
      <c r="K147" s="65"/>
      <c r="L147" s="65"/>
      <c r="M147" s="65"/>
      <c r="N147" s="65"/>
      <c r="O147" s="65"/>
      <c r="P147" s="65"/>
      <c r="Q147" s="68"/>
      <c r="R147" s="68"/>
      <c r="S147" s="68"/>
      <c r="T147" s="68"/>
      <c r="U147" s="68"/>
      <c r="V147" s="68"/>
      <c r="W147" s="68"/>
      <c r="X147" s="68"/>
      <c r="Y147" s="68"/>
      <c r="Z147" s="68"/>
      <c r="AA147" s="68"/>
      <c r="AB147" s="68"/>
      <c r="AD147" s="48" t="str">
        <f t="shared" si="81"/>
        <v/>
      </c>
      <c r="AE147" s="48" t="str">
        <f>IFERROR(IF(AD147-MASTER!$B$6&lt;0,0,AD147-MASTER!$B$6),"")</f>
        <v/>
      </c>
      <c r="AF147" s="48" t="str">
        <f t="shared" si="82"/>
        <v/>
      </c>
      <c r="AG147" s="48" t="str">
        <f t="shared" si="83"/>
        <v/>
      </c>
      <c r="AH147" s="48" t="str">
        <f t="shared" si="84"/>
        <v/>
      </c>
      <c r="AI147" s="48" t="str">
        <f t="shared" si="85"/>
        <v/>
      </c>
      <c r="AJ147" s="48" t="str">
        <f t="shared" si="86"/>
        <v/>
      </c>
      <c r="AK147" s="69" t="str">
        <f t="shared" ca="1" si="87"/>
        <v/>
      </c>
      <c r="AW147" s="71">
        <f t="shared" si="79"/>
        <v>0</v>
      </c>
      <c r="AX147" s="71">
        <f t="shared" si="80"/>
        <v>0</v>
      </c>
      <c r="AY147" s="9">
        <f t="shared" si="88"/>
        <v>0</v>
      </c>
      <c r="AZ147" s="9">
        <f t="shared" si="89"/>
        <v>7</v>
      </c>
      <c r="BA147" s="9">
        <f t="shared" si="90"/>
        <v>0</v>
      </c>
      <c r="BB147" s="9">
        <f xml:space="preserve">
ROUND(BG147*MASTER!$B$3,0)
+ROUND(BH147*MASTER!$B$3,0)
+ROUND(BI147*MASTER!$B$3,0)
+ROUND(BJ147*MASTER!$B$3,0)
+ROUND(BK147*MASTER!$B$4,0)
+ROUND(BL147*MASTER!$B$4,0)
+ROUND(BM147*MASTER!$B$4,0)
+ROUND(BN147*MASTER!$B$4,0)
+ROUND(BO147*MASTER!$B$4,0)
+ROUND(BP147*MASTER!$B$4,0)
+ROUND(BQ147*MASTER!$B$4,0)
+ROUND(BR147*MASTER!$B$4,0)
+ROUND(
   (MASTER!$B$3 - MASTER!$B$11) * E147 * 2,
0)</f>
        <v>0</v>
      </c>
      <c r="BC147" s="9" t="str">
        <f t="shared" si="91"/>
        <v/>
      </c>
      <c r="BD147" s="9">
        <f t="shared" si="92"/>
        <v>0</v>
      </c>
      <c r="BE147" s="9">
        <f>IF(O147="Yes",MASTER!$B$7,0)</f>
        <v>0</v>
      </c>
      <c r="BF147" s="9">
        <f>IF(
   OR($N147="",$N147="NO"),
   0,
   IFERROR(
      ROUND(
         CHOOSE(
            MATCH($N147,$H$302:$H$313,0),
            (BG147 + ROUND(BG147*MASTER!$B$3,0))*0.5,
            (BH147 + ROUND(BH147*MASTER!$B$3,0))*0.5,
            (BI147 + ROUND(BI147*MASTER!$B$3,0))*0.5,
            (BJ147 + ROUND(BJ147*MASTER!$B$3,0))*0.5,
            (BK147 + ROUND(BK147*MASTER!$B$4,0))*0.5,
            (BL147 + ROUND(BL147*MASTER!$B$4,0))*0.5,
            (BM147 + ROUND(BM147*MASTER!$B$4,0))*0.5,
            (BN147 + ROUND(BN147*MASTER!$B$4,0))*0.5,
            (BO147 + ROUND(BO147*MASTER!$B$4,0))*0.5,
            (BP147 + ROUND(BP147*MASTER!$B$4,0))*0.5,
            (BQ147 + ROUND(BQ147*MASTER!$B$4,0))*0.5,
            (BR147 + ROUND(BR147*MASTER!$B$4,0))*0.5
         ),
      0),
   0)
)</f>
        <v>0</v>
      </c>
      <c r="BG147" s="71">
        <f t="shared" si="93"/>
        <v>0</v>
      </c>
      <c r="BH147" s="9">
        <f t="shared" si="94"/>
        <v>0</v>
      </c>
      <c r="BI147" s="9">
        <f t="shared" si="95"/>
        <v>0</v>
      </c>
      <c r="BJ147" s="9">
        <f t="shared" si="96"/>
        <v>0</v>
      </c>
      <c r="BK147" s="9">
        <f t="shared" si="97"/>
        <v>0</v>
      </c>
      <c r="BL147" s="71">
        <f t="shared" si="98"/>
        <v>0</v>
      </c>
      <c r="BM147" s="71">
        <f t="shared" si="99"/>
        <v>0</v>
      </c>
      <c r="BN147" s="71">
        <f t="shared" si="100"/>
        <v>0</v>
      </c>
      <c r="BO147" s="71">
        <f t="shared" si="101"/>
        <v>0</v>
      </c>
      <c r="BP147" s="71">
        <f t="shared" si="102"/>
        <v>0</v>
      </c>
      <c r="BQ147" s="72">
        <f t="shared" si="103"/>
        <v>0</v>
      </c>
      <c r="BR147" s="71">
        <f t="shared" si="104"/>
        <v>0</v>
      </c>
      <c r="BS147" s="58" t="str">
        <f>IF(C147="","",IFERROR(VLOOKUP($A147,HRA_EXCEPTION,2,FALSE),MASTER!$B$5))</f>
        <v/>
      </c>
      <c r="BT147" s="48" t="str">
        <f t="shared" si="105"/>
        <v/>
      </c>
      <c r="BU147" s="48" t="str">
        <f t="shared" si="106"/>
        <v/>
      </c>
      <c r="BV147" s="48" t="str">
        <f t="shared" si="107"/>
        <v/>
      </c>
      <c r="BW147" s="48" t="str">
        <f t="shared" si="108"/>
        <v/>
      </c>
      <c r="BX147" s="48" t="str">
        <f t="shared" si="109"/>
        <v/>
      </c>
      <c r="BY147" s="48" t="str">
        <f t="shared" si="110"/>
        <v/>
      </c>
      <c r="BZ147" s="48" t="str">
        <f t="shared" si="111"/>
        <v/>
      </c>
      <c r="CA147" s="48" t="str">
        <f t="shared" si="112"/>
        <v/>
      </c>
      <c r="CB147" s="48" t="str">
        <f t="shared" si="113"/>
        <v/>
      </c>
      <c r="CC147" s="48" t="str">
        <f t="shared" si="114"/>
        <v/>
      </c>
      <c r="CD147" s="48" t="str">
        <f t="shared" si="115"/>
        <v/>
      </c>
      <c r="CE147" s="58" t="str">
        <f>IFERROR(IF(BG147&lt;=23100,
   VLOOKUP(MASTER!$B$8,CCA_RATE,2,FALSE),
   VLOOKUP(MASTER!$B$8,CCA_RATE,3,FALSE)),"")</f>
        <v/>
      </c>
      <c r="CF147" s="48" t="str">
        <f>IFERROR(IF(C147="","",
IF(BH147=0,0,
   IF(AND(AX147=4,ISNUMBER(L147)),L147,
      IF(BH147&lt;=23100,
         VLOOKUP(MASTER!$B$8,CCA_RATE,2,FALSE),
         VLOOKUP(MASTER!$B$8,CCA_RATE,3,FALSE))))),"")</f>
        <v/>
      </c>
      <c r="CG147" s="48" t="str">
        <f>IFERROR(IF(C147="","",
IF(BI147=0,0,
   IF(AND(AX147=5,ISNUMBER(L147)),L147,
      IF(AND(AX147&gt;0,AX147&lt;5,ISNUMBER(L147)),CF147,
         IF(BI147&lt;=23100,
            VLOOKUP(MASTER!$B$8,CCA_RATE,2,FALSE),
            VLOOKUP(MASTER!$B$8,CCA_RATE,3,FALSE)))))),"")</f>
        <v/>
      </c>
      <c r="CH147" s="48" t="str">
        <f>IFERROR(IF(C147="","",
IF(BJ147=0,0,
   IF(AND(AX147=6,ISNUMBER(L147)),L147,
      IF(AND(AX147&gt;0,AX147&lt;6,ISNUMBER(L147)),CG147,
         IF(BJ147&lt;=23100,
            VLOOKUP(MASTER!$B$8,CCA_RATE,2,FALSE),
            VLOOKUP(MASTER!$B$8,CCA_RATE,3,FALSE)))))),"")</f>
        <v/>
      </c>
      <c r="CI147" s="48" t="str">
        <f>IFERROR(IF(C147="","",
IF(BK147=0,0,
   IF(AND(AX147=7,ISNUMBER(L147)),L147,
      IF(AND(AX147&gt;0,AX147&lt;7,ISNUMBER(L147)),CH147,
         IF(BK147&lt;=23100,
            VLOOKUP(MASTER!$B$8,CCA_RATE,2,FALSE),
            VLOOKUP(MASTER!$B$8,CCA_RATE,3,FALSE)))))),"")</f>
        <v/>
      </c>
      <c r="CJ147" s="48" t="str">
        <f>IFERROR(IF(C147="","",
IF(BL147=0,0,
   IF(AND(AX147=8,ISNUMBER(L147)),L147,
      IF(AND(AX147&gt;0,AX147&lt;8,ISNUMBER(L147)),CI147,
         IF(BL147&lt;=23100,
            VLOOKUP(MASTER!$B$8,CCA_RATE,2,FALSE),
            VLOOKUP(MASTER!$B$8,CCA_RATE,3,FALSE)))))),"")</f>
        <v/>
      </c>
      <c r="CK147" s="48" t="str">
        <f>IFERROR(IF(C147="","",
IF(BM147=0,0,
   IF(AND(AX147=9,ISNUMBER(L147)),L147,
      IF(AND(AX147&gt;0,AX147&lt;9,ISNUMBER(L147)),CJ147,
         IF(BM147&lt;=23100,
            VLOOKUP(MASTER!$B$8,CCA_RATE,2,FALSE),
            VLOOKUP(MASTER!$B$8,CCA_RATE,3,FALSE)))))),"")</f>
        <v/>
      </c>
      <c r="CL147" s="48" t="str">
        <f>IFERROR(IF(C147="","",
IF(BN147=0,0,
   IF(AND(AX147=10,ISNUMBER(L147)),L147,
      IF(AND(AX147&gt;0,AX147&lt;10,ISNUMBER(L147)),CK147,
         IF(BN147&lt;=23100,
            VLOOKUP(MASTER!$B$8,CCA_RATE,2,FALSE),
            VLOOKUP(MASTER!$B$8,CCA_RATE,3,FALSE)))))),"")</f>
        <v/>
      </c>
      <c r="CM147" s="48" t="str">
        <f>IFERROR(IF(C147="","",
IF(BO147=0,0,
   IF(AND(AX147=11,ISNUMBER(L147)),L147,
      IF(AND(AX147&gt;0,AX147&lt;11,ISNUMBER(L147)),CL147,
         IF(BO147&lt;=23100,
            VLOOKUP(MASTER!$B$8,CCA_RATE,2,FALSE),
            VLOOKUP(MASTER!$B$8,CCA_RATE,3,FALSE)))))),"")</f>
        <v/>
      </c>
      <c r="CN147" s="48" t="str">
        <f>IFERROR(IF(C147="","",
IF(BP147=0,0,
   IF(AND(AX147=12,ISNUMBER(L147)),L147,
      IF(AND(AX147&gt;0,AX147&lt;12,ISNUMBER(L147)),CM147,
         IF(BP147&lt;=23100,
            VLOOKUP(MASTER!$B$8,CCA_RATE,2,FALSE),
            VLOOKUP(MASTER!$B$8,CCA_RATE,3,FALSE)))))),"")</f>
        <v/>
      </c>
      <c r="CO147" s="48" t="str">
        <f>IFERROR(IF(C147="","",
IF(BQ147=0,0,
   IF(AND(AX147=13,ISNUMBER(L147)),L147,
      IF(AND(AX147&gt;0,AX147&lt;13,ISNUMBER(L147)),CN147,
         IF(BQ147&lt;=23100,
            VLOOKUP(MASTER!$B$8,CCA_RATE,2,FALSE),
            VLOOKUP(MASTER!$B$8,CCA_RATE,3,FALSE)))))),"")</f>
        <v/>
      </c>
      <c r="CP147" s="48" t="str">
        <f>IFERROR(IF(C147="","",
IF(BR147=0,0,
   IF(AND(AX147=14,ISNUMBER(L147)),L147,
      IF(AND(AX147&gt;0,AX147&lt;14,ISNUMBER(L147)),CO147,
         IF(BR147&lt;=23100,
            VLOOKUP(MASTER!$B$8,CCA_RATE,2,FALSE),
            VLOOKUP(MASTER!$B$8,CCA_RATE,3,FALSE)))))),"")</f>
        <v/>
      </c>
    </row>
    <row r="148" spans="1:94" x14ac:dyDescent="0.35">
      <c r="A148" s="48" t="str">
        <f>IF(C148="","",COUNTA($C$2:C148))</f>
        <v/>
      </c>
      <c r="B148" s="65"/>
      <c r="C148" s="65"/>
      <c r="D148" s="65"/>
      <c r="E148" s="65"/>
      <c r="F148" s="65"/>
      <c r="G148" s="65"/>
      <c r="H148" s="65"/>
      <c r="I148" s="65"/>
      <c r="J148" s="65"/>
      <c r="K148" s="65"/>
      <c r="L148" s="65"/>
      <c r="M148" s="65"/>
      <c r="N148" s="65"/>
      <c r="O148" s="65"/>
      <c r="P148" s="65"/>
      <c r="Q148" s="68"/>
      <c r="R148" s="68"/>
      <c r="S148" s="68"/>
      <c r="T148" s="68"/>
      <c r="U148" s="68"/>
      <c r="V148" s="68"/>
      <c r="W148" s="68"/>
      <c r="X148" s="68"/>
      <c r="Y148" s="68"/>
      <c r="Z148" s="68"/>
      <c r="AA148" s="68"/>
      <c r="AB148" s="68"/>
      <c r="AD148" s="48" t="str">
        <f t="shared" si="81"/>
        <v/>
      </c>
      <c r="AE148" s="48" t="str">
        <f>IFERROR(IF(AD148-MASTER!$B$6&lt;0,0,AD148-MASTER!$B$6),"")</f>
        <v/>
      </c>
      <c r="AF148" s="48" t="str">
        <f t="shared" si="82"/>
        <v/>
      </c>
      <c r="AG148" s="48" t="str">
        <f t="shared" si="83"/>
        <v/>
      </c>
      <c r="AH148" s="48" t="str">
        <f t="shared" si="84"/>
        <v/>
      </c>
      <c r="AI148" s="48" t="str">
        <f t="shared" si="85"/>
        <v/>
      </c>
      <c r="AJ148" s="48" t="str">
        <f t="shared" si="86"/>
        <v/>
      </c>
      <c r="AK148" s="69" t="str">
        <f t="shared" ca="1" si="87"/>
        <v/>
      </c>
      <c r="AW148" s="71">
        <f t="shared" si="79"/>
        <v>0</v>
      </c>
      <c r="AX148" s="71">
        <f t="shared" si="80"/>
        <v>0</v>
      </c>
      <c r="AY148" s="9">
        <f t="shared" si="88"/>
        <v>0</v>
      </c>
      <c r="AZ148" s="9">
        <f t="shared" si="89"/>
        <v>7</v>
      </c>
      <c r="BA148" s="9">
        <f t="shared" si="90"/>
        <v>0</v>
      </c>
      <c r="BB148" s="9">
        <f xml:space="preserve">
ROUND(BG148*MASTER!$B$3,0)
+ROUND(BH148*MASTER!$B$3,0)
+ROUND(BI148*MASTER!$B$3,0)
+ROUND(BJ148*MASTER!$B$3,0)
+ROUND(BK148*MASTER!$B$4,0)
+ROUND(BL148*MASTER!$B$4,0)
+ROUND(BM148*MASTER!$B$4,0)
+ROUND(BN148*MASTER!$B$4,0)
+ROUND(BO148*MASTER!$B$4,0)
+ROUND(BP148*MASTER!$B$4,0)
+ROUND(BQ148*MASTER!$B$4,0)
+ROUND(BR148*MASTER!$B$4,0)
+ROUND(
   (MASTER!$B$3 - MASTER!$B$11) * E148 * 2,
0)</f>
        <v>0</v>
      </c>
      <c r="BC148" s="9" t="str">
        <f t="shared" si="91"/>
        <v/>
      </c>
      <c r="BD148" s="9">
        <f t="shared" si="92"/>
        <v>0</v>
      </c>
      <c r="BE148" s="9">
        <f>IF(O148="Yes",MASTER!$B$7,0)</f>
        <v>0</v>
      </c>
      <c r="BF148" s="9">
        <f>IF(
   OR($N148="",$N148="NO"),
   0,
   IFERROR(
      ROUND(
         CHOOSE(
            MATCH($N148,$H$302:$H$313,0),
            (BG148 + ROUND(BG148*MASTER!$B$3,0))*0.5,
            (BH148 + ROUND(BH148*MASTER!$B$3,0))*0.5,
            (BI148 + ROUND(BI148*MASTER!$B$3,0))*0.5,
            (BJ148 + ROUND(BJ148*MASTER!$B$3,0))*0.5,
            (BK148 + ROUND(BK148*MASTER!$B$4,0))*0.5,
            (BL148 + ROUND(BL148*MASTER!$B$4,0))*0.5,
            (BM148 + ROUND(BM148*MASTER!$B$4,0))*0.5,
            (BN148 + ROUND(BN148*MASTER!$B$4,0))*0.5,
            (BO148 + ROUND(BO148*MASTER!$B$4,0))*0.5,
            (BP148 + ROUND(BP148*MASTER!$B$4,0))*0.5,
            (BQ148 + ROUND(BQ148*MASTER!$B$4,0))*0.5,
            (BR148 + ROUND(BR148*MASTER!$B$4,0))*0.5
         ),
      0),
   0)
)</f>
        <v>0</v>
      </c>
      <c r="BG148" s="71">
        <f t="shared" si="93"/>
        <v>0</v>
      </c>
      <c r="BH148" s="9">
        <f t="shared" si="94"/>
        <v>0</v>
      </c>
      <c r="BI148" s="9">
        <f t="shared" si="95"/>
        <v>0</v>
      </c>
      <c r="BJ148" s="9">
        <f t="shared" si="96"/>
        <v>0</v>
      </c>
      <c r="BK148" s="9">
        <f t="shared" si="97"/>
        <v>0</v>
      </c>
      <c r="BL148" s="71">
        <f t="shared" si="98"/>
        <v>0</v>
      </c>
      <c r="BM148" s="71">
        <f t="shared" si="99"/>
        <v>0</v>
      </c>
      <c r="BN148" s="71">
        <f t="shared" si="100"/>
        <v>0</v>
      </c>
      <c r="BO148" s="71">
        <f t="shared" si="101"/>
        <v>0</v>
      </c>
      <c r="BP148" s="71">
        <f t="shared" si="102"/>
        <v>0</v>
      </c>
      <c r="BQ148" s="72">
        <f t="shared" si="103"/>
        <v>0</v>
      </c>
      <c r="BR148" s="71">
        <f t="shared" si="104"/>
        <v>0</v>
      </c>
      <c r="BS148" s="58" t="str">
        <f>IF(C148="","",IFERROR(VLOOKUP($A148,HRA_EXCEPTION,2,FALSE),MASTER!$B$5))</f>
        <v/>
      </c>
      <c r="BT148" s="48" t="str">
        <f t="shared" si="105"/>
        <v/>
      </c>
      <c r="BU148" s="48" t="str">
        <f t="shared" si="106"/>
        <v/>
      </c>
      <c r="BV148" s="48" t="str">
        <f t="shared" si="107"/>
        <v/>
      </c>
      <c r="BW148" s="48" t="str">
        <f t="shared" si="108"/>
        <v/>
      </c>
      <c r="BX148" s="48" t="str">
        <f t="shared" si="109"/>
        <v/>
      </c>
      <c r="BY148" s="48" t="str">
        <f t="shared" si="110"/>
        <v/>
      </c>
      <c r="BZ148" s="48" t="str">
        <f t="shared" si="111"/>
        <v/>
      </c>
      <c r="CA148" s="48" t="str">
        <f t="shared" si="112"/>
        <v/>
      </c>
      <c r="CB148" s="48" t="str">
        <f t="shared" si="113"/>
        <v/>
      </c>
      <c r="CC148" s="48" t="str">
        <f t="shared" si="114"/>
        <v/>
      </c>
      <c r="CD148" s="48" t="str">
        <f t="shared" si="115"/>
        <v/>
      </c>
      <c r="CE148" s="58" t="str">
        <f>IFERROR(IF(BG148&lt;=23100,
   VLOOKUP(MASTER!$B$8,CCA_RATE,2,FALSE),
   VLOOKUP(MASTER!$B$8,CCA_RATE,3,FALSE)),"")</f>
        <v/>
      </c>
      <c r="CF148" s="48" t="str">
        <f>IFERROR(IF(C148="","",
IF(BH148=0,0,
   IF(AND(AX148=4,ISNUMBER(L148)),L148,
      IF(BH148&lt;=23100,
         VLOOKUP(MASTER!$B$8,CCA_RATE,2,FALSE),
         VLOOKUP(MASTER!$B$8,CCA_RATE,3,FALSE))))),"")</f>
        <v/>
      </c>
      <c r="CG148" s="48" t="str">
        <f>IFERROR(IF(C148="","",
IF(BI148=0,0,
   IF(AND(AX148=5,ISNUMBER(L148)),L148,
      IF(AND(AX148&gt;0,AX148&lt;5,ISNUMBER(L148)),CF148,
         IF(BI148&lt;=23100,
            VLOOKUP(MASTER!$B$8,CCA_RATE,2,FALSE),
            VLOOKUP(MASTER!$B$8,CCA_RATE,3,FALSE)))))),"")</f>
        <v/>
      </c>
      <c r="CH148" s="48" t="str">
        <f>IFERROR(IF(C148="","",
IF(BJ148=0,0,
   IF(AND(AX148=6,ISNUMBER(L148)),L148,
      IF(AND(AX148&gt;0,AX148&lt;6,ISNUMBER(L148)),CG148,
         IF(BJ148&lt;=23100,
            VLOOKUP(MASTER!$B$8,CCA_RATE,2,FALSE),
            VLOOKUP(MASTER!$B$8,CCA_RATE,3,FALSE)))))),"")</f>
        <v/>
      </c>
      <c r="CI148" s="48" t="str">
        <f>IFERROR(IF(C148="","",
IF(BK148=0,0,
   IF(AND(AX148=7,ISNUMBER(L148)),L148,
      IF(AND(AX148&gt;0,AX148&lt;7,ISNUMBER(L148)),CH148,
         IF(BK148&lt;=23100,
            VLOOKUP(MASTER!$B$8,CCA_RATE,2,FALSE),
            VLOOKUP(MASTER!$B$8,CCA_RATE,3,FALSE)))))),"")</f>
        <v/>
      </c>
      <c r="CJ148" s="48" t="str">
        <f>IFERROR(IF(C148="","",
IF(BL148=0,0,
   IF(AND(AX148=8,ISNUMBER(L148)),L148,
      IF(AND(AX148&gt;0,AX148&lt;8,ISNUMBER(L148)),CI148,
         IF(BL148&lt;=23100,
            VLOOKUP(MASTER!$B$8,CCA_RATE,2,FALSE),
            VLOOKUP(MASTER!$B$8,CCA_RATE,3,FALSE)))))),"")</f>
        <v/>
      </c>
      <c r="CK148" s="48" t="str">
        <f>IFERROR(IF(C148="","",
IF(BM148=0,0,
   IF(AND(AX148=9,ISNUMBER(L148)),L148,
      IF(AND(AX148&gt;0,AX148&lt;9,ISNUMBER(L148)),CJ148,
         IF(BM148&lt;=23100,
            VLOOKUP(MASTER!$B$8,CCA_RATE,2,FALSE),
            VLOOKUP(MASTER!$B$8,CCA_RATE,3,FALSE)))))),"")</f>
        <v/>
      </c>
      <c r="CL148" s="48" t="str">
        <f>IFERROR(IF(C148="","",
IF(BN148=0,0,
   IF(AND(AX148=10,ISNUMBER(L148)),L148,
      IF(AND(AX148&gt;0,AX148&lt;10,ISNUMBER(L148)),CK148,
         IF(BN148&lt;=23100,
            VLOOKUP(MASTER!$B$8,CCA_RATE,2,FALSE),
            VLOOKUP(MASTER!$B$8,CCA_RATE,3,FALSE)))))),"")</f>
        <v/>
      </c>
      <c r="CM148" s="48" t="str">
        <f>IFERROR(IF(C148="","",
IF(BO148=0,0,
   IF(AND(AX148=11,ISNUMBER(L148)),L148,
      IF(AND(AX148&gt;0,AX148&lt;11,ISNUMBER(L148)),CL148,
         IF(BO148&lt;=23100,
            VLOOKUP(MASTER!$B$8,CCA_RATE,2,FALSE),
            VLOOKUP(MASTER!$B$8,CCA_RATE,3,FALSE)))))),"")</f>
        <v/>
      </c>
      <c r="CN148" s="48" t="str">
        <f>IFERROR(IF(C148="","",
IF(BP148=0,0,
   IF(AND(AX148=12,ISNUMBER(L148)),L148,
      IF(AND(AX148&gt;0,AX148&lt;12,ISNUMBER(L148)),CM148,
         IF(BP148&lt;=23100,
            VLOOKUP(MASTER!$B$8,CCA_RATE,2,FALSE),
            VLOOKUP(MASTER!$B$8,CCA_RATE,3,FALSE)))))),"")</f>
        <v/>
      </c>
      <c r="CO148" s="48" t="str">
        <f>IFERROR(IF(C148="","",
IF(BQ148=0,0,
   IF(AND(AX148=13,ISNUMBER(L148)),L148,
      IF(AND(AX148&gt;0,AX148&lt;13,ISNUMBER(L148)),CN148,
         IF(BQ148&lt;=23100,
            VLOOKUP(MASTER!$B$8,CCA_RATE,2,FALSE),
            VLOOKUP(MASTER!$B$8,CCA_RATE,3,FALSE)))))),"")</f>
        <v/>
      </c>
      <c r="CP148" s="48" t="str">
        <f>IFERROR(IF(C148="","",
IF(BR148=0,0,
   IF(AND(AX148=14,ISNUMBER(L148)),L148,
      IF(AND(AX148&gt;0,AX148&lt;14,ISNUMBER(L148)),CO148,
         IF(BR148&lt;=23100,
            VLOOKUP(MASTER!$B$8,CCA_RATE,2,FALSE),
            VLOOKUP(MASTER!$B$8,CCA_RATE,3,FALSE)))))),"")</f>
        <v/>
      </c>
    </row>
    <row r="149" spans="1:94" x14ac:dyDescent="0.35">
      <c r="A149" s="48" t="str">
        <f>IF(C149="","",COUNTA($C$2:C149))</f>
        <v/>
      </c>
      <c r="B149" s="65"/>
      <c r="C149" s="65"/>
      <c r="D149" s="65"/>
      <c r="E149" s="65"/>
      <c r="F149" s="65"/>
      <c r="G149" s="65"/>
      <c r="H149" s="65"/>
      <c r="I149" s="65"/>
      <c r="J149" s="65"/>
      <c r="K149" s="65"/>
      <c r="L149" s="65"/>
      <c r="M149" s="65"/>
      <c r="N149" s="65"/>
      <c r="O149" s="65"/>
      <c r="P149" s="65"/>
      <c r="Q149" s="68"/>
      <c r="R149" s="68"/>
      <c r="S149" s="68"/>
      <c r="T149" s="68"/>
      <c r="U149" s="68"/>
      <c r="V149" s="68"/>
      <c r="W149" s="68"/>
      <c r="X149" s="68"/>
      <c r="Y149" s="68"/>
      <c r="Z149" s="68"/>
      <c r="AA149" s="68"/>
      <c r="AB149" s="68"/>
      <c r="AD149" s="48" t="str">
        <f t="shared" si="81"/>
        <v/>
      </c>
      <c r="AE149" s="48" t="str">
        <f>IFERROR(IF(AD149-MASTER!$B$6&lt;0,0,AD149-MASTER!$B$6),"")</f>
        <v/>
      </c>
      <c r="AF149" s="48" t="str">
        <f t="shared" si="82"/>
        <v/>
      </c>
      <c r="AG149" s="48" t="str">
        <f t="shared" si="83"/>
        <v/>
      </c>
      <c r="AH149" s="48" t="str">
        <f t="shared" si="84"/>
        <v/>
      </c>
      <c r="AI149" s="48" t="str">
        <f t="shared" si="85"/>
        <v/>
      </c>
      <c r="AJ149" s="48" t="str">
        <f t="shared" si="86"/>
        <v/>
      </c>
      <c r="AK149" s="69" t="str">
        <f t="shared" ca="1" si="87"/>
        <v/>
      </c>
      <c r="AW149" s="71">
        <f t="shared" si="79"/>
        <v>0</v>
      </c>
      <c r="AX149" s="71">
        <f t="shared" si="80"/>
        <v>0</v>
      </c>
      <c r="AY149" s="9">
        <f t="shared" si="88"/>
        <v>0</v>
      </c>
      <c r="AZ149" s="9">
        <f t="shared" si="89"/>
        <v>7</v>
      </c>
      <c r="BA149" s="9">
        <f t="shared" si="90"/>
        <v>0</v>
      </c>
      <c r="BB149" s="9">
        <f xml:space="preserve">
ROUND(BG149*MASTER!$B$3,0)
+ROUND(BH149*MASTER!$B$3,0)
+ROUND(BI149*MASTER!$B$3,0)
+ROUND(BJ149*MASTER!$B$3,0)
+ROUND(BK149*MASTER!$B$4,0)
+ROUND(BL149*MASTER!$B$4,0)
+ROUND(BM149*MASTER!$B$4,0)
+ROUND(BN149*MASTER!$B$4,0)
+ROUND(BO149*MASTER!$B$4,0)
+ROUND(BP149*MASTER!$B$4,0)
+ROUND(BQ149*MASTER!$B$4,0)
+ROUND(BR149*MASTER!$B$4,0)
+ROUND(
   (MASTER!$B$3 - MASTER!$B$11) * E149 * 2,
0)</f>
        <v>0</v>
      </c>
      <c r="BC149" s="9" t="str">
        <f t="shared" si="91"/>
        <v/>
      </c>
      <c r="BD149" s="9">
        <f t="shared" si="92"/>
        <v>0</v>
      </c>
      <c r="BE149" s="9">
        <f>IF(O149="Yes",MASTER!$B$7,0)</f>
        <v>0</v>
      </c>
      <c r="BF149" s="9">
        <f>IF(
   OR($N149="",$N149="NO"),
   0,
   IFERROR(
      ROUND(
         CHOOSE(
            MATCH($N149,$H$302:$H$313,0),
            (BG149 + ROUND(BG149*MASTER!$B$3,0))*0.5,
            (BH149 + ROUND(BH149*MASTER!$B$3,0))*0.5,
            (BI149 + ROUND(BI149*MASTER!$B$3,0))*0.5,
            (BJ149 + ROUND(BJ149*MASTER!$B$3,0))*0.5,
            (BK149 + ROUND(BK149*MASTER!$B$4,0))*0.5,
            (BL149 + ROUND(BL149*MASTER!$B$4,0))*0.5,
            (BM149 + ROUND(BM149*MASTER!$B$4,0))*0.5,
            (BN149 + ROUND(BN149*MASTER!$B$4,0))*0.5,
            (BO149 + ROUND(BO149*MASTER!$B$4,0))*0.5,
            (BP149 + ROUND(BP149*MASTER!$B$4,0))*0.5,
            (BQ149 + ROUND(BQ149*MASTER!$B$4,0))*0.5,
            (BR149 + ROUND(BR149*MASTER!$B$4,0))*0.5
         ),
      0),
   0)
)</f>
        <v>0</v>
      </c>
      <c r="BG149" s="71">
        <f t="shared" si="93"/>
        <v>0</v>
      </c>
      <c r="BH149" s="9">
        <f t="shared" si="94"/>
        <v>0</v>
      </c>
      <c r="BI149" s="9">
        <f t="shared" si="95"/>
        <v>0</v>
      </c>
      <c r="BJ149" s="9">
        <f t="shared" si="96"/>
        <v>0</v>
      </c>
      <c r="BK149" s="9">
        <f t="shared" si="97"/>
        <v>0</v>
      </c>
      <c r="BL149" s="71">
        <f t="shared" si="98"/>
        <v>0</v>
      </c>
      <c r="BM149" s="71">
        <f t="shared" si="99"/>
        <v>0</v>
      </c>
      <c r="BN149" s="71">
        <f t="shared" si="100"/>
        <v>0</v>
      </c>
      <c r="BO149" s="71">
        <f t="shared" si="101"/>
        <v>0</v>
      </c>
      <c r="BP149" s="71">
        <f t="shared" si="102"/>
        <v>0</v>
      </c>
      <c r="BQ149" s="72">
        <f t="shared" si="103"/>
        <v>0</v>
      </c>
      <c r="BR149" s="71">
        <f t="shared" si="104"/>
        <v>0</v>
      </c>
      <c r="BS149" s="58" t="str">
        <f>IF(C149="","",IFERROR(VLOOKUP($A149,HRA_EXCEPTION,2,FALSE),MASTER!$B$5))</f>
        <v/>
      </c>
      <c r="BT149" s="48" t="str">
        <f t="shared" si="105"/>
        <v/>
      </c>
      <c r="BU149" s="48" t="str">
        <f t="shared" si="106"/>
        <v/>
      </c>
      <c r="BV149" s="48" t="str">
        <f t="shared" si="107"/>
        <v/>
      </c>
      <c r="BW149" s="48" t="str">
        <f t="shared" si="108"/>
        <v/>
      </c>
      <c r="BX149" s="48" t="str">
        <f t="shared" si="109"/>
        <v/>
      </c>
      <c r="BY149" s="48" t="str">
        <f t="shared" si="110"/>
        <v/>
      </c>
      <c r="BZ149" s="48" t="str">
        <f t="shared" si="111"/>
        <v/>
      </c>
      <c r="CA149" s="48" t="str">
        <f t="shared" si="112"/>
        <v/>
      </c>
      <c r="CB149" s="48" t="str">
        <f t="shared" si="113"/>
        <v/>
      </c>
      <c r="CC149" s="48" t="str">
        <f t="shared" si="114"/>
        <v/>
      </c>
      <c r="CD149" s="48" t="str">
        <f t="shared" si="115"/>
        <v/>
      </c>
      <c r="CE149" s="58" t="str">
        <f>IFERROR(IF(BG149&lt;=23100,
   VLOOKUP(MASTER!$B$8,CCA_RATE,2,FALSE),
   VLOOKUP(MASTER!$B$8,CCA_RATE,3,FALSE)),"")</f>
        <v/>
      </c>
      <c r="CF149" s="48" t="str">
        <f>IFERROR(IF(C149="","",
IF(BH149=0,0,
   IF(AND(AX149=4,ISNUMBER(L149)),L149,
      IF(BH149&lt;=23100,
         VLOOKUP(MASTER!$B$8,CCA_RATE,2,FALSE),
         VLOOKUP(MASTER!$B$8,CCA_RATE,3,FALSE))))),"")</f>
        <v/>
      </c>
      <c r="CG149" s="48" t="str">
        <f>IFERROR(IF(C149="","",
IF(BI149=0,0,
   IF(AND(AX149=5,ISNUMBER(L149)),L149,
      IF(AND(AX149&gt;0,AX149&lt;5,ISNUMBER(L149)),CF149,
         IF(BI149&lt;=23100,
            VLOOKUP(MASTER!$B$8,CCA_RATE,2,FALSE),
            VLOOKUP(MASTER!$B$8,CCA_RATE,3,FALSE)))))),"")</f>
        <v/>
      </c>
      <c r="CH149" s="48" t="str">
        <f>IFERROR(IF(C149="","",
IF(BJ149=0,0,
   IF(AND(AX149=6,ISNUMBER(L149)),L149,
      IF(AND(AX149&gt;0,AX149&lt;6,ISNUMBER(L149)),CG149,
         IF(BJ149&lt;=23100,
            VLOOKUP(MASTER!$B$8,CCA_RATE,2,FALSE),
            VLOOKUP(MASTER!$B$8,CCA_RATE,3,FALSE)))))),"")</f>
        <v/>
      </c>
      <c r="CI149" s="48" t="str">
        <f>IFERROR(IF(C149="","",
IF(BK149=0,0,
   IF(AND(AX149=7,ISNUMBER(L149)),L149,
      IF(AND(AX149&gt;0,AX149&lt;7,ISNUMBER(L149)),CH149,
         IF(BK149&lt;=23100,
            VLOOKUP(MASTER!$B$8,CCA_RATE,2,FALSE),
            VLOOKUP(MASTER!$B$8,CCA_RATE,3,FALSE)))))),"")</f>
        <v/>
      </c>
      <c r="CJ149" s="48" t="str">
        <f>IFERROR(IF(C149="","",
IF(BL149=0,0,
   IF(AND(AX149=8,ISNUMBER(L149)),L149,
      IF(AND(AX149&gt;0,AX149&lt;8,ISNUMBER(L149)),CI149,
         IF(BL149&lt;=23100,
            VLOOKUP(MASTER!$B$8,CCA_RATE,2,FALSE),
            VLOOKUP(MASTER!$B$8,CCA_RATE,3,FALSE)))))),"")</f>
        <v/>
      </c>
      <c r="CK149" s="48" t="str">
        <f>IFERROR(IF(C149="","",
IF(BM149=0,0,
   IF(AND(AX149=9,ISNUMBER(L149)),L149,
      IF(AND(AX149&gt;0,AX149&lt;9,ISNUMBER(L149)),CJ149,
         IF(BM149&lt;=23100,
            VLOOKUP(MASTER!$B$8,CCA_RATE,2,FALSE),
            VLOOKUP(MASTER!$B$8,CCA_RATE,3,FALSE)))))),"")</f>
        <v/>
      </c>
      <c r="CL149" s="48" t="str">
        <f>IFERROR(IF(C149="","",
IF(BN149=0,0,
   IF(AND(AX149=10,ISNUMBER(L149)),L149,
      IF(AND(AX149&gt;0,AX149&lt;10,ISNUMBER(L149)),CK149,
         IF(BN149&lt;=23100,
            VLOOKUP(MASTER!$B$8,CCA_RATE,2,FALSE),
            VLOOKUP(MASTER!$B$8,CCA_RATE,3,FALSE)))))),"")</f>
        <v/>
      </c>
      <c r="CM149" s="48" t="str">
        <f>IFERROR(IF(C149="","",
IF(BO149=0,0,
   IF(AND(AX149=11,ISNUMBER(L149)),L149,
      IF(AND(AX149&gt;0,AX149&lt;11,ISNUMBER(L149)),CL149,
         IF(BO149&lt;=23100,
            VLOOKUP(MASTER!$B$8,CCA_RATE,2,FALSE),
            VLOOKUP(MASTER!$B$8,CCA_RATE,3,FALSE)))))),"")</f>
        <v/>
      </c>
      <c r="CN149" s="48" t="str">
        <f>IFERROR(IF(C149="","",
IF(BP149=0,0,
   IF(AND(AX149=12,ISNUMBER(L149)),L149,
      IF(AND(AX149&gt;0,AX149&lt;12,ISNUMBER(L149)),CM149,
         IF(BP149&lt;=23100,
            VLOOKUP(MASTER!$B$8,CCA_RATE,2,FALSE),
            VLOOKUP(MASTER!$B$8,CCA_RATE,3,FALSE)))))),"")</f>
        <v/>
      </c>
      <c r="CO149" s="48" t="str">
        <f>IFERROR(IF(C149="","",
IF(BQ149=0,0,
   IF(AND(AX149=13,ISNUMBER(L149)),L149,
      IF(AND(AX149&gt;0,AX149&lt;13,ISNUMBER(L149)),CN149,
         IF(BQ149&lt;=23100,
            VLOOKUP(MASTER!$B$8,CCA_RATE,2,FALSE),
            VLOOKUP(MASTER!$B$8,CCA_RATE,3,FALSE)))))),"")</f>
        <v/>
      </c>
      <c r="CP149" s="48" t="str">
        <f>IFERROR(IF(C149="","",
IF(BR149=0,0,
   IF(AND(AX149=14,ISNUMBER(L149)),L149,
      IF(AND(AX149&gt;0,AX149&lt;14,ISNUMBER(L149)),CO149,
         IF(BR149&lt;=23100,
            VLOOKUP(MASTER!$B$8,CCA_RATE,2,FALSE),
            VLOOKUP(MASTER!$B$8,CCA_RATE,3,FALSE)))))),"")</f>
        <v/>
      </c>
    </row>
    <row r="150" spans="1:94" x14ac:dyDescent="0.35">
      <c r="A150" s="48" t="str">
        <f>IF(C150="","",COUNTA($C$2:C150))</f>
        <v/>
      </c>
      <c r="B150" s="65"/>
      <c r="C150" s="65"/>
      <c r="D150" s="65"/>
      <c r="E150" s="65"/>
      <c r="F150" s="65"/>
      <c r="G150" s="65"/>
      <c r="H150" s="65"/>
      <c r="I150" s="65"/>
      <c r="J150" s="65"/>
      <c r="K150" s="65"/>
      <c r="L150" s="65"/>
      <c r="M150" s="65"/>
      <c r="N150" s="65"/>
      <c r="O150" s="65"/>
      <c r="P150" s="65"/>
      <c r="Q150" s="68"/>
      <c r="R150" s="68"/>
      <c r="S150" s="68"/>
      <c r="T150" s="68"/>
      <c r="U150" s="68"/>
      <c r="V150" s="68"/>
      <c r="W150" s="68"/>
      <c r="X150" s="68"/>
      <c r="Y150" s="68"/>
      <c r="Z150" s="68"/>
      <c r="AA150" s="68"/>
      <c r="AB150" s="68"/>
      <c r="AD150" s="48" t="str">
        <f t="shared" si="81"/>
        <v/>
      </c>
      <c r="AE150" s="48" t="str">
        <f>IFERROR(IF(AD150-MASTER!$B$6&lt;0,0,AD150-MASTER!$B$6),"")</f>
        <v/>
      </c>
      <c r="AF150" s="48" t="str">
        <f t="shared" si="82"/>
        <v/>
      </c>
      <c r="AG150" s="48" t="str">
        <f t="shared" si="83"/>
        <v/>
      </c>
      <c r="AH150" s="48" t="str">
        <f t="shared" si="84"/>
        <v/>
      </c>
      <c r="AI150" s="48" t="str">
        <f t="shared" si="85"/>
        <v/>
      </c>
      <c r="AJ150" s="48" t="str">
        <f t="shared" si="86"/>
        <v/>
      </c>
      <c r="AK150" s="69" t="str">
        <f t="shared" ca="1" si="87"/>
        <v/>
      </c>
      <c r="AW150" s="71">
        <f t="shared" si="79"/>
        <v>0</v>
      </c>
      <c r="AX150" s="71">
        <f t="shared" si="80"/>
        <v>0</v>
      </c>
      <c r="AY150" s="9">
        <f t="shared" si="88"/>
        <v>0</v>
      </c>
      <c r="AZ150" s="9">
        <f t="shared" si="89"/>
        <v>7</v>
      </c>
      <c r="BA150" s="9">
        <f t="shared" si="90"/>
        <v>0</v>
      </c>
      <c r="BB150" s="9">
        <f xml:space="preserve">
ROUND(BG150*MASTER!$B$3,0)
+ROUND(BH150*MASTER!$B$3,0)
+ROUND(BI150*MASTER!$B$3,0)
+ROUND(BJ150*MASTER!$B$3,0)
+ROUND(BK150*MASTER!$B$4,0)
+ROUND(BL150*MASTER!$B$4,0)
+ROUND(BM150*MASTER!$B$4,0)
+ROUND(BN150*MASTER!$B$4,0)
+ROUND(BO150*MASTER!$B$4,0)
+ROUND(BP150*MASTER!$B$4,0)
+ROUND(BQ150*MASTER!$B$4,0)
+ROUND(BR150*MASTER!$B$4,0)
+ROUND(
   (MASTER!$B$3 - MASTER!$B$11) * E150 * 2,
0)</f>
        <v>0</v>
      </c>
      <c r="BC150" s="9" t="str">
        <f t="shared" si="91"/>
        <v/>
      </c>
      <c r="BD150" s="9">
        <f t="shared" si="92"/>
        <v>0</v>
      </c>
      <c r="BE150" s="9">
        <f>IF(O150="Yes",MASTER!$B$7,0)</f>
        <v>0</v>
      </c>
      <c r="BF150" s="9">
        <f>IF(
   OR($N150="",$N150="NO"),
   0,
   IFERROR(
      ROUND(
         CHOOSE(
            MATCH($N150,$H$302:$H$313,0),
            (BG150 + ROUND(BG150*MASTER!$B$3,0))*0.5,
            (BH150 + ROUND(BH150*MASTER!$B$3,0))*0.5,
            (BI150 + ROUND(BI150*MASTER!$B$3,0))*0.5,
            (BJ150 + ROUND(BJ150*MASTER!$B$3,0))*0.5,
            (BK150 + ROUND(BK150*MASTER!$B$4,0))*0.5,
            (BL150 + ROUND(BL150*MASTER!$B$4,0))*0.5,
            (BM150 + ROUND(BM150*MASTER!$B$4,0))*0.5,
            (BN150 + ROUND(BN150*MASTER!$B$4,0))*0.5,
            (BO150 + ROUND(BO150*MASTER!$B$4,0))*0.5,
            (BP150 + ROUND(BP150*MASTER!$B$4,0))*0.5,
            (BQ150 + ROUND(BQ150*MASTER!$B$4,0))*0.5,
            (BR150 + ROUND(BR150*MASTER!$B$4,0))*0.5
         ),
      0),
   0)
)</f>
        <v>0</v>
      </c>
      <c r="BG150" s="71">
        <f t="shared" si="93"/>
        <v>0</v>
      </c>
      <c r="BH150" s="9">
        <f t="shared" si="94"/>
        <v>0</v>
      </c>
      <c r="BI150" s="9">
        <f t="shared" si="95"/>
        <v>0</v>
      </c>
      <c r="BJ150" s="9">
        <f t="shared" si="96"/>
        <v>0</v>
      </c>
      <c r="BK150" s="9">
        <f t="shared" si="97"/>
        <v>0</v>
      </c>
      <c r="BL150" s="71">
        <f t="shared" si="98"/>
        <v>0</v>
      </c>
      <c r="BM150" s="71">
        <f t="shared" si="99"/>
        <v>0</v>
      </c>
      <c r="BN150" s="71">
        <f t="shared" si="100"/>
        <v>0</v>
      </c>
      <c r="BO150" s="71">
        <f t="shared" si="101"/>
        <v>0</v>
      </c>
      <c r="BP150" s="71">
        <f t="shared" si="102"/>
        <v>0</v>
      </c>
      <c r="BQ150" s="72">
        <f t="shared" si="103"/>
        <v>0</v>
      </c>
      <c r="BR150" s="71">
        <f t="shared" si="104"/>
        <v>0</v>
      </c>
      <c r="BS150" s="58" t="str">
        <f>IF(C150="","",IFERROR(VLOOKUP($A150,HRA_EXCEPTION,2,FALSE),MASTER!$B$5))</f>
        <v/>
      </c>
      <c r="BT150" s="48" t="str">
        <f t="shared" si="105"/>
        <v/>
      </c>
      <c r="BU150" s="48" t="str">
        <f t="shared" si="106"/>
        <v/>
      </c>
      <c r="BV150" s="48" t="str">
        <f t="shared" si="107"/>
        <v/>
      </c>
      <c r="BW150" s="48" t="str">
        <f t="shared" si="108"/>
        <v/>
      </c>
      <c r="BX150" s="48" t="str">
        <f t="shared" si="109"/>
        <v/>
      </c>
      <c r="BY150" s="48" t="str">
        <f t="shared" si="110"/>
        <v/>
      </c>
      <c r="BZ150" s="48" t="str">
        <f t="shared" si="111"/>
        <v/>
      </c>
      <c r="CA150" s="48" t="str">
        <f t="shared" si="112"/>
        <v/>
      </c>
      <c r="CB150" s="48" t="str">
        <f t="shared" si="113"/>
        <v/>
      </c>
      <c r="CC150" s="48" t="str">
        <f t="shared" si="114"/>
        <v/>
      </c>
      <c r="CD150" s="48" t="str">
        <f t="shared" si="115"/>
        <v/>
      </c>
      <c r="CE150" s="58" t="str">
        <f>IFERROR(IF(BG150&lt;=23100,
   VLOOKUP(MASTER!$B$8,CCA_RATE,2,FALSE),
   VLOOKUP(MASTER!$B$8,CCA_RATE,3,FALSE)),"")</f>
        <v/>
      </c>
      <c r="CF150" s="48" t="str">
        <f>IFERROR(IF(C150="","",
IF(BH150=0,0,
   IF(AND(AX150=4,ISNUMBER(L150)),L150,
      IF(BH150&lt;=23100,
         VLOOKUP(MASTER!$B$8,CCA_RATE,2,FALSE),
         VLOOKUP(MASTER!$B$8,CCA_RATE,3,FALSE))))),"")</f>
        <v/>
      </c>
      <c r="CG150" s="48" t="str">
        <f>IFERROR(IF(C150="","",
IF(BI150=0,0,
   IF(AND(AX150=5,ISNUMBER(L150)),L150,
      IF(AND(AX150&gt;0,AX150&lt;5,ISNUMBER(L150)),CF150,
         IF(BI150&lt;=23100,
            VLOOKUP(MASTER!$B$8,CCA_RATE,2,FALSE),
            VLOOKUP(MASTER!$B$8,CCA_RATE,3,FALSE)))))),"")</f>
        <v/>
      </c>
      <c r="CH150" s="48" t="str">
        <f>IFERROR(IF(C150="","",
IF(BJ150=0,0,
   IF(AND(AX150=6,ISNUMBER(L150)),L150,
      IF(AND(AX150&gt;0,AX150&lt;6,ISNUMBER(L150)),CG150,
         IF(BJ150&lt;=23100,
            VLOOKUP(MASTER!$B$8,CCA_RATE,2,FALSE),
            VLOOKUP(MASTER!$B$8,CCA_RATE,3,FALSE)))))),"")</f>
        <v/>
      </c>
      <c r="CI150" s="48" t="str">
        <f>IFERROR(IF(C150="","",
IF(BK150=0,0,
   IF(AND(AX150=7,ISNUMBER(L150)),L150,
      IF(AND(AX150&gt;0,AX150&lt;7,ISNUMBER(L150)),CH150,
         IF(BK150&lt;=23100,
            VLOOKUP(MASTER!$B$8,CCA_RATE,2,FALSE),
            VLOOKUP(MASTER!$B$8,CCA_RATE,3,FALSE)))))),"")</f>
        <v/>
      </c>
      <c r="CJ150" s="48" t="str">
        <f>IFERROR(IF(C150="","",
IF(BL150=0,0,
   IF(AND(AX150=8,ISNUMBER(L150)),L150,
      IF(AND(AX150&gt;0,AX150&lt;8,ISNUMBER(L150)),CI150,
         IF(BL150&lt;=23100,
            VLOOKUP(MASTER!$B$8,CCA_RATE,2,FALSE),
            VLOOKUP(MASTER!$B$8,CCA_RATE,3,FALSE)))))),"")</f>
        <v/>
      </c>
      <c r="CK150" s="48" t="str">
        <f>IFERROR(IF(C150="","",
IF(BM150=0,0,
   IF(AND(AX150=9,ISNUMBER(L150)),L150,
      IF(AND(AX150&gt;0,AX150&lt;9,ISNUMBER(L150)),CJ150,
         IF(BM150&lt;=23100,
            VLOOKUP(MASTER!$B$8,CCA_RATE,2,FALSE),
            VLOOKUP(MASTER!$B$8,CCA_RATE,3,FALSE)))))),"")</f>
        <v/>
      </c>
      <c r="CL150" s="48" t="str">
        <f>IFERROR(IF(C150="","",
IF(BN150=0,0,
   IF(AND(AX150=10,ISNUMBER(L150)),L150,
      IF(AND(AX150&gt;0,AX150&lt;10,ISNUMBER(L150)),CK150,
         IF(BN150&lt;=23100,
            VLOOKUP(MASTER!$B$8,CCA_RATE,2,FALSE),
            VLOOKUP(MASTER!$B$8,CCA_RATE,3,FALSE)))))),"")</f>
        <v/>
      </c>
      <c r="CM150" s="48" t="str">
        <f>IFERROR(IF(C150="","",
IF(BO150=0,0,
   IF(AND(AX150=11,ISNUMBER(L150)),L150,
      IF(AND(AX150&gt;0,AX150&lt;11,ISNUMBER(L150)),CL150,
         IF(BO150&lt;=23100,
            VLOOKUP(MASTER!$B$8,CCA_RATE,2,FALSE),
            VLOOKUP(MASTER!$B$8,CCA_RATE,3,FALSE)))))),"")</f>
        <v/>
      </c>
      <c r="CN150" s="48" t="str">
        <f>IFERROR(IF(C150="","",
IF(BP150=0,0,
   IF(AND(AX150=12,ISNUMBER(L150)),L150,
      IF(AND(AX150&gt;0,AX150&lt;12,ISNUMBER(L150)),CM150,
         IF(BP150&lt;=23100,
            VLOOKUP(MASTER!$B$8,CCA_RATE,2,FALSE),
            VLOOKUP(MASTER!$B$8,CCA_RATE,3,FALSE)))))),"")</f>
        <v/>
      </c>
      <c r="CO150" s="48" t="str">
        <f>IFERROR(IF(C150="","",
IF(BQ150=0,0,
   IF(AND(AX150=13,ISNUMBER(L150)),L150,
      IF(AND(AX150&gt;0,AX150&lt;13,ISNUMBER(L150)),CN150,
         IF(BQ150&lt;=23100,
            VLOOKUP(MASTER!$B$8,CCA_RATE,2,FALSE),
            VLOOKUP(MASTER!$B$8,CCA_RATE,3,FALSE)))))),"")</f>
        <v/>
      </c>
      <c r="CP150" s="48" t="str">
        <f>IFERROR(IF(C150="","",
IF(BR150=0,0,
   IF(AND(AX150=14,ISNUMBER(L150)),L150,
      IF(AND(AX150&gt;0,AX150&lt;14,ISNUMBER(L150)),CO150,
         IF(BR150&lt;=23100,
            VLOOKUP(MASTER!$B$8,CCA_RATE,2,FALSE),
            VLOOKUP(MASTER!$B$8,CCA_RATE,3,FALSE)))))),"")</f>
        <v/>
      </c>
    </row>
    <row r="151" spans="1:94" x14ac:dyDescent="0.35">
      <c r="A151" s="62" t="str">
        <f>IF(C151="","",COUNTA($C$2:C151))</f>
        <v/>
      </c>
      <c r="B151" s="63"/>
      <c r="C151" s="63"/>
      <c r="D151" s="63"/>
      <c r="E151" s="63"/>
      <c r="F151" s="63"/>
      <c r="G151" s="63"/>
      <c r="H151" s="63"/>
      <c r="I151" s="63"/>
      <c r="J151" s="63"/>
      <c r="K151" s="63"/>
      <c r="L151" s="63"/>
      <c r="M151" s="63"/>
      <c r="N151" s="63"/>
      <c r="O151" s="65"/>
      <c r="P151" s="63"/>
      <c r="Q151" s="64"/>
      <c r="R151" s="64"/>
      <c r="S151" s="64"/>
      <c r="T151" s="64"/>
      <c r="U151" s="64"/>
      <c r="V151" s="64"/>
      <c r="W151" s="64"/>
      <c r="X151" s="64"/>
      <c r="Y151" s="64"/>
      <c r="Z151" s="64"/>
      <c r="AA151" s="64"/>
      <c r="AB151" s="64"/>
    </row>
    <row r="152" spans="1:94" x14ac:dyDescent="0.35">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94" x14ac:dyDescent="0.35">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94" x14ac:dyDescent="0.35">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94" x14ac:dyDescent="0.35">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94" x14ac:dyDescent="0.35">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94" x14ac:dyDescent="0.35">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94" x14ac:dyDescent="0.35">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94" x14ac:dyDescent="0.35">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94" x14ac:dyDescent="0.35">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2:26" x14ac:dyDescent="0.35">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2:26" x14ac:dyDescent="0.35">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2:26" x14ac:dyDescent="0.35">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2:26" x14ac:dyDescent="0.35">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2:26" x14ac:dyDescent="0.35">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2:26" x14ac:dyDescent="0.35">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2:26" x14ac:dyDescent="0.35">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2:26" x14ac:dyDescent="0.35">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2:26" x14ac:dyDescent="0.35">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2:26" x14ac:dyDescent="0.35">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2:26" x14ac:dyDescent="0.35">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2:26" x14ac:dyDescent="0.35">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2:26" x14ac:dyDescent="0.35">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2:26" x14ac:dyDescent="0.35">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2:26" x14ac:dyDescent="0.35">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2:26" x14ac:dyDescent="0.35">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2:26" x14ac:dyDescent="0.35">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2:26" x14ac:dyDescent="0.35">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2:26" x14ac:dyDescent="0.35">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2:26" x14ac:dyDescent="0.35">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2:26" x14ac:dyDescent="0.35">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2:26" x14ac:dyDescent="0.35">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2:26" x14ac:dyDescent="0.35">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2:26" x14ac:dyDescent="0.35">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2:26" x14ac:dyDescent="0.35">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2:26" x14ac:dyDescent="0.35">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2:26" x14ac:dyDescent="0.35">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2:26" x14ac:dyDescent="0.35">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2:26" x14ac:dyDescent="0.35">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2:26" x14ac:dyDescent="0.35">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2:26" x14ac:dyDescent="0.35">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2:26" x14ac:dyDescent="0.35">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2:26" x14ac:dyDescent="0.35">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2:26" x14ac:dyDescent="0.35">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2:26" x14ac:dyDescent="0.35">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2:26" x14ac:dyDescent="0.35">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2:26" x14ac:dyDescent="0.35">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2:26" x14ac:dyDescent="0.35">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2:26" x14ac:dyDescent="0.35">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2:26" x14ac:dyDescent="0.35">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2:26" x14ac:dyDescent="0.35">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2:26" x14ac:dyDescent="0.35">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2:26" x14ac:dyDescent="0.35">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2:26" x14ac:dyDescent="0.35">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2:26" x14ac:dyDescent="0.35">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2:26" x14ac:dyDescent="0.35">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2:26" x14ac:dyDescent="0.35">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2:26" x14ac:dyDescent="0.35">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2:26" x14ac:dyDescent="0.35">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2:26" x14ac:dyDescent="0.35">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2:26" x14ac:dyDescent="0.35">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2:26" x14ac:dyDescent="0.35">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2:26" x14ac:dyDescent="0.35">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2:26" x14ac:dyDescent="0.35">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2:26" x14ac:dyDescent="0.35">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2:26" x14ac:dyDescent="0.35">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2:26" x14ac:dyDescent="0.35">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2:26" x14ac:dyDescent="0.35">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2:26" x14ac:dyDescent="0.35">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2:26" x14ac:dyDescent="0.35">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2:26" x14ac:dyDescent="0.35">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2:26" x14ac:dyDescent="0.35">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2:26" x14ac:dyDescent="0.35">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2:26" x14ac:dyDescent="0.35">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2:26" x14ac:dyDescent="0.35">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2:26" x14ac:dyDescent="0.35">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2:26" x14ac:dyDescent="0.35">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2:26" x14ac:dyDescent="0.35">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2:26" x14ac:dyDescent="0.35">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2:26" x14ac:dyDescent="0.35">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2:26" x14ac:dyDescent="0.35">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2:26" x14ac:dyDescent="0.35">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2:26" x14ac:dyDescent="0.35">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2:26" x14ac:dyDescent="0.35">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2:26" x14ac:dyDescent="0.35">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2:26" x14ac:dyDescent="0.35">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2:26" x14ac:dyDescent="0.35">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2:26" x14ac:dyDescent="0.35">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2:26" x14ac:dyDescent="0.35">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2:26" x14ac:dyDescent="0.35">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2:26" x14ac:dyDescent="0.35">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2:26" x14ac:dyDescent="0.35">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2:26" x14ac:dyDescent="0.35">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2:26" x14ac:dyDescent="0.35">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2:26" x14ac:dyDescent="0.35">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2:26" x14ac:dyDescent="0.35">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2:26" x14ac:dyDescent="0.35">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2:26" x14ac:dyDescent="0.35">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2:26" x14ac:dyDescent="0.35">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2:26" x14ac:dyDescent="0.35">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2:26" x14ac:dyDescent="0.35">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2:26" x14ac:dyDescent="0.35">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2:26" x14ac:dyDescent="0.35">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2:26" x14ac:dyDescent="0.35">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2:26" x14ac:dyDescent="0.35">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2:26" x14ac:dyDescent="0.35">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2:26" x14ac:dyDescent="0.35">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2:26" x14ac:dyDescent="0.35">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2:26" x14ac:dyDescent="0.35">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2:26" x14ac:dyDescent="0.35">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2:26" x14ac:dyDescent="0.35">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2:26" x14ac:dyDescent="0.35">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2:26" x14ac:dyDescent="0.35">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2:26" x14ac:dyDescent="0.35">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2:26" x14ac:dyDescent="0.35">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2:26" x14ac:dyDescent="0.35">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2:26" x14ac:dyDescent="0.35">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2:26" x14ac:dyDescent="0.35">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2:26" x14ac:dyDescent="0.35">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2:26" x14ac:dyDescent="0.35">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2:26" x14ac:dyDescent="0.35">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2:26" x14ac:dyDescent="0.35">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2:26" x14ac:dyDescent="0.35">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2:26" x14ac:dyDescent="0.35">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2:26" x14ac:dyDescent="0.35">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2:26" x14ac:dyDescent="0.35">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2:26" x14ac:dyDescent="0.35">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2:26" x14ac:dyDescent="0.35">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2:26" x14ac:dyDescent="0.35">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2:26" x14ac:dyDescent="0.35">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2:26" x14ac:dyDescent="0.35">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2:26" x14ac:dyDescent="0.35">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2:26" x14ac:dyDescent="0.35">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2:26" x14ac:dyDescent="0.35">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2:26" x14ac:dyDescent="0.35">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2:26" x14ac:dyDescent="0.35">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2:26" x14ac:dyDescent="0.35">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2:26" x14ac:dyDescent="0.35">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2:26" x14ac:dyDescent="0.35">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2:26" x14ac:dyDescent="0.35">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2:26" x14ac:dyDescent="0.35">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2:26" x14ac:dyDescent="0.35">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2:26" x14ac:dyDescent="0.35">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2:26" x14ac:dyDescent="0.35">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2:26" x14ac:dyDescent="0.35">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2:26" x14ac:dyDescent="0.35">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2:26" x14ac:dyDescent="0.35">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2:26" x14ac:dyDescent="0.35">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2:26" x14ac:dyDescent="0.35">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2:26" x14ac:dyDescent="0.35">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2:26" hidden="1" x14ac:dyDescent="0.35">
      <c r="K301" s="1"/>
      <c r="L301" s="1"/>
      <c r="M301" s="1"/>
      <c r="N301" s="1"/>
      <c r="O301" s="1"/>
      <c r="P301" s="1"/>
      <c r="Q301" s="1"/>
      <c r="R301" s="1"/>
      <c r="S301" s="1"/>
      <c r="T301" s="1"/>
      <c r="U301" s="1"/>
      <c r="V301" s="1"/>
      <c r="W301" s="1"/>
      <c r="X301" s="1"/>
      <c r="Y301" s="1"/>
      <c r="Z301" s="1"/>
    </row>
    <row r="302" spans="2:26" hidden="1" x14ac:dyDescent="0.35">
      <c r="C302" t="s">
        <v>27</v>
      </c>
      <c r="D302">
        <v>3</v>
      </c>
      <c r="H302" t="s">
        <v>27</v>
      </c>
      <c r="I302">
        <v>3</v>
      </c>
      <c r="K302" s="1"/>
      <c r="L302" s="1"/>
      <c r="M302" s="1"/>
      <c r="N302" s="1"/>
      <c r="O302" s="1"/>
      <c r="P302" s="1"/>
      <c r="Q302" s="1"/>
      <c r="R302" s="1"/>
      <c r="S302" s="1"/>
      <c r="T302" s="1"/>
      <c r="U302" s="1"/>
      <c r="V302" s="1"/>
      <c r="W302" s="1"/>
      <c r="X302" s="1"/>
      <c r="Y302" s="1"/>
      <c r="Z302" s="1"/>
    </row>
    <row r="303" spans="2:26" hidden="1" x14ac:dyDescent="0.35">
      <c r="C303" t="s">
        <v>28</v>
      </c>
      <c r="D303">
        <v>4</v>
      </c>
      <c r="H303" t="s">
        <v>28</v>
      </c>
      <c r="I303">
        <v>4</v>
      </c>
      <c r="K303" s="1"/>
      <c r="L303" s="1"/>
      <c r="M303" s="1"/>
      <c r="N303" s="1"/>
      <c r="O303" s="1"/>
      <c r="P303" s="1"/>
      <c r="Q303" s="1"/>
      <c r="R303" s="1"/>
      <c r="S303" s="1"/>
      <c r="T303" s="1"/>
      <c r="U303" s="1"/>
      <c r="V303" s="1"/>
      <c r="W303" s="1"/>
      <c r="X303" s="1"/>
      <c r="Y303" s="1"/>
      <c r="Z303" s="1"/>
    </row>
    <row r="304" spans="2:26" hidden="1" x14ac:dyDescent="0.35">
      <c r="C304" t="s">
        <v>29</v>
      </c>
      <c r="D304">
        <v>5</v>
      </c>
      <c r="H304" t="s">
        <v>29</v>
      </c>
      <c r="I304">
        <v>5</v>
      </c>
      <c r="K304" s="1"/>
      <c r="L304" s="1"/>
      <c r="M304" s="1"/>
      <c r="N304" s="1"/>
      <c r="O304" s="1"/>
      <c r="P304" s="1"/>
      <c r="Q304" s="1"/>
      <c r="R304" s="1"/>
      <c r="S304" s="1"/>
      <c r="T304" s="1"/>
      <c r="U304" s="1"/>
      <c r="V304" s="1"/>
      <c r="W304" s="1"/>
      <c r="X304" s="1"/>
      <c r="Y304" s="1"/>
      <c r="Z304" s="1"/>
    </row>
    <row r="305" spans="2:26" hidden="1" x14ac:dyDescent="0.35">
      <c r="C305" t="s">
        <v>30</v>
      </c>
      <c r="D305">
        <v>6</v>
      </c>
      <c r="H305" t="s">
        <v>30</v>
      </c>
      <c r="I305">
        <v>6</v>
      </c>
      <c r="K305" s="1"/>
      <c r="L305" s="1"/>
      <c r="M305" s="1"/>
      <c r="N305" s="1"/>
      <c r="O305" s="1"/>
      <c r="P305" s="1"/>
      <c r="Q305" s="1"/>
      <c r="R305" s="1"/>
      <c r="S305" s="1"/>
      <c r="T305" s="1"/>
      <c r="U305" s="1"/>
      <c r="V305" s="1"/>
      <c r="W305" s="1"/>
      <c r="X305" s="1"/>
      <c r="Y305" s="1"/>
      <c r="Z305" s="1"/>
    </row>
    <row r="306" spans="2:26" hidden="1" x14ac:dyDescent="0.35">
      <c r="C306" t="s">
        <v>31</v>
      </c>
      <c r="D306">
        <v>7</v>
      </c>
      <c r="H306" t="s">
        <v>31</v>
      </c>
      <c r="I306">
        <v>7</v>
      </c>
      <c r="K306" s="1"/>
      <c r="L306" s="1"/>
      <c r="M306" s="1"/>
      <c r="N306" s="1"/>
      <c r="O306" s="1"/>
      <c r="P306" s="1"/>
      <c r="Q306" s="1"/>
      <c r="R306" s="1"/>
      <c r="S306" s="1"/>
      <c r="T306" s="1"/>
      <c r="U306" s="1"/>
      <c r="V306" s="1"/>
      <c r="W306" s="1"/>
      <c r="X306" s="1"/>
      <c r="Y306" s="1"/>
      <c r="Z306" s="1"/>
    </row>
    <row r="307" spans="2:26" hidden="1" x14ac:dyDescent="0.35">
      <c r="C307" t="s">
        <v>32</v>
      </c>
      <c r="D307">
        <v>8</v>
      </c>
      <c r="H307" t="s">
        <v>32</v>
      </c>
      <c r="I307">
        <v>8</v>
      </c>
      <c r="K307" s="1"/>
      <c r="L307" s="1"/>
      <c r="M307" s="1"/>
      <c r="N307" s="1"/>
      <c r="O307" s="1"/>
      <c r="P307" s="1"/>
      <c r="Q307" s="1"/>
      <c r="R307" s="1"/>
      <c r="S307" s="1"/>
      <c r="T307" s="1"/>
      <c r="U307" s="1"/>
      <c r="V307" s="1"/>
      <c r="W307" s="1"/>
      <c r="X307" s="1"/>
      <c r="Y307" s="1"/>
      <c r="Z307" s="1"/>
    </row>
    <row r="308" spans="2:26" hidden="1" x14ac:dyDescent="0.35">
      <c r="C308" t="s">
        <v>33</v>
      </c>
      <c r="D308">
        <v>9</v>
      </c>
      <c r="H308" t="s">
        <v>33</v>
      </c>
      <c r="I308">
        <v>9</v>
      </c>
      <c r="K308" s="1"/>
      <c r="L308" s="1"/>
      <c r="M308" s="1"/>
      <c r="N308" s="1"/>
      <c r="O308" s="1"/>
      <c r="P308" s="1"/>
      <c r="Q308" s="1"/>
      <c r="R308" s="1"/>
      <c r="S308" s="1"/>
      <c r="T308" s="1"/>
      <c r="U308" s="1"/>
      <c r="V308" s="1"/>
      <c r="W308" s="1"/>
      <c r="X308" s="1"/>
      <c r="Y308" s="1"/>
      <c r="Z308" s="1"/>
    </row>
    <row r="309" spans="2:26" hidden="1" x14ac:dyDescent="0.35">
      <c r="C309" t="s">
        <v>34</v>
      </c>
      <c r="D309">
        <v>10</v>
      </c>
      <c r="H309" t="s">
        <v>34</v>
      </c>
      <c r="I309">
        <v>10</v>
      </c>
      <c r="K309" s="1"/>
      <c r="L309" s="1"/>
      <c r="M309" s="1"/>
      <c r="N309" s="1"/>
      <c r="O309" s="1"/>
      <c r="P309" s="1"/>
      <c r="Q309" s="1"/>
      <c r="R309" s="1"/>
      <c r="S309" s="1"/>
      <c r="T309" s="1"/>
      <c r="U309" s="1"/>
      <c r="V309" s="1"/>
      <c r="W309" s="1"/>
      <c r="X309" s="1"/>
      <c r="Y309" s="1"/>
      <c r="Z309" s="1"/>
    </row>
    <row r="310" spans="2:26" hidden="1" x14ac:dyDescent="0.35">
      <c r="C310" t="s">
        <v>35</v>
      </c>
      <c r="D310">
        <v>11</v>
      </c>
      <c r="H310" t="s">
        <v>35</v>
      </c>
      <c r="I310">
        <v>11</v>
      </c>
      <c r="K310" s="1"/>
      <c r="L310" s="1"/>
      <c r="M310" s="1"/>
      <c r="N310" s="1"/>
      <c r="O310" s="1"/>
      <c r="P310" s="1"/>
      <c r="Q310" s="1"/>
      <c r="R310" s="1"/>
      <c r="S310" s="1"/>
      <c r="T310" s="1"/>
      <c r="U310" s="1"/>
      <c r="V310" s="1"/>
      <c r="W310" s="1"/>
      <c r="X310" s="1"/>
      <c r="Y310" s="1"/>
      <c r="Z310" s="1"/>
    </row>
    <row r="311" spans="2:26" hidden="1" x14ac:dyDescent="0.35">
      <c r="C311" t="s">
        <v>36</v>
      </c>
      <c r="D311">
        <v>12</v>
      </c>
      <c r="H311" t="s">
        <v>36</v>
      </c>
      <c r="I311">
        <v>12</v>
      </c>
      <c r="K311" s="1"/>
      <c r="L311" s="1"/>
      <c r="M311" s="1"/>
      <c r="N311" s="1"/>
      <c r="O311" s="1"/>
      <c r="P311" s="1"/>
      <c r="Q311" s="1"/>
      <c r="R311" s="1"/>
      <c r="S311" s="1"/>
      <c r="T311" s="1"/>
      <c r="U311" s="1"/>
      <c r="V311" s="1"/>
      <c r="W311" s="1"/>
      <c r="X311" s="1"/>
      <c r="Y311" s="1"/>
      <c r="Z311" s="1"/>
    </row>
    <row r="312" spans="2:26" hidden="1" x14ac:dyDescent="0.35">
      <c r="C312" t="s">
        <v>37</v>
      </c>
      <c r="D312">
        <v>13</v>
      </c>
      <c r="H312" t="s">
        <v>37</v>
      </c>
      <c r="I312">
        <v>1</v>
      </c>
      <c r="K312" s="1"/>
      <c r="L312" s="1"/>
      <c r="M312" s="1"/>
      <c r="N312" s="1"/>
      <c r="O312" s="1"/>
      <c r="P312" s="1"/>
      <c r="Q312" s="1"/>
      <c r="R312" s="1"/>
      <c r="S312" s="1"/>
      <c r="T312" s="1"/>
      <c r="U312" s="1"/>
      <c r="V312" s="1"/>
      <c r="W312" s="1"/>
      <c r="X312" s="1"/>
      <c r="Y312" s="1"/>
      <c r="Z312" s="1"/>
    </row>
    <row r="313" spans="2:26" hidden="1" x14ac:dyDescent="0.35">
      <c r="C313" t="s">
        <v>38</v>
      </c>
      <c r="D313">
        <v>14</v>
      </c>
      <c r="H313" t="s">
        <v>38</v>
      </c>
      <c r="I313">
        <v>2</v>
      </c>
      <c r="K313" s="1"/>
      <c r="L313" s="1"/>
      <c r="M313" s="1"/>
      <c r="N313" s="1"/>
      <c r="O313" s="1"/>
      <c r="P313" s="1"/>
      <c r="Q313" s="1"/>
      <c r="R313" s="1"/>
      <c r="S313" s="1"/>
      <c r="T313" s="1"/>
      <c r="U313" s="1"/>
      <c r="V313" s="1"/>
      <c r="W313" s="1"/>
      <c r="X313" s="1"/>
      <c r="Y313" s="1"/>
      <c r="Z313" s="1"/>
    </row>
    <row r="314" spans="2:26" hidden="1" x14ac:dyDescent="0.35">
      <c r="K314" s="1"/>
      <c r="L314" s="1"/>
      <c r="M314" s="1"/>
      <c r="N314" s="1"/>
      <c r="O314" s="1"/>
      <c r="P314" s="1"/>
      <c r="Q314" s="1"/>
      <c r="R314" s="1"/>
      <c r="S314" s="1"/>
      <c r="T314" s="1"/>
      <c r="U314" s="1"/>
      <c r="V314" s="1"/>
      <c r="W314" s="1"/>
      <c r="X314" s="1"/>
      <c r="Y314" s="1"/>
      <c r="Z314" s="1"/>
    </row>
    <row r="315" spans="2:26" hidden="1" x14ac:dyDescent="0.35">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2:26" hidden="1" x14ac:dyDescent="0.35">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2:26" hidden="1" x14ac:dyDescent="0.35">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2:26" hidden="1" x14ac:dyDescent="0.35">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2:26" hidden="1" x14ac:dyDescent="0.35">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2:26" hidden="1" x14ac:dyDescent="0.35">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2:26" hidden="1" x14ac:dyDescent="0.35">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2:26" hidden="1" x14ac:dyDescent="0.35">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2:26" hidden="1" x14ac:dyDescent="0.35">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2:26" hidden="1" x14ac:dyDescent="0.35">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2:26" hidden="1" x14ac:dyDescent="0.35">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2:26" hidden="1" x14ac:dyDescent="0.35">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2:26" hidden="1" x14ac:dyDescent="0.35">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2:26" hidden="1" x14ac:dyDescent="0.35">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2:26" hidden="1" x14ac:dyDescent="0.35">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2:26" hidden="1" x14ac:dyDescent="0.35">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2:26" hidden="1" x14ac:dyDescent="0.35">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2:26" hidden="1" x14ac:dyDescent="0.35">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2:26" hidden="1" x14ac:dyDescent="0.35">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2:26" hidden="1" x14ac:dyDescent="0.35">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2:26" hidden="1" x14ac:dyDescent="0.35">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2:26" hidden="1" x14ac:dyDescent="0.35">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2:26" hidden="1" x14ac:dyDescent="0.35">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2:26" x14ac:dyDescent="0.35">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2:26" x14ac:dyDescent="0.35">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2:26" x14ac:dyDescent="0.35">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2:26" x14ac:dyDescent="0.35">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2:26" x14ac:dyDescent="0.35">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2:26" x14ac:dyDescent="0.35">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2:26" x14ac:dyDescent="0.35">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2:26" x14ac:dyDescent="0.35">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2:26" x14ac:dyDescent="0.35">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2:26" x14ac:dyDescent="0.35">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2:26" x14ac:dyDescent="0.35">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2:26" x14ac:dyDescent="0.35">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2:26" x14ac:dyDescent="0.35">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2:26" x14ac:dyDescent="0.35">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2:26" x14ac:dyDescent="0.35">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2:26" x14ac:dyDescent="0.35">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2:26" x14ac:dyDescent="0.35">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2:26" x14ac:dyDescent="0.35">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2:26" x14ac:dyDescent="0.35">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2:26" x14ac:dyDescent="0.35">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2:26" x14ac:dyDescent="0.35">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2:26" x14ac:dyDescent="0.35">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2:26" x14ac:dyDescent="0.35">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2:26" x14ac:dyDescent="0.35">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2:26" x14ac:dyDescent="0.35">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2:26" x14ac:dyDescent="0.35">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2:26" x14ac:dyDescent="0.35">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2:26" x14ac:dyDescent="0.35">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2:26" x14ac:dyDescent="0.35">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2:26" x14ac:dyDescent="0.35">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2:26" x14ac:dyDescent="0.35">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2:26" x14ac:dyDescent="0.35">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2:26" x14ac:dyDescent="0.35">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2:26" x14ac:dyDescent="0.35">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2:26" x14ac:dyDescent="0.35">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2:26" x14ac:dyDescent="0.35">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2:26" x14ac:dyDescent="0.35">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2:26" x14ac:dyDescent="0.35">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2:26" x14ac:dyDescent="0.35">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2:26" x14ac:dyDescent="0.35">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2:26" x14ac:dyDescent="0.35">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2:26" x14ac:dyDescent="0.35">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2:26" x14ac:dyDescent="0.35">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2:26" x14ac:dyDescent="0.35">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2:26" x14ac:dyDescent="0.35">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2:26" x14ac:dyDescent="0.35">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2:26" x14ac:dyDescent="0.35">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2:26" x14ac:dyDescent="0.35">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2:26" x14ac:dyDescent="0.35">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2:26" x14ac:dyDescent="0.35">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2:26" x14ac:dyDescent="0.35">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2:26" x14ac:dyDescent="0.35">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2:26" x14ac:dyDescent="0.35">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2:26" x14ac:dyDescent="0.35">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2:26" x14ac:dyDescent="0.35">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2:26" x14ac:dyDescent="0.35">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2:26" x14ac:dyDescent="0.35">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2:26" x14ac:dyDescent="0.35">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2:26" x14ac:dyDescent="0.35">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2:26" x14ac:dyDescent="0.35">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2:26" x14ac:dyDescent="0.35">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2:26" x14ac:dyDescent="0.35">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2:26" x14ac:dyDescent="0.35">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2:26" x14ac:dyDescent="0.35">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2:26" x14ac:dyDescent="0.35">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2:26" x14ac:dyDescent="0.35">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2:26" x14ac:dyDescent="0.35">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2:26" x14ac:dyDescent="0.35">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2:26" x14ac:dyDescent="0.35">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2:26" x14ac:dyDescent="0.35">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2:26" x14ac:dyDescent="0.35">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2:26" x14ac:dyDescent="0.35">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2:26" x14ac:dyDescent="0.35">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2:26" x14ac:dyDescent="0.35">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2:26" x14ac:dyDescent="0.35">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2:26" x14ac:dyDescent="0.35">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2:26" x14ac:dyDescent="0.35">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2:26" x14ac:dyDescent="0.35">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2:26" x14ac:dyDescent="0.35">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2:26" x14ac:dyDescent="0.35">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2:26" x14ac:dyDescent="0.35">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2:26" x14ac:dyDescent="0.35">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2:26" x14ac:dyDescent="0.35">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2:26" x14ac:dyDescent="0.35">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2:26" x14ac:dyDescent="0.35">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2:26" x14ac:dyDescent="0.35">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2:26" x14ac:dyDescent="0.35">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2:26" x14ac:dyDescent="0.35">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2:26" x14ac:dyDescent="0.35">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2:26" x14ac:dyDescent="0.35">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2:26" x14ac:dyDescent="0.35">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2:26" x14ac:dyDescent="0.35">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2:26" x14ac:dyDescent="0.35">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2:26" x14ac:dyDescent="0.35">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2:26" x14ac:dyDescent="0.35">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2:26" x14ac:dyDescent="0.35">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2:26" x14ac:dyDescent="0.35">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2:26" x14ac:dyDescent="0.35">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2:26" x14ac:dyDescent="0.35">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2:26" x14ac:dyDescent="0.35">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2:26" x14ac:dyDescent="0.35">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2:26" x14ac:dyDescent="0.35">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2:26" x14ac:dyDescent="0.35">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2:26" x14ac:dyDescent="0.35">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2:26" x14ac:dyDescent="0.35">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2:26" x14ac:dyDescent="0.35">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2:26" x14ac:dyDescent="0.35">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2:26" x14ac:dyDescent="0.35">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2:26" x14ac:dyDescent="0.35">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2:26" x14ac:dyDescent="0.35">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2:26" x14ac:dyDescent="0.35">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2:26" x14ac:dyDescent="0.35">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2:26" x14ac:dyDescent="0.35">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2:26" x14ac:dyDescent="0.35">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2:26" x14ac:dyDescent="0.35">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2:26" x14ac:dyDescent="0.35">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2:26" x14ac:dyDescent="0.35">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2:26" x14ac:dyDescent="0.35">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2:26" x14ac:dyDescent="0.35">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2:26" x14ac:dyDescent="0.35">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2:26" x14ac:dyDescent="0.35">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2:26" x14ac:dyDescent="0.35">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2:26" x14ac:dyDescent="0.35">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2:26" x14ac:dyDescent="0.35">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2:26" x14ac:dyDescent="0.35">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2:26" x14ac:dyDescent="0.35">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2:26" x14ac:dyDescent="0.35">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2:26" x14ac:dyDescent="0.35">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2:26" x14ac:dyDescent="0.35">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2:26" x14ac:dyDescent="0.35">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2:26" x14ac:dyDescent="0.35">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2:26" x14ac:dyDescent="0.35">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2:26" x14ac:dyDescent="0.35">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2:26" x14ac:dyDescent="0.35">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2:26" x14ac:dyDescent="0.35">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2:26" x14ac:dyDescent="0.35">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2:26" x14ac:dyDescent="0.35">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2:26" x14ac:dyDescent="0.35">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2:26" x14ac:dyDescent="0.35">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2:26" x14ac:dyDescent="0.35">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2:26" x14ac:dyDescent="0.35">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2:26" x14ac:dyDescent="0.35">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2:26" x14ac:dyDescent="0.35">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2:26" x14ac:dyDescent="0.35">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2:26" x14ac:dyDescent="0.35">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2:26" x14ac:dyDescent="0.35">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2:26" x14ac:dyDescent="0.35">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2:26" x14ac:dyDescent="0.35">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2:26" x14ac:dyDescent="0.35">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2:26" x14ac:dyDescent="0.35">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2:26" x14ac:dyDescent="0.35">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2:26" x14ac:dyDescent="0.35">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2:26" x14ac:dyDescent="0.35">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2:26" x14ac:dyDescent="0.35">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2:26" x14ac:dyDescent="0.35">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2:26" x14ac:dyDescent="0.35">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2:26" x14ac:dyDescent="0.35">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2:26" x14ac:dyDescent="0.35">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2:26" x14ac:dyDescent="0.35">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2:26" x14ac:dyDescent="0.35">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2:26" x14ac:dyDescent="0.35">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2:26" x14ac:dyDescent="0.35">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2:26" x14ac:dyDescent="0.35">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sheetData>
  <sheetProtection algorithmName="SHA-512" hashValue="txLd0xzJirX0638qx4KhUFQViDAkDns67usdbbijS2mTObjqFD5iHj95hjiv5QywJO+Gf0vD6Mc+KaFU64n3tA==" saltValue="vrJxIszUMNM0gOHbszLcuw==" spinCount="100000" sheet="1" objects="1" scenarios="1"/>
  <phoneticPr fontId="2" type="noConversion"/>
  <conditionalFormatting sqref="Q23:W23 Q25:W28">
    <cfRule type="expression" dxfId="15" priority="8">
      <formula>$AX23="Benefit In Old Tax Regime"</formula>
    </cfRule>
    <cfRule type="expression" dxfId="14" priority="9">
      <formula>$AX23="Benefit In New Tax Regime"</formula>
    </cfRule>
  </conditionalFormatting>
  <conditionalFormatting sqref="Q22:AA22">
    <cfRule type="expression" dxfId="13" priority="4">
      <formula>AND($AS22&gt;0,$AS22&lt;&gt;"")</formula>
    </cfRule>
    <cfRule type="expression" dxfId="12" priority="5">
      <formula>$AX22="Benefit In Old Tax Regime"</formula>
    </cfRule>
    <cfRule type="expression" dxfId="11" priority="6">
      <formula>$AX22="Benefit In New Tax Regime"</formula>
    </cfRule>
  </conditionalFormatting>
  <conditionalFormatting sqref="Q24:AA24">
    <cfRule type="expression" dxfId="10" priority="1">
      <formula>AND($AS24&gt;0,$AS24&lt;&gt;"")</formula>
    </cfRule>
    <cfRule type="expression" dxfId="9" priority="2">
      <formula>$AX24="Benefit In Old Tax Regime"</formula>
    </cfRule>
    <cfRule type="expression" dxfId="8" priority="3">
      <formula>$AX24="Benefit In New Tax Regime"</formula>
    </cfRule>
  </conditionalFormatting>
  <conditionalFormatting sqref="U2:AA2 Q2:W21 Q23:W23 Q25:W28">
    <cfRule type="expression" dxfId="7" priority="7">
      <formula>AND($AS2&gt;0,$AS2&lt;&gt;"")</formula>
    </cfRule>
  </conditionalFormatting>
  <conditionalFormatting sqref="AB2:AK2 A2:P27 X3:AK14 X15:AD21 AE15:AK150 AB22:AD22 X23:AD23 AB24:AD24 X25:AD28 P28 A28:N150 O28:O151 P29:AD150">
    <cfRule type="expression" dxfId="6" priority="11">
      <formula>$C2&lt;&gt;""</formula>
    </cfRule>
  </conditionalFormatting>
  <conditionalFormatting sqref="AW2:CP151">
    <cfRule type="expression" dxfId="5" priority="10">
      <formula>$C2&lt;&gt;""</formula>
    </cfRule>
  </conditionalFormatting>
  <dataValidations count="7">
    <dataValidation type="list" allowBlank="1" showInputMessage="1" showErrorMessage="1" sqref="G2:G500 J2:J500 N2:N500 M3:M500" xr:uid="{2B5D80ED-9D99-4C30-84D0-F40F3DC92155}">
      <formula1>MONTH_LIST</formula1>
    </dataValidation>
    <dataValidation type="list" allowBlank="1" showInputMessage="1" showErrorMessage="1" sqref="H2:H301 H314:H500" xr:uid="{6836B68C-0250-4A73-B43D-6A27F4ABBFDB}">
      <formula1>"July,January"</formula1>
    </dataValidation>
    <dataValidation type="list" allowBlank="1" showInputMessage="1" showErrorMessage="1" sqref="O2:O151" xr:uid="{07B691E9-5AFE-40D2-AFF5-A5F18B4B19F8}">
      <formula1>"Yes,NO"</formula1>
    </dataValidation>
    <dataValidation type="list" allowBlank="1" showInputMessage="1" showErrorMessage="1" sqref="I2:I151" xr:uid="{0B915FDE-B445-4137-917D-078E9BC07E41}">
      <formula1>"10%,20%,0"</formula1>
    </dataValidation>
    <dataValidation type="list" allowBlank="1" showInputMessage="1" showErrorMessage="1" sqref="M2" xr:uid="{7BDCBF1A-A65E-4099-B86A-C33AF6F24708}">
      <formula1>C302:C313</formula1>
    </dataValidation>
    <dataValidation type="list" allowBlank="1" showInputMessage="1" sqref="L2:L151" xr:uid="{14BE4CB8-AC27-47B6-8CF5-F98AD70A313B}">
      <formula1>"0,320,620,1000"</formula1>
    </dataValidation>
    <dataValidation type="custom" allowBlank="1" showInputMessage="1" showErrorMessage="1" sqref="Q22:AA22 Q23:W23 Q25:W28 Q24:AA24 Q2:T21 U3:W21 U2:AA2" xr:uid="{ABD0525D-7869-46C3-9A71-BFB3BFB998A9}">
      <formula1>IF(DN2=0, Q2="", TRUE)</formula1>
    </dataValidation>
  </dataValidations>
  <pageMargins left="0.7" right="0.7" top="0.75" bottom="0.75" header="0.3" footer="0.3"/>
  <pageSetup orientation="portrait" r:id="rId1"/>
  <ignoredErrors>
    <ignoredError sqref="AI18 AI20:AI21" formulaRange="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58779-8BF4-4141-BF4B-B1039234056D}">
  <sheetPr codeName="Sheet1">
    <tabColor rgb="FF00B0F0"/>
  </sheetPr>
  <dimension ref="A1:F25"/>
  <sheetViews>
    <sheetView zoomScale="93" zoomScaleNormal="93" workbookViewId="0">
      <selection activeCell="E3" sqref="E3"/>
    </sheetView>
  </sheetViews>
  <sheetFormatPr defaultRowHeight="14.5" x14ac:dyDescent="0.35"/>
  <cols>
    <col min="1" max="1" width="51" customWidth="1"/>
    <col min="2" max="2" width="35.81640625" customWidth="1"/>
  </cols>
  <sheetData>
    <row r="1" spans="1:6" ht="23.15" customHeight="1" x14ac:dyDescent="0.6">
      <c r="A1" s="104" t="str">
        <f>MASTER!B1</f>
        <v>GSSS BHENSER KOTWALI</v>
      </c>
      <c r="B1" s="104"/>
      <c r="E1" s="106">
        <v>2</v>
      </c>
      <c r="F1" s="106"/>
    </row>
    <row r="2" spans="1:6" ht="23.15" customHeight="1" x14ac:dyDescent="0.45">
      <c r="A2" s="105" t="str">
        <f>"Income Tax Calculation (New Regime) F.Y."&amp;MASTER!B2</f>
        <v>Income Tax Calculation (New Regime) F.Y.2026-27</v>
      </c>
      <c r="B2" s="105"/>
      <c r="E2" s="106"/>
      <c r="F2" s="106"/>
    </row>
    <row r="3" spans="1:6" ht="23.15" customHeight="1" x14ac:dyDescent="0.45">
      <c r="A3" s="51" t="s">
        <v>99</v>
      </c>
      <c r="B3" s="51" t="str">
        <f>IFERROR(
   INDEX(EMPLOYEE_PAYROLL!$C:$C,
         MATCH($E$1,EMPLOYEE_PAYROLL!$A:$A,0)
   ),
"")</f>
        <v>ABCD EFGD</v>
      </c>
    </row>
    <row r="4" spans="1:6" ht="23.15" customHeight="1" x14ac:dyDescent="0.45">
      <c r="A4" s="51" t="s">
        <v>100</v>
      </c>
      <c r="B4" s="51" t="str">
        <f>IFERROR(
   INDEX(EMPLOYEE_PAYROLL!$D:$D,
         MATCH($E$1,EMPLOYEE_PAYROLL!$A:$A,0)
   ),
"")</f>
        <v>Teacher</v>
      </c>
    </row>
    <row r="5" spans="1:6" ht="23.15" customHeight="1" x14ac:dyDescent="0.45">
      <c r="A5" s="51" t="s">
        <v>5</v>
      </c>
      <c r="B5" s="51" t="str">
        <f>IFERROR(
   INDEX(EMPLOYEE_PAYROLL!$B:$B,
         MATCH($E$1,EMPLOYEE_PAYROLL!$A:$A,0)
   ),
"")</f>
        <v>ZXSAW4321J</v>
      </c>
    </row>
    <row r="6" spans="1:6" ht="23.15" customHeight="1" x14ac:dyDescent="0.45">
      <c r="A6" s="105" t="s">
        <v>54</v>
      </c>
      <c r="B6" s="105"/>
    </row>
    <row r="7" spans="1:6" ht="23.15" customHeight="1" x14ac:dyDescent="0.45">
      <c r="A7" s="51" t="s">
        <v>55</v>
      </c>
      <c r="B7" s="51">
        <f>IFERROR(
   INDEX(EMPLOYEE_PAYROLL!$BA:$BA,
         MATCH($E$1,EMPLOYEE_PAYROLL!$A:$A,0)
   ),
0)</f>
        <v>950800</v>
      </c>
    </row>
    <row r="8" spans="1:6" ht="23.15" customHeight="1" x14ac:dyDescent="0.45">
      <c r="A8" s="51" t="s">
        <v>56</v>
      </c>
      <c r="B8" s="51">
        <f>IFERROR(
   INDEX(EMPLOYEE_PAYROLL!$BB:$BB,
         MATCH($E$1,EMPLOYEE_PAYROLL!$A:$A,0)
   ),
0)</f>
        <v>586388</v>
      </c>
    </row>
    <row r="9" spans="1:6" ht="23.15" customHeight="1" x14ac:dyDescent="0.45">
      <c r="A9" s="51" t="s">
        <v>57</v>
      </c>
      <c r="B9" s="51">
        <f>IFERROR(
   INDEX(EMPLOYEE_PAYROLL!$BC:$BC,
         MATCH($E$1,EMPLOYEE_PAYROLL!$A:$A,0)
   ),
0)</f>
        <v>95080</v>
      </c>
    </row>
    <row r="10" spans="1:6" ht="23.15" customHeight="1" x14ac:dyDescent="0.45">
      <c r="A10" s="51" t="s">
        <v>58</v>
      </c>
      <c r="B10" s="51">
        <f>IFERROR(
   INDEX(EMPLOYEE_PAYROLL!$BD:$BD,
         MATCH($E$1,EMPLOYEE_PAYROLL!$A:$A,0)
   ),
0)</f>
        <v>0</v>
      </c>
    </row>
    <row r="11" spans="1:6" ht="23.15" customHeight="1" x14ac:dyDescent="0.45">
      <c r="A11" s="51" t="s">
        <v>59</v>
      </c>
      <c r="B11" s="51">
        <f>IFERROR(
   INDEX(EMPLOYEE_PAYROLL!$BE:$BE,
         MATCH($E$1,EMPLOYEE_PAYROLL!$A:$A,0)
   ),
0)</f>
        <v>6774</v>
      </c>
    </row>
    <row r="12" spans="1:6" ht="23.15" customHeight="1" x14ac:dyDescent="0.45">
      <c r="A12" s="51" t="s">
        <v>60</v>
      </c>
      <c r="B12" s="51">
        <f>IFERROR(
   INDEX(EMPLOYEE_PAYROLL!$BF:$BF,
         MATCH($E$1,EMPLOYEE_PAYROLL!$A:$A,0)
   ),
0)</f>
        <v>0</v>
      </c>
    </row>
    <row r="13" spans="1:6" ht="23.15" customHeight="1" x14ac:dyDescent="0.45">
      <c r="A13" s="51" t="s">
        <v>61</v>
      </c>
      <c r="B13" s="51">
        <f>IFERROR(
   INDEX(EMPLOYEE_PAYROLL!$P:$P,
         MATCH($E$1,EMPLOYEE_PAYROLL!$A:$A,0)
   ),
0)</f>
        <v>0</v>
      </c>
    </row>
    <row r="14" spans="1:6" ht="23.15" customHeight="1" x14ac:dyDescent="0.45">
      <c r="A14" s="51" t="s">
        <v>62</v>
      </c>
      <c r="B14" s="51">
        <f>IFERROR(
   INDEX(EMPLOYEE_PAYROLL!$AD:$AD,
         MATCH($E$1,EMPLOYEE_PAYROLL!$A:$A,0)
   ),
0)</f>
        <v>1639042</v>
      </c>
    </row>
    <row r="15" spans="1:6" ht="23.15" customHeight="1" x14ac:dyDescent="0.45">
      <c r="A15" s="51" t="s">
        <v>3</v>
      </c>
      <c r="B15" s="51">
        <f>MASTER!B6</f>
        <v>75000</v>
      </c>
    </row>
    <row r="16" spans="1:6" ht="23.15" customHeight="1" x14ac:dyDescent="0.45">
      <c r="A16" s="51" t="s">
        <v>69</v>
      </c>
      <c r="B16" s="51">
        <f>IFERROR(
   INDEX(EMPLOYEE_PAYROLL!$AE:$AE,
         MATCH($E$1,EMPLOYEE_PAYROLL!$A:$A,0)
   ),
0)</f>
        <v>1564042</v>
      </c>
    </row>
    <row r="17" spans="1:2" ht="23.15" customHeight="1" x14ac:dyDescent="0.45">
      <c r="A17" s="51" t="s">
        <v>63</v>
      </c>
      <c r="B17" s="51">
        <f>IFERROR(
   INDEX(EMPLOYEE_PAYROLL!$AF:$AF,
         MATCH($E$1,EMPLOYEE_PAYROLL!$A:$A,0)
   ),
0)</f>
        <v>114606</v>
      </c>
    </row>
    <row r="18" spans="1:2" ht="23.15" customHeight="1" x14ac:dyDescent="0.45">
      <c r="A18" s="51" t="s">
        <v>64</v>
      </c>
      <c r="B18" s="51">
        <f>IFERROR(
   INDEX(EMPLOYEE_PAYROLL!$AG:$AG,
         MATCH($E$1,EMPLOYEE_PAYROLL!$A:$A,0)
   ),
0)</f>
        <v>4584</v>
      </c>
    </row>
    <row r="19" spans="1:2" ht="23.15" customHeight="1" x14ac:dyDescent="0.45">
      <c r="A19" s="51" t="s">
        <v>101</v>
      </c>
      <c r="B19" s="51">
        <f>IFERROR(
   INDEX(EMPLOYEE_PAYROLL!$AH:$AH,
         MATCH($E$1,EMPLOYEE_PAYROLL!$A:$A,0)
   ),
0)</f>
        <v>119190</v>
      </c>
    </row>
    <row r="20" spans="1:2" ht="23.15" customHeight="1" x14ac:dyDescent="0.45">
      <c r="A20" s="51" t="s">
        <v>65</v>
      </c>
      <c r="B20" s="51">
        <f>IFERROR(
   INDEX(EMPLOYEE_PAYROLL!$AI:$AI,
         MATCH($E$1,EMPLOYEE_PAYROLL!$A:$A,0)
   ),
0)</f>
        <v>0</v>
      </c>
    </row>
    <row r="21" spans="1:2" ht="23.15" customHeight="1" x14ac:dyDescent="0.45">
      <c r="A21" s="51" t="s">
        <v>66</v>
      </c>
      <c r="B21" s="52" t="str">
        <f>IFERROR(
   INDEX(EMPLOYEE_PAYROLL!$AJ:$AJ,
         MATCH($E$1,EMPLOYEE_PAYROLL!$A:$A,0)
   ),
0)</f>
        <v>Tax Payable: 1,19,190</v>
      </c>
    </row>
    <row r="22" spans="1:2" ht="30" customHeight="1" x14ac:dyDescent="0.35">
      <c r="A22" s="53" t="s">
        <v>67</v>
      </c>
      <c r="B22" s="54" t="str">
        <f ca="1">IFERROR(
   INDEX(EMPLOYEE_PAYROLL!$AK:$AK,
         MATCH($E$1,EMPLOYEE_PAYROLL!$A:$A,0)
   ),
"")</f>
        <v>TDS per remaining month: 9,933</v>
      </c>
    </row>
    <row r="23" spans="1:2" ht="23.15" customHeight="1" x14ac:dyDescent="0.45">
      <c r="A23" s="8"/>
      <c r="B23" s="8"/>
    </row>
    <row r="24" spans="1:2" ht="23.15" customHeight="1" x14ac:dyDescent="0.45">
      <c r="A24" s="8"/>
      <c r="B24" s="8"/>
    </row>
    <row r="25" spans="1:2" x14ac:dyDescent="0.35">
      <c r="A25" s="7" t="str">
        <f ca="1">"Date :- "&amp;TEXT(TODAY(),"dd-mm-yyyy")</f>
        <v>Date :- 01-03-2026</v>
      </c>
      <c r="B25" t="s">
        <v>98</v>
      </c>
    </row>
  </sheetData>
  <sheetProtection algorithmName="SHA-512" hashValue="+HgLIzfEzXoBmRVH87thSfgGTB6P6kJRi8XtBYqd689F+qjYdPCXJ7SZPguVW/OSwhfkVSaO+8z8X2qSwBz6ug==" saltValue="SVaNZ+mHNNqTtcdBskpjWA==" spinCount="100000" sheet="1" objects="1" scenarios="1"/>
  <mergeCells count="4">
    <mergeCell ref="A1:B1"/>
    <mergeCell ref="A2:B2"/>
    <mergeCell ref="A6:B6"/>
    <mergeCell ref="E1:F2"/>
  </mergeCells>
  <printOptions horizontalCentered="1"/>
  <pageMargins left="0.70866141732283472" right="0.70866141732283472" top="0.74803149606299213" bottom="0.74803149606299213" header="0.31496062992125984" footer="0.31496062992125984"/>
  <pageSetup paperSize="9" orientation="portrait" r:id="rId1"/>
  <headerFooter>
    <oddFooter>&amp;LPrepared by N K Chowdhary</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Spinner 1">
              <controlPr defaultSize="0" autoPict="0">
                <anchor moveWithCells="1" sizeWithCells="1">
                  <from>
                    <xdr:col>3</xdr:col>
                    <xdr:colOff>393700</xdr:colOff>
                    <xdr:row>3</xdr:row>
                    <xdr:rowOff>25400</xdr:rowOff>
                  </from>
                  <to>
                    <xdr:col>6</xdr:col>
                    <xdr:colOff>368300</xdr:colOff>
                    <xdr:row>7</xdr:row>
                    <xdr:rowOff>107950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B4DDE-36E3-40F1-80C4-5B717A15516D}">
  <sheetPr codeName="Sheet4">
    <tabColor theme="7" tint="0.39997558519241921"/>
    <pageSetUpPr fitToPage="1"/>
  </sheetPr>
  <dimension ref="A1:I160"/>
  <sheetViews>
    <sheetView zoomScaleNormal="100" workbookViewId="0">
      <selection activeCell="C92" sqref="C92"/>
    </sheetView>
  </sheetViews>
  <sheetFormatPr defaultRowHeight="14.5" x14ac:dyDescent="0.35"/>
  <cols>
    <col min="1" max="1" width="4.453125" customWidth="1"/>
    <col min="2" max="2" width="13.26953125" customWidth="1"/>
    <col min="3" max="3" width="26.54296875" customWidth="1"/>
    <col min="4" max="4" width="8.1796875" customWidth="1"/>
    <col min="5" max="5" width="10.36328125" customWidth="1"/>
    <col min="6" max="6" width="11.81640625" customWidth="1"/>
    <col min="7" max="7" width="21.36328125" customWidth="1"/>
    <col min="8" max="8" width="34.08984375" customWidth="1"/>
    <col min="9" max="9" width="8.36328125" style="48" hidden="1" customWidth="1"/>
  </cols>
  <sheetData>
    <row r="1" spans="1:9" x14ac:dyDescent="0.35">
      <c r="A1" s="107" t="str">
        <f>MASTER!B1</f>
        <v>GSSS BHENSER KOTWALI</v>
      </c>
      <c r="B1" s="107"/>
      <c r="C1" s="107"/>
      <c r="D1" s="107"/>
      <c r="E1" s="107"/>
      <c r="F1" s="107"/>
      <c r="G1" s="107"/>
      <c r="H1" s="107"/>
    </row>
    <row r="2" spans="1:9" x14ac:dyDescent="0.35">
      <c r="A2" s="108" t="str">
        <f ca="1">"Income Tax Summary Report as on "&amp;TEXT(TODAY(),"dd-mm-yyyy")</f>
        <v>Income Tax Summary Report as on 01-03-2026</v>
      </c>
      <c r="B2" s="108"/>
      <c r="C2" s="108"/>
      <c r="D2" s="108"/>
      <c r="E2" s="108"/>
      <c r="F2" s="108"/>
      <c r="G2" s="108"/>
      <c r="H2" s="108"/>
    </row>
    <row r="3" spans="1:9" ht="43.5" x14ac:dyDescent="0.35">
      <c r="A3" s="49" t="s">
        <v>42</v>
      </c>
      <c r="B3" s="49" t="s">
        <v>5</v>
      </c>
      <c r="C3" s="49" t="s">
        <v>6</v>
      </c>
      <c r="D3" s="49" t="s">
        <v>39</v>
      </c>
      <c r="E3" s="49" t="s">
        <v>40</v>
      </c>
      <c r="F3" s="49" t="s">
        <v>41</v>
      </c>
      <c r="G3" s="49" t="s">
        <v>103</v>
      </c>
      <c r="H3" s="49" t="s">
        <v>96</v>
      </c>
    </row>
    <row r="4" spans="1:9" x14ac:dyDescent="0.35">
      <c r="A4" s="50">
        <f>IF(C4="","",COUNTA($C$4:C4))</f>
        <v>1</v>
      </c>
      <c r="B4" s="48" t="str">
        <f>IF(EMPLOYEE_PAYROLL!A2="","",EMPLOYEE_PAYROLL!B2)</f>
        <v>ACWPC1234W</v>
      </c>
      <c r="C4" s="48" t="str">
        <f>IF(EMPLOYEE_PAYROLL!A2="","",EMPLOYEE_PAYROLL!C2)</f>
        <v>PQRS ABCD</v>
      </c>
      <c r="D4" s="48">
        <f>IF(EMPLOYEE_PAYROLL!A2="","",EMPLOYEE_PAYROLL!AD2)</f>
        <v>1790896</v>
      </c>
      <c r="E4" s="48">
        <f>IF(EMPLOYEE_PAYROLL!A2="","",EMPLOYEE_PAYROLL!AH2)</f>
        <v>148906</v>
      </c>
      <c r="F4" s="48">
        <f>IF(EMPLOYEE_PAYROLL!A2="","",EMPLOYEE_PAYROLL!AI2)</f>
        <v>0</v>
      </c>
      <c r="G4" s="48" t="str">
        <f>IF(EMPLOYEE_PAYROLL!A2="","",EMPLOYEE_PAYROLL!AJ2)</f>
        <v>Tax Payable: 1,48,906</v>
      </c>
      <c r="H4" s="48" t="str">
        <f ca="1">IF(EMPLOYEE_PAYROLL!A2="","",EMPLOYEE_PAYROLL!AK2)</f>
        <v>TDS per remaining month: 12,409</v>
      </c>
      <c r="I4" s="48">
        <f ca="1">IF(OR(ISNUMBER(SEARCH("TDS this month:",H4)),ISNUMBER(SEARCH("TDS per remaining month:",H4))),ROW(),"")</f>
        <v>4</v>
      </c>
    </row>
    <row r="5" spans="1:9" x14ac:dyDescent="0.35">
      <c r="A5" s="50">
        <f>IF(C5="","",COUNTA($C$4:C5))</f>
        <v>2</v>
      </c>
      <c r="B5" s="48" t="str">
        <f>IF(EMPLOYEE_PAYROLL!A3="","",EMPLOYEE_PAYROLL!B3)</f>
        <v>ZXSAW4321J</v>
      </c>
      <c r="C5" s="48" t="str">
        <f>IF(EMPLOYEE_PAYROLL!A3="","",EMPLOYEE_PAYROLL!C3)</f>
        <v>ABCD EFGD</v>
      </c>
      <c r="D5" s="48">
        <f>IF(EMPLOYEE_PAYROLL!A3="","",EMPLOYEE_PAYROLL!AD3)</f>
        <v>1639042</v>
      </c>
      <c r="E5" s="48">
        <f>IF(EMPLOYEE_PAYROLL!A3="","",EMPLOYEE_PAYROLL!AH3)</f>
        <v>119190</v>
      </c>
      <c r="F5" s="48">
        <f>IF(EMPLOYEE_PAYROLL!A3="","",EMPLOYEE_PAYROLL!AI3)</f>
        <v>0</v>
      </c>
      <c r="G5" s="48" t="str">
        <f>IF(EMPLOYEE_PAYROLL!A3="","",EMPLOYEE_PAYROLL!AJ3)</f>
        <v>Tax Payable: 1,19,190</v>
      </c>
      <c r="H5" s="48" t="str">
        <f ca="1">IF(EMPLOYEE_PAYROLL!A3="","",EMPLOYEE_PAYROLL!AK3)</f>
        <v>TDS per remaining month: 9,933</v>
      </c>
      <c r="I5" s="48">
        <f t="shared" ref="I5:I68" ca="1" si="0">IF(OR(ISNUMBER(SEARCH("TDS this month:",H5)),ISNUMBER(SEARCH("TDS per remaining month:",H5))),ROW(),"")</f>
        <v>5</v>
      </c>
    </row>
    <row r="6" spans="1:9" x14ac:dyDescent="0.35">
      <c r="A6" s="50" t="str">
        <f>IF(C6="","",COUNTA($C$4:C6))</f>
        <v/>
      </c>
      <c r="B6" s="48" t="str">
        <f>IF(EMPLOYEE_PAYROLL!A4="","",EMPLOYEE_PAYROLL!B4)</f>
        <v/>
      </c>
      <c r="C6" s="48" t="str">
        <f>IF(EMPLOYEE_PAYROLL!A4="","",EMPLOYEE_PAYROLL!C4)</f>
        <v/>
      </c>
      <c r="D6" s="48" t="str">
        <f>IF(EMPLOYEE_PAYROLL!A4="","",EMPLOYEE_PAYROLL!AD4)</f>
        <v/>
      </c>
      <c r="E6" s="48" t="str">
        <f>IF(EMPLOYEE_PAYROLL!A4="","",EMPLOYEE_PAYROLL!AH4)</f>
        <v/>
      </c>
      <c r="F6" s="48" t="str">
        <f>IF(EMPLOYEE_PAYROLL!A4="","",EMPLOYEE_PAYROLL!AI4)</f>
        <v/>
      </c>
      <c r="G6" s="48" t="str">
        <f>IF(EMPLOYEE_PAYROLL!A4="","",EMPLOYEE_PAYROLL!AJ4)</f>
        <v/>
      </c>
      <c r="H6" s="48" t="str">
        <f>IF(EMPLOYEE_PAYROLL!A4="","",EMPLOYEE_PAYROLL!AK4)</f>
        <v/>
      </c>
      <c r="I6" s="48" t="str">
        <f t="shared" si="0"/>
        <v/>
      </c>
    </row>
    <row r="7" spans="1:9" x14ac:dyDescent="0.35">
      <c r="A7" s="50" t="str">
        <f>IF(C7="","",COUNTA($C$4:C7))</f>
        <v/>
      </c>
      <c r="B7" s="48" t="str">
        <f>IF(EMPLOYEE_PAYROLL!A5="","",EMPLOYEE_PAYROLL!B5)</f>
        <v/>
      </c>
      <c r="C7" s="48" t="str">
        <f>IF(EMPLOYEE_PAYROLL!A5="","",EMPLOYEE_PAYROLL!C5)</f>
        <v/>
      </c>
      <c r="D7" s="48" t="str">
        <f>IF(EMPLOYEE_PAYROLL!A5="","",EMPLOYEE_PAYROLL!AD5)</f>
        <v/>
      </c>
      <c r="E7" s="48" t="str">
        <f>IF(EMPLOYEE_PAYROLL!A5="","",EMPLOYEE_PAYROLL!AH5)</f>
        <v/>
      </c>
      <c r="F7" s="48" t="str">
        <f>IF(EMPLOYEE_PAYROLL!A5="","",EMPLOYEE_PAYROLL!AI5)</f>
        <v/>
      </c>
      <c r="G7" s="48" t="str">
        <f>IF(EMPLOYEE_PAYROLL!A5="","",EMPLOYEE_PAYROLL!AJ5)</f>
        <v/>
      </c>
      <c r="H7" s="48" t="str">
        <f>IF(EMPLOYEE_PAYROLL!A5="","",EMPLOYEE_PAYROLL!AK5)</f>
        <v/>
      </c>
      <c r="I7" s="48" t="str">
        <f t="shared" si="0"/>
        <v/>
      </c>
    </row>
    <row r="8" spans="1:9" x14ac:dyDescent="0.35">
      <c r="A8" s="50" t="str">
        <f>IF(C8="","",COUNTA($C$4:C8))</f>
        <v/>
      </c>
      <c r="B8" s="48" t="str">
        <f>IF(EMPLOYEE_PAYROLL!A6="","",EMPLOYEE_PAYROLL!B6)</f>
        <v/>
      </c>
      <c r="C8" s="48" t="str">
        <f>IF(EMPLOYEE_PAYROLL!A6="","",EMPLOYEE_PAYROLL!C6)</f>
        <v/>
      </c>
      <c r="D8" s="48" t="str">
        <f>IF(EMPLOYEE_PAYROLL!A6="","",EMPLOYEE_PAYROLL!AD6)</f>
        <v/>
      </c>
      <c r="E8" s="48" t="str">
        <f>IF(EMPLOYEE_PAYROLL!A6="","",EMPLOYEE_PAYROLL!AH6)</f>
        <v/>
      </c>
      <c r="F8" s="48" t="str">
        <f>IF(EMPLOYEE_PAYROLL!A6="","",EMPLOYEE_PAYROLL!AI6)</f>
        <v/>
      </c>
      <c r="G8" s="48" t="str">
        <f>IF(EMPLOYEE_PAYROLL!A6="","",EMPLOYEE_PAYROLL!AJ6)</f>
        <v/>
      </c>
      <c r="H8" s="48" t="str">
        <f>IF(EMPLOYEE_PAYROLL!A6="","",EMPLOYEE_PAYROLL!AK6)</f>
        <v/>
      </c>
      <c r="I8" s="48" t="str">
        <f t="shared" si="0"/>
        <v/>
      </c>
    </row>
    <row r="9" spans="1:9" x14ac:dyDescent="0.35">
      <c r="A9" s="50" t="str">
        <f>IF(C9="","",COUNTA($C$4:C9))</f>
        <v/>
      </c>
      <c r="B9" s="48" t="str">
        <f>IF(EMPLOYEE_PAYROLL!A7="","",EMPLOYEE_PAYROLL!B7)</f>
        <v/>
      </c>
      <c r="C9" s="48" t="str">
        <f>IF(EMPLOYEE_PAYROLL!A7="","",EMPLOYEE_PAYROLL!C7)</f>
        <v/>
      </c>
      <c r="D9" s="48" t="str">
        <f>IF(EMPLOYEE_PAYROLL!A7="","",EMPLOYEE_PAYROLL!AD7)</f>
        <v/>
      </c>
      <c r="E9" s="48" t="str">
        <f>IF(EMPLOYEE_PAYROLL!A7="","",EMPLOYEE_PAYROLL!AH7)</f>
        <v/>
      </c>
      <c r="F9" s="48" t="str">
        <f>IF(EMPLOYEE_PAYROLL!A7="","",EMPLOYEE_PAYROLL!AI7)</f>
        <v/>
      </c>
      <c r="G9" s="48" t="str">
        <f>IF(EMPLOYEE_PAYROLL!A7="","",EMPLOYEE_PAYROLL!AJ7)</f>
        <v/>
      </c>
      <c r="H9" s="48" t="str">
        <f>IF(EMPLOYEE_PAYROLL!A7="","",EMPLOYEE_PAYROLL!AK7)</f>
        <v/>
      </c>
      <c r="I9" s="48" t="str">
        <f t="shared" si="0"/>
        <v/>
      </c>
    </row>
    <row r="10" spans="1:9" x14ac:dyDescent="0.35">
      <c r="A10" s="50" t="str">
        <f>IF(C10="","",COUNTA($C$4:C10))</f>
        <v/>
      </c>
      <c r="B10" s="48" t="str">
        <f>IF(EMPLOYEE_PAYROLL!A8="","",EMPLOYEE_PAYROLL!B8)</f>
        <v/>
      </c>
      <c r="C10" s="48" t="str">
        <f>IF(EMPLOYEE_PAYROLL!A8="","",EMPLOYEE_PAYROLL!C8)</f>
        <v/>
      </c>
      <c r="D10" s="48" t="str">
        <f>IF(EMPLOYEE_PAYROLL!A8="","",EMPLOYEE_PAYROLL!AD8)</f>
        <v/>
      </c>
      <c r="E10" s="48" t="str">
        <f>IF(EMPLOYEE_PAYROLL!A8="","",EMPLOYEE_PAYROLL!AH8)</f>
        <v/>
      </c>
      <c r="F10" s="48" t="str">
        <f>IF(EMPLOYEE_PAYROLL!A8="","",EMPLOYEE_PAYROLL!AI8)</f>
        <v/>
      </c>
      <c r="G10" s="48" t="str">
        <f>IF(EMPLOYEE_PAYROLL!A8="","",EMPLOYEE_PAYROLL!AJ8)</f>
        <v/>
      </c>
      <c r="H10" s="48" t="str">
        <f>IF(EMPLOYEE_PAYROLL!A8="","",EMPLOYEE_PAYROLL!AK8)</f>
        <v/>
      </c>
      <c r="I10" s="48" t="str">
        <f t="shared" si="0"/>
        <v/>
      </c>
    </row>
    <row r="11" spans="1:9" x14ac:dyDescent="0.35">
      <c r="A11" s="50" t="str">
        <f>IF(C11="","",COUNTA($C$4:C11))</f>
        <v/>
      </c>
      <c r="B11" s="48" t="str">
        <f>IF(EMPLOYEE_PAYROLL!A9="","",EMPLOYEE_PAYROLL!B9)</f>
        <v/>
      </c>
      <c r="C11" s="48" t="str">
        <f>IF(EMPLOYEE_PAYROLL!A9="","",EMPLOYEE_PAYROLL!C9)</f>
        <v/>
      </c>
      <c r="D11" s="48" t="str">
        <f>IF(EMPLOYEE_PAYROLL!A9="","",EMPLOYEE_PAYROLL!AD9)</f>
        <v/>
      </c>
      <c r="E11" s="48" t="str">
        <f>IF(EMPLOYEE_PAYROLL!A9="","",EMPLOYEE_PAYROLL!AH9)</f>
        <v/>
      </c>
      <c r="F11" s="48" t="str">
        <f>IF(EMPLOYEE_PAYROLL!A9="","",EMPLOYEE_PAYROLL!AI9)</f>
        <v/>
      </c>
      <c r="G11" s="48" t="str">
        <f>IF(EMPLOYEE_PAYROLL!A9="","",EMPLOYEE_PAYROLL!AJ9)</f>
        <v/>
      </c>
      <c r="H11" s="48" t="str">
        <f>IF(EMPLOYEE_PAYROLL!A9="","",EMPLOYEE_PAYROLL!AK9)</f>
        <v/>
      </c>
      <c r="I11" s="48" t="str">
        <f t="shared" si="0"/>
        <v/>
      </c>
    </row>
    <row r="12" spans="1:9" x14ac:dyDescent="0.35">
      <c r="A12" s="50" t="str">
        <f>IF(C12="","",COUNTA($C$4:C12))</f>
        <v/>
      </c>
      <c r="B12" s="48" t="str">
        <f>IF(EMPLOYEE_PAYROLL!A10="","",EMPLOYEE_PAYROLL!B10)</f>
        <v/>
      </c>
      <c r="C12" s="48" t="str">
        <f>IF(EMPLOYEE_PAYROLL!A10="","",EMPLOYEE_PAYROLL!C10)</f>
        <v/>
      </c>
      <c r="D12" s="48" t="str">
        <f>IF(EMPLOYEE_PAYROLL!A10="","",EMPLOYEE_PAYROLL!AD10)</f>
        <v/>
      </c>
      <c r="E12" s="48" t="str">
        <f>IF(EMPLOYEE_PAYROLL!A10="","",EMPLOYEE_PAYROLL!AH10)</f>
        <v/>
      </c>
      <c r="F12" s="48" t="str">
        <f>IF(EMPLOYEE_PAYROLL!A10="","",EMPLOYEE_PAYROLL!AI10)</f>
        <v/>
      </c>
      <c r="G12" s="48" t="str">
        <f>IF(EMPLOYEE_PAYROLL!A10="","",EMPLOYEE_PAYROLL!AJ10)</f>
        <v/>
      </c>
      <c r="H12" s="48" t="str">
        <f>IF(EMPLOYEE_PAYROLL!A10="","",EMPLOYEE_PAYROLL!AK10)</f>
        <v/>
      </c>
      <c r="I12" s="48" t="str">
        <f t="shared" si="0"/>
        <v/>
      </c>
    </row>
    <row r="13" spans="1:9" x14ac:dyDescent="0.35">
      <c r="A13" s="50" t="str">
        <f>IF(C13="","",COUNTA($C$4:C13))</f>
        <v/>
      </c>
      <c r="B13" s="48" t="str">
        <f>IF(EMPLOYEE_PAYROLL!A11="","",EMPLOYEE_PAYROLL!B11)</f>
        <v/>
      </c>
      <c r="C13" s="48" t="str">
        <f>IF(EMPLOYEE_PAYROLL!A11="","",EMPLOYEE_PAYROLL!C11)</f>
        <v/>
      </c>
      <c r="D13" s="48" t="str">
        <f>IF(EMPLOYEE_PAYROLL!A11="","",EMPLOYEE_PAYROLL!AD11)</f>
        <v/>
      </c>
      <c r="E13" s="48" t="str">
        <f>IF(EMPLOYEE_PAYROLL!A11="","",EMPLOYEE_PAYROLL!AH11)</f>
        <v/>
      </c>
      <c r="F13" s="48" t="str">
        <f>IF(EMPLOYEE_PAYROLL!A11="","",EMPLOYEE_PAYROLL!AI11)</f>
        <v/>
      </c>
      <c r="G13" s="48" t="str">
        <f>IF(EMPLOYEE_PAYROLL!A11="","",EMPLOYEE_PAYROLL!AJ11)</f>
        <v/>
      </c>
      <c r="H13" s="48" t="str">
        <f>IF(EMPLOYEE_PAYROLL!A11="","",EMPLOYEE_PAYROLL!AK11)</f>
        <v/>
      </c>
      <c r="I13" s="48" t="str">
        <f t="shared" si="0"/>
        <v/>
      </c>
    </row>
    <row r="14" spans="1:9" x14ac:dyDescent="0.35">
      <c r="A14" s="50" t="str">
        <f>IF(C14="","",COUNTA($C$4:C14))</f>
        <v/>
      </c>
      <c r="B14" s="48" t="str">
        <f>IF(EMPLOYEE_PAYROLL!A12="","",EMPLOYEE_PAYROLL!B12)</f>
        <v/>
      </c>
      <c r="C14" s="48" t="str">
        <f>IF(EMPLOYEE_PAYROLL!A12="","",EMPLOYEE_PAYROLL!C12)</f>
        <v/>
      </c>
      <c r="D14" s="48" t="str">
        <f>IF(EMPLOYEE_PAYROLL!A12="","",EMPLOYEE_PAYROLL!AD12)</f>
        <v/>
      </c>
      <c r="E14" s="48" t="str">
        <f>IF(EMPLOYEE_PAYROLL!A12="","",EMPLOYEE_PAYROLL!AH12)</f>
        <v/>
      </c>
      <c r="F14" s="48" t="str">
        <f>IF(EMPLOYEE_PAYROLL!A12="","",EMPLOYEE_PAYROLL!AI12)</f>
        <v/>
      </c>
      <c r="G14" s="48" t="str">
        <f>IF(EMPLOYEE_PAYROLL!A12="","",EMPLOYEE_PAYROLL!AJ12)</f>
        <v/>
      </c>
      <c r="H14" s="48" t="str">
        <f>IF(EMPLOYEE_PAYROLL!A12="","",EMPLOYEE_PAYROLL!AK12)</f>
        <v/>
      </c>
      <c r="I14" s="48" t="str">
        <f t="shared" si="0"/>
        <v/>
      </c>
    </row>
    <row r="15" spans="1:9" x14ac:dyDescent="0.35">
      <c r="A15" s="50" t="str">
        <f>IF(C15="","",COUNTA($C$4:C15))</f>
        <v/>
      </c>
      <c r="B15" s="48" t="str">
        <f>IF(EMPLOYEE_PAYROLL!A13="","",EMPLOYEE_PAYROLL!B13)</f>
        <v/>
      </c>
      <c r="C15" s="48" t="str">
        <f>IF(EMPLOYEE_PAYROLL!A13="","",EMPLOYEE_PAYROLL!C13)</f>
        <v/>
      </c>
      <c r="D15" s="48" t="str">
        <f>IF(EMPLOYEE_PAYROLL!A13="","",EMPLOYEE_PAYROLL!AD13)</f>
        <v/>
      </c>
      <c r="E15" s="48" t="str">
        <f>IF(EMPLOYEE_PAYROLL!A13="","",EMPLOYEE_PAYROLL!AH13)</f>
        <v/>
      </c>
      <c r="F15" s="48" t="str">
        <f>IF(EMPLOYEE_PAYROLL!A13="","",EMPLOYEE_PAYROLL!AI13)</f>
        <v/>
      </c>
      <c r="G15" s="48" t="str">
        <f>IF(EMPLOYEE_PAYROLL!A13="","",EMPLOYEE_PAYROLL!AJ13)</f>
        <v/>
      </c>
      <c r="H15" s="48" t="str">
        <f>IF(EMPLOYEE_PAYROLL!A13="","",EMPLOYEE_PAYROLL!AK13)</f>
        <v/>
      </c>
      <c r="I15" s="48" t="str">
        <f t="shared" si="0"/>
        <v/>
      </c>
    </row>
    <row r="16" spans="1:9" x14ac:dyDescent="0.35">
      <c r="A16" s="50" t="str">
        <f>IF(C16="","",COUNTA($C$4:C16))</f>
        <v/>
      </c>
      <c r="B16" s="48" t="str">
        <f>IF(EMPLOYEE_PAYROLL!A14="","",EMPLOYEE_PAYROLL!B14)</f>
        <v/>
      </c>
      <c r="C16" s="48" t="str">
        <f>IF(EMPLOYEE_PAYROLL!A14="","",EMPLOYEE_PAYROLL!C14)</f>
        <v/>
      </c>
      <c r="D16" s="48" t="str">
        <f>IF(EMPLOYEE_PAYROLL!A14="","",EMPLOYEE_PAYROLL!AD14)</f>
        <v/>
      </c>
      <c r="E16" s="48" t="str">
        <f>IF(EMPLOYEE_PAYROLL!A14="","",EMPLOYEE_PAYROLL!AH14)</f>
        <v/>
      </c>
      <c r="F16" s="48" t="str">
        <f>IF(EMPLOYEE_PAYROLL!A14="","",EMPLOYEE_PAYROLL!AI14)</f>
        <v/>
      </c>
      <c r="G16" s="48" t="str">
        <f>IF(EMPLOYEE_PAYROLL!A14="","",EMPLOYEE_PAYROLL!AJ14)</f>
        <v/>
      </c>
      <c r="H16" s="48" t="str">
        <f>IF(EMPLOYEE_PAYROLL!A14="","",EMPLOYEE_PAYROLL!AK14)</f>
        <v/>
      </c>
      <c r="I16" s="48" t="str">
        <f t="shared" si="0"/>
        <v/>
      </c>
    </row>
    <row r="17" spans="1:9" x14ac:dyDescent="0.35">
      <c r="A17" s="50" t="str">
        <f>IF(C17="","",COUNTA($C$4:C17))</f>
        <v/>
      </c>
      <c r="B17" s="48" t="str">
        <f>IF(EMPLOYEE_PAYROLL!A15="","",EMPLOYEE_PAYROLL!B15)</f>
        <v/>
      </c>
      <c r="C17" s="48" t="str">
        <f>IF(EMPLOYEE_PAYROLL!A15="","",EMPLOYEE_PAYROLL!C15)</f>
        <v/>
      </c>
      <c r="D17" s="48" t="str">
        <f>IF(EMPLOYEE_PAYROLL!A15="","",EMPLOYEE_PAYROLL!AD15)</f>
        <v/>
      </c>
      <c r="E17" s="48" t="str">
        <f>IF(EMPLOYEE_PAYROLL!A15="","",EMPLOYEE_PAYROLL!AH15)</f>
        <v/>
      </c>
      <c r="F17" s="48" t="str">
        <f>IF(EMPLOYEE_PAYROLL!A15="","",EMPLOYEE_PAYROLL!AI15)</f>
        <v/>
      </c>
      <c r="G17" s="48" t="str">
        <f>IF(EMPLOYEE_PAYROLL!A15="","",EMPLOYEE_PAYROLL!AJ15)</f>
        <v/>
      </c>
      <c r="H17" s="48" t="str">
        <f>IF(EMPLOYEE_PAYROLL!A15="","",EMPLOYEE_PAYROLL!AK15)</f>
        <v/>
      </c>
      <c r="I17" s="48" t="str">
        <f t="shared" si="0"/>
        <v/>
      </c>
    </row>
    <row r="18" spans="1:9" x14ac:dyDescent="0.35">
      <c r="A18" s="50" t="str">
        <f>IF(C18="","",COUNTA($C$4:C18))</f>
        <v/>
      </c>
      <c r="B18" s="48" t="str">
        <f>IF(EMPLOYEE_PAYROLL!A16="","",EMPLOYEE_PAYROLL!B16)</f>
        <v/>
      </c>
      <c r="C18" s="48" t="str">
        <f>IF(EMPLOYEE_PAYROLL!A16="","",EMPLOYEE_PAYROLL!C16)</f>
        <v/>
      </c>
      <c r="D18" s="48" t="str">
        <f>IF(EMPLOYEE_PAYROLL!A16="","",EMPLOYEE_PAYROLL!AD16)</f>
        <v/>
      </c>
      <c r="E18" s="48" t="str">
        <f>IF(EMPLOYEE_PAYROLL!A16="","",EMPLOYEE_PAYROLL!AH16)</f>
        <v/>
      </c>
      <c r="F18" s="48" t="str">
        <f>IF(EMPLOYEE_PAYROLL!A16="","",EMPLOYEE_PAYROLL!AI16)</f>
        <v/>
      </c>
      <c r="G18" s="48" t="str">
        <f>IF(EMPLOYEE_PAYROLL!A16="","",EMPLOYEE_PAYROLL!AJ16)</f>
        <v/>
      </c>
      <c r="H18" s="48" t="str">
        <f>IF(EMPLOYEE_PAYROLL!A16="","",EMPLOYEE_PAYROLL!AK16)</f>
        <v/>
      </c>
      <c r="I18" s="48" t="str">
        <f t="shared" si="0"/>
        <v/>
      </c>
    </row>
    <row r="19" spans="1:9" x14ac:dyDescent="0.35">
      <c r="A19" s="50" t="str">
        <f>IF(C19="","",COUNTA($C$4:C19))</f>
        <v/>
      </c>
      <c r="B19" s="48" t="str">
        <f>IF(EMPLOYEE_PAYROLL!A17="","",EMPLOYEE_PAYROLL!B17)</f>
        <v/>
      </c>
      <c r="C19" s="48" t="str">
        <f>IF(EMPLOYEE_PAYROLL!A17="","",EMPLOYEE_PAYROLL!C17)</f>
        <v/>
      </c>
      <c r="D19" s="48" t="str">
        <f>IF(EMPLOYEE_PAYROLL!A17="","",EMPLOYEE_PAYROLL!AD17)</f>
        <v/>
      </c>
      <c r="E19" s="48" t="str">
        <f>IF(EMPLOYEE_PAYROLL!A17="","",EMPLOYEE_PAYROLL!AH17)</f>
        <v/>
      </c>
      <c r="F19" s="48" t="str">
        <f>IF(EMPLOYEE_PAYROLL!A17="","",EMPLOYEE_PAYROLL!AI17)</f>
        <v/>
      </c>
      <c r="G19" s="48" t="str">
        <f>IF(EMPLOYEE_PAYROLL!A17="","",EMPLOYEE_PAYROLL!AJ17)</f>
        <v/>
      </c>
      <c r="H19" s="48" t="str">
        <f>IF(EMPLOYEE_PAYROLL!A17="","",EMPLOYEE_PAYROLL!AK17)</f>
        <v/>
      </c>
      <c r="I19" s="48" t="str">
        <f t="shared" si="0"/>
        <v/>
      </c>
    </row>
    <row r="20" spans="1:9" x14ac:dyDescent="0.35">
      <c r="A20" s="50" t="str">
        <f>IF(C20="","",COUNTA($C$4:C20))</f>
        <v/>
      </c>
      <c r="B20" s="48" t="str">
        <f>IF(EMPLOYEE_PAYROLL!A18="","",EMPLOYEE_PAYROLL!B18)</f>
        <v/>
      </c>
      <c r="C20" s="48" t="str">
        <f>IF(EMPLOYEE_PAYROLL!A18="","",EMPLOYEE_PAYROLL!C18)</f>
        <v/>
      </c>
      <c r="D20" s="48" t="str">
        <f>IF(EMPLOYEE_PAYROLL!A18="","",EMPLOYEE_PAYROLL!AD18)</f>
        <v/>
      </c>
      <c r="E20" s="48" t="str">
        <f>IF(EMPLOYEE_PAYROLL!A18="","",EMPLOYEE_PAYROLL!AH18)</f>
        <v/>
      </c>
      <c r="F20" s="48" t="str">
        <f>IF(EMPLOYEE_PAYROLL!A18="","",EMPLOYEE_PAYROLL!AI18)</f>
        <v/>
      </c>
      <c r="G20" s="48" t="str">
        <f>IF(EMPLOYEE_PAYROLL!A18="","",EMPLOYEE_PAYROLL!AJ18)</f>
        <v/>
      </c>
      <c r="H20" s="48" t="str">
        <f>IF(EMPLOYEE_PAYROLL!A18="","",EMPLOYEE_PAYROLL!AK18)</f>
        <v/>
      </c>
      <c r="I20" s="48" t="str">
        <f t="shared" si="0"/>
        <v/>
      </c>
    </row>
    <row r="21" spans="1:9" x14ac:dyDescent="0.35">
      <c r="A21" s="50" t="str">
        <f>IF(C21="","",COUNTA($C$4:C21))</f>
        <v/>
      </c>
      <c r="B21" s="48" t="str">
        <f>IF(EMPLOYEE_PAYROLL!A19="","",EMPLOYEE_PAYROLL!B19)</f>
        <v/>
      </c>
      <c r="C21" s="48" t="str">
        <f>IF(EMPLOYEE_PAYROLL!A19="","",EMPLOYEE_PAYROLL!C19)</f>
        <v/>
      </c>
      <c r="D21" s="48" t="str">
        <f>IF(EMPLOYEE_PAYROLL!A19="","",EMPLOYEE_PAYROLL!AD19)</f>
        <v/>
      </c>
      <c r="E21" s="48" t="str">
        <f>IF(EMPLOYEE_PAYROLL!A19="","",EMPLOYEE_PAYROLL!AH19)</f>
        <v/>
      </c>
      <c r="F21" s="48" t="str">
        <f>IF(EMPLOYEE_PAYROLL!A19="","",EMPLOYEE_PAYROLL!AI19)</f>
        <v/>
      </c>
      <c r="G21" s="48" t="str">
        <f>IF(EMPLOYEE_PAYROLL!A19="","",EMPLOYEE_PAYROLL!AJ19)</f>
        <v/>
      </c>
      <c r="H21" s="48" t="str">
        <f>IF(EMPLOYEE_PAYROLL!A19="","",EMPLOYEE_PAYROLL!AK19)</f>
        <v/>
      </c>
      <c r="I21" s="48" t="str">
        <f t="shared" si="0"/>
        <v/>
      </c>
    </row>
    <row r="22" spans="1:9" x14ac:dyDescent="0.35">
      <c r="A22" s="50" t="str">
        <f>IF(C22="","",COUNTA($C$4:C22))</f>
        <v/>
      </c>
      <c r="B22" s="48" t="str">
        <f>IF(EMPLOYEE_PAYROLL!A20="","",EMPLOYEE_PAYROLL!B20)</f>
        <v/>
      </c>
      <c r="C22" s="48" t="str">
        <f>IF(EMPLOYEE_PAYROLL!A20="","",EMPLOYEE_PAYROLL!C20)</f>
        <v/>
      </c>
      <c r="D22" s="48" t="str">
        <f>IF(EMPLOYEE_PAYROLL!A20="","",EMPLOYEE_PAYROLL!AD20)</f>
        <v/>
      </c>
      <c r="E22" s="48" t="str">
        <f>IF(EMPLOYEE_PAYROLL!A20="","",EMPLOYEE_PAYROLL!AH20)</f>
        <v/>
      </c>
      <c r="F22" s="48" t="str">
        <f>IF(EMPLOYEE_PAYROLL!A20="","",EMPLOYEE_PAYROLL!AI20)</f>
        <v/>
      </c>
      <c r="G22" s="48" t="str">
        <f>IF(EMPLOYEE_PAYROLL!A20="","",EMPLOYEE_PAYROLL!AJ20)</f>
        <v/>
      </c>
      <c r="H22" s="48" t="str">
        <f>IF(EMPLOYEE_PAYROLL!A20="","",EMPLOYEE_PAYROLL!AK20)</f>
        <v/>
      </c>
      <c r="I22" s="48" t="str">
        <f t="shared" si="0"/>
        <v/>
      </c>
    </row>
    <row r="23" spans="1:9" x14ac:dyDescent="0.35">
      <c r="A23" s="50" t="str">
        <f>IF(C23="","",COUNTA($C$4:C23))</f>
        <v/>
      </c>
      <c r="B23" s="48" t="str">
        <f>IF(EMPLOYEE_PAYROLL!A21="","",EMPLOYEE_PAYROLL!B21)</f>
        <v/>
      </c>
      <c r="C23" s="48" t="str">
        <f>IF(EMPLOYEE_PAYROLL!A21="","",EMPLOYEE_PAYROLL!C21)</f>
        <v/>
      </c>
      <c r="D23" s="48" t="str">
        <f>IF(EMPLOYEE_PAYROLL!A21="","",EMPLOYEE_PAYROLL!AD21)</f>
        <v/>
      </c>
      <c r="E23" s="48" t="str">
        <f>IF(EMPLOYEE_PAYROLL!A21="","",EMPLOYEE_PAYROLL!AH21)</f>
        <v/>
      </c>
      <c r="F23" s="48" t="str">
        <f>IF(EMPLOYEE_PAYROLL!A21="","",EMPLOYEE_PAYROLL!AI21)</f>
        <v/>
      </c>
      <c r="G23" s="48" t="str">
        <f>IF(EMPLOYEE_PAYROLL!A21="","",EMPLOYEE_PAYROLL!AJ21)</f>
        <v/>
      </c>
      <c r="H23" s="48" t="str">
        <f>IF(EMPLOYEE_PAYROLL!A21="","",EMPLOYEE_PAYROLL!AK21)</f>
        <v/>
      </c>
      <c r="I23" s="48" t="str">
        <f t="shared" si="0"/>
        <v/>
      </c>
    </row>
    <row r="24" spans="1:9" x14ac:dyDescent="0.35">
      <c r="A24" s="50" t="str">
        <f>IF(C24="","",COUNTA($C$4:C24))</f>
        <v/>
      </c>
      <c r="B24" s="48" t="str">
        <f>IF(EMPLOYEE_PAYROLL!A22="","",EMPLOYEE_PAYROLL!B22)</f>
        <v/>
      </c>
      <c r="C24" s="48" t="str">
        <f>IF(EMPLOYEE_PAYROLL!A22="","",EMPLOYEE_PAYROLL!C22)</f>
        <v/>
      </c>
      <c r="D24" s="48" t="str">
        <f>IF(EMPLOYEE_PAYROLL!A22="","",EMPLOYEE_PAYROLL!AD22)</f>
        <v/>
      </c>
      <c r="E24" s="48" t="str">
        <f>IF(EMPLOYEE_PAYROLL!A22="","",EMPLOYEE_PAYROLL!AH22)</f>
        <v/>
      </c>
      <c r="F24" s="48" t="str">
        <f>IF(EMPLOYEE_PAYROLL!A22="","",EMPLOYEE_PAYROLL!AI22)</f>
        <v/>
      </c>
      <c r="G24" s="48" t="str">
        <f>IF(EMPLOYEE_PAYROLL!A22="","",EMPLOYEE_PAYROLL!AJ22)</f>
        <v/>
      </c>
      <c r="H24" s="48" t="str">
        <f>IF(EMPLOYEE_PAYROLL!A22="","",EMPLOYEE_PAYROLL!AK22)</f>
        <v/>
      </c>
      <c r="I24" s="48" t="str">
        <f t="shared" si="0"/>
        <v/>
      </c>
    </row>
    <row r="25" spans="1:9" x14ac:dyDescent="0.35">
      <c r="A25" s="50" t="str">
        <f>IF(C25="","",COUNTA($C$4:C25))</f>
        <v/>
      </c>
      <c r="B25" s="48" t="str">
        <f>IF(EMPLOYEE_PAYROLL!A23="","",EMPLOYEE_PAYROLL!B23)</f>
        <v/>
      </c>
      <c r="C25" s="48" t="str">
        <f>IF(EMPLOYEE_PAYROLL!A23="","",EMPLOYEE_PAYROLL!C23)</f>
        <v/>
      </c>
      <c r="D25" s="48" t="str">
        <f>IF(EMPLOYEE_PAYROLL!A23="","",EMPLOYEE_PAYROLL!AD23)</f>
        <v/>
      </c>
      <c r="E25" s="48" t="str">
        <f>IF(EMPLOYEE_PAYROLL!A23="","",EMPLOYEE_PAYROLL!AH23)</f>
        <v/>
      </c>
      <c r="F25" s="48" t="str">
        <f>IF(EMPLOYEE_PAYROLL!A23="","",EMPLOYEE_PAYROLL!AI23)</f>
        <v/>
      </c>
      <c r="G25" s="48" t="str">
        <f>IF(EMPLOYEE_PAYROLL!A23="","",EMPLOYEE_PAYROLL!AJ23)</f>
        <v/>
      </c>
      <c r="H25" s="48" t="str">
        <f>IF(EMPLOYEE_PAYROLL!A23="","",EMPLOYEE_PAYROLL!AK23)</f>
        <v/>
      </c>
      <c r="I25" s="48" t="str">
        <f t="shared" si="0"/>
        <v/>
      </c>
    </row>
    <row r="26" spans="1:9" x14ac:dyDescent="0.35">
      <c r="A26" s="50" t="str">
        <f>IF(C26="","",COUNTA($C$4:C26))</f>
        <v/>
      </c>
      <c r="B26" s="48" t="str">
        <f>IF(EMPLOYEE_PAYROLL!A24="","",EMPLOYEE_PAYROLL!B24)</f>
        <v/>
      </c>
      <c r="C26" s="48" t="str">
        <f>IF(EMPLOYEE_PAYROLL!A24="","",EMPLOYEE_PAYROLL!C24)</f>
        <v/>
      </c>
      <c r="D26" s="48" t="str">
        <f>IF(EMPLOYEE_PAYROLL!A24="","",EMPLOYEE_PAYROLL!AD24)</f>
        <v/>
      </c>
      <c r="E26" s="48" t="str">
        <f>IF(EMPLOYEE_PAYROLL!A24="","",EMPLOYEE_PAYROLL!AH24)</f>
        <v/>
      </c>
      <c r="F26" s="48" t="str">
        <f>IF(EMPLOYEE_PAYROLL!A24="","",EMPLOYEE_PAYROLL!AI24)</f>
        <v/>
      </c>
      <c r="G26" s="48" t="str">
        <f>IF(EMPLOYEE_PAYROLL!A24="","",EMPLOYEE_PAYROLL!AJ24)</f>
        <v/>
      </c>
      <c r="H26" s="48" t="str">
        <f>IF(EMPLOYEE_PAYROLL!A24="","",EMPLOYEE_PAYROLL!AK24)</f>
        <v/>
      </c>
      <c r="I26" s="48" t="str">
        <f t="shared" si="0"/>
        <v/>
      </c>
    </row>
    <row r="27" spans="1:9" x14ac:dyDescent="0.35">
      <c r="A27" s="50" t="str">
        <f>IF(C27="","",COUNTA($C$4:C27))</f>
        <v/>
      </c>
      <c r="B27" s="48" t="str">
        <f>IF(EMPLOYEE_PAYROLL!A25="","",EMPLOYEE_PAYROLL!B25)</f>
        <v/>
      </c>
      <c r="C27" s="48" t="str">
        <f>IF(EMPLOYEE_PAYROLL!A25="","",EMPLOYEE_PAYROLL!C25)</f>
        <v/>
      </c>
      <c r="D27" s="48" t="str">
        <f>IF(EMPLOYEE_PAYROLL!A25="","",EMPLOYEE_PAYROLL!AD25)</f>
        <v/>
      </c>
      <c r="E27" s="48" t="str">
        <f>IF(EMPLOYEE_PAYROLL!A25="","",EMPLOYEE_PAYROLL!AH25)</f>
        <v/>
      </c>
      <c r="F27" s="48" t="str">
        <f>IF(EMPLOYEE_PAYROLL!A25="","",EMPLOYEE_PAYROLL!AI25)</f>
        <v/>
      </c>
      <c r="G27" s="48" t="str">
        <f>IF(EMPLOYEE_PAYROLL!A25="","",EMPLOYEE_PAYROLL!AJ25)</f>
        <v/>
      </c>
      <c r="H27" s="48" t="str">
        <f>IF(EMPLOYEE_PAYROLL!A25="","",EMPLOYEE_PAYROLL!AK25)</f>
        <v/>
      </c>
      <c r="I27" s="48" t="str">
        <f t="shared" si="0"/>
        <v/>
      </c>
    </row>
    <row r="28" spans="1:9" x14ac:dyDescent="0.35">
      <c r="A28" s="50" t="str">
        <f>IF(C28="","",COUNTA($C$4:C28))</f>
        <v/>
      </c>
      <c r="B28" s="48" t="str">
        <f>IF(EMPLOYEE_PAYROLL!A26="","",EMPLOYEE_PAYROLL!B26)</f>
        <v/>
      </c>
      <c r="C28" s="48" t="str">
        <f>IF(EMPLOYEE_PAYROLL!A26="","",EMPLOYEE_PAYROLL!C26)</f>
        <v/>
      </c>
      <c r="D28" s="48" t="str">
        <f>IF(EMPLOYEE_PAYROLL!A26="","",EMPLOYEE_PAYROLL!AD26)</f>
        <v/>
      </c>
      <c r="E28" s="48" t="str">
        <f>IF(EMPLOYEE_PAYROLL!A26="","",EMPLOYEE_PAYROLL!AH26)</f>
        <v/>
      </c>
      <c r="F28" s="48" t="str">
        <f>IF(EMPLOYEE_PAYROLL!A26="","",EMPLOYEE_PAYROLL!AI26)</f>
        <v/>
      </c>
      <c r="G28" s="48" t="str">
        <f>IF(EMPLOYEE_PAYROLL!A26="","",EMPLOYEE_PAYROLL!AJ26)</f>
        <v/>
      </c>
      <c r="H28" s="48" t="str">
        <f>IF(EMPLOYEE_PAYROLL!A26="","",EMPLOYEE_PAYROLL!AK26)</f>
        <v/>
      </c>
      <c r="I28" s="48" t="str">
        <f t="shared" si="0"/>
        <v/>
      </c>
    </row>
    <row r="29" spans="1:9" x14ac:dyDescent="0.35">
      <c r="A29" s="50" t="str">
        <f>IF(C29="","",COUNTA($C$4:C29))</f>
        <v/>
      </c>
      <c r="B29" s="48" t="str">
        <f>IF(EMPLOYEE_PAYROLL!A27="","",EMPLOYEE_PAYROLL!B27)</f>
        <v/>
      </c>
      <c r="C29" s="48" t="str">
        <f>IF(EMPLOYEE_PAYROLL!A27="","",EMPLOYEE_PAYROLL!C27)</f>
        <v/>
      </c>
      <c r="D29" s="48" t="str">
        <f>IF(EMPLOYEE_PAYROLL!A27="","",EMPLOYEE_PAYROLL!AD27)</f>
        <v/>
      </c>
      <c r="E29" s="48" t="str">
        <f>IF(EMPLOYEE_PAYROLL!A27="","",EMPLOYEE_PAYROLL!AH27)</f>
        <v/>
      </c>
      <c r="F29" s="48" t="str">
        <f>IF(EMPLOYEE_PAYROLL!A27="","",EMPLOYEE_PAYROLL!AI27)</f>
        <v/>
      </c>
      <c r="G29" s="48" t="str">
        <f>IF(EMPLOYEE_PAYROLL!A27="","",EMPLOYEE_PAYROLL!AJ27)</f>
        <v/>
      </c>
      <c r="H29" s="48" t="str">
        <f>IF(EMPLOYEE_PAYROLL!A27="","",EMPLOYEE_PAYROLL!AK27)</f>
        <v/>
      </c>
      <c r="I29" s="48" t="str">
        <f t="shared" si="0"/>
        <v/>
      </c>
    </row>
    <row r="30" spans="1:9" x14ac:dyDescent="0.35">
      <c r="A30" s="50" t="str">
        <f>IF(C30="","",COUNTA($C$4:C30))</f>
        <v/>
      </c>
      <c r="B30" s="48" t="str">
        <f>IF(EMPLOYEE_PAYROLL!A28="","",EMPLOYEE_PAYROLL!B28)</f>
        <v/>
      </c>
      <c r="C30" s="48" t="str">
        <f>IF(EMPLOYEE_PAYROLL!A28="","",EMPLOYEE_PAYROLL!C28)</f>
        <v/>
      </c>
      <c r="D30" s="48" t="str">
        <f>IF(EMPLOYEE_PAYROLL!A28="","",EMPLOYEE_PAYROLL!AD28)</f>
        <v/>
      </c>
      <c r="E30" s="48" t="str">
        <f>IF(EMPLOYEE_PAYROLL!A28="","",EMPLOYEE_PAYROLL!AH28)</f>
        <v/>
      </c>
      <c r="F30" s="48" t="str">
        <f>IF(EMPLOYEE_PAYROLL!A28="","",EMPLOYEE_PAYROLL!AI28)</f>
        <v/>
      </c>
      <c r="G30" s="48" t="str">
        <f>IF(EMPLOYEE_PAYROLL!A28="","",EMPLOYEE_PAYROLL!AJ28)</f>
        <v/>
      </c>
      <c r="H30" s="48" t="str">
        <f>IF(EMPLOYEE_PAYROLL!A28="","",EMPLOYEE_PAYROLL!AK28)</f>
        <v/>
      </c>
      <c r="I30" s="48" t="str">
        <f t="shared" si="0"/>
        <v/>
      </c>
    </row>
    <row r="31" spans="1:9" x14ac:dyDescent="0.35">
      <c r="A31" s="50" t="str">
        <f>IF(C31="","",COUNTA($C$4:C31))</f>
        <v/>
      </c>
      <c r="B31" s="48" t="str">
        <f>IF(EMPLOYEE_PAYROLL!A29="","",EMPLOYEE_PAYROLL!B29)</f>
        <v/>
      </c>
      <c r="C31" s="48" t="str">
        <f>IF(EMPLOYEE_PAYROLL!A29="","",EMPLOYEE_PAYROLL!C29)</f>
        <v/>
      </c>
      <c r="D31" s="48" t="str">
        <f>IF(EMPLOYEE_PAYROLL!A29="","",EMPLOYEE_PAYROLL!AD29)</f>
        <v/>
      </c>
      <c r="E31" s="48" t="str">
        <f>IF(EMPLOYEE_PAYROLL!A29="","",EMPLOYEE_PAYROLL!AH29)</f>
        <v/>
      </c>
      <c r="F31" s="48" t="str">
        <f>IF(EMPLOYEE_PAYROLL!A29="","",EMPLOYEE_PAYROLL!AI29)</f>
        <v/>
      </c>
      <c r="G31" s="48" t="str">
        <f>IF(EMPLOYEE_PAYROLL!A29="","",EMPLOYEE_PAYROLL!AJ29)</f>
        <v/>
      </c>
      <c r="H31" s="48" t="str">
        <f>IF(EMPLOYEE_PAYROLL!A29="","",EMPLOYEE_PAYROLL!AK29)</f>
        <v/>
      </c>
      <c r="I31" s="48" t="str">
        <f t="shared" si="0"/>
        <v/>
      </c>
    </row>
    <row r="32" spans="1:9" x14ac:dyDescent="0.35">
      <c r="A32" s="50" t="str">
        <f>IF(C32="","",COUNTA($C$4:C32))</f>
        <v/>
      </c>
      <c r="B32" s="48" t="str">
        <f>IF(EMPLOYEE_PAYROLL!A30="","",EMPLOYEE_PAYROLL!B30)</f>
        <v/>
      </c>
      <c r="C32" s="48" t="str">
        <f>IF(EMPLOYEE_PAYROLL!A30="","",EMPLOYEE_PAYROLL!C30)</f>
        <v/>
      </c>
      <c r="D32" s="48" t="str">
        <f>IF(EMPLOYEE_PAYROLL!A30="","",EMPLOYEE_PAYROLL!AD30)</f>
        <v/>
      </c>
      <c r="E32" s="48" t="str">
        <f>IF(EMPLOYEE_PAYROLL!A30="","",EMPLOYEE_PAYROLL!AH30)</f>
        <v/>
      </c>
      <c r="F32" s="48" t="str">
        <f>IF(EMPLOYEE_PAYROLL!A30="","",EMPLOYEE_PAYROLL!AI30)</f>
        <v/>
      </c>
      <c r="G32" s="48" t="str">
        <f>IF(EMPLOYEE_PAYROLL!A30="","",EMPLOYEE_PAYROLL!AJ30)</f>
        <v/>
      </c>
      <c r="H32" s="48" t="str">
        <f>IF(EMPLOYEE_PAYROLL!A30="","",EMPLOYEE_PAYROLL!AK30)</f>
        <v/>
      </c>
      <c r="I32" s="48" t="str">
        <f t="shared" si="0"/>
        <v/>
      </c>
    </row>
    <row r="33" spans="1:9" x14ac:dyDescent="0.35">
      <c r="A33" s="50" t="str">
        <f>IF(C33="","",COUNTA($C$4:C33))</f>
        <v/>
      </c>
      <c r="B33" s="48" t="str">
        <f>IF(EMPLOYEE_PAYROLL!A31="","",EMPLOYEE_PAYROLL!B31)</f>
        <v/>
      </c>
      <c r="C33" s="48" t="str">
        <f>IF(EMPLOYEE_PAYROLL!A31="","",EMPLOYEE_PAYROLL!C31)</f>
        <v/>
      </c>
      <c r="D33" s="48" t="str">
        <f>IF(EMPLOYEE_PAYROLL!A31="","",EMPLOYEE_PAYROLL!AD31)</f>
        <v/>
      </c>
      <c r="E33" s="48" t="str">
        <f>IF(EMPLOYEE_PAYROLL!A31="","",EMPLOYEE_PAYROLL!AH31)</f>
        <v/>
      </c>
      <c r="F33" s="48" t="str">
        <f>IF(EMPLOYEE_PAYROLL!A31="","",EMPLOYEE_PAYROLL!AI31)</f>
        <v/>
      </c>
      <c r="G33" s="48" t="str">
        <f>IF(EMPLOYEE_PAYROLL!A31="","",EMPLOYEE_PAYROLL!AJ31)</f>
        <v/>
      </c>
      <c r="H33" s="48" t="str">
        <f>IF(EMPLOYEE_PAYROLL!A31="","",EMPLOYEE_PAYROLL!AK31)</f>
        <v/>
      </c>
      <c r="I33" s="48" t="str">
        <f t="shared" si="0"/>
        <v/>
      </c>
    </row>
    <row r="34" spans="1:9" x14ac:dyDescent="0.35">
      <c r="A34" s="50" t="str">
        <f>IF(C34="","",COUNTA($C$4:C34))</f>
        <v/>
      </c>
      <c r="B34" s="48" t="str">
        <f>IF(EMPLOYEE_PAYROLL!A32="","",EMPLOYEE_PAYROLL!B32)</f>
        <v/>
      </c>
      <c r="C34" s="48" t="str">
        <f>IF(EMPLOYEE_PAYROLL!A32="","",EMPLOYEE_PAYROLL!C32)</f>
        <v/>
      </c>
      <c r="D34" s="48" t="str">
        <f>IF(EMPLOYEE_PAYROLL!A32="","",EMPLOYEE_PAYROLL!AD32)</f>
        <v/>
      </c>
      <c r="E34" s="48" t="str">
        <f>IF(EMPLOYEE_PAYROLL!A32="","",EMPLOYEE_PAYROLL!AH32)</f>
        <v/>
      </c>
      <c r="F34" s="48" t="str">
        <f>IF(EMPLOYEE_PAYROLL!A32="","",EMPLOYEE_PAYROLL!AI32)</f>
        <v/>
      </c>
      <c r="G34" s="48" t="str">
        <f>IF(EMPLOYEE_PAYROLL!A32="","",EMPLOYEE_PAYROLL!AJ32)</f>
        <v/>
      </c>
      <c r="H34" s="48" t="str">
        <f>IF(EMPLOYEE_PAYROLL!A32="","",EMPLOYEE_PAYROLL!AK32)</f>
        <v/>
      </c>
      <c r="I34" s="48" t="str">
        <f t="shared" si="0"/>
        <v/>
      </c>
    </row>
    <row r="35" spans="1:9" x14ac:dyDescent="0.35">
      <c r="A35" s="50" t="str">
        <f>IF(C35="","",COUNTA($C$4:C35))</f>
        <v/>
      </c>
      <c r="B35" s="48" t="str">
        <f>IF(EMPLOYEE_PAYROLL!A33="","",EMPLOYEE_PAYROLL!B33)</f>
        <v/>
      </c>
      <c r="C35" s="48" t="str">
        <f>IF(EMPLOYEE_PAYROLL!A33="","",EMPLOYEE_PAYROLL!C33)</f>
        <v/>
      </c>
      <c r="D35" s="48" t="str">
        <f>IF(EMPLOYEE_PAYROLL!A33="","",EMPLOYEE_PAYROLL!AD33)</f>
        <v/>
      </c>
      <c r="E35" s="48" t="str">
        <f>IF(EMPLOYEE_PAYROLL!A33="","",EMPLOYEE_PAYROLL!AH33)</f>
        <v/>
      </c>
      <c r="F35" s="48" t="str">
        <f>IF(EMPLOYEE_PAYROLL!A33="","",EMPLOYEE_PAYROLL!AI33)</f>
        <v/>
      </c>
      <c r="G35" s="48" t="str">
        <f>IF(EMPLOYEE_PAYROLL!A33="","",EMPLOYEE_PAYROLL!AJ33)</f>
        <v/>
      </c>
      <c r="H35" s="48" t="str">
        <f>IF(EMPLOYEE_PAYROLL!A33="","",EMPLOYEE_PAYROLL!AK33)</f>
        <v/>
      </c>
      <c r="I35" s="48" t="str">
        <f t="shared" si="0"/>
        <v/>
      </c>
    </row>
    <row r="36" spans="1:9" x14ac:dyDescent="0.35">
      <c r="A36" s="50" t="str">
        <f>IF(C36="","",COUNTA($C$4:C36))</f>
        <v/>
      </c>
      <c r="B36" s="48" t="str">
        <f>IF(EMPLOYEE_PAYROLL!A34="","",EMPLOYEE_PAYROLL!B34)</f>
        <v/>
      </c>
      <c r="C36" s="48" t="str">
        <f>IF(EMPLOYEE_PAYROLL!A34="","",EMPLOYEE_PAYROLL!C34)</f>
        <v/>
      </c>
      <c r="D36" s="48" t="str">
        <f>IF(EMPLOYEE_PAYROLL!A34="","",EMPLOYEE_PAYROLL!AD34)</f>
        <v/>
      </c>
      <c r="E36" s="48" t="str">
        <f>IF(EMPLOYEE_PAYROLL!A34="","",EMPLOYEE_PAYROLL!AH34)</f>
        <v/>
      </c>
      <c r="F36" s="48" t="str">
        <f>IF(EMPLOYEE_PAYROLL!A34="","",EMPLOYEE_PAYROLL!AI34)</f>
        <v/>
      </c>
      <c r="G36" s="48" t="str">
        <f>IF(EMPLOYEE_PAYROLL!A34="","",EMPLOYEE_PAYROLL!AJ34)</f>
        <v/>
      </c>
      <c r="H36" s="48" t="str">
        <f>IF(EMPLOYEE_PAYROLL!A34="","",EMPLOYEE_PAYROLL!AK34)</f>
        <v/>
      </c>
      <c r="I36" s="48" t="str">
        <f t="shared" si="0"/>
        <v/>
      </c>
    </row>
    <row r="37" spans="1:9" x14ac:dyDescent="0.35">
      <c r="A37" s="50" t="str">
        <f>IF(C37="","",COUNTA($C$4:C37))</f>
        <v/>
      </c>
      <c r="B37" s="48" t="str">
        <f>IF(EMPLOYEE_PAYROLL!A35="","",EMPLOYEE_PAYROLL!B35)</f>
        <v/>
      </c>
      <c r="C37" s="48" t="str">
        <f>IF(EMPLOYEE_PAYROLL!A35="","",EMPLOYEE_PAYROLL!C35)</f>
        <v/>
      </c>
      <c r="D37" s="48" t="str">
        <f>IF(EMPLOYEE_PAYROLL!A35="","",EMPLOYEE_PAYROLL!AD35)</f>
        <v/>
      </c>
      <c r="E37" s="48" t="str">
        <f>IF(EMPLOYEE_PAYROLL!A35="","",EMPLOYEE_PAYROLL!AH35)</f>
        <v/>
      </c>
      <c r="F37" s="48" t="str">
        <f>IF(EMPLOYEE_PAYROLL!A35="","",EMPLOYEE_PAYROLL!AI35)</f>
        <v/>
      </c>
      <c r="G37" s="48" t="str">
        <f>IF(EMPLOYEE_PAYROLL!A35="","",EMPLOYEE_PAYROLL!AJ35)</f>
        <v/>
      </c>
      <c r="H37" s="48" t="str">
        <f>IF(EMPLOYEE_PAYROLL!A35="","",EMPLOYEE_PAYROLL!AK35)</f>
        <v/>
      </c>
      <c r="I37" s="48" t="str">
        <f t="shared" si="0"/>
        <v/>
      </c>
    </row>
    <row r="38" spans="1:9" x14ac:dyDescent="0.35">
      <c r="A38" s="50" t="str">
        <f>IF(C38="","",COUNTA($C$4:C38))</f>
        <v/>
      </c>
      <c r="B38" s="48" t="str">
        <f>IF(EMPLOYEE_PAYROLL!A36="","",EMPLOYEE_PAYROLL!B36)</f>
        <v/>
      </c>
      <c r="C38" s="48" t="str">
        <f>IF(EMPLOYEE_PAYROLL!A36="","",EMPLOYEE_PAYROLL!C36)</f>
        <v/>
      </c>
      <c r="D38" s="48" t="str">
        <f>IF(EMPLOYEE_PAYROLL!A36="","",EMPLOYEE_PAYROLL!AD36)</f>
        <v/>
      </c>
      <c r="E38" s="48" t="str">
        <f>IF(EMPLOYEE_PAYROLL!A36="","",EMPLOYEE_PAYROLL!AH36)</f>
        <v/>
      </c>
      <c r="F38" s="48" t="str">
        <f>IF(EMPLOYEE_PAYROLL!A36="","",EMPLOYEE_PAYROLL!AI36)</f>
        <v/>
      </c>
      <c r="G38" s="48" t="str">
        <f>IF(EMPLOYEE_PAYROLL!A36="","",EMPLOYEE_PAYROLL!AJ36)</f>
        <v/>
      </c>
      <c r="H38" s="48" t="str">
        <f>IF(EMPLOYEE_PAYROLL!A36="","",EMPLOYEE_PAYROLL!AK36)</f>
        <v/>
      </c>
      <c r="I38" s="48" t="str">
        <f t="shared" si="0"/>
        <v/>
      </c>
    </row>
    <row r="39" spans="1:9" x14ac:dyDescent="0.35">
      <c r="A39" s="50" t="str">
        <f>IF(C39="","",COUNTA($C$4:C39))</f>
        <v/>
      </c>
      <c r="B39" s="48" t="str">
        <f>IF(EMPLOYEE_PAYROLL!A37="","",EMPLOYEE_PAYROLL!B37)</f>
        <v/>
      </c>
      <c r="C39" s="48" t="str">
        <f>IF(EMPLOYEE_PAYROLL!A37="","",EMPLOYEE_PAYROLL!C37)</f>
        <v/>
      </c>
      <c r="D39" s="48" t="str">
        <f>IF(EMPLOYEE_PAYROLL!A37="","",EMPLOYEE_PAYROLL!AD37)</f>
        <v/>
      </c>
      <c r="E39" s="48" t="str">
        <f>IF(EMPLOYEE_PAYROLL!A37="","",EMPLOYEE_PAYROLL!AH37)</f>
        <v/>
      </c>
      <c r="F39" s="48" t="str">
        <f>IF(EMPLOYEE_PAYROLL!A37="","",EMPLOYEE_PAYROLL!AI37)</f>
        <v/>
      </c>
      <c r="G39" s="48" t="str">
        <f>IF(EMPLOYEE_PAYROLL!A37="","",EMPLOYEE_PAYROLL!AJ37)</f>
        <v/>
      </c>
      <c r="H39" s="48" t="str">
        <f>IF(EMPLOYEE_PAYROLL!A37="","",EMPLOYEE_PAYROLL!AK37)</f>
        <v/>
      </c>
      <c r="I39" s="48" t="str">
        <f t="shared" si="0"/>
        <v/>
      </c>
    </row>
    <row r="40" spans="1:9" x14ac:dyDescent="0.35">
      <c r="A40" s="50" t="str">
        <f>IF(C40="","",COUNTA($C$4:C40))</f>
        <v/>
      </c>
      <c r="B40" s="48" t="str">
        <f>IF(EMPLOYEE_PAYROLL!A38="","",EMPLOYEE_PAYROLL!B38)</f>
        <v/>
      </c>
      <c r="C40" s="48" t="str">
        <f>IF(EMPLOYEE_PAYROLL!A38="","",EMPLOYEE_PAYROLL!C38)</f>
        <v/>
      </c>
      <c r="D40" s="48" t="str">
        <f>IF(EMPLOYEE_PAYROLL!A38="","",EMPLOYEE_PAYROLL!AD38)</f>
        <v/>
      </c>
      <c r="E40" s="48" t="str">
        <f>IF(EMPLOYEE_PAYROLL!A38="","",EMPLOYEE_PAYROLL!AH38)</f>
        <v/>
      </c>
      <c r="F40" s="48" t="str">
        <f>IF(EMPLOYEE_PAYROLL!A38="","",EMPLOYEE_PAYROLL!AI38)</f>
        <v/>
      </c>
      <c r="G40" s="48" t="str">
        <f>IF(EMPLOYEE_PAYROLL!A38="","",EMPLOYEE_PAYROLL!AJ38)</f>
        <v/>
      </c>
      <c r="H40" s="48" t="str">
        <f>IF(EMPLOYEE_PAYROLL!A38="","",EMPLOYEE_PAYROLL!AK38)</f>
        <v/>
      </c>
      <c r="I40" s="48" t="str">
        <f t="shared" si="0"/>
        <v/>
      </c>
    </row>
    <row r="41" spans="1:9" x14ac:dyDescent="0.35">
      <c r="A41" s="50" t="str">
        <f>IF(C41="","",COUNTA($C$4:C41))</f>
        <v/>
      </c>
      <c r="B41" s="48" t="str">
        <f>IF(EMPLOYEE_PAYROLL!A39="","",EMPLOYEE_PAYROLL!B39)</f>
        <v/>
      </c>
      <c r="C41" s="48" t="str">
        <f>IF(EMPLOYEE_PAYROLL!A39="","",EMPLOYEE_PAYROLL!C39)</f>
        <v/>
      </c>
      <c r="D41" s="48" t="str">
        <f>IF(EMPLOYEE_PAYROLL!A39="","",EMPLOYEE_PAYROLL!AD39)</f>
        <v/>
      </c>
      <c r="E41" s="48" t="str">
        <f>IF(EMPLOYEE_PAYROLL!A39="","",EMPLOYEE_PAYROLL!AH39)</f>
        <v/>
      </c>
      <c r="F41" s="48" t="str">
        <f>IF(EMPLOYEE_PAYROLL!A39="","",EMPLOYEE_PAYROLL!AI39)</f>
        <v/>
      </c>
      <c r="G41" s="48" t="str">
        <f>IF(EMPLOYEE_PAYROLL!A39="","",EMPLOYEE_PAYROLL!AJ39)</f>
        <v/>
      </c>
      <c r="H41" s="48" t="str">
        <f>IF(EMPLOYEE_PAYROLL!A39="","",EMPLOYEE_PAYROLL!AK39)</f>
        <v/>
      </c>
      <c r="I41" s="48" t="str">
        <f t="shared" si="0"/>
        <v/>
      </c>
    </row>
    <row r="42" spans="1:9" x14ac:dyDescent="0.35">
      <c r="A42" s="50" t="str">
        <f>IF(C42="","",COUNTA($C$4:C42))</f>
        <v/>
      </c>
      <c r="B42" s="48" t="str">
        <f>IF(EMPLOYEE_PAYROLL!A40="","",EMPLOYEE_PAYROLL!B40)</f>
        <v/>
      </c>
      <c r="C42" s="48" t="str">
        <f>IF(EMPLOYEE_PAYROLL!A40="","",EMPLOYEE_PAYROLL!C40)</f>
        <v/>
      </c>
      <c r="D42" s="48" t="str">
        <f>IF(EMPLOYEE_PAYROLL!A40="","",EMPLOYEE_PAYROLL!AD40)</f>
        <v/>
      </c>
      <c r="E42" s="48" t="str">
        <f>IF(EMPLOYEE_PAYROLL!A40="","",EMPLOYEE_PAYROLL!AH40)</f>
        <v/>
      </c>
      <c r="F42" s="48" t="str">
        <f>IF(EMPLOYEE_PAYROLL!A40="","",EMPLOYEE_PAYROLL!AI40)</f>
        <v/>
      </c>
      <c r="G42" s="48" t="str">
        <f>IF(EMPLOYEE_PAYROLL!A40="","",EMPLOYEE_PAYROLL!AJ40)</f>
        <v/>
      </c>
      <c r="H42" s="48" t="str">
        <f>IF(EMPLOYEE_PAYROLL!A40="","",EMPLOYEE_PAYROLL!AK40)</f>
        <v/>
      </c>
      <c r="I42" s="48" t="str">
        <f t="shared" si="0"/>
        <v/>
      </c>
    </row>
    <row r="43" spans="1:9" x14ac:dyDescent="0.35">
      <c r="A43" s="50" t="str">
        <f>IF(C43="","",COUNTA($C$4:C43))</f>
        <v/>
      </c>
      <c r="B43" s="48" t="str">
        <f>IF(EMPLOYEE_PAYROLL!A41="","",EMPLOYEE_PAYROLL!B41)</f>
        <v/>
      </c>
      <c r="C43" s="48" t="str">
        <f>IF(EMPLOYEE_PAYROLL!A41="","",EMPLOYEE_PAYROLL!C41)</f>
        <v/>
      </c>
      <c r="D43" s="48" t="str">
        <f>IF(EMPLOYEE_PAYROLL!A41="","",EMPLOYEE_PAYROLL!AD41)</f>
        <v/>
      </c>
      <c r="E43" s="48" t="str">
        <f>IF(EMPLOYEE_PAYROLL!A41="","",EMPLOYEE_PAYROLL!AH41)</f>
        <v/>
      </c>
      <c r="F43" s="48" t="str">
        <f>IF(EMPLOYEE_PAYROLL!A41="","",EMPLOYEE_PAYROLL!AI41)</f>
        <v/>
      </c>
      <c r="G43" s="48" t="str">
        <f>IF(EMPLOYEE_PAYROLL!A41="","",EMPLOYEE_PAYROLL!AJ41)</f>
        <v/>
      </c>
      <c r="H43" s="48" t="str">
        <f>IF(EMPLOYEE_PAYROLL!A41="","",EMPLOYEE_PAYROLL!AK41)</f>
        <v/>
      </c>
      <c r="I43" s="48" t="str">
        <f t="shared" si="0"/>
        <v/>
      </c>
    </row>
    <row r="44" spans="1:9" x14ac:dyDescent="0.35">
      <c r="A44" s="50" t="str">
        <f>IF(C44="","",COUNTA($C$4:C44))</f>
        <v/>
      </c>
      <c r="B44" s="48" t="str">
        <f>IF(EMPLOYEE_PAYROLL!A42="","",EMPLOYEE_PAYROLL!B42)</f>
        <v/>
      </c>
      <c r="C44" s="48" t="str">
        <f>IF(EMPLOYEE_PAYROLL!A42="","",EMPLOYEE_PAYROLL!C42)</f>
        <v/>
      </c>
      <c r="D44" s="48" t="str">
        <f>IF(EMPLOYEE_PAYROLL!A42="","",EMPLOYEE_PAYROLL!AD42)</f>
        <v/>
      </c>
      <c r="E44" s="48" t="str">
        <f>IF(EMPLOYEE_PAYROLL!A42="","",EMPLOYEE_PAYROLL!AH42)</f>
        <v/>
      </c>
      <c r="F44" s="48" t="str">
        <f>IF(EMPLOYEE_PAYROLL!A42="","",EMPLOYEE_PAYROLL!AI42)</f>
        <v/>
      </c>
      <c r="G44" s="48" t="str">
        <f>IF(EMPLOYEE_PAYROLL!A42="","",EMPLOYEE_PAYROLL!AJ42)</f>
        <v/>
      </c>
      <c r="H44" s="48" t="str">
        <f>IF(EMPLOYEE_PAYROLL!A42="","",EMPLOYEE_PAYROLL!AK42)</f>
        <v/>
      </c>
      <c r="I44" s="48" t="str">
        <f t="shared" si="0"/>
        <v/>
      </c>
    </row>
    <row r="45" spans="1:9" x14ac:dyDescent="0.35">
      <c r="A45" s="50" t="str">
        <f>IF(C45="","",COUNTA($C$4:C45))</f>
        <v/>
      </c>
      <c r="B45" s="48" t="str">
        <f>IF(EMPLOYEE_PAYROLL!A43="","",EMPLOYEE_PAYROLL!B43)</f>
        <v/>
      </c>
      <c r="C45" s="48" t="str">
        <f>IF(EMPLOYEE_PAYROLL!A43="","",EMPLOYEE_PAYROLL!C43)</f>
        <v/>
      </c>
      <c r="D45" s="48" t="str">
        <f>IF(EMPLOYEE_PAYROLL!A43="","",EMPLOYEE_PAYROLL!AD43)</f>
        <v/>
      </c>
      <c r="E45" s="48" t="str">
        <f>IF(EMPLOYEE_PAYROLL!A43="","",EMPLOYEE_PAYROLL!AH43)</f>
        <v/>
      </c>
      <c r="F45" s="48" t="str">
        <f>IF(EMPLOYEE_PAYROLL!A43="","",EMPLOYEE_PAYROLL!AI43)</f>
        <v/>
      </c>
      <c r="G45" s="48" t="str">
        <f>IF(EMPLOYEE_PAYROLL!A43="","",EMPLOYEE_PAYROLL!AJ43)</f>
        <v/>
      </c>
      <c r="H45" s="48" t="str">
        <f>IF(EMPLOYEE_PAYROLL!A43="","",EMPLOYEE_PAYROLL!AK43)</f>
        <v/>
      </c>
      <c r="I45" s="48" t="str">
        <f t="shared" si="0"/>
        <v/>
      </c>
    </row>
    <row r="46" spans="1:9" x14ac:dyDescent="0.35">
      <c r="A46" s="50" t="str">
        <f>IF(C46="","",COUNTA($C$4:C46))</f>
        <v/>
      </c>
      <c r="B46" s="48" t="str">
        <f>IF(EMPLOYEE_PAYROLL!A44="","",EMPLOYEE_PAYROLL!B44)</f>
        <v/>
      </c>
      <c r="C46" s="48" t="str">
        <f>IF(EMPLOYEE_PAYROLL!A44="","",EMPLOYEE_PAYROLL!C44)</f>
        <v/>
      </c>
      <c r="D46" s="48" t="str">
        <f>IF(EMPLOYEE_PAYROLL!A44="","",EMPLOYEE_PAYROLL!AD44)</f>
        <v/>
      </c>
      <c r="E46" s="48" t="str">
        <f>IF(EMPLOYEE_PAYROLL!A44="","",EMPLOYEE_PAYROLL!AH44)</f>
        <v/>
      </c>
      <c r="F46" s="48" t="str">
        <f>IF(EMPLOYEE_PAYROLL!A44="","",EMPLOYEE_PAYROLL!AI44)</f>
        <v/>
      </c>
      <c r="G46" s="48" t="str">
        <f>IF(EMPLOYEE_PAYROLL!A44="","",EMPLOYEE_PAYROLL!AJ44)</f>
        <v/>
      </c>
      <c r="H46" s="48" t="str">
        <f>IF(EMPLOYEE_PAYROLL!A44="","",EMPLOYEE_PAYROLL!AK44)</f>
        <v/>
      </c>
      <c r="I46" s="48" t="str">
        <f t="shared" si="0"/>
        <v/>
      </c>
    </row>
    <row r="47" spans="1:9" x14ac:dyDescent="0.35">
      <c r="A47" s="50" t="str">
        <f>IF(C47="","",COUNTA($C$4:C47))</f>
        <v/>
      </c>
      <c r="B47" s="48" t="str">
        <f>IF(EMPLOYEE_PAYROLL!A45="","",EMPLOYEE_PAYROLL!B45)</f>
        <v/>
      </c>
      <c r="C47" s="48" t="str">
        <f>IF(EMPLOYEE_PAYROLL!A45="","",EMPLOYEE_PAYROLL!C45)</f>
        <v/>
      </c>
      <c r="D47" s="48" t="str">
        <f>IF(EMPLOYEE_PAYROLL!A45="","",EMPLOYEE_PAYROLL!AD45)</f>
        <v/>
      </c>
      <c r="E47" s="48" t="str">
        <f>IF(EMPLOYEE_PAYROLL!A45="","",EMPLOYEE_PAYROLL!AH45)</f>
        <v/>
      </c>
      <c r="F47" s="48" t="str">
        <f>IF(EMPLOYEE_PAYROLL!A45="","",EMPLOYEE_PAYROLL!AI45)</f>
        <v/>
      </c>
      <c r="G47" s="48" t="str">
        <f>IF(EMPLOYEE_PAYROLL!A45="","",EMPLOYEE_PAYROLL!AJ45)</f>
        <v/>
      </c>
      <c r="H47" s="48" t="str">
        <f>IF(EMPLOYEE_PAYROLL!A45="","",EMPLOYEE_PAYROLL!AK45)</f>
        <v/>
      </c>
      <c r="I47" s="48" t="str">
        <f t="shared" si="0"/>
        <v/>
      </c>
    </row>
    <row r="48" spans="1:9" x14ac:dyDescent="0.35">
      <c r="A48" s="50" t="str">
        <f>IF(C48="","",COUNTA($C$4:C48))</f>
        <v/>
      </c>
      <c r="B48" s="48" t="str">
        <f>IF(EMPLOYEE_PAYROLL!A46="","",EMPLOYEE_PAYROLL!B46)</f>
        <v/>
      </c>
      <c r="C48" s="48" t="str">
        <f>IF(EMPLOYEE_PAYROLL!A46="","",EMPLOYEE_PAYROLL!C46)</f>
        <v/>
      </c>
      <c r="D48" s="48" t="str">
        <f>IF(EMPLOYEE_PAYROLL!A46="","",EMPLOYEE_PAYROLL!AD46)</f>
        <v/>
      </c>
      <c r="E48" s="48" t="str">
        <f>IF(EMPLOYEE_PAYROLL!A46="","",EMPLOYEE_PAYROLL!AH46)</f>
        <v/>
      </c>
      <c r="F48" s="48" t="str">
        <f>IF(EMPLOYEE_PAYROLL!A46="","",EMPLOYEE_PAYROLL!AI46)</f>
        <v/>
      </c>
      <c r="G48" s="48" t="str">
        <f>IF(EMPLOYEE_PAYROLL!A46="","",EMPLOYEE_PAYROLL!AJ46)</f>
        <v/>
      </c>
      <c r="H48" s="48" t="str">
        <f>IF(EMPLOYEE_PAYROLL!A46="","",EMPLOYEE_PAYROLL!AK46)</f>
        <v/>
      </c>
      <c r="I48" s="48" t="str">
        <f t="shared" si="0"/>
        <v/>
      </c>
    </row>
    <row r="49" spans="1:9" x14ac:dyDescent="0.35">
      <c r="A49" s="50" t="str">
        <f>IF(C49="","",COUNTA($C$4:C49))</f>
        <v/>
      </c>
      <c r="B49" s="48" t="str">
        <f>IF(EMPLOYEE_PAYROLL!A47="","",EMPLOYEE_PAYROLL!B47)</f>
        <v/>
      </c>
      <c r="C49" s="48" t="str">
        <f>IF(EMPLOYEE_PAYROLL!A47="","",EMPLOYEE_PAYROLL!C47)</f>
        <v/>
      </c>
      <c r="D49" s="48" t="str">
        <f>IF(EMPLOYEE_PAYROLL!A47="","",EMPLOYEE_PAYROLL!AD47)</f>
        <v/>
      </c>
      <c r="E49" s="48" t="str">
        <f>IF(EMPLOYEE_PAYROLL!A47="","",EMPLOYEE_PAYROLL!AH47)</f>
        <v/>
      </c>
      <c r="F49" s="48" t="str">
        <f>IF(EMPLOYEE_PAYROLL!A47="","",EMPLOYEE_PAYROLL!AI47)</f>
        <v/>
      </c>
      <c r="G49" s="48" t="str">
        <f>IF(EMPLOYEE_PAYROLL!A47="","",EMPLOYEE_PAYROLL!AJ47)</f>
        <v/>
      </c>
      <c r="H49" s="48" t="str">
        <f>IF(EMPLOYEE_PAYROLL!A47="","",EMPLOYEE_PAYROLL!AK47)</f>
        <v/>
      </c>
      <c r="I49" s="48" t="str">
        <f t="shared" si="0"/>
        <v/>
      </c>
    </row>
    <row r="50" spans="1:9" x14ac:dyDescent="0.35">
      <c r="A50" s="50" t="str">
        <f>IF(C50="","",COUNTA($C$4:C50))</f>
        <v/>
      </c>
      <c r="B50" s="48" t="str">
        <f>IF(EMPLOYEE_PAYROLL!A48="","",EMPLOYEE_PAYROLL!B48)</f>
        <v/>
      </c>
      <c r="C50" s="48" t="str">
        <f>IF(EMPLOYEE_PAYROLL!A48="","",EMPLOYEE_PAYROLL!C48)</f>
        <v/>
      </c>
      <c r="D50" s="48" t="str">
        <f>IF(EMPLOYEE_PAYROLL!A48="","",EMPLOYEE_PAYROLL!AD48)</f>
        <v/>
      </c>
      <c r="E50" s="48" t="str">
        <f>IF(EMPLOYEE_PAYROLL!A48="","",EMPLOYEE_PAYROLL!AH48)</f>
        <v/>
      </c>
      <c r="F50" s="48" t="str">
        <f>IF(EMPLOYEE_PAYROLL!A48="","",EMPLOYEE_PAYROLL!AI48)</f>
        <v/>
      </c>
      <c r="G50" s="48" t="str">
        <f>IF(EMPLOYEE_PAYROLL!A48="","",EMPLOYEE_PAYROLL!AJ48)</f>
        <v/>
      </c>
      <c r="H50" s="48" t="str">
        <f>IF(EMPLOYEE_PAYROLL!A48="","",EMPLOYEE_PAYROLL!AK48)</f>
        <v/>
      </c>
      <c r="I50" s="48" t="str">
        <f t="shared" si="0"/>
        <v/>
      </c>
    </row>
    <row r="51" spans="1:9" x14ac:dyDescent="0.35">
      <c r="A51" s="50" t="str">
        <f>IF(C51="","",COUNTA($C$4:C51))</f>
        <v/>
      </c>
      <c r="B51" s="48" t="str">
        <f>IF(EMPLOYEE_PAYROLL!A49="","",EMPLOYEE_PAYROLL!B49)</f>
        <v/>
      </c>
      <c r="C51" s="48" t="str">
        <f>IF(EMPLOYEE_PAYROLL!A49="","",EMPLOYEE_PAYROLL!C49)</f>
        <v/>
      </c>
      <c r="D51" s="48" t="str">
        <f>IF(EMPLOYEE_PAYROLL!A49="","",EMPLOYEE_PAYROLL!AD49)</f>
        <v/>
      </c>
      <c r="E51" s="48" t="str">
        <f>IF(EMPLOYEE_PAYROLL!A49="","",EMPLOYEE_PAYROLL!AH49)</f>
        <v/>
      </c>
      <c r="F51" s="48" t="str">
        <f>IF(EMPLOYEE_PAYROLL!A49="","",EMPLOYEE_PAYROLL!AI49)</f>
        <v/>
      </c>
      <c r="G51" s="48" t="str">
        <f>IF(EMPLOYEE_PAYROLL!A49="","",EMPLOYEE_PAYROLL!AJ49)</f>
        <v/>
      </c>
      <c r="H51" s="48" t="str">
        <f>IF(EMPLOYEE_PAYROLL!A49="","",EMPLOYEE_PAYROLL!AK49)</f>
        <v/>
      </c>
      <c r="I51" s="48" t="str">
        <f t="shared" si="0"/>
        <v/>
      </c>
    </row>
    <row r="52" spans="1:9" x14ac:dyDescent="0.35">
      <c r="A52" s="50" t="str">
        <f>IF(C52="","",COUNTA($C$4:C52))</f>
        <v/>
      </c>
      <c r="B52" s="48" t="str">
        <f>IF(EMPLOYEE_PAYROLL!A50="","",EMPLOYEE_PAYROLL!B50)</f>
        <v/>
      </c>
      <c r="C52" s="48" t="str">
        <f>IF(EMPLOYEE_PAYROLL!A50="","",EMPLOYEE_PAYROLL!C50)</f>
        <v/>
      </c>
      <c r="D52" s="48" t="str">
        <f>IF(EMPLOYEE_PAYROLL!A50="","",EMPLOYEE_PAYROLL!AD50)</f>
        <v/>
      </c>
      <c r="E52" s="48" t="str">
        <f>IF(EMPLOYEE_PAYROLL!A50="","",EMPLOYEE_PAYROLL!AH50)</f>
        <v/>
      </c>
      <c r="F52" s="48" t="str">
        <f>IF(EMPLOYEE_PAYROLL!A50="","",EMPLOYEE_PAYROLL!AI50)</f>
        <v/>
      </c>
      <c r="G52" s="48" t="str">
        <f>IF(EMPLOYEE_PAYROLL!A50="","",EMPLOYEE_PAYROLL!AJ50)</f>
        <v/>
      </c>
      <c r="H52" s="48" t="str">
        <f>IF(EMPLOYEE_PAYROLL!A50="","",EMPLOYEE_PAYROLL!AK50)</f>
        <v/>
      </c>
      <c r="I52" s="48" t="str">
        <f t="shared" si="0"/>
        <v/>
      </c>
    </row>
    <row r="53" spans="1:9" x14ac:dyDescent="0.35">
      <c r="A53" s="50" t="str">
        <f>IF(C53="","",COUNTA($C$4:C53))</f>
        <v/>
      </c>
      <c r="B53" s="48" t="str">
        <f>IF(EMPLOYEE_PAYROLL!A51="","",EMPLOYEE_PAYROLL!B51)</f>
        <v/>
      </c>
      <c r="C53" s="48" t="str">
        <f>IF(EMPLOYEE_PAYROLL!A51="","",EMPLOYEE_PAYROLL!C51)</f>
        <v/>
      </c>
      <c r="D53" s="48" t="str">
        <f>IF(EMPLOYEE_PAYROLL!A51="","",EMPLOYEE_PAYROLL!AD51)</f>
        <v/>
      </c>
      <c r="E53" s="48" t="str">
        <f>IF(EMPLOYEE_PAYROLL!A51="","",EMPLOYEE_PAYROLL!AH51)</f>
        <v/>
      </c>
      <c r="F53" s="48" t="str">
        <f>IF(EMPLOYEE_PAYROLL!A51="","",EMPLOYEE_PAYROLL!AI51)</f>
        <v/>
      </c>
      <c r="G53" s="48" t="str">
        <f>IF(EMPLOYEE_PAYROLL!A51="","",EMPLOYEE_PAYROLL!AJ51)</f>
        <v/>
      </c>
      <c r="H53" s="48" t="str">
        <f>IF(EMPLOYEE_PAYROLL!A51="","",EMPLOYEE_PAYROLL!AK51)</f>
        <v/>
      </c>
      <c r="I53" s="48" t="str">
        <f t="shared" si="0"/>
        <v/>
      </c>
    </row>
    <row r="54" spans="1:9" x14ac:dyDescent="0.35">
      <c r="A54" s="50" t="str">
        <f>IF(C54="","",COUNTA($C$4:C54))</f>
        <v/>
      </c>
      <c r="B54" s="48" t="str">
        <f>IF(EMPLOYEE_PAYROLL!A52="","",EMPLOYEE_PAYROLL!B52)</f>
        <v/>
      </c>
      <c r="C54" s="48" t="str">
        <f>IF(EMPLOYEE_PAYROLL!A52="","",EMPLOYEE_PAYROLL!C52)</f>
        <v/>
      </c>
      <c r="D54" s="48" t="str">
        <f>IF(EMPLOYEE_PAYROLL!A52="","",EMPLOYEE_PAYROLL!AD52)</f>
        <v/>
      </c>
      <c r="E54" s="48" t="str">
        <f>IF(EMPLOYEE_PAYROLL!A52="","",EMPLOYEE_PAYROLL!AH52)</f>
        <v/>
      </c>
      <c r="F54" s="48" t="str">
        <f>IF(EMPLOYEE_PAYROLL!A52="","",EMPLOYEE_PAYROLL!AI52)</f>
        <v/>
      </c>
      <c r="G54" s="48" t="str">
        <f>IF(EMPLOYEE_PAYROLL!A52="","",EMPLOYEE_PAYROLL!AJ52)</f>
        <v/>
      </c>
      <c r="H54" s="48" t="str">
        <f>IF(EMPLOYEE_PAYROLL!A52="","",EMPLOYEE_PAYROLL!AK52)</f>
        <v/>
      </c>
      <c r="I54" s="48" t="str">
        <f t="shared" si="0"/>
        <v/>
      </c>
    </row>
    <row r="55" spans="1:9" x14ac:dyDescent="0.35">
      <c r="A55" s="50" t="str">
        <f>IF(C55="","",COUNTA($C$4:C55))</f>
        <v/>
      </c>
      <c r="B55" s="48" t="str">
        <f>IF(EMPLOYEE_PAYROLL!A53="","",EMPLOYEE_PAYROLL!B53)</f>
        <v/>
      </c>
      <c r="C55" s="48" t="str">
        <f>IF(EMPLOYEE_PAYROLL!A53="","",EMPLOYEE_PAYROLL!C53)</f>
        <v/>
      </c>
      <c r="D55" s="48" t="str">
        <f>IF(EMPLOYEE_PAYROLL!A53="","",EMPLOYEE_PAYROLL!AD53)</f>
        <v/>
      </c>
      <c r="E55" s="48" t="str">
        <f>IF(EMPLOYEE_PAYROLL!A53="","",EMPLOYEE_PAYROLL!AH53)</f>
        <v/>
      </c>
      <c r="F55" s="48" t="str">
        <f>IF(EMPLOYEE_PAYROLL!A53="","",EMPLOYEE_PAYROLL!AI53)</f>
        <v/>
      </c>
      <c r="G55" s="48" t="str">
        <f>IF(EMPLOYEE_PAYROLL!A53="","",EMPLOYEE_PAYROLL!AJ53)</f>
        <v/>
      </c>
      <c r="H55" s="48" t="str">
        <f>IF(EMPLOYEE_PAYROLL!A53="","",EMPLOYEE_PAYROLL!AK53)</f>
        <v/>
      </c>
      <c r="I55" s="48" t="str">
        <f t="shared" si="0"/>
        <v/>
      </c>
    </row>
    <row r="56" spans="1:9" x14ac:dyDescent="0.35">
      <c r="A56" s="50" t="str">
        <f>IF(C56="","",COUNTA($C$4:C56))</f>
        <v/>
      </c>
      <c r="B56" s="48" t="str">
        <f>IF(EMPLOYEE_PAYROLL!A54="","",EMPLOYEE_PAYROLL!B54)</f>
        <v/>
      </c>
      <c r="C56" s="48" t="str">
        <f>IF(EMPLOYEE_PAYROLL!A54="","",EMPLOYEE_PAYROLL!C54)</f>
        <v/>
      </c>
      <c r="D56" s="48" t="str">
        <f>IF(EMPLOYEE_PAYROLL!A54="","",EMPLOYEE_PAYROLL!AD54)</f>
        <v/>
      </c>
      <c r="E56" s="48" t="str">
        <f>IF(EMPLOYEE_PAYROLL!A54="","",EMPLOYEE_PAYROLL!AH54)</f>
        <v/>
      </c>
      <c r="F56" s="48" t="str">
        <f>IF(EMPLOYEE_PAYROLL!A54="","",EMPLOYEE_PAYROLL!AI54)</f>
        <v/>
      </c>
      <c r="G56" s="48" t="str">
        <f>IF(EMPLOYEE_PAYROLL!A54="","",EMPLOYEE_PAYROLL!AJ54)</f>
        <v/>
      </c>
      <c r="H56" s="48" t="str">
        <f>IF(EMPLOYEE_PAYROLL!A54="","",EMPLOYEE_PAYROLL!AK54)</f>
        <v/>
      </c>
      <c r="I56" s="48" t="str">
        <f t="shared" si="0"/>
        <v/>
      </c>
    </row>
    <row r="57" spans="1:9" x14ac:dyDescent="0.35">
      <c r="A57" s="50" t="str">
        <f>IF(C57="","",COUNTA($C$4:C57))</f>
        <v/>
      </c>
      <c r="B57" s="48" t="str">
        <f>IF(EMPLOYEE_PAYROLL!A55="","",EMPLOYEE_PAYROLL!B55)</f>
        <v/>
      </c>
      <c r="C57" s="48" t="str">
        <f>IF(EMPLOYEE_PAYROLL!A55="","",EMPLOYEE_PAYROLL!C55)</f>
        <v/>
      </c>
      <c r="D57" s="48" t="str">
        <f>IF(EMPLOYEE_PAYROLL!A55="","",EMPLOYEE_PAYROLL!AD55)</f>
        <v/>
      </c>
      <c r="E57" s="48" t="str">
        <f>IF(EMPLOYEE_PAYROLL!A55="","",EMPLOYEE_PAYROLL!AH55)</f>
        <v/>
      </c>
      <c r="F57" s="48" t="str">
        <f>IF(EMPLOYEE_PAYROLL!A55="","",EMPLOYEE_PAYROLL!AI55)</f>
        <v/>
      </c>
      <c r="G57" s="48" t="str">
        <f>IF(EMPLOYEE_PAYROLL!A55="","",EMPLOYEE_PAYROLL!AJ55)</f>
        <v/>
      </c>
      <c r="H57" s="48" t="str">
        <f>IF(EMPLOYEE_PAYROLL!A55="","",EMPLOYEE_PAYROLL!AK55)</f>
        <v/>
      </c>
      <c r="I57" s="48" t="str">
        <f t="shared" si="0"/>
        <v/>
      </c>
    </row>
    <row r="58" spans="1:9" x14ac:dyDescent="0.35">
      <c r="A58" s="50" t="str">
        <f>IF(C58="","",COUNTA($C$4:C58))</f>
        <v/>
      </c>
      <c r="B58" s="48" t="str">
        <f>IF(EMPLOYEE_PAYROLL!A56="","",EMPLOYEE_PAYROLL!B56)</f>
        <v/>
      </c>
      <c r="C58" s="48" t="str">
        <f>IF(EMPLOYEE_PAYROLL!A56="","",EMPLOYEE_PAYROLL!C56)</f>
        <v/>
      </c>
      <c r="D58" s="48" t="str">
        <f>IF(EMPLOYEE_PAYROLL!A56="","",EMPLOYEE_PAYROLL!AD56)</f>
        <v/>
      </c>
      <c r="E58" s="48" t="str">
        <f>IF(EMPLOYEE_PAYROLL!A56="","",EMPLOYEE_PAYROLL!AH56)</f>
        <v/>
      </c>
      <c r="F58" s="48" t="str">
        <f>IF(EMPLOYEE_PAYROLL!A56="","",EMPLOYEE_PAYROLL!AI56)</f>
        <v/>
      </c>
      <c r="G58" s="48" t="str">
        <f>IF(EMPLOYEE_PAYROLL!A56="","",EMPLOYEE_PAYROLL!AJ56)</f>
        <v/>
      </c>
      <c r="H58" s="48" t="str">
        <f>IF(EMPLOYEE_PAYROLL!A56="","",EMPLOYEE_PAYROLL!AK56)</f>
        <v/>
      </c>
      <c r="I58" s="48" t="str">
        <f t="shared" si="0"/>
        <v/>
      </c>
    </row>
    <row r="59" spans="1:9" x14ac:dyDescent="0.35">
      <c r="A59" s="50" t="str">
        <f>IF(C59="","",COUNTA($C$4:C59))</f>
        <v/>
      </c>
      <c r="B59" s="48" t="str">
        <f>IF(EMPLOYEE_PAYROLL!A57="","",EMPLOYEE_PAYROLL!B57)</f>
        <v/>
      </c>
      <c r="C59" s="48" t="str">
        <f>IF(EMPLOYEE_PAYROLL!A57="","",EMPLOYEE_PAYROLL!C57)</f>
        <v/>
      </c>
      <c r="D59" s="48" t="str">
        <f>IF(EMPLOYEE_PAYROLL!A57="","",EMPLOYEE_PAYROLL!AD57)</f>
        <v/>
      </c>
      <c r="E59" s="48" t="str">
        <f>IF(EMPLOYEE_PAYROLL!A57="","",EMPLOYEE_PAYROLL!AH57)</f>
        <v/>
      </c>
      <c r="F59" s="48" t="str">
        <f>IF(EMPLOYEE_PAYROLL!A57="","",EMPLOYEE_PAYROLL!AI57)</f>
        <v/>
      </c>
      <c r="G59" s="48" t="str">
        <f>IF(EMPLOYEE_PAYROLL!A57="","",EMPLOYEE_PAYROLL!AJ57)</f>
        <v/>
      </c>
      <c r="H59" s="48" t="str">
        <f>IF(EMPLOYEE_PAYROLL!A57="","",EMPLOYEE_PAYROLL!AK57)</f>
        <v/>
      </c>
      <c r="I59" s="48" t="str">
        <f t="shared" si="0"/>
        <v/>
      </c>
    </row>
    <row r="60" spans="1:9" x14ac:dyDescent="0.35">
      <c r="A60" s="50" t="str">
        <f>IF(C60="","",COUNTA($C$4:C60))</f>
        <v/>
      </c>
      <c r="B60" s="48" t="str">
        <f>IF(EMPLOYEE_PAYROLL!A58="","",EMPLOYEE_PAYROLL!B58)</f>
        <v/>
      </c>
      <c r="C60" s="48" t="str">
        <f>IF(EMPLOYEE_PAYROLL!A58="","",EMPLOYEE_PAYROLL!C58)</f>
        <v/>
      </c>
      <c r="D60" s="48" t="str">
        <f>IF(EMPLOYEE_PAYROLL!A58="","",EMPLOYEE_PAYROLL!AD58)</f>
        <v/>
      </c>
      <c r="E60" s="48" t="str">
        <f>IF(EMPLOYEE_PAYROLL!A58="","",EMPLOYEE_PAYROLL!AH58)</f>
        <v/>
      </c>
      <c r="F60" s="48" t="str">
        <f>IF(EMPLOYEE_PAYROLL!A58="","",EMPLOYEE_PAYROLL!AI58)</f>
        <v/>
      </c>
      <c r="G60" s="48" t="str">
        <f>IF(EMPLOYEE_PAYROLL!A58="","",EMPLOYEE_PAYROLL!AJ58)</f>
        <v/>
      </c>
      <c r="H60" s="48" t="str">
        <f>IF(EMPLOYEE_PAYROLL!A58="","",EMPLOYEE_PAYROLL!AK58)</f>
        <v/>
      </c>
      <c r="I60" s="48" t="str">
        <f t="shared" si="0"/>
        <v/>
      </c>
    </row>
    <row r="61" spans="1:9" x14ac:dyDescent="0.35">
      <c r="A61" s="50" t="str">
        <f>IF(C61="","",COUNTA($C$4:C61))</f>
        <v/>
      </c>
      <c r="B61" s="48" t="str">
        <f>IF(EMPLOYEE_PAYROLL!A59="","",EMPLOYEE_PAYROLL!B59)</f>
        <v/>
      </c>
      <c r="C61" s="48" t="str">
        <f>IF(EMPLOYEE_PAYROLL!A59="","",EMPLOYEE_PAYROLL!C59)</f>
        <v/>
      </c>
      <c r="D61" s="48" t="str">
        <f>IF(EMPLOYEE_PAYROLL!A59="","",EMPLOYEE_PAYROLL!AD59)</f>
        <v/>
      </c>
      <c r="E61" s="48" t="str">
        <f>IF(EMPLOYEE_PAYROLL!A59="","",EMPLOYEE_PAYROLL!AH59)</f>
        <v/>
      </c>
      <c r="F61" s="48" t="str">
        <f>IF(EMPLOYEE_PAYROLL!A59="","",EMPLOYEE_PAYROLL!AI59)</f>
        <v/>
      </c>
      <c r="G61" s="48" t="str">
        <f>IF(EMPLOYEE_PAYROLL!A59="","",EMPLOYEE_PAYROLL!AJ59)</f>
        <v/>
      </c>
      <c r="H61" s="48" t="str">
        <f>IF(EMPLOYEE_PAYROLL!A59="","",EMPLOYEE_PAYROLL!AK59)</f>
        <v/>
      </c>
      <c r="I61" s="48" t="str">
        <f t="shared" si="0"/>
        <v/>
      </c>
    </row>
    <row r="62" spans="1:9" x14ac:dyDescent="0.35">
      <c r="A62" s="50" t="str">
        <f>IF(C62="","",COUNTA($C$4:C62))</f>
        <v/>
      </c>
      <c r="B62" s="48" t="str">
        <f>IF(EMPLOYEE_PAYROLL!A60="","",EMPLOYEE_PAYROLL!B60)</f>
        <v/>
      </c>
      <c r="C62" s="48" t="str">
        <f>IF(EMPLOYEE_PAYROLL!A60="","",EMPLOYEE_PAYROLL!C60)</f>
        <v/>
      </c>
      <c r="D62" s="48" t="str">
        <f>IF(EMPLOYEE_PAYROLL!A60="","",EMPLOYEE_PAYROLL!AD60)</f>
        <v/>
      </c>
      <c r="E62" s="48" t="str">
        <f>IF(EMPLOYEE_PAYROLL!A60="","",EMPLOYEE_PAYROLL!AH60)</f>
        <v/>
      </c>
      <c r="F62" s="48" t="str">
        <f>IF(EMPLOYEE_PAYROLL!A60="","",EMPLOYEE_PAYROLL!AI60)</f>
        <v/>
      </c>
      <c r="G62" s="48" t="str">
        <f>IF(EMPLOYEE_PAYROLL!A60="","",EMPLOYEE_PAYROLL!AJ60)</f>
        <v/>
      </c>
      <c r="H62" s="48" t="str">
        <f>IF(EMPLOYEE_PAYROLL!A60="","",EMPLOYEE_PAYROLL!AK60)</f>
        <v/>
      </c>
      <c r="I62" s="48" t="str">
        <f t="shared" si="0"/>
        <v/>
      </c>
    </row>
    <row r="63" spans="1:9" x14ac:dyDescent="0.35">
      <c r="A63" s="50" t="str">
        <f>IF(C63="","",COUNTA($C$4:C63))</f>
        <v/>
      </c>
      <c r="B63" s="48" t="str">
        <f>IF(EMPLOYEE_PAYROLL!A61="","",EMPLOYEE_PAYROLL!B61)</f>
        <v/>
      </c>
      <c r="C63" s="48" t="str">
        <f>IF(EMPLOYEE_PAYROLL!A61="","",EMPLOYEE_PAYROLL!C61)</f>
        <v/>
      </c>
      <c r="D63" s="48" t="str">
        <f>IF(EMPLOYEE_PAYROLL!A61="","",EMPLOYEE_PAYROLL!AD61)</f>
        <v/>
      </c>
      <c r="E63" s="48" t="str">
        <f>IF(EMPLOYEE_PAYROLL!A61="","",EMPLOYEE_PAYROLL!AH61)</f>
        <v/>
      </c>
      <c r="F63" s="48" t="str">
        <f>IF(EMPLOYEE_PAYROLL!A61="","",EMPLOYEE_PAYROLL!AI61)</f>
        <v/>
      </c>
      <c r="G63" s="48" t="str">
        <f>IF(EMPLOYEE_PAYROLL!A61="","",EMPLOYEE_PAYROLL!AJ61)</f>
        <v/>
      </c>
      <c r="H63" s="48" t="str">
        <f>IF(EMPLOYEE_PAYROLL!A61="","",EMPLOYEE_PAYROLL!AK61)</f>
        <v/>
      </c>
      <c r="I63" s="48" t="str">
        <f t="shared" si="0"/>
        <v/>
      </c>
    </row>
    <row r="64" spans="1:9" x14ac:dyDescent="0.35">
      <c r="A64" s="50" t="str">
        <f>IF(C64="","",COUNTA($C$4:C64))</f>
        <v/>
      </c>
      <c r="B64" s="48" t="str">
        <f>IF(EMPLOYEE_PAYROLL!A62="","",EMPLOYEE_PAYROLL!B62)</f>
        <v/>
      </c>
      <c r="C64" s="48" t="str">
        <f>IF(EMPLOYEE_PAYROLL!A62="","",EMPLOYEE_PAYROLL!C62)</f>
        <v/>
      </c>
      <c r="D64" s="48" t="str">
        <f>IF(EMPLOYEE_PAYROLL!A62="","",EMPLOYEE_PAYROLL!AD62)</f>
        <v/>
      </c>
      <c r="E64" s="48" t="str">
        <f>IF(EMPLOYEE_PAYROLL!A62="","",EMPLOYEE_PAYROLL!AH62)</f>
        <v/>
      </c>
      <c r="F64" s="48" t="str">
        <f>IF(EMPLOYEE_PAYROLL!A62="","",EMPLOYEE_PAYROLL!AI62)</f>
        <v/>
      </c>
      <c r="G64" s="48" t="str">
        <f>IF(EMPLOYEE_PAYROLL!A62="","",EMPLOYEE_PAYROLL!AJ62)</f>
        <v/>
      </c>
      <c r="H64" s="48" t="str">
        <f>IF(EMPLOYEE_PAYROLL!A62="","",EMPLOYEE_PAYROLL!AK62)</f>
        <v/>
      </c>
      <c r="I64" s="48" t="str">
        <f t="shared" si="0"/>
        <v/>
      </c>
    </row>
    <row r="65" spans="1:9" x14ac:dyDescent="0.35">
      <c r="A65" s="50" t="str">
        <f>IF(C65="","",COUNTA($C$4:C65))</f>
        <v/>
      </c>
      <c r="B65" s="48" t="str">
        <f>IF(EMPLOYEE_PAYROLL!A63="","",EMPLOYEE_PAYROLL!B63)</f>
        <v/>
      </c>
      <c r="C65" s="48" t="str">
        <f>IF(EMPLOYEE_PAYROLL!A63="","",EMPLOYEE_PAYROLL!C63)</f>
        <v/>
      </c>
      <c r="D65" s="48" t="str">
        <f>IF(EMPLOYEE_PAYROLL!A63="","",EMPLOYEE_PAYROLL!AD63)</f>
        <v/>
      </c>
      <c r="E65" s="48" t="str">
        <f>IF(EMPLOYEE_PAYROLL!A63="","",EMPLOYEE_PAYROLL!AH63)</f>
        <v/>
      </c>
      <c r="F65" s="48" t="str">
        <f>IF(EMPLOYEE_PAYROLL!A63="","",EMPLOYEE_PAYROLL!AI63)</f>
        <v/>
      </c>
      <c r="G65" s="48" t="str">
        <f>IF(EMPLOYEE_PAYROLL!A63="","",EMPLOYEE_PAYROLL!AJ63)</f>
        <v/>
      </c>
      <c r="H65" s="48" t="str">
        <f>IF(EMPLOYEE_PAYROLL!A63="","",EMPLOYEE_PAYROLL!AK63)</f>
        <v/>
      </c>
      <c r="I65" s="48" t="str">
        <f t="shared" si="0"/>
        <v/>
      </c>
    </row>
    <row r="66" spans="1:9" x14ac:dyDescent="0.35">
      <c r="A66" s="50" t="str">
        <f>IF(C66="","",COUNTA($C$4:C66))</f>
        <v/>
      </c>
      <c r="B66" s="48" t="str">
        <f>IF(EMPLOYEE_PAYROLL!A64="","",EMPLOYEE_PAYROLL!B64)</f>
        <v/>
      </c>
      <c r="C66" s="48" t="str">
        <f>IF(EMPLOYEE_PAYROLL!A64="","",EMPLOYEE_PAYROLL!C64)</f>
        <v/>
      </c>
      <c r="D66" s="48" t="str">
        <f>IF(EMPLOYEE_PAYROLL!A64="","",EMPLOYEE_PAYROLL!AD64)</f>
        <v/>
      </c>
      <c r="E66" s="48" t="str">
        <f>IF(EMPLOYEE_PAYROLL!A64="","",EMPLOYEE_PAYROLL!AH64)</f>
        <v/>
      </c>
      <c r="F66" s="48" t="str">
        <f>IF(EMPLOYEE_PAYROLL!A64="","",EMPLOYEE_PAYROLL!AI64)</f>
        <v/>
      </c>
      <c r="G66" s="48" t="str">
        <f>IF(EMPLOYEE_PAYROLL!A64="","",EMPLOYEE_PAYROLL!AJ64)</f>
        <v/>
      </c>
      <c r="H66" s="48" t="str">
        <f>IF(EMPLOYEE_PAYROLL!A64="","",EMPLOYEE_PAYROLL!AK64)</f>
        <v/>
      </c>
      <c r="I66" s="48" t="str">
        <f t="shared" si="0"/>
        <v/>
      </c>
    </row>
    <row r="67" spans="1:9" x14ac:dyDescent="0.35">
      <c r="A67" s="50" t="str">
        <f>IF(C67="","",COUNTA($C$4:C67))</f>
        <v/>
      </c>
      <c r="B67" s="48" t="str">
        <f>IF(EMPLOYEE_PAYROLL!A65="","",EMPLOYEE_PAYROLL!B65)</f>
        <v/>
      </c>
      <c r="C67" s="48" t="str">
        <f>IF(EMPLOYEE_PAYROLL!A65="","",EMPLOYEE_PAYROLL!C65)</f>
        <v/>
      </c>
      <c r="D67" s="48" t="str">
        <f>IF(EMPLOYEE_PAYROLL!A65="","",EMPLOYEE_PAYROLL!AD65)</f>
        <v/>
      </c>
      <c r="E67" s="48" t="str">
        <f>IF(EMPLOYEE_PAYROLL!A65="","",EMPLOYEE_PAYROLL!AH65)</f>
        <v/>
      </c>
      <c r="F67" s="48" t="str">
        <f>IF(EMPLOYEE_PAYROLL!A65="","",EMPLOYEE_PAYROLL!AI65)</f>
        <v/>
      </c>
      <c r="G67" s="48" t="str">
        <f>IF(EMPLOYEE_PAYROLL!A65="","",EMPLOYEE_PAYROLL!AJ65)</f>
        <v/>
      </c>
      <c r="H67" s="48" t="str">
        <f>IF(EMPLOYEE_PAYROLL!A65="","",EMPLOYEE_PAYROLL!AK65)</f>
        <v/>
      </c>
      <c r="I67" s="48" t="str">
        <f t="shared" si="0"/>
        <v/>
      </c>
    </row>
    <row r="68" spans="1:9" x14ac:dyDescent="0.35">
      <c r="A68" s="50" t="str">
        <f>IF(C68="","",COUNTA($C$4:C68))</f>
        <v/>
      </c>
      <c r="B68" s="48" t="str">
        <f>IF(EMPLOYEE_PAYROLL!A66="","",EMPLOYEE_PAYROLL!B66)</f>
        <v/>
      </c>
      <c r="C68" s="48" t="str">
        <f>IF(EMPLOYEE_PAYROLL!A66="","",EMPLOYEE_PAYROLL!C66)</f>
        <v/>
      </c>
      <c r="D68" s="48" t="str">
        <f>IF(EMPLOYEE_PAYROLL!A66="","",EMPLOYEE_PAYROLL!AD66)</f>
        <v/>
      </c>
      <c r="E68" s="48" t="str">
        <f>IF(EMPLOYEE_PAYROLL!A66="","",EMPLOYEE_PAYROLL!AH66)</f>
        <v/>
      </c>
      <c r="F68" s="48" t="str">
        <f>IF(EMPLOYEE_PAYROLL!A66="","",EMPLOYEE_PAYROLL!AI66)</f>
        <v/>
      </c>
      <c r="G68" s="48" t="str">
        <f>IF(EMPLOYEE_PAYROLL!A66="","",EMPLOYEE_PAYROLL!AJ66)</f>
        <v/>
      </c>
      <c r="H68" s="48" t="str">
        <f>IF(EMPLOYEE_PAYROLL!A66="","",EMPLOYEE_PAYROLL!AK66)</f>
        <v/>
      </c>
      <c r="I68" s="48" t="str">
        <f t="shared" si="0"/>
        <v/>
      </c>
    </row>
    <row r="69" spans="1:9" x14ac:dyDescent="0.35">
      <c r="A69" s="50" t="str">
        <f>IF(C69="","",COUNTA($C$4:C69))</f>
        <v/>
      </c>
      <c r="B69" s="48" t="str">
        <f>IF(EMPLOYEE_PAYROLL!A67="","",EMPLOYEE_PAYROLL!B67)</f>
        <v/>
      </c>
      <c r="C69" s="48" t="str">
        <f>IF(EMPLOYEE_PAYROLL!A67="","",EMPLOYEE_PAYROLL!C67)</f>
        <v/>
      </c>
      <c r="D69" s="48" t="str">
        <f>IF(EMPLOYEE_PAYROLL!A67="","",EMPLOYEE_PAYROLL!AD67)</f>
        <v/>
      </c>
      <c r="E69" s="48" t="str">
        <f>IF(EMPLOYEE_PAYROLL!A67="","",EMPLOYEE_PAYROLL!AH67)</f>
        <v/>
      </c>
      <c r="F69" s="48" t="str">
        <f>IF(EMPLOYEE_PAYROLL!A67="","",EMPLOYEE_PAYROLL!AI67)</f>
        <v/>
      </c>
      <c r="G69" s="48" t="str">
        <f>IF(EMPLOYEE_PAYROLL!A67="","",EMPLOYEE_PAYROLL!AJ67)</f>
        <v/>
      </c>
      <c r="H69" s="48" t="str">
        <f>IF(EMPLOYEE_PAYROLL!A67="","",EMPLOYEE_PAYROLL!AK67)</f>
        <v/>
      </c>
      <c r="I69" s="48" t="str">
        <f t="shared" ref="I69:I132" si="1">IF(OR(ISNUMBER(SEARCH("TDS this month:",H69)),ISNUMBER(SEARCH("TDS per remaining month:",H69))),ROW(),"")</f>
        <v/>
      </c>
    </row>
    <row r="70" spans="1:9" x14ac:dyDescent="0.35">
      <c r="A70" s="50" t="str">
        <f>IF(C70="","",COUNTA($C$4:C70))</f>
        <v/>
      </c>
      <c r="B70" s="48" t="str">
        <f>IF(EMPLOYEE_PAYROLL!A68="","",EMPLOYEE_PAYROLL!B68)</f>
        <v/>
      </c>
      <c r="C70" s="48" t="str">
        <f>IF(EMPLOYEE_PAYROLL!A68="","",EMPLOYEE_PAYROLL!C68)</f>
        <v/>
      </c>
      <c r="D70" s="48" t="str">
        <f>IF(EMPLOYEE_PAYROLL!A68="","",EMPLOYEE_PAYROLL!AD68)</f>
        <v/>
      </c>
      <c r="E70" s="48" t="str">
        <f>IF(EMPLOYEE_PAYROLL!A68="","",EMPLOYEE_PAYROLL!AH68)</f>
        <v/>
      </c>
      <c r="F70" s="48" t="str">
        <f>IF(EMPLOYEE_PAYROLL!A68="","",EMPLOYEE_PAYROLL!AI68)</f>
        <v/>
      </c>
      <c r="G70" s="48" t="str">
        <f>IF(EMPLOYEE_PAYROLL!A68="","",EMPLOYEE_PAYROLL!AJ68)</f>
        <v/>
      </c>
      <c r="H70" s="48" t="str">
        <f>IF(EMPLOYEE_PAYROLL!A68="","",EMPLOYEE_PAYROLL!AK68)</f>
        <v/>
      </c>
      <c r="I70" s="48" t="str">
        <f t="shared" si="1"/>
        <v/>
      </c>
    </row>
    <row r="71" spans="1:9" x14ac:dyDescent="0.35">
      <c r="A71" s="50" t="str">
        <f>IF(C71="","",COUNTA($C$4:C71))</f>
        <v/>
      </c>
      <c r="B71" s="48" t="str">
        <f>IF(EMPLOYEE_PAYROLL!A69="","",EMPLOYEE_PAYROLL!B69)</f>
        <v/>
      </c>
      <c r="C71" s="48" t="str">
        <f>IF(EMPLOYEE_PAYROLL!A69="","",EMPLOYEE_PAYROLL!C69)</f>
        <v/>
      </c>
      <c r="D71" s="48" t="str">
        <f>IF(EMPLOYEE_PAYROLL!A69="","",EMPLOYEE_PAYROLL!AD69)</f>
        <v/>
      </c>
      <c r="E71" s="48" t="str">
        <f>IF(EMPLOYEE_PAYROLL!A69="","",EMPLOYEE_PAYROLL!AH69)</f>
        <v/>
      </c>
      <c r="F71" s="48" t="str">
        <f>IF(EMPLOYEE_PAYROLL!A69="","",EMPLOYEE_PAYROLL!AI69)</f>
        <v/>
      </c>
      <c r="G71" s="48" t="str">
        <f>IF(EMPLOYEE_PAYROLL!A69="","",EMPLOYEE_PAYROLL!AJ69)</f>
        <v/>
      </c>
      <c r="H71" s="48" t="str">
        <f>IF(EMPLOYEE_PAYROLL!A69="","",EMPLOYEE_PAYROLL!AK69)</f>
        <v/>
      </c>
      <c r="I71" s="48" t="str">
        <f t="shared" si="1"/>
        <v/>
      </c>
    </row>
    <row r="72" spans="1:9" x14ac:dyDescent="0.35">
      <c r="A72" s="50" t="str">
        <f>IF(C72="","",COUNTA($C$4:C72))</f>
        <v/>
      </c>
      <c r="B72" s="48" t="str">
        <f>IF(EMPLOYEE_PAYROLL!A70="","",EMPLOYEE_PAYROLL!B70)</f>
        <v/>
      </c>
      <c r="C72" s="48" t="str">
        <f>IF(EMPLOYEE_PAYROLL!A70="","",EMPLOYEE_PAYROLL!C70)</f>
        <v/>
      </c>
      <c r="D72" s="48" t="str">
        <f>IF(EMPLOYEE_PAYROLL!A70="","",EMPLOYEE_PAYROLL!AD70)</f>
        <v/>
      </c>
      <c r="E72" s="48" t="str">
        <f>IF(EMPLOYEE_PAYROLL!A70="","",EMPLOYEE_PAYROLL!AH70)</f>
        <v/>
      </c>
      <c r="F72" s="48" t="str">
        <f>IF(EMPLOYEE_PAYROLL!A70="","",EMPLOYEE_PAYROLL!AI70)</f>
        <v/>
      </c>
      <c r="G72" s="48" t="str">
        <f>IF(EMPLOYEE_PAYROLL!A70="","",EMPLOYEE_PAYROLL!AJ70)</f>
        <v/>
      </c>
      <c r="H72" s="48" t="str">
        <f>IF(EMPLOYEE_PAYROLL!A70="","",EMPLOYEE_PAYROLL!AK70)</f>
        <v/>
      </c>
      <c r="I72" s="48" t="str">
        <f t="shared" si="1"/>
        <v/>
      </c>
    </row>
    <row r="73" spans="1:9" x14ac:dyDescent="0.35">
      <c r="A73" s="50" t="str">
        <f>IF(C73="","",COUNTA($C$4:C73))</f>
        <v/>
      </c>
      <c r="B73" s="48" t="str">
        <f>IF(EMPLOYEE_PAYROLL!A71="","",EMPLOYEE_PAYROLL!B71)</f>
        <v/>
      </c>
      <c r="C73" s="48" t="str">
        <f>IF(EMPLOYEE_PAYROLL!A71="","",EMPLOYEE_PAYROLL!C71)</f>
        <v/>
      </c>
      <c r="D73" s="48" t="str">
        <f>IF(EMPLOYEE_PAYROLL!A71="","",EMPLOYEE_PAYROLL!AD71)</f>
        <v/>
      </c>
      <c r="E73" s="48" t="str">
        <f>IF(EMPLOYEE_PAYROLL!A71="","",EMPLOYEE_PAYROLL!AH71)</f>
        <v/>
      </c>
      <c r="F73" s="48" t="str">
        <f>IF(EMPLOYEE_PAYROLL!A71="","",EMPLOYEE_PAYROLL!AI71)</f>
        <v/>
      </c>
      <c r="G73" s="48" t="str">
        <f>IF(EMPLOYEE_PAYROLL!A71="","",EMPLOYEE_PAYROLL!AJ71)</f>
        <v/>
      </c>
      <c r="H73" s="48" t="str">
        <f>IF(EMPLOYEE_PAYROLL!A71="","",EMPLOYEE_PAYROLL!AK71)</f>
        <v/>
      </c>
      <c r="I73" s="48" t="str">
        <f t="shared" si="1"/>
        <v/>
      </c>
    </row>
    <row r="74" spans="1:9" x14ac:dyDescent="0.35">
      <c r="A74" s="50" t="str">
        <f>IF(C74="","",COUNTA($C$4:C74))</f>
        <v/>
      </c>
      <c r="B74" s="48" t="str">
        <f>IF(EMPLOYEE_PAYROLL!A72="","",EMPLOYEE_PAYROLL!B72)</f>
        <v/>
      </c>
      <c r="C74" s="48" t="str">
        <f>IF(EMPLOYEE_PAYROLL!A72="","",EMPLOYEE_PAYROLL!C72)</f>
        <v/>
      </c>
      <c r="D74" s="48" t="str">
        <f>IF(EMPLOYEE_PAYROLL!A72="","",EMPLOYEE_PAYROLL!AD72)</f>
        <v/>
      </c>
      <c r="E74" s="48" t="str">
        <f>IF(EMPLOYEE_PAYROLL!A72="","",EMPLOYEE_PAYROLL!AH72)</f>
        <v/>
      </c>
      <c r="F74" s="48" t="str">
        <f>IF(EMPLOYEE_PAYROLL!A72="","",EMPLOYEE_PAYROLL!AI72)</f>
        <v/>
      </c>
      <c r="G74" s="48" t="str">
        <f>IF(EMPLOYEE_PAYROLL!A72="","",EMPLOYEE_PAYROLL!AJ72)</f>
        <v/>
      </c>
      <c r="H74" s="48" t="str">
        <f>IF(EMPLOYEE_PAYROLL!A72="","",EMPLOYEE_PAYROLL!AK72)</f>
        <v/>
      </c>
      <c r="I74" s="48" t="str">
        <f t="shared" si="1"/>
        <v/>
      </c>
    </row>
    <row r="75" spans="1:9" x14ac:dyDescent="0.35">
      <c r="A75" s="50" t="str">
        <f>IF(C75="","",COUNTA($C$4:C75))</f>
        <v/>
      </c>
      <c r="B75" s="48" t="str">
        <f>IF(EMPLOYEE_PAYROLL!A73="","",EMPLOYEE_PAYROLL!B73)</f>
        <v/>
      </c>
      <c r="C75" s="48" t="str">
        <f>IF(EMPLOYEE_PAYROLL!A73="","",EMPLOYEE_PAYROLL!C73)</f>
        <v/>
      </c>
      <c r="D75" s="48" t="str">
        <f>IF(EMPLOYEE_PAYROLL!A73="","",EMPLOYEE_PAYROLL!AD73)</f>
        <v/>
      </c>
      <c r="E75" s="48" t="str">
        <f>IF(EMPLOYEE_PAYROLL!A73="","",EMPLOYEE_PAYROLL!AH73)</f>
        <v/>
      </c>
      <c r="F75" s="48" t="str">
        <f>IF(EMPLOYEE_PAYROLL!A73="","",EMPLOYEE_PAYROLL!AI73)</f>
        <v/>
      </c>
      <c r="G75" s="48" t="str">
        <f>IF(EMPLOYEE_PAYROLL!A73="","",EMPLOYEE_PAYROLL!AJ73)</f>
        <v/>
      </c>
      <c r="H75" s="48" t="str">
        <f>IF(EMPLOYEE_PAYROLL!A73="","",EMPLOYEE_PAYROLL!AK73)</f>
        <v/>
      </c>
      <c r="I75" s="48" t="str">
        <f t="shared" si="1"/>
        <v/>
      </c>
    </row>
    <row r="76" spans="1:9" x14ac:dyDescent="0.35">
      <c r="A76" s="50" t="str">
        <f>IF(C76="","",COUNTA($C$4:C76))</f>
        <v/>
      </c>
      <c r="B76" s="48" t="str">
        <f>IF(EMPLOYEE_PAYROLL!A74="","",EMPLOYEE_PAYROLL!B74)</f>
        <v/>
      </c>
      <c r="C76" s="48" t="str">
        <f>IF(EMPLOYEE_PAYROLL!A74="","",EMPLOYEE_PAYROLL!C74)</f>
        <v/>
      </c>
      <c r="D76" s="48" t="str">
        <f>IF(EMPLOYEE_PAYROLL!A74="","",EMPLOYEE_PAYROLL!AD74)</f>
        <v/>
      </c>
      <c r="E76" s="48" t="str">
        <f>IF(EMPLOYEE_PAYROLL!A74="","",EMPLOYEE_PAYROLL!AH74)</f>
        <v/>
      </c>
      <c r="F76" s="48" t="str">
        <f>IF(EMPLOYEE_PAYROLL!A74="","",EMPLOYEE_PAYROLL!AI74)</f>
        <v/>
      </c>
      <c r="G76" s="48" t="str">
        <f>IF(EMPLOYEE_PAYROLL!A74="","",EMPLOYEE_PAYROLL!AJ74)</f>
        <v/>
      </c>
      <c r="H76" s="48" t="str">
        <f>IF(EMPLOYEE_PAYROLL!A74="","",EMPLOYEE_PAYROLL!AK74)</f>
        <v/>
      </c>
      <c r="I76" s="48" t="str">
        <f t="shared" si="1"/>
        <v/>
      </c>
    </row>
    <row r="77" spans="1:9" x14ac:dyDescent="0.35">
      <c r="A77" s="50" t="str">
        <f>IF(C77="","",COUNTA($C$4:C77))</f>
        <v/>
      </c>
      <c r="B77" s="48" t="str">
        <f>IF(EMPLOYEE_PAYROLL!A75="","",EMPLOYEE_PAYROLL!B75)</f>
        <v/>
      </c>
      <c r="C77" s="48" t="str">
        <f>IF(EMPLOYEE_PAYROLL!A75="","",EMPLOYEE_PAYROLL!C75)</f>
        <v/>
      </c>
      <c r="D77" s="48" t="str">
        <f>IF(EMPLOYEE_PAYROLL!A75="","",EMPLOYEE_PAYROLL!AD75)</f>
        <v/>
      </c>
      <c r="E77" s="48" t="str">
        <f>IF(EMPLOYEE_PAYROLL!A75="","",EMPLOYEE_PAYROLL!AH75)</f>
        <v/>
      </c>
      <c r="F77" s="48" t="str">
        <f>IF(EMPLOYEE_PAYROLL!A75="","",EMPLOYEE_PAYROLL!AI75)</f>
        <v/>
      </c>
      <c r="G77" s="48" t="str">
        <f>IF(EMPLOYEE_PAYROLL!A75="","",EMPLOYEE_PAYROLL!AJ75)</f>
        <v/>
      </c>
      <c r="H77" s="48" t="str">
        <f>IF(EMPLOYEE_PAYROLL!A75="","",EMPLOYEE_PAYROLL!AK75)</f>
        <v/>
      </c>
      <c r="I77" s="48" t="str">
        <f t="shared" si="1"/>
        <v/>
      </c>
    </row>
    <row r="78" spans="1:9" x14ac:dyDescent="0.35">
      <c r="A78" s="50" t="str">
        <f>IF(C78="","",COUNTA($C$4:C78))</f>
        <v/>
      </c>
      <c r="B78" s="48" t="str">
        <f>IF(EMPLOYEE_PAYROLL!A76="","",EMPLOYEE_PAYROLL!B76)</f>
        <v/>
      </c>
      <c r="C78" s="48" t="str">
        <f>IF(EMPLOYEE_PAYROLL!A76="","",EMPLOYEE_PAYROLL!C76)</f>
        <v/>
      </c>
      <c r="D78" s="48" t="str">
        <f>IF(EMPLOYEE_PAYROLL!A76="","",EMPLOYEE_PAYROLL!AD76)</f>
        <v/>
      </c>
      <c r="E78" s="48" t="str">
        <f>IF(EMPLOYEE_PAYROLL!A76="","",EMPLOYEE_PAYROLL!AH76)</f>
        <v/>
      </c>
      <c r="F78" s="48" t="str">
        <f>IF(EMPLOYEE_PAYROLL!A76="","",EMPLOYEE_PAYROLL!AI76)</f>
        <v/>
      </c>
      <c r="G78" s="48" t="str">
        <f>IF(EMPLOYEE_PAYROLL!A76="","",EMPLOYEE_PAYROLL!AJ76)</f>
        <v/>
      </c>
      <c r="H78" s="48" t="str">
        <f>IF(EMPLOYEE_PAYROLL!A76="","",EMPLOYEE_PAYROLL!AK76)</f>
        <v/>
      </c>
      <c r="I78" s="48" t="str">
        <f t="shared" si="1"/>
        <v/>
      </c>
    </row>
    <row r="79" spans="1:9" x14ac:dyDescent="0.35">
      <c r="A79" s="50" t="str">
        <f>IF(C79="","",COUNTA($C$4:C79))</f>
        <v/>
      </c>
      <c r="B79" s="48" t="str">
        <f>IF(EMPLOYEE_PAYROLL!A77="","",EMPLOYEE_PAYROLL!B77)</f>
        <v/>
      </c>
      <c r="C79" s="48" t="str">
        <f>IF(EMPLOYEE_PAYROLL!A77="","",EMPLOYEE_PAYROLL!C77)</f>
        <v/>
      </c>
      <c r="D79" s="48" t="str">
        <f>IF(EMPLOYEE_PAYROLL!A77="","",EMPLOYEE_PAYROLL!AD77)</f>
        <v/>
      </c>
      <c r="E79" s="48" t="str">
        <f>IF(EMPLOYEE_PAYROLL!A77="","",EMPLOYEE_PAYROLL!AH77)</f>
        <v/>
      </c>
      <c r="F79" s="48" t="str">
        <f>IF(EMPLOYEE_PAYROLL!A77="","",EMPLOYEE_PAYROLL!AI77)</f>
        <v/>
      </c>
      <c r="G79" s="48" t="str">
        <f>IF(EMPLOYEE_PAYROLL!A77="","",EMPLOYEE_PAYROLL!AJ77)</f>
        <v/>
      </c>
      <c r="H79" s="48" t="str">
        <f>IF(EMPLOYEE_PAYROLL!A77="","",EMPLOYEE_PAYROLL!AK77)</f>
        <v/>
      </c>
      <c r="I79" s="48" t="str">
        <f t="shared" si="1"/>
        <v/>
      </c>
    </row>
    <row r="80" spans="1:9" x14ac:dyDescent="0.35">
      <c r="A80" s="50" t="str">
        <f>IF(C80="","",COUNTA($C$4:C80))</f>
        <v/>
      </c>
      <c r="B80" s="48" t="str">
        <f>IF(EMPLOYEE_PAYROLL!A78="","",EMPLOYEE_PAYROLL!B78)</f>
        <v/>
      </c>
      <c r="C80" s="48" t="str">
        <f>IF(EMPLOYEE_PAYROLL!A78="","",EMPLOYEE_PAYROLL!C78)</f>
        <v/>
      </c>
      <c r="D80" s="48" t="str">
        <f>IF(EMPLOYEE_PAYROLL!A78="","",EMPLOYEE_PAYROLL!AD78)</f>
        <v/>
      </c>
      <c r="E80" s="48" t="str">
        <f>IF(EMPLOYEE_PAYROLL!A78="","",EMPLOYEE_PAYROLL!AH78)</f>
        <v/>
      </c>
      <c r="F80" s="48" t="str">
        <f>IF(EMPLOYEE_PAYROLL!A78="","",EMPLOYEE_PAYROLL!AI78)</f>
        <v/>
      </c>
      <c r="G80" s="48" t="str">
        <f>IF(EMPLOYEE_PAYROLL!A78="","",EMPLOYEE_PAYROLL!AJ78)</f>
        <v/>
      </c>
      <c r="H80" s="48" t="str">
        <f>IF(EMPLOYEE_PAYROLL!A78="","",EMPLOYEE_PAYROLL!AK78)</f>
        <v/>
      </c>
      <c r="I80" s="48" t="str">
        <f t="shared" si="1"/>
        <v/>
      </c>
    </row>
    <row r="81" spans="1:9" x14ac:dyDescent="0.35">
      <c r="A81" s="50" t="str">
        <f>IF(C81="","",COUNTA($C$4:C81))</f>
        <v/>
      </c>
      <c r="B81" s="48" t="str">
        <f>IF(EMPLOYEE_PAYROLL!A79="","",EMPLOYEE_PAYROLL!B79)</f>
        <v/>
      </c>
      <c r="C81" s="48" t="str">
        <f>IF(EMPLOYEE_PAYROLL!A79="","",EMPLOYEE_PAYROLL!C79)</f>
        <v/>
      </c>
      <c r="D81" s="48" t="str">
        <f>IF(EMPLOYEE_PAYROLL!A79="","",EMPLOYEE_PAYROLL!AD79)</f>
        <v/>
      </c>
      <c r="E81" s="48" t="str">
        <f>IF(EMPLOYEE_PAYROLL!A79="","",EMPLOYEE_PAYROLL!AH79)</f>
        <v/>
      </c>
      <c r="F81" s="48" t="str">
        <f>IF(EMPLOYEE_PAYROLL!A79="","",EMPLOYEE_PAYROLL!AI79)</f>
        <v/>
      </c>
      <c r="G81" s="48" t="str">
        <f>IF(EMPLOYEE_PAYROLL!A79="","",EMPLOYEE_PAYROLL!AJ79)</f>
        <v/>
      </c>
      <c r="H81" s="48" t="str">
        <f>IF(EMPLOYEE_PAYROLL!A79="","",EMPLOYEE_PAYROLL!AK79)</f>
        <v/>
      </c>
      <c r="I81" s="48" t="str">
        <f t="shared" si="1"/>
        <v/>
      </c>
    </row>
    <row r="82" spans="1:9" x14ac:dyDescent="0.35">
      <c r="A82" s="50" t="str">
        <f>IF(C82="","",COUNTA($C$4:C82))</f>
        <v/>
      </c>
      <c r="B82" s="48" t="str">
        <f>IF(EMPLOYEE_PAYROLL!A80="","",EMPLOYEE_PAYROLL!B80)</f>
        <v/>
      </c>
      <c r="C82" s="48" t="str">
        <f>IF(EMPLOYEE_PAYROLL!A80="","",EMPLOYEE_PAYROLL!C80)</f>
        <v/>
      </c>
      <c r="D82" s="48" t="str">
        <f>IF(EMPLOYEE_PAYROLL!A80="","",EMPLOYEE_PAYROLL!AD80)</f>
        <v/>
      </c>
      <c r="E82" s="48" t="str">
        <f>IF(EMPLOYEE_PAYROLL!A80="","",EMPLOYEE_PAYROLL!AH80)</f>
        <v/>
      </c>
      <c r="F82" s="48" t="str">
        <f>IF(EMPLOYEE_PAYROLL!A80="","",EMPLOYEE_PAYROLL!AI80)</f>
        <v/>
      </c>
      <c r="G82" s="48" t="str">
        <f>IF(EMPLOYEE_PAYROLL!A80="","",EMPLOYEE_PAYROLL!AJ80)</f>
        <v/>
      </c>
      <c r="H82" s="48" t="str">
        <f>IF(EMPLOYEE_PAYROLL!A80="","",EMPLOYEE_PAYROLL!AK80)</f>
        <v/>
      </c>
      <c r="I82" s="48" t="str">
        <f t="shared" si="1"/>
        <v/>
      </c>
    </row>
    <row r="83" spans="1:9" x14ac:dyDescent="0.35">
      <c r="A83" s="50" t="str">
        <f>IF(C83="","",COUNTA($C$4:C83))</f>
        <v/>
      </c>
      <c r="B83" s="48" t="str">
        <f>IF(EMPLOYEE_PAYROLL!A81="","",EMPLOYEE_PAYROLL!B81)</f>
        <v/>
      </c>
      <c r="C83" s="48" t="str">
        <f>IF(EMPLOYEE_PAYROLL!A81="","",EMPLOYEE_PAYROLL!C81)</f>
        <v/>
      </c>
      <c r="D83" s="48" t="str">
        <f>IF(EMPLOYEE_PAYROLL!A81="","",EMPLOYEE_PAYROLL!AD81)</f>
        <v/>
      </c>
      <c r="E83" s="48" t="str">
        <f>IF(EMPLOYEE_PAYROLL!A81="","",EMPLOYEE_PAYROLL!AH81)</f>
        <v/>
      </c>
      <c r="F83" s="48" t="str">
        <f>IF(EMPLOYEE_PAYROLL!A81="","",EMPLOYEE_PAYROLL!AI81)</f>
        <v/>
      </c>
      <c r="G83" s="48" t="str">
        <f>IF(EMPLOYEE_PAYROLL!A81="","",EMPLOYEE_PAYROLL!AJ81)</f>
        <v/>
      </c>
      <c r="H83" s="48" t="str">
        <f>IF(EMPLOYEE_PAYROLL!A81="","",EMPLOYEE_PAYROLL!AK81)</f>
        <v/>
      </c>
      <c r="I83" s="48" t="str">
        <f t="shared" si="1"/>
        <v/>
      </c>
    </row>
    <row r="84" spans="1:9" x14ac:dyDescent="0.35">
      <c r="A84" s="50" t="str">
        <f>IF(C84="","",COUNTA($C$4:C84))</f>
        <v/>
      </c>
      <c r="B84" s="48" t="str">
        <f>IF(EMPLOYEE_PAYROLL!A82="","",EMPLOYEE_PAYROLL!B82)</f>
        <v/>
      </c>
      <c r="C84" s="48" t="str">
        <f>IF(EMPLOYEE_PAYROLL!A82="","",EMPLOYEE_PAYROLL!C82)</f>
        <v/>
      </c>
      <c r="D84" s="48" t="str">
        <f>IF(EMPLOYEE_PAYROLL!A82="","",EMPLOYEE_PAYROLL!AD82)</f>
        <v/>
      </c>
      <c r="E84" s="48" t="str">
        <f>IF(EMPLOYEE_PAYROLL!A82="","",EMPLOYEE_PAYROLL!AH82)</f>
        <v/>
      </c>
      <c r="F84" s="48" t="str">
        <f>IF(EMPLOYEE_PAYROLL!A82="","",EMPLOYEE_PAYROLL!AI82)</f>
        <v/>
      </c>
      <c r="G84" s="48" t="str">
        <f>IF(EMPLOYEE_PAYROLL!A82="","",EMPLOYEE_PAYROLL!AJ82)</f>
        <v/>
      </c>
      <c r="H84" s="48" t="str">
        <f>IF(EMPLOYEE_PAYROLL!A82="","",EMPLOYEE_PAYROLL!AK82)</f>
        <v/>
      </c>
      <c r="I84" s="48" t="str">
        <f t="shared" si="1"/>
        <v/>
      </c>
    </row>
    <row r="85" spans="1:9" x14ac:dyDescent="0.35">
      <c r="A85" s="50" t="str">
        <f>IF(C85="","",COUNTA($C$4:C85))</f>
        <v/>
      </c>
      <c r="B85" s="48" t="str">
        <f>IF(EMPLOYEE_PAYROLL!A83="","",EMPLOYEE_PAYROLL!B83)</f>
        <v/>
      </c>
      <c r="C85" s="48" t="str">
        <f>IF(EMPLOYEE_PAYROLL!A83="","",EMPLOYEE_PAYROLL!C83)</f>
        <v/>
      </c>
      <c r="D85" s="48" t="str">
        <f>IF(EMPLOYEE_PAYROLL!A83="","",EMPLOYEE_PAYROLL!AD83)</f>
        <v/>
      </c>
      <c r="E85" s="48" t="str">
        <f>IF(EMPLOYEE_PAYROLL!A83="","",EMPLOYEE_PAYROLL!AH83)</f>
        <v/>
      </c>
      <c r="F85" s="48" t="str">
        <f>IF(EMPLOYEE_PAYROLL!A83="","",EMPLOYEE_PAYROLL!AI83)</f>
        <v/>
      </c>
      <c r="G85" s="48" t="str">
        <f>IF(EMPLOYEE_PAYROLL!A83="","",EMPLOYEE_PAYROLL!AJ83)</f>
        <v/>
      </c>
      <c r="H85" s="48" t="str">
        <f>IF(EMPLOYEE_PAYROLL!A83="","",EMPLOYEE_PAYROLL!AK83)</f>
        <v/>
      </c>
      <c r="I85" s="48" t="str">
        <f t="shared" si="1"/>
        <v/>
      </c>
    </row>
    <row r="86" spans="1:9" x14ac:dyDescent="0.35">
      <c r="A86" s="50" t="str">
        <f>IF(C86="","",COUNTA($C$4:C86))</f>
        <v/>
      </c>
      <c r="B86" s="48" t="str">
        <f>IF(EMPLOYEE_PAYROLL!A84="","",EMPLOYEE_PAYROLL!B84)</f>
        <v/>
      </c>
      <c r="C86" s="48" t="str">
        <f>IF(EMPLOYEE_PAYROLL!A84="","",EMPLOYEE_PAYROLL!C84)</f>
        <v/>
      </c>
      <c r="D86" s="48" t="str">
        <f>IF(EMPLOYEE_PAYROLL!A84="","",EMPLOYEE_PAYROLL!AD84)</f>
        <v/>
      </c>
      <c r="E86" s="48" t="str">
        <f>IF(EMPLOYEE_PAYROLL!A84="","",EMPLOYEE_PAYROLL!AH84)</f>
        <v/>
      </c>
      <c r="F86" s="48" t="str">
        <f>IF(EMPLOYEE_PAYROLL!A84="","",EMPLOYEE_PAYROLL!AI84)</f>
        <v/>
      </c>
      <c r="G86" s="48" t="str">
        <f>IF(EMPLOYEE_PAYROLL!A84="","",EMPLOYEE_PAYROLL!AJ84)</f>
        <v/>
      </c>
      <c r="H86" s="48" t="str">
        <f>IF(EMPLOYEE_PAYROLL!A84="","",EMPLOYEE_PAYROLL!AK84)</f>
        <v/>
      </c>
      <c r="I86" s="48" t="str">
        <f t="shared" si="1"/>
        <v/>
      </c>
    </row>
    <row r="87" spans="1:9" x14ac:dyDescent="0.35">
      <c r="A87" s="50" t="str">
        <f>IF(C87="","",COUNTA($C$4:C87))</f>
        <v/>
      </c>
      <c r="B87" s="48" t="str">
        <f>IF(EMPLOYEE_PAYROLL!A85="","",EMPLOYEE_PAYROLL!B85)</f>
        <v/>
      </c>
      <c r="C87" s="48" t="str">
        <f>IF(EMPLOYEE_PAYROLL!A85="","",EMPLOYEE_PAYROLL!C85)</f>
        <v/>
      </c>
      <c r="D87" s="48" t="str">
        <f>IF(EMPLOYEE_PAYROLL!A85="","",EMPLOYEE_PAYROLL!AD85)</f>
        <v/>
      </c>
      <c r="E87" s="48" t="str">
        <f>IF(EMPLOYEE_PAYROLL!A85="","",EMPLOYEE_PAYROLL!AH85)</f>
        <v/>
      </c>
      <c r="F87" s="48" t="str">
        <f>IF(EMPLOYEE_PAYROLL!A85="","",EMPLOYEE_PAYROLL!AI85)</f>
        <v/>
      </c>
      <c r="G87" s="48" t="str">
        <f>IF(EMPLOYEE_PAYROLL!A85="","",EMPLOYEE_PAYROLL!AJ85)</f>
        <v/>
      </c>
      <c r="H87" s="48" t="str">
        <f>IF(EMPLOYEE_PAYROLL!A85="","",EMPLOYEE_PAYROLL!AK85)</f>
        <v/>
      </c>
      <c r="I87" s="48" t="str">
        <f t="shared" si="1"/>
        <v/>
      </c>
    </row>
    <row r="88" spans="1:9" x14ac:dyDescent="0.35">
      <c r="A88" s="50" t="str">
        <f>IF(C88="","",COUNTA($C$4:C88))</f>
        <v/>
      </c>
      <c r="B88" s="48" t="str">
        <f>IF(EMPLOYEE_PAYROLL!A86="","",EMPLOYEE_PAYROLL!B86)</f>
        <v/>
      </c>
      <c r="C88" s="48" t="str">
        <f>IF(EMPLOYEE_PAYROLL!A86="","",EMPLOYEE_PAYROLL!C86)</f>
        <v/>
      </c>
      <c r="D88" s="48" t="str">
        <f>IF(EMPLOYEE_PAYROLL!A86="","",EMPLOYEE_PAYROLL!AD86)</f>
        <v/>
      </c>
      <c r="E88" s="48" t="str">
        <f>IF(EMPLOYEE_PAYROLL!A86="","",EMPLOYEE_PAYROLL!AH86)</f>
        <v/>
      </c>
      <c r="F88" s="48" t="str">
        <f>IF(EMPLOYEE_PAYROLL!A86="","",EMPLOYEE_PAYROLL!AI86)</f>
        <v/>
      </c>
      <c r="G88" s="48" t="str">
        <f>IF(EMPLOYEE_PAYROLL!A86="","",EMPLOYEE_PAYROLL!AJ86)</f>
        <v/>
      </c>
      <c r="H88" s="48" t="str">
        <f>IF(EMPLOYEE_PAYROLL!A86="","",EMPLOYEE_PAYROLL!AK86)</f>
        <v/>
      </c>
      <c r="I88" s="48" t="str">
        <f t="shared" si="1"/>
        <v/>
      </c>
    </row>
    <row r="89" spans="1:9" x14ac:dyDescent="0.35">
      <c r="A89" s="50" t="str">
        <f>IF(C89="","",COUNTA($C$4:C89))</f>
        <v/>
      </c>
      <c r="B89" s="48" t="str">
        <f>IF(EMPLOYEE_PAYROLL!A87="","",EMPLOYEE_PAYROLL!B87)</f>
        <v/>
      </c>
      <c r="C89" s="48" t="str">
        <f>IF(EMPLOYEE_PAYROLL!A87="","",EMPLOYEE_PAYROLL!C87)</f>
        <v/>
      </c>
      <c r="D89" s="48" t="str">
        <f>IF(EMPLOYEE_PAYROLL!A87="","",EMPLOYEE_PAYROLL!AD87)</f>
        <v/>
      </c>
      <c r="E89" s="48" t="str">
        <f>IF(EMPLOYEE_PAYROLL!A87="","",EMPLOYEE_PAYROLL!AH87)</f>
        <v/>
      </c>
      <c r="F89" s="48" t="str">
        <f>IF(EMPLOYEE_PAYROLL!A87="","",EMPLOYEE_PAYROLL!AI87)</f>
        <v/>
      </c>
      <c r="G89" s="48" t="str">
        <f>IF(EMPLOYEE_PAYROLL!A87="","",EMPLOYEE_PAYROLL!AJ87)</f>
        <v/>
      </c>
      <c r="H89" s="48" t="str">
        <f>IF(EMPLOYEE_PAYROLL!A87="","",EMPLOYEE_PAYROLL!AK87)</f>
        <v/>
      </c>
      <c r="I89" s="48" t="str">
        <f t="shared" si="1"/>
        <v/>
      </c>
    </row>
    <row r="90" spans="1:9" x14ac:dyDescent="0.35">
      <c r="A90" s="50" t="str">
        <f>IF(C90="","",COUNTA($C$4:C90))</f>
        <v/>
      </c>
      <c r="B90" s="48" t="str">
        <f>IF(EMPLOYEE_PAYROLL!A88="","",EMPLOYEE_PAYROLL!B88)</f>
        <v/>
      </c>
      <c r="C90" s="48" t="str">
        <f>IF(EMPLOYEE_PAYROLL!A88="","",EMPLOYEE_PAYROLL!C88)</f>
        <v/>
      </c>
      <c r="D90" s="48" t="str">
        <f>IF(EMPLOYEE_PAYROLL!A88="","",EMPLOYEE_PAYROLL!AD88)</f>
        <v/>
      </c>
      <c r="E90" s="48" t="str">
        <f>IF(EMPLOYEE_PAYROLL!A88="","",EMPLOYEE_PAYROLL!AH88)</f>
        <v/>
      </c>
      <c r="F90" s="48" t="str">
        <f>IF(EMPLOYEE_PAYROLL!A88="","",EMPLOYEE_PAYROLL!AI88)</f>
        <v/>
      </c>
      <c r="G90" s="48" t="str">
        <f>IF(EMPLOYEE_PAYROLL!A88="","",EMPLOYEE_PAYROLL!AJ88)</f>
        <v/>
      </c>
      <c r="H90" s="48" t="str">
        <f>IF(EMPLOYEE_PAYROLL!A88="","",EMPLOYEE_PAYROLL!AK88)</f>
        <v/>
      </c>
      <c r="I90" s="48" t="str">
        <f t="shared" si="1"/>
        <v/>
      </c>
    </row>
    <row r="91" spans="1:9" x14ac:dyDescent="0.35">
      <c r="A91" s="50" t="str">
        <f>IF(C91="","",COUNTA($C$4:C91))</f>
        <v/>
      </c>
      <c r="B91" s="48" t="str">
        <f>IF(EMPLOYEE_PAYROLL!A89="","",EMPLOYEE_PAYROLL!B89)</f>
        <v/>
      </c>
      <c r="C91" s="48" t="str">
        <f>IF(EMPLOYEE_PAYROLL!A89="","",EMPLOYEE_PAYROLL!C89)</f>
        <v/>
      </c>
      <c r="D91" s="48" t="str">
        <f>IF(EMPLOYEE_PAYROLL!A89="","",EMPLOYEE_PAYROLL!AD89)</f>
        <v/>
      </c>
      <c r="E91" s="48" t="str">
        <f>IF(EMPLOYEE_PAYROLL!A89="","",EMPLOYEE_PAYROLL!AH89)</f>
        <v/>
      </c>
      <c r="F91" s="48" t="str">
        <f>IF(EMPLOYEE_PAYROLL!A89="","",EMPLOYEE_PAYROLL!AI89)</f>
        <v/>
      </c>
      <c r="G91" s="48" t="str">
        <f>IF(EMPLOYEE_PAYROLL!A89="","",EMPLOYEE_PAYROLL!AJ89)</f>
        <v/>
      </c>
      <c r="H91" s="48" t="str">
        <f>IF(EMPLOYEE_PAYROLL!A89="","",EMPLOYEE_PAYROLL!AK89)</f>
        <v/>
      </c>
      <c r="I91" s="48" t="str">
        <f t="shared" si="1"/>
        <v/>
      </c>
    </row>
    <row r="92" spans="1:9" x14ac:dyDescent="0.35">
      <c r="A92" s="50" t="str">
        <f>IF(C92="","",COUNTA($C$4:C92))</f>
        <v/>
      </c>
      <c r="B92" s="48" t="str">
        <f>IF(EMPLOYEE_PAYROLL!A90="","",EMPLOYEE_PAYROLL!B90)</f>
        <v/>
      </c>
      <c r="C92" s="48" t="str">
        <f>IF(EMPLOYEE_PAYROLL!A90="","",EMPLOYEE_PAYROLL!C90)</f>
        <v/>
      </c>
      <c r="D92" s="48" t="str">
        <f>IF(EMPLOYEE_PAYROLL!A90="","",EMPLOYEE_PAYROLL!AD90)</f>
        <v/>
      </c>
      <c r="E92" s="48" t="str">
        <f>IF(EMPLOYEE_PAYROLL!A90="","",EMPLOYEE_PAYROLL!AH90)</f>
        <v/>
      </c>
      <c r="F92" s="48" t="str">
        <f>IF(EMPLOYEE_PAYROLL!A90="","",EMPLOYEE_PAYROLL!AI90)</f>
        <v/>
      </c>
      <c r="G92" s="48" t="str">
        <f>IF(EMPLOYEE_PAYROLL!A90="","",EMPLOYEE_PAYROLL!AJ90)</f>
        <v/>
      </c>
      <c r="H92" s="48" t="str">
        <f>IF(EMPLOYEE_PAYROLL!A90="","",EMPLOYEE_PAYROLL!AK90)</f>
        <v/>
      </c>
      <c r="I92" s="48" t="str">
        <f t="shared" si="1"/>
        <v/>
      </c>
    </row>
    <row r="93" spans="1:9" x14ac:dyDescent="0.35">
      <c r="A93" s="50" t="str">
        <f>IF(C93="","",COUNTA($C$4:C93))</f>
        <v/>
      </c>
      <c r="B93" s="48" t="str">
        <f>IF(EMPLOYEE_PAYROLL!A91="","",EMPLOYEE_PAYROLL!B91)</f>
        <v/>
      </c>
      <c r="C93" s="48" t="str">
        <f>IF(EMPLOYEE_PAYROLL!A91="","",EMPLOYEE_PAYROLL!C91)</f>
        <v/>
      </c>
      <c r="D93" s="48" t="str">
        <f>IF(EMPLOYEE_PAYROLL!A91="","",EMPLOYEE_PAYROLL!AD91)</f>
        <v/>
      </c>
      <c r="E93" s="48" t="str">
        <f>IF(EMPLOYEE_PAYROLL!A91="","",EMPLOYEE_PAYROLL!AH91)</f>
        <v/>
      </c>
      <c r="F93" s="48" t="str">
        <f>IF(EMPLOYEE_PAYROLL!A91="","",EMPLOYEE_PAYROLL!AI91)</f>
        <v/>
      </c>
      <c r="G93" s="48" t="str">
        <f>IF(EMPLOYEE_PAYROLL!A91="","",EMPLOYEE_PAYROLL!AJ91)</f>
        <v/>
      </c>
      <c r="H93" s="48" t="str">
        <f>IF(EMPLOYEE_PAYROLL!A91="","",EMPLOYEE_PAYROLL!AK91)</f>
        <v/>
      </c>
      <c r="I93" s="48" t="str">
        <f t="shared" si="1"/>
        <v/>
      </c>
    </row>
    <row r="94" spans="1:9" x14ac:dyDescent="0.35">
      <c r="A94" s="50" t="str">
        <f>IF(C94="","",COUNTA($C$4:C94))</f>
        <v/>
      </c>
      <c r="B94" s="48" t="str">
        <f>IF(EMPLOYEE_PAYROLL!A92="","",EMPLOYEE_PAYROLL!B92)</f>
        <v/>
      </c>
      <c r="C94" s="48" t="str">
        <f>IF(EMPLOYEE_PAYROLL!A92="","",EMPLOYEE_PAYROLL!C92)</f>
        <v/>
      </c>
      <c r="D94" s="48" t="str">
        <f>IF(EMPLOYEE_PAYROLL!A92="","",EMPLOYEE_PAYROLL!AD92)</f>
        <v/>
      </c>
      <c r="E94" s="48" t="str">
        <f>IF(EMPLOYEE_PAYROLL!A92="","",EMPLOYEE_PAYROLL!AH92)</f>
        <v/>
      </c>
      <c r="F94" s="48" t="str">
        <f>IF(EMPLOYEE_PAYROLL!A92="","",EMPLOYEE_PAYROLL!AI92)</f>
        <v/>
      </c>
      <c r="G94" s="48" t="str">
        <f>IF(EMPLOYEE_PAYROLL!A92="","",EMPLOYEE_PAYROLL!AJ92)</f>
        <v/>
      </c>
      <c r="H94" s="48" t="str">
        <f>IF(EMPLOYEE_PAYROLL!A92="","",EMPLOYEE_PAYROLL!AK92)</f>
        <v/>
      </c>
      <c r="I94" s="48" t="str">
        <f t="shared" si="1"/>
        <v/>
      </c>
    </row>
    <row r="95" spans="1:9" x14ac:dyDescent="0.35">
      <c r="A95" s="50" t="str">
        <f>IF(C95="","",COUNTA($C$4:C95))</f>
        <v/>
      </c>
      <c r="B95" s="48" t="str">
        <f>IF(EMPLOYEE_PAYROLL!A93="","",EMPLOYEE_PAYROLL!B93)</f>
        <v/>
      </c>
      <c r="C95" s="48" t="str">
        <f>IF(EMPLOYEE_PAYROLL!A93="","",EMPLOYEE_PAYROLL!C93)</f>
        <v/>
      </c>
      <c r="D95" s="48" t="str">
        <f>IF(EMPLOYEE_PAYROLL!A93="","",EMPLOYEE_PAYROLL!AD93)</f>
        <v/>
      </c>
      <c r="E95" s="48" t="str">
        <f>IF(EMPLOYEE_PAYROLL!A93="","",EMPLOYEE_PAYROLL!AH93)</f>
        <v/>
      </c>
      <c r="F95" s="48" t="str">
        <f>IF(EMPLOYEE_PAYROLL!A93="","",EMPLOYEE_PAYROLL!AI93)</f>
        <v/>
      </c>
      <c r="G95" s="48" t="str">
        <f>IF(EMPLOYEE_PAYROLL!A93="","",EMPLOYEE_PAYROLL!AJ93)</f>
        <v/>
      </c>
      <c r="H95" s="48" t="str">
        <f>IF(EMPLOYEE_PAYROLL!A93="","",EMPLOYEE_PAYROLL!AK93)</f>
        <v/>
      </c>
      <c r="I95" s="48" t="str">
        <f t="shared" si="1"/>
        <v/>
      </c>
    </row>
    <row r="96" spans="1:9" x14ac:dyDescent="0.35">
      <c r="A96" s="50" t="str">
        <f>IF(C96="","",COUNTA($C$4:C96))</f>
        <v/>
      </c>
      <c r="B96" s="48" t="str">
        <f>IF(EMPLOYEE_PAYROLL!A94="","",EMPLOYEE_PAYROLL!B94)</f>
        <v/>
      </c>
      <c r="C96" s="48" t="str">
        <f>IF(EMPLOYEE_PAYROLL!A94="","",EMPLOYEE_PAYROLL!C94)</f>
        <v/>
      </c>
      <c r="D96" s="48" t="str">
        <f>IF(EMPLOYEE_PAYROLL!A94="","",EMPLOYEE_PAYROLL!AD94)</f>
        <v/>
      </c>
      <c r="E96" s="48" t="str">
        <f>IF(EMPLOYEE_PAYROLL!A94="","",EMPLOYEE_PAYROLL!AH94)</f>
        <v/>
      </c>
      <c r="F96" s="48" t="str">
        <f>IF(EMPLOYEE_PAYROLL!A94="","",EMPLOYEE_PAYROLL!AI94)</f>
        <v/>
      </c>
      <c r="G96" s="48" t="str">
        <f>IF(EMPLOYEE_PAYROLL!A94="","",EMPLOYEE_PAYROLL!AJ94)</f>
        <v/>
      </c>
      <c r="H96" s="48" t="str">
        <f>IF(EMPLOYEE_PAYROLL!A94="","",EMPLOYEE_PAYROLL!AK94)</f>
        <v/>
      </c>
      <c r="I96" s="48" t="str">
        <f t="shared" si="1"/>
        <v/>
      </c>
    </row>
    <row r="97" spans="1:9" x14ac:dyDescent="0.35">
      <c r="A97" s="50" t="str">
        <f>IF(C97="","",COUNTA($C$4:C97))</f>
        <v/>
      </c>
      <c r="B97" s="48" t="str">
        <f>IF(EMPLOYEE_PAYROLL!A95="","",EMPLOYEE_PAYROLL!B95)</f>
        <v/>
      </c>
      <c r="C97" s="48" t="str">
        <f>IF(EMPLOYEE_PAYROLL!A95="","",EMPLOYEE_PAYROLL!C95)</f>
        <v/>
      </c>
      <c r="D97" s="48" t="str">
        <f>IF(EMPLOYEE_PAYROLL!A95="","",EMPLOYEE_PAYROLL!AD95)</f>
        <v/>
      </c>
      <c r="E97" s="48" t="str">
        <f>IF(EMPLOYEE_PAYROLL!A95="","",EMPLOYEE_PAYROLL!AH95)</f>
        <v/>
      </c>
      <c r="F97" s="48" t="str">
        <f>IF(EMPLOYEE_PAYROLL!A95="","",EMPLOYEE_PAYROLL!AI95)</f>
        <v/>
      </c>
      <c r="G97" s="48" t="str">
        <f>IF(EMPLOYEE_PAYROLL!A95="","",EMPLOYEE_PAYROLL!AJ95)</f>
        <v/>
      </c>
      <c r="H97" s="48" t="str">
        <f>IF(EMPLOYEE_PAYROLL!A95="","",EMPLOYEE_PAYROLL!AK95)</f>
        <v/>
      </c>
      <c r="I97" s="48" t="str">
        <f t="shared" si="1"/>
        <v/>
      </c>
    </row>
    <row r="98" spans="1:9" x14ac:dyDescent="0.35">
      <c r="A98" s="50" t="str">
        <f>IF(C98="","",COUNTA($C$4:C98))</f>
        <v/>
      </c>
      <c r="B98" s="48" t="str">
        <f>IF(EMPLOYEE_PAYROLL!A96="","",EMPLOYEE_PAYROLL!B96)</f>
        <v/>
      </c>
      <c r="C98" s="48" t="str">
        <f>IF(EMPLOYEE_PAYROLL!A96="","",EMPLOYEE_PAYROLL!C96)</f>
        <v/>
      </c>
      <c r="D98" s="48" t="str">
        <f>IF(EMPLOYEE_PAYROLL!A96="","",EMPLOYEE_PAYROLL!AD96)</f>
        <v/>
      </c>
      <c r="E98" s="48" t="str">
        <f>IF(EMPLOYEE_PAYROLL!A96="","",EMPLOYEE_PAYROLL!AH96)</f>
        <v/>
      </c>
      <c r="F98" s="48" t="str">
        <f>IF(EMPLOYEE_PAYROLL!A96="","",EMPLOYEE_PAYROLL!AI96)</f>
        <v/>
      </c>
      <c r="G98" s="48" t="str">
        <f>IF(EMPLOYEE_PAYROLL!A96="","",EMPLOYEE_PAYROLL!AJ96)</f>
        <v/>
      </c>
      <c r="H98" s="48" t="str">
        <f>IF(EMPLOYEE_PAYROLL!A96="","",EMPLOYEE_PAYROLL!AK96)</f>
        <v/>
      </c>
      <c r="I98" s="48" t="str">
        <f t="shared" si="1"/>
        <v/>
      </c>
    </row>
    <row r="99" spans="1:9" x14ac:dyDescent="0.35">
      <c r="A99" s="50" t="str">
        <f>IF(C99="","",COUNTA($C$4:C99))</f>
        <v/>
      </c>
      <c r="B99" s="48" t="str">
        <f>IF(EMPLOYEE_PAYROLL!A97="","",EMPLOYEE_PAYROLL!B97)</f>
        <v/>
      </c>
      <c r="C99" s="48" t="str">
        <f>IF(EMPLOYEE_PAYROLL!A97="","",EMPLOYEE_PAYROLL!C97)</f>
        <v/>
      </c>
      <c r="D99" s="48" t="str">
        <f>IF(EMPLOYEE_PAYROLL!A97="","",EMPLOYEE_PAYROLL!AD97)</f>
        <v/>
      </c>
      <c r="E99" s="48" t="str">
        <f>IF(EMPLOYEE_PAYROLL!A97="","",EMPLOYEE_PAYROLL!AH97)</f>
        <v/>
      </c>
      <c r="F99" s="48" t="str">
        <f>IF(EMPLOYEE_PAYROLL!A97="","",EMPLOYEE_PAYROLL!AI97)</f>
        <v/>
      </c>
      <c r="G99" s="48" t="str">
        <f>IF(EMPLOYEE_PAYROLL!A97="","",EMPLOYEE_PAYROLL!AJ97)</f>
        <v/>
      </c>
      <c r="H99" s="48" t="str">
        <f>IF(EMPLOYEE_PAYROLL!A97="","",EMPLOYEE_PAYROLL!AK97)</f>
        <v/>
      </c>
      <c r="I99" s="48" t="str">
        <f t="shared" si="1"/>
        <v/>
      </c>
    </row>
    <row r="100" spans="1:9" x14ac:dyDescent="0.35">
      <c r="A100" s="50" t="str">
        <f>IF(C100="","",COUNTA($C$4:C100))</f>
        <v/>
      </c>
      <c r="B100" s="48" t="str">
        <f>IF(EMPLOYEE_PAYROLL!A98="","",EMPLOYEE_PAYROLL!B98)</f>
        <v/>
      </c>
      <c r="C100" s="48" t="str">
        <f>IF(EMPLOYEE_PAYROLL!A98="","",EMPLOYEE_PAYROLL!C98)</f>
        <v/>
      </c>
      <c r="D100" s="48" t="str">
        <f>IF(EMPLOYEE_PAYROLL!A98="","",EMPLOYEE_PAYROLL!AD98)</f>
        <v/>
      </c>
      <c r="E100" s="48" t="str">
        <f>IF(EMPLOYEE_PAYROLL!A98="","",EMPLOYEE_PAYROLL!AH98)</f>
        <v/>
      </c>
      <c r="F100" s="48" t="str">
        <f>IF(EMPLOYEE_PAYROLL!A98="","",EMPLOYEE_PAYROLL!AI98)</f>
        <v/>
      </c>
      <c r="G100" s="48" t="str">
        <f>IF(EMPLOYEE_PAYROLL!A98="","",EMPLOYEE_PAYROLL!AJ98)</f>
        <v/>
      </c>
      <c r="H100" s="48" t="str">
        <f>IF(EMPLOYEE_PAYROLL!A98="","",EMPLOYEE_PAYROLL!AK98)</f>
        <v/>
      </c>
      <c r="I100" s="48" t="str">
        <f t="shared" si="1"/>
        <v/>
      </c>
    </row>
    <row r="101" spans="1:9" x14ac:dyDescent="0.35">
      <c r="A101" s="50" t="str">
        <f>IF(C101="","",COUNTA($C$4:C101))</f>
        <v/>
      </c>
      <c r="B101" s="48" t="str">
        <f>IF(EMPLOYEE_PAYROLL!A99="","",EMPLOYEE_PAYROLL!B99)</f>
        <v/>
      </c>
      <c r="C101" s="48" t="str">
        <f>IF(EMPLOYEE_PAYROLL!A99="","",EMPLOYEE_PAYROLL!C99)</f>
        <v/>
      </c>
      <c r="D101" s="48" t="str">
        <f>IF(EMPLOYEE_PAYROLL!A99="","",EMPLOYEE_PAYROLL!AD99)</f>
        <v/>
      </c>
      <c r="E101" s="48" t="str">
        <f>IF(EMPLOYEE_PAYROLL!A99="","",EMPLOYEE_PAYROLL!AH99)</f>
        <v/>
      </c>
      <c r="F101" s="48" t="str">
        <f>IF(EMPLOYEE_PAYROLL!A99="","",EMPLOYEE_PAYROLL!AI99)</f>
        <v/>
      </c>
      <c r="G101" s="48" t="str">
        <f>IF(EMPLOYEE_PAYROLL!A99="","",EMPLOYEE_PAYROLL!AJ99)</f>
        <v/>
      </c>
      <c r="H101" s="48" t="str">
        <f>IF(EMPLOYEE_PAYROLL!A99="","",EMPLOYEE_PAYROLL!AK99)</f>
        <v/>
      </c>
      <c r="I101" s="48" t="str">
        <f t="shared" si="1"/>
        <v/>
      </c>
    </row>
    <row r="102" spans="1:9" x14ac:dyDescent="0.35">
      <c r="A102" s="50" t="str">
        <f>IF(C102="","",COUNTA($C$4:C102))</f>
        <v/>
      </c>
      <c r="B102" s="48" t="str">
        <f>IF(EMPLOYEE_PAYROLL!A100="","",EMPLOYEE_PAYROLL!B100)</f>
        <v/>
      </c>
      <c r="C102" s="48" t="str">
        <f>IF(EMPLOYEE_PAYROLL!A100="","",EMPLOYEE_PAYROLL!C100)</f>
        <v/>
      </c>
      <c r="D102" s="48" t="str">
        <f>IF(EMPLOYEE_PAYROLL!A100="","",EMPLOYEE_PAYROLL!AD100)</f>
        <v/>
      </c>
      <c r="E102" s="48" t="str">
        <f>IF(EMPLOYEE_PAYROLL!A100="","",EMPLOYEE_PAYROLL!AH100)</f>
        <v/>
      </c>
      <c r="F102" s="48" t="str">
        <f>IF(EMPLOYEE_PAYROLL!A100="","",EMPLOYEE_PAYROLL!AI100)</f>
        <v/>
      </c>
      <c r="G102" s="48" t="str">
        <f>IF(EMPLOYEE_PAYROLL!A100="","",EMPLOYEE_PAYROLL!AJ100)</f>
        <v/>
      </c>
      <c r="H102" s="48" t="str">
        <f>IF(EMPLOYEE_PAYROLL!A100="","",EMPLOYEE_PAYROLL!AK100)</f>
        <v/>
      </c>
      <c r="I102" s="48" t="str">
        <f t="shared" si="1"/>
        <v/>
      </c>
    </row>
    <row r="103" spans="1:9" x14ac:dyDescent="0.35">
      <c r="A103" s="50" t="str">
        <f>IF(C103="","",COUNTA($C$4:C103))</f>
        <v/>
      </c>
      <c r="B103" s="48" t="str">
        <f>IF(EMPLOYEE_PAYROLL!A101="","",EMPLOYEE_PAYROLL!B101)</f>
        <v/>
      </c>
      <c r="C103" s="48" t="str">
        <f>IF(EMPLOYEE_PAYROLL!A101="","",EMPLOYEE_PAYROLL!C101)</f>
        <v/>
      </c>
      <c r="D103" s="48" t="str">
        <f>IF(EMPLOYEE_PAYROLL!A101="","",EMPLOYEE_PAYROLL!AD101)</f>
        <v/>
      </c>
      <c r="E103" s="48" t="str">
        <f>IF(EMPLOYEE_PAYROLL!A101="","",EMPLOYEE_PAYROLL!AH101)</f>
        <v/>
      </c>
      <c r="F103" s="48" t="str">
        <f>IF(EMPLOYEE_PAYROLL!A101="","",EMPLOYEE_PAYROLL!AI101)</f>
        <v/>
      </c>
      <c r="G103" s="48" t="str">
        <f>IF(EMPLOYEE_PAYROLL!A101="","",EMPLOYEE_PAYROLL!AJ101)</f>
        <v/>
      </c>
      <c r="H103" s="48" t="str">
        <f>IF(EMPLOYEE_PAYROLL!A101="","",EMPLOYEE_PAYROLL!AK101)</f>
        <v/>
      </c>
      <c r="I103" s="48" t="str">
        <f t="shared" si="1"/>
        <v/>
      </c>
    </row>
    <row r="104" spans="1:9" x14ac:dyDescent="0.35">
      <c r="A104" s="50" t="str">
        <f>IF(C104="","",COUNTA($C$4:C104))</f>
        <v/>
      </c>
      <c r="B104" s="48" t="str">
        <f>IF(EMPLOYEE_PAYROLL!A102="","",EMPLOYEE_PAYROLL!B102)</f>
        <v/>
      </c>
      <c r="C104" s="48" t="str">
        <f>IF(EMPLOYEE_PAYROLL!A102="","",EMPLOYEE_PAYROLL!C102)</f>
        <v/>
      </c>
      <c r="D104" s="48" t="str">
        <f>IF(EMPLOYEE_PAYROLL!A102="","",EMPLOYEE_PAYROLL!AD102)</f>
        <v/>
      </c>
      <c r="E104" s="48" t="str">
        <f>IF(EMPLOYEE_PAYROLL!A102="","",EMPLOYEE_PAYROLL!AH102)</f>
        <v/>
      </c>
      <c r="F104" s="48" t="str">
        <f>IF(EMPLOYEE_PAYROLL!A102="","",EMPLOYEE_PAYROLL!AI102)</f>
        <v/>
      </c>
      <c r="G104" s="48" t="str">
        <f>IF(EMPLOYEE_PAYROLL!A102="","",EMPLOYEE_PAYROLL!AJ102)</f>
        <v/>
      </c>
      <c r="H104" s="48" t="str">
        <f>IF(EMPLOYEE_PAYROLL!A102="","",EMPLOYEE_PAYROLL!AK102)</f>
        <v/>
      </c>
      <c r="I104" s="48" t="str">
        <f t="shared" si="1"/>
        <v/>
      </c>
    </row>
    <row r="105" spans="1:9" x14ac:dyDescent="0.35">
      <c r="A105" s="50" t="str">
        <f>IF(C105="","",COUNTA($C$4:C105))</f>
        <v/>
      </c>
      <c r="B105" s="48" t="str">
        <f>IF(EMPLOYEE_PAYROLL!A103="","",EMPLOYEE_PAYROLL!B103)</f>
        <v/>
      </c>
      <c r="C105" s="48" t="str">
        <f>IF(EMPLOYEE_PAYROLL!A103="","",EMPLOYEE_PAYROLL!C103)</f>
        <v/>
      </c>
      <c r="D105" s="48" t="str">
        <f>IF(EMPLOYEE_PAYROLL!A103="","",EMPLOYEE_PAYROLL!AD103)</f>
        <v/>
      </c>
      <c r="E105" s="48" t="str">
        <f>IF(EMPLOYEE_PAYROLL!A103="","",EMPLOYEE_PAYROLL!AH103)</f>
        <v/>
      </c>
      <c r="F105" s="48" t="str">
        <f>IF(EMPLOYEE_PAYROLL!A103="","",EMPLOYEE_PAYROLL!AI103)</f>
        <v/>
      </c>
      <c r="G105" s="48" t="str">
        <f>IF(EMPLOYEE_PAYROLL!A103="","",EMPLOYEE_PAYROLL!AJ103)</f>
        <v/>
      </c>
      <c r="H105" s="48" t="str">
        <f>IF(EMPLOYEE_PAYROLL!A103="","",EMPLOYEE_PAYROLL!AK103)</f>
        <v/>
      </c>
      <c r="I105" s="48" t="str">
        <f t="shared" si="1"/>
        <v/>
      </c>
    </row>
    <row r="106" spans="1:9" x14ac:dyDescent="0.35">
      <c r="A106" s="50" t="str">
        <f>IF(C106="","",COUNTA($C$4:C106))</f>
        <v/>
      </c>
      <c r="B106" s="48" t="str">
        <f>IF(EMPLOYEE_PAYROLL!A104="","",EMPLOYEE_PAYROLL!B104)</f>
        <v/>
      </c>
      <c r="C106" s="48" t="str">
        <f>IF(EMPLOYEE_PAYROLL!A104="","",EMPLOYEE_PAYROLL!C104)</f>
        <v/>
      </c>
      <c r="D106" s="48" t="str">
        <f>IF(EMPLOYEE_PAYROLL!A104="","",EMPLOYEE_PAYROLL!AD104)</f>
        <v/>
      </c>
      <c r="E106" s="48" t="str">
        <f>IF(EMPLOYEE_PAYROLL!A104="","",EMPLOYEE_PAYROLL!AH104)</f>
        <v/>
      </c>
      <c r="F106" s="48" t="str">
        <f>IF(EMPLOYEE_PAYROLL!A104="","",EMPLOYEE_PAYROLL!AI104)</f>
        <v/>
      </c>
      <c r="G106" s="48" t="str">
        <f>IF(EMPLOYEE_PAYROLL!A104="","",EMPLOYEE_PAYROLL!AJ104)</f>
        <v/>
      </c>
      <c r="H106" s="48" t="str">
        <f>IF(EMPLOYEE_PAYROLL!A104="","",EMPLOYEE_PAYROLL!AK104)</f>
        <v/>
      </c>
      <c r="I106" s="48" t="str">
        <f t="shared" si="1"/>
        <v/>
      </c>
    </row>
    <row r="107" spans="1:9" x14ac:dyDescent="0.35">
      <c r="A107" s="50" t="str">
        <f>IF(C107="","",COUNTA($C$4:C107))</f>
        <v/>
      </c>
      <c r="B107" s="48" t="str">
        <f>IF(EMPLOYEE_PAYROLL!A105="","",EMPLOYEE_PAYROLL!B105)</f>
        <v/>
      </c>
      <c r="C107" s="48" t="str">
        <f>IF(EMPLOYEE_PAYROLL!A105="","",EMPLOYEE_PAYROLL!C105)</f>
        <v/>
      </c>
      <c r="D107" s="48" t="str">
        <f>IF(EMPLOYEE_PAYROLL!A105="","",EMPLOYEE_PAYROLL!AD105)</f>
        <v/>
      </c>
      <c r="E107" s="48" t="str">
        <f>IF(EMPLOYEE_PAYROLL!A105="","",EMPLOYEE_PAYROLL!AH105)</f>
        <v/>
      </c>
      <c r="F107" s="48" t="str">
        <f>IF(EMPLOYEE_PAYROLL!A105="","",EMPLOYEE_PAYROLL!AI105)</f>
        <v/>
      </c>
      <c r="G107" s="48" t="str">
        <f>IF(EMPLOYEE_PAYROLL!A105="","",EMPLOYEE_PAYROLL!AJ105)</f>
        <v/>
      </c>
      <c r="H107" s="48" t="str">
        <f>IF(EMPLOYEE_PAYROLL!A105="","",EMPLOYEE_PAYROLL!AK105)</f>
        <v/>
      </c>
      <c r="I107" s="48" t="str">
        <f t="shared" si="1"/>
        <v/>
      </c>
    </row>
    <row r="108" spans="1:9" x14ac:dyDescent="0.35">
      <c r="A108" s="50" t="str">
        <f>IF(C108="","",COUNTA($C$4:C108))</f>
        <v/>
      </c>
      <c r="B108" s="48" t="str">
        <f>IF(EMPLOYEE_PAYROLL!A106="","",EMPLOYEE_PAYROLL!B106)</f>
        <v/>
      </c>
      <c r="C108" s="48" t="str">
        <f>IF(EMPLOYEE_PAYROLL!A106="","",EMPLOYEE_PAYROLL!C106)</f>
        <v/>
      </c>
      <c r="D108" s="48" t="str">
        <f>IF(EMPLOYEE_PAYROLL!A106="","",EMPLOYEE_PAYROLL!AD106)</f>
        <v/>
      </c>
      <c r="E108" s="48" t="str">
        <f>IF(EMPLOYEE_PAYROLL!A106="","",EMPLOYEE_PAYROLL!AH106)</f>
        <v/>
      </c>
      <c r="F108" s="48" t="str">
        <f>IF(EMPLOYEE_PAYROLL!A106="","",EMPLOYEE_PAYROLL!AI106)</f>
        <v/>
      </c>
      <c r="G108" s="48" t="str">
        <f>IF(EMPLOYEE_PAYROLL!A106="","",EMPLOYEE_PAYROLL!AJ106)</f>
        <v/>
      </c>
      <c r="H108" s="48" t="str">
        <f>IF(EMPLOYEE_PAYROLL!A106="","",EMPLOYEE_PAYROLL!AK106)</f>
        <v/>
      </c>
      <c r="I108" s="48" t="str">
        <f t="shared" si="1"/>
        <v/>
      </c>
    </row>
    <row r="109" spans="1:9" x14ac:dyDescent="0.35">
      <c r="A109" s="50" t="str">
        <f>IF(C109="","",COUNTA($C$4:C109))</f>
        <v/>
      </c>
      <c r="B109" s="48" t="str">
        <f>IF(EMPLOYEE_PAYROLL!A107="","",EMPLOYEE_PAYROLL!B107)</f>
        <v/>
      </c>
      <c r="C109" s="48" t="str">
        <f>IF(EMPLOYEE_PAYROLL!A107="","",EMPLOYEE_PAYROLL!C107)</f>
        <v/>
      </c>
      <c r="D109" s="48" t="str">
        <f>IF(EMPLOYEE_PAYROLL!A107="","",EMPLOYEE_PAYROLL!AD107)</f>
        <v/>
      </c>
      <c r="E109" s="48" t="str">
        <f>IF(EMPLOYEE_PAYROLL!A107="","",EMPLOYEE_PAYROLL!AH107)</f>
        <v/>
      </c>
      <c r="F109" s="48" t="str">
        <f>IF(EMPLOYEE_PAYROLL!A107="","",EMPLOYEE_PAYROLL!AI107)</f>
        <v/>
      </c>
      <c r="G109" s="48" t="str">
        <f>IF(EMPLOYEE_PAYROLL!A107="","",EMPLOYEE_PAYROLL!AJ107)</f>
        <v/>
      </c>
      <c r="H109" s="48" t="str">
        <f>IF(EMPLOYEE_PAYROLL!A107="","",EMPLOYEE_PAYROLL!AK107)</f>
        <v/>
      </c>
      <c r="I109" s="48" t="str">
        <f t="shared" si="1"/>
        <v/>
      </c>
    </row>
    <row r="110" spans="1:9" x14ac:dyDescent="0.35">
      <c r="A110" s="50" t="str">
        <f>IF(C110="","",COUNTA($C$4:C110))</f>
        <v/>
      </c>
      <c r="B110" s="48" t="str">
        <f>IF(EMPLOYEE_PAYROLL!A108="","",EMPLOYEE_PAYROLL!B108)</f>
        <v/>
      </c>
      <c r="C110" s="48" t="str">
        <f>IF(EMPLOYEE_PAYROLL!A108="","",EMPLOYEE_PAYROLL!C108)</f>
        <v/>
      </c>
      <c r="D110" s="48" t="str">
        <f>IF(EMPLOYEE_PAYROLL!A108="","",EMPLOYEE_PAYROLL!AD108)</f>
        <v/>
      </c>
      <c r="E110" s="48" t="str">
        <f>IF(EMPLOYEE_PAYROLL!A108="","",EMPLOYEE_PAYROLL!AH108)</f>
        <v/>
      </c>
      <c r="F110" s="48" t="str">
        <f>IF(EMPLOYEE_PAYROLL!A108="","",EMPLOYEE_PAYROLL!AI108)</f>
        <v/>
      </c>
      <c r="G110" s="48" t="str">
        <f>IF(EMPLOYEE_PAYROLL!A108="","",EMPLOYEE_PAYROLL!AJ108)</f>
        <v/>
      </c>
      <c r="H110" s="48" t="str">
        <f>IF(EMPLOYEE_PAYROLL!A108="","",EMPLOYEE_PAYROLL!AK108)</f>
        <v/>
      </c>
      <c r="I110" s="48" t="str">
        <f t="shared" si="1"/>
        <v/>
      </c>
    </row>
    <row r="111" spans="1:9" x14ac:dyDescent="0.35">
      <c r="A111" s="50" t="str">
        <f>IF(C111="","",COUNTA($C$4:C111))</f>
        <v/>
      </c>
      <c r="B111" s="48" t="str">
        <f>IF(EMPLOYEE_PAYROLL!A109="","",EMPLOYEE_PAYROLL!B109)</f>
        <v/>
      </c>
      <c r="C111" s="48" t="str">
        <f>IF(EMPLOYEE_PAYROLL!A109="","",EMPLOYEE_PAYROLL!C109)</f>
        <v/>
      </c>
      <c r="D111" s="48" t="str">
        <f>IF(EMPLOYEE_PAYROLL!A109="","",EMPLOYEE_PAYROLL!AD109)</f>
        <v/>
      </c>
      <c r="E111" s="48" t="str">
        <f>IF(EMPLOYEE_PAYROLL!A109="","",EMPLOYEE_PAYROLL!AH109)</f>
        <v/>
      </c>
      <c r="F111" s="48" t="str">
        <f>IF(EMPLOYEE_PAYROLL!A109="","",EMPLOYEE_PAYROLL!AI109)</f>
        <v/>
      </c>
      <c r="G111" s="48" t="str">
        <f>IF(EMPLOYEE_PAYROLL!A109="","",EMPLOYEE_PAYROLL!AJ109)</f>
        <v/>
      </c>
      <c r="H111" s="48" t="str">
        <f>IF(EMPLOYEE_PAYROLL!A109="","",EMPLOYEE_PAYROLL!AK109)</f>
        <v/>
      </c>
      <c r="I111" s="48" t="str">
        <f t="shared" si="1"/>
        <v/>
      </c>
    </row>
    <row r="112" spans="1:9" x14ac:dyDescent="0.35">
      <c r="A112" s="50" t="str">
        <f>IF(C112="","",COUNTA($C$4:C112))</f>
        <v/>
      </c>
      <c r="B112" s="48" t="str">
        <f>IF(EMPLOYEE_PAYROLL!A110="","",EMPLOYEE_PAYROLL!B110)</f>
        <v/>
      </c>
      <c r="C112" s="48" t="str">
        <f>IF(EMPLOYEE_PAYROLL!A110="","",EMPLOYEE_PAYROLL!C110)</f>
        <v/>
      </c>
      <c r="D112" s="48" t="str">
        <f>IF(EMPLOYEE_PAYROLL!A110="","",EMPLOYEE_PAYROLL!AD110)</f>
        <v/>
      </c>
      <c r="E112" s="48" t="str">
        <f>IF(EMPLOYEE_PAYROLL!A110="","",EMPLOYEE_PAYROLL!AH110)</f>
        <v/>
      </c>
      <c r="F112" s="48" t="str">
        <f>IF(EMPLOYEE_PAYROLL!A110="","",EMPLOYEE_PAYROLL!AI110)</f>
        <v/>
      </c>
      <c r="G112" s="48" t="str">
        <f>IF(EMPLOYEE_PAYROLL!A110="","",EMPLOYEE_PAYROLL!AJ110)</f>
        <v/>
      </c>
      <c r="H112" s="48" t="str">
        <f>IF(EMPLOYEE_PAYROLL!A110="","",EMPLOYEE_PAYROLL!AK110)</f>
        <v/>
      </c>
      <c r="I112" s="48" t="str">
        <f t="shared" si="1"/>
        <v/>
      </c>
    </row>
    <row r="113" spans="1:9" x14ac:dyDescent="0.35">
      <c r="A113" s="50" t="str">
        <f>IF(C113="","",COUNTA($C$4:C113))</f>
        <v/>
      </c>
      <c r="B113" s="48" t="str">
        <f>IF(EMPLOYEE_PAYROLL!A111="","",EMPLOYEE_PAYROLL!B111)</f>
        <v/>
      </c>
      <c r="C113" s="48" t="str">
        <f>IF(EMPLOYEE_PAYROLL!A111="","",EMPLOYEE_PAYROLL!C111)</f>
        <v/>
      </c>
      <c r="D113" s="48" t="str">
        <f>IF(EMPLOYEE_PAYROLL!A111="","",EMPLOYEE_PAYROLL!AD111)</f>
        <v/>
      </c>
      <c r="E113" s="48" t="str">
        <f>IF(EMPLOYEE_PAYROLL!A111="","",EMPLOYEE_PAYROLL!AH111)</f>
        <v/>
      </c>
      <c r="F113" s="48" t="str">
        <f>IF(EMPLOYEE_PAYROLL!A111="","",EMPLOYEE_PAYROLL!AI111)</f>
        <v/>
      </c>
      <c r="G113" s="48" t="str">
        <f>IF(EMPLOYEE_PAYROLL!A111="","",EMPLOYEE_PAYROLL!AJ111)</f>
        <v/>
      </c>
      <c r="H113" s="48" t="str">
        <f>IF(EMPLOYEE_PAYROLL!A111="","",EMPLOYEE_PAYROLL!AK111)</f>
        <v/>
      </c>
      <c r="I113" s="48" t="str">
        <f t="shared" si="1"/>
        <v/>
      </c>
    </row>
    <row r="114" spans="1:9" x14ac:dyDescent="0.35">
      <c r="A114" s="50" t="str">
        <f>IF(C114="","",COUNTA($C$4:C114))</f>
        <v/>
      </c>
      <c r="B114" s="48" t="str">
        <f>IF(EMPLOYEE_PAYROLL!A112="","",EMPLOYEE_PAYROLL!B112)</f>
        <v/>
      </c>
      <c r="C114" s="48" t="str">
        <f>IF(EMPLOYEE_PAYROLL!A112="","",EMPLOYEE_PAYROLL!C112)</f>
        <v/>
      </c>
      <c r="D114" s="48" t="str">
        <f>IF(EMPLOYEE_PAYROLL!A112="","",EMPLOYEE_PAYROLL!AD112)</f>
        <v/>
      </c>
      <c r="E114" s="48" t="str">
        <f>IF(EMPLOYEE_PAYROLL!A112="","",EMPLOYEE_PAYROLL!AH112)</f>
        <v/>
      </c>
      <c r="F114" s="48" t="str">
        <f>IF(EMPLOYEE_PAYROLL!A112="","",EMPLOYEE_PAYROLL!AI112)</f>
        <v/>
      </c>
      <c r="G114" s="48" t="str">
        <f>IF(EMPLOYEE_PAYROLL!A112="","",EMPLOYEE_PAYROLL!AJ112)</f>
        <v/>
      </c>
      <c r="H114" s="48" t="str">
        <f>IF(EMPLOYEE_PAYROLL!A112="","",EMPLOYEE_PAYROLL!AK112)</f>
        <v/>
      </c>
      <c r="I114" s="48" t="str">
        <f t="shared" si="1"/>
        <v/>
      </c>
    </row>
    <row r="115" spans="1:9" x14ac:dyDescent="0.35">
      <c r="A115" s="50" t="str">
        <f>IF(C115="","",COUNTA($C$4:C115))</f>
        <v/>
      </c>
      <c r="B115" s="48" t="str">
        <f>IF(EMPLOYEE_PAYROLL!A113="","",EMPLOYEE_PAYROLL!B113)</f>
        <v/>
      </c>
      <c r="C115" s="48" t="str">
        <f>IF(EMPLOYEE_PAYROLL!A113="","",EMPLOYEE_PAYROLL!C113)</f>
        <v/>
      </c>
      <c r="D115" s="48" t="str">
        <f>IF(EMPLOYEE_PAYROLL!A113="","",EMPLOYEE_PAYROLL!AD113)</f>
        <v/>
      </c>
      <c r="E115" s="48" t="str">
        <f>IF(EMPLOYEE_PAYROLL!A113="","",EMPLOYEE_PAYROLL!AH113)</f>
        <v/>
      </c>
      <c r="F115" s="48" t="str">
        <f>IF(EMPLOYEE_PAYROLL!A113="","",EMPLOYEE_PAYROLL!AI113)</f>
        <v/>
      </c>
      <c r="G115" s="48" t="str">
        <f>IF(EMPLOYEE_PAYROLL!A113="","",EMPLOYEE_PAYROLL!AJ113)</f>
        <v/>
      </c>
      <c r="H115" s="48" t="str">
        <f>IF(EMPLOYEE_PAYROLL!A113="","",EMPLOYEE_PAYROLL!AK113)</f>
        <v/>
      </c>
      <c r="I115" s="48" t="str">
        <f t="shared" si="1"/>
        <v/>
      </c>
    </row>
    <row r="116" spans="1:9" x14ac:dyDescent="0.35">
      <c r="A116" s="50" t="str">
        <f>IF(C116="","",COUNTA($C$4:C116))</f>
        <v/>
      </c>
      <c r="B116" s="48" t="str">
        <f>IF(EMPLOYEE_PAYROLL!A114="","",EMPLOYEE_PAYROLL!B114)</f>
        <v/>
      </c>
      <c r="C116" s="48" t="str">
        <f>IF(EMPLOYEE_PAYROLL!A114="","",EMPLOYEE_PAYROLL!C114)</f>
        <v/>
      </c>
      <c r="D116" s="48" t="str">
        <f>IF(EMPLOYEE_PAYROLL!A114="","",EMPLOYEE_PAYROLL!AD114)</f>
        <v/>
      </c>
      <c r="E116" s="48" t="str">
        <f>IF(EMPLOYEE_PAYROLL!A114="","",EMPLOYEE_PAYROLL!AH114)</f>
        <v/>
      </c>
      <c r="F116" s="48" t="str">
        <f>IF(EMPLOYEE_PAYROLL!A114="","",EMPLOYEE_PAYROLL!AI114)</f>
        <v/>
      </c>
      <c r="G116" s="48" t="str">
        <f>IF(EMPLOYEE_PAYROLL!A114="","",EMPLOYEE_PAYROLL!AJ114)</f>
        <v/>
      </c>
      <c r="H116" s="48" t="str">
        <f>IF(EMPLOYEE_PAYROLL!A114="","",EMPLOYEE_PAYROLL!AK114)</f>
        <v/>
      </c>
      <c r="I116" s="48" t="str">
        <f t="shared" si="1"/>
        <v/>
      </c>
    </row>
    <row r="117" spans="1:9" x14ac:dyDescent="0.35">
      <c r="A117" s="50" t="str">
        <f>IF(C117="","",COUNTA($C$4:C117))</f>
        <v/>
      </c>
      <c r="B117" s="48" t="str">
        <f>IF(EMPLOYEE_PAYROLL!A115="","",EMPLOYEE_PAYROLL!B115)</f>
        <v/>
      </c>
      <c r="C117" s="48" t="str">
        <f>IF(EMPLOYEE_PAYROLL!A115="","",EMPLOYEE_PAYROLL!C115)</f>
        <v/>
      </c>
      <c r="D117" s="48" t="str">
        <f>IF(EMPLOYEE_PAYROLL!A115="","",EMPLOYEE_PAYROLL!AD115)</f>
        <v/>
      </c>
      <c r="E117" s="48" t="str">
        <f>IF(EMPLOYEE_PAYROLL!A115="","",EMPLOYEE_PAYROLL!AH115)</f>
        <v/>
      </c>
      <c r="F117" s="48" t="str">
        <f>IF(EMPLOYEE_PAYROLL!A115="","",EMPLOYEE_PAYROLL!AI115)</f>
        <v/>
      </c>
      <c r="G117" s="48" t="str">
        <f>IF(EMPLOYEE_PAYROLL!A115="","",EMPLOYEE_PAYROLL!AJ115)</f>
        <v/>
      </c>
      <c r="H117" s="48" t="str">
        <f>IF(EMPLOYEE_PAYROLL!A115="","",EMPLOYEE_PAYROLL!AK115)</f>
        <v/>
      </c>
      <c r="I117" s="48" t="str">
        <f t="shared" si="1"/>
        <v/>
      </c>
    </row>
    <row r="118" spans="1:9" x14ac:dyDescent="0.35">
      <c r="A118" s="50" t="str">
        <f>IF(C118="","",COUNTA($C$4:C118))</f>
        <v/>
      </c>
      <c r="B118" s="48" t="str">
        <f>IF(EMPLOYEE_PAYROLL!A116="","",EMPLOYEE_PAYROLL!B116)</f>
        <v/>
      </c>
      <c r="C118" s="48" t="str">
        <f>IF(EMPLOYEE_PAYROLL!A116="","",EMPLOYEE_PAYROLL!C116)</f>
        <v/>
      </c>
      <c r="D118" s="48" t="str">
        <f>IF(EMPLOYEE_PAYROLL!A116="","",EMPLOYEE_PAYROLL!AD116)</f>
        <v/>
      </c>
      <c r="E118" s="48" t="str">
        <f>IF(EMPLOYEE_PAYROLL!A116="","",EMPLOYEE_PAYROLL!AH116)</f>
        <v/>
      </c>
      <c r="F118" s="48" t="str">
        <f>IF(EMPLOYEE_PAYROLL!A116="","",EMPLOYEE_PAYROLL!AI116)</f>
        <v/>
      </c>
      <c r="G118" s="48" t="str">
        <f>IF(EMPLOYEE_PAYROLL!A116="","",EMPLOYEE_PAYROLL!AJ116)</f>
        <v/>
      </c>
      <c r="H118" s="48" t="str">
        <f>IF(EMPLOYEE_PAYROLL!A116="","",EMPLOYEE_PAYROLL!AK116)</f>
        <v/>
      </c>
      <c r="I118" s="48" t="str">
        <f t="shared" si="1"/>
        <v/>
      </c>
    </row>
    <row r="119" spans="1:9" x14ac:dyDescent="0.35">
      <c r="A119" s="50" t="str">
        <f>IF(C119="","",COUNTA($C$4:C119))</f>
        <v/>
      </c>
      <c r="B119" s="48" t="str">
        <f>IF(EMPLOYEE_PAYROLL!A117="","",EMPLOYEE_PAYROLL!B117)</f>
        <v/>
      </c>
      <c r="C119" s="48" t="str">
        <f>IF(EMPLOYEE_PAYROLL!A117="","",EMPLOYEE_PAYROLL!C117)</f>
        <v/>
      </c>
      <c r="D119" s="48" t="str">
        <f>IF(EMPLOYEE_PAYROLL!A117="","",EMPLOYEE_PAYROLL!AD117)</f>
        <v/>
      </c>
      <c r="E119" s="48" t="str">
        <f>IF(EMPLOYEE_PAYROLL!A117="","",EMPLOYEE_PAYROLL!AH117)</f>
        <v/>
      </c>
      <c r="F119" s="48" t="str">
        <f>IF(EMPLOYEE_PAYROLL!A117="","",EMPLOYEE_PAYROLL!AI117)</f>
        <v/>
      </c>
      <c r="G119" s="48" t="str">
        <f>IF(EMPLOYEE_PAYROLL!A117="","",EMPLOYEE_PAYROLL!AJ117)</f>
        <v/>
      </c>
      <c r="H119" s="48" t="str">
        <f>IF(EMPLOYEE_PAYROLL!A117="","",EMPLOYEE_PAYROLL!AK117)</f>
        <v/>
      </c>
      <c r="I119" s="48" t="str">
        <f t="shared" si="1"/>
        <v/>
      </c>
    </row>
    <row r="120" spans="1:9" x14ac:dyDescent="0.35">
      <c r="A120" s="50" t="str">
        <f>IF(C120="","",COUNTA($C$4:C120))</f>
        <v/>
      </c>
      <c r="B120" s="48" t="str">
        <f>IF(EMPLOYEE_PAYROLL!A118="","",EMPLOYEE_PAYROLL!B118)</f>
        <v/>
      </c>
      <c r="C120" s="48" t="str">
        <f>IF(EMPLOYEE_PAYROLL!A118="","",EMPLOYEE_PAYROLL!C118)</f>
        <v/>
      </c>
      <c r="D120" s="48" t="str">
        <f>IF(EMPLOYEE_PAYROLL!A118="","",EMPLOYEE_PAYROLL!AD118)</f>
        <v/>
      </c>
      <c r="E120" s="48" t="str">
        <f>IF(EMPLOYEE_PAYROLL!A118="","",EMPLOYEE_PAYROLL!AH118)</f>
        <v/>
      </c>
      <c r="F120" s="48" t="str">
        <f>IF(EMPLOYEE_PAYROLL!A118="","",EMPLOYEE_PAYROLL!AI118)</f>
        <v/>
      </c>
      <c r="G120" s="48" t="str">
        <f>IF(EMPLOYEE_PAYROLL!A118="","",EMPLOYEE_PAYROLL!AJ118)</f>
        <v/>
      </c>
      <c r="H120" s="48" t="str">
        <f>IF(EMPLOYEE_PAYROLL!A118="","",EMPLOYEE_PAYROLL!AK118)</f>
        <v/>
      </c>
      <c r="I120" s="48" t="str">
        <f t="shared" si="1"/>
        <v/>
      </c>
    </row>
    <row r="121" spans="1:9" x14ac:dyDescent="0.35">
      <c r="A121" s="50" t="str">
        <f>IF(C121="","",COUNTA($C$4:C121))</f>
        <v/>
      </c>
      <c r="B121" s="48" t="str">
        <f>IF(EMPLOYEE_PAYROLL!A119="","",EMPLOYEE_PAYROLL!B119)</f>
        <v/>
      </c>
      <c r="C121" s="48" t="str">
        <f>IF(EMPLOYEE_PAYROLL!A119="","",EMPLOYEE_PAYROLL!C119)</f>
        <v/>
      </c>
      <c r="D121" s="48" t="str">
        <f>IF(EMPLOYEE_PAYROLL!A119="","",EMPLOYEE_PAYROLL!AD119)</f>
        <v/>
      </c>
      <c r="E121" s="48" t="str">
        <f>IF(EMPLOYEE_PAYROLL!A119="","",EMPLOYEE_PAYROLL!AH119)</f>
        <v/>
      </c>
      <c r="F121" s="48" t="str">
        <f>IF(EMPLOYEE_PAYROLL!A119="","",EMPLOYEE_PAYROLL!AI119)</f>
        <v/>
      </c>
      <c r="G121" s="48" t="str">
        <f>IF(EMPLOYEE_PAYROLL!A119="","",EMPLOYEE_PAYROLL!AJ119)</f>
        <v/>
      </c>
      <c r="H121" s="48" t="str">
        <f>IF(EMPLOYEE_PAYROLL!A119="","",EMPLOYEE_PAYROLL!AK119)</f>
        <v/>
      </c>
      <c r="I121" s="48" t="str">
        <f t="shared" si="1"/>
        <v/>
      </c>
    </row>
    <row r="122" spans="1:9" x14ac:dyDescent="0.35">
      <c r="A122" s="50" t="str">
        <f>IF(C122="","",COUNTA($C$4:C122))</f>
        <v/>
      </c>
      <c r="B122" s="48" t="str">
        <f>IF(EMPLOYEE_PAYROLL!A120="","",EMPLOYEE_PAYROLL!B120)</f>
        <v/>
      </c>
      <c r="C122" s="48" t="str">
        <f>IF(EMPLOYEE_PAYROLL!A120="","",EMPLOYEE_PAYROLL!C120)</f>
        <v/>
      </c>
      <c r="D122" s="48" t="str">
        <f>IF(EMPLOYEE_PAYROLL!A120="","",EMPLOYEE_PAYROLL!AD120)</f>
        <v/>
      </c>
      <c r="E122" s="48" t="str">
        <f>IF(EMPLOYEE_PAYROLL!A120="","",EMPLOYEE_PAYROLL!AH120)</f>
        <v/>
      </c>
      <c r="F122" s="48" t="str">
        <f>IF(EMPLOYEE_PAYROLL!A120="","",EMPLOYEE_PAYROLL!AI120)</f>
        <v/>
      </c>
      <c r="G122" s="48" t="str">
        <f>IF(EMPLOYEE_PAYROLL!A120="","",EMPLOYEE_PAYROLL!AJ120)</f>
        <v/>
      </c>
      <c r="H122" s="48" t="str">
        <f>IF(EMPLOYEE_PAYROLL!A120="","",EMPLOYEE_PAYROLL!AK120)</f>
        <v/>
      </c>
      <c r="I122" s="48" t="str">
        <f t="shared" si="1"/>
        <v/>
      </c>
    </row>
    <row r="123" spans="1:9" x14ac:dyDescent="0.35">
      <c r="A123" s="50" t="str">
        <f>IF(C123="","",COUNTA($C$4:C123))</f>
        <v/>
      </c>
      <c r="B123" s="48" t="str">
        <f>IF(EMPLOYEE_PAYROLL!A121="","",EMPLOYEE_PAYROLL!B121)</f>
        <v/>
      </c>
      <c r="C123" s="48" t="str">
        <f>IF(EMPLOYEE_PAYROLL!A121="","",EMPLOYEE_PAYROLL!C121)</f>
        <v/>
      </c>
      <c r="D123" s="48" t="str">
        <f>IF(EMPLOYEE_PAYROLL!A121="","",EMPLOYEE_PAYROLL!AD121)</f>
        <v/>
      </c>
      <c r="E123" s="48" t="str">
        <f>IF(EMPLOYEE_PAYROLL!A121="","",EMPLOYEE_PAYROLL!AH121)</f>
        <v/>
      </c>
      <c r="F123" s="48" t="str">
        <f>IF(EMPLOYEE_PAYROLL!A121="","",EMPLOYEE_PAYROLL!AI121)</f>
        <v/>
      </c>
      <c r="G123" s="48" t="str">
        <f>IF(EMPLOYEE_PAYROLL!A121="","",EMPLOYEE_PAYROLL!AJ121)</f>
        <v/>
      </c>
      <c r="H123" s="48" t="str">
        <f>IF(EMPLOYEE_PAYROLL!A121="","",EMPLOYEE_PAYROLL!AK121)</f>
        <v/>
      </c>
      <c r="I123" s="48" t="str">
        <f t="shared" si="1"/>
        <v/>
      </c>
    </row>
    <row r="124" spans="1:9" x14ac:dyDescent="0.35">
      <c r="A124" s="50" t="str">
        <f>IF(C124="","",COUNTA($C$4:C124))</f>
        <v/>
      </c>
      <c r="B124" s="48" t="str">
        <f>IF(EMPLOYEE_PAYROLL!A122="","",EMPLOYEE_PAYROLL!B122)</f>
        <v/>
      </c>
      <c r="C124" s="48" t="str">
        <f>IF(EMPLOYEE_PAYROLL!A122="","",EMPLOYEE_PAYROLL!C122)</f>
        <v/>
      </c>
      <c r="D124" s="48" t="str">
        <f>IF(EMPLOYEE_PAYROLL!A122="","",EMPLOYEE_PAYROLL!AD122)</f>
        <v/>
      </c>
      <c r="E124" s="48" t="str">
        <f>IF(EMPLOYEE_PAYROLL!A122="","",EMPLOYEE_PAYROLL!AH122)</f>
        <v/>
      </c>
      <c r="F124" s="48" t="str">
        <f>IF(EMPLOYEE_PAYROLL!A122="","",EMPLOYEE_PAYROLL!AI122)</f>
        <v/>
      </c>
      <c r="G124" s="48" t="str">
        <f>IF(EMPLOYEE_PAYROLL!A122="","",EMPLOYEE_PAYROLL!AJ122)</f>
        <v/>
      </c>
      <c r="H124" s="48" t="str">
        <f>IF(EMPLOYEE_PAYROLL!A122="","",EMPLOYEE_PAYROLL!AK122)</f>
        <v/>
      </c>
      <c r="I124" s="48" t="str">
        <f t="shared" si="1"/>
        <v/>
      </c>
    </row>
    <row r="125" spans="1:9" x14ac:dyDescent="0.35">
      <c r="A125" s="50" t="str">
        <f>IF(C125="","",COUNTA($C$4:C125))</f>
        <v/>
      </c>
      <c r="B125" s="48" t="str">
        <f>IF(EMPLOYEE_PAYROLL!A123="","",EMPLOYEE_PAYROLL!B123)</f>
        <v/>
      </c>
      <c r="C125" s="48" t="str">
        <f>IF(EMPLOYEE_PAYROLL!A123="","",EMPLOYEE_PAYROLL!C123)</f>
        <v/>
      </c>
      <c r="D125" s="48" t="str">
        <f>IF(EMPLOYEE_PAYROLL!A123="","",EMPLOYEE_PAYROLL!AD123)</f>
        <v/>
      </c>
      <c r="E125" s="48" t="str">
        <f>IF(EMPLOYEE_PAYROLL!A123="","",EMPLOYEE_PAYROLL!AH123)</f>
        <v/>
      </c>
      <c r="F125" s="48" t="str">
        <f>IF(EMPLOYEE_PAYROLL!A123="","",EMPLOYEE_PAYROLL!AI123)</f>
        <v/>
      </c>
      <c r="G125" s="48" t="str">
        <f>IF(EMPLOYEE_PAYROLL!A123="","",EMPLOYEE_PAYROLL!AJ123)</f>
        <v/>
      </c>
      <c r="H125" s="48" t="str">
        <f>IF(EMPLOYEE_PAYROLL!A123="","",EMPLOYEE_PAYROLL!AK123)</f>
        <v/>
      </c>
      <c r="I125" s="48" t="str">
        <f t="shared" si="1"/>
        <v/>
      </c>
    </row>
    <row r="126" spans="1:9" x14ac:dyDescent="0.35">
      <c r="A126" s="50" t="str">
        <f>IF(C126="","",COUNTA($C$4:C126))</f>
        <v/>
      </c>
      <c r="B126" s="48" t="str">
        <f>IF(EMPLOYEE_PAYROLL!A124="","",EMPLOYEE_PAYROLL!B124)</f>
        <v/>
      </c>
      <c r="C126" s="48" t="str">
        <f>IF(EMPLOYEE_PAYROLL!A124="","",EMPLOYEE_PAYROLL!C124)</f>
        <v/>
      </c>
      <c r="D126" s="48" t="str">
        <f>IF(EMPLOYEE_PAYROLL!A124="","",EMPLOYEE_PAYROLL!AD124)</f>
        <v/>
      </c>
      <c r="E126" s="48" t="str">
        <f>IF(EMPLOYEE_PAYROLL!A124="","",EMPLOYEE_PAYROLL!AH124)</f>
        <v/>
      </c>
      <c r="F126" s="48" t="str">
        <f>IF(EMPLOYEE_PAYROLL!A124="","",EMPLOYEE_PAYROLL!AI124)</f>
        <v/>
      </c>
      <c r="G126" s="48" t="str">
        <f>IF(EMPLOYEE_PAYROLL!A124="","",EMPLOYEE_PAYROLL!AJ124)</f>
        <v/>
      </c>
      <c r="H126" s="48" t="str">
        <f>IF(EMPLOYEE_PAYROLL!A124="","",EMPLOYEE_PAYROLL!AK124)</f>
        <v/>
      </c>
      <c r="I126" s="48" t="str">
        <f t="shared" si="1"/>
        <v/>
      </c>
    </row>
    <row r="127" spans="1:9" x14ac:dyDescent="0.35">
      <c r="A127" s="50" t="str">
        <f>IF(C127="","",COUNTA($C$4:C127))</f>
        <v/>
      </c>
      <c r="B127" s="48" t="str">
        <f>IF(EMPLOYEE_PAYROLL!A125="","",EMPLOYEE_PAYROLL!B125)</f>
        <v/>
      </c>
      <c r="C127" s="48" t="str">
        <f>IF(EMPLOYEE_PAYROLL!A125="","",EMPLOYEE_PAYROLL!C125)</f>
        <v/>
      </c>
      <c r="D127" s="48" t="str">
        <f>IF(EMPLOYEE_PAYROLL!A125="","",EMPLOYEE_PAYROLL!AD125)</f>
        <v/>
      </c>
      <c r="E127" s="48" t="str">
        <f>IF(EMPLOYEE_PAYROLL!A125="","",EMPLOYEE_PAYROLL!AH125)</f>
        <v/>
      </c>
      <c r="F127" s="48" t="str">
        <f>IF(EMPLOYEE_PAYROLL!A125="","",EMPLOYEE_PAYROLL!AI125)</f>
        <v/>
      </c>
      <c r="G127" s="48" t="str">
        <f>IF(EMPLOYEE_PAYROLL!A125="","",EMPLOYEE_PAYROLL!AJ125)</f>
        <v/>
      </c>
      <c r="H127" s="48" t="str">
        <f>IF(EMPLOYEE_PAYROLL!A125="","",EMPLOYEE_PAYROLL!AK125)</f>
        <v/>
      </c>
      <c r="I127" s="48" t="str">
        <f t="shared" si="1"/>
        <v/>
      </c>
    </row>
    <row r="128" spans="1:9" x14ac:dyDescent="0.35">
      <c r="A128" s="50" t="str">
        <f>IF(C128="","",COUNTA($C$4:C128))</f>
        <v/>
      </c>
      <c r="B128" s="48" t="str">
        <f>IF(EMPLOYEE_PAYROLL!A126="","",EMPLOYEE_PAYROLL!B126)</f>
        <v/>
      </c>
      <c r="C128" s="48" t="str">
        <f>IF(EMPLOYEE_PAYROLL!A126="","",EMPLOYEE_PAYROLL!C126)</f>
        <v/>
      </c>
      <c r="D128" s="48" t="str">
        <f>IF(EMPLOYEE_PAYROLL!A126="","",EMPLOYEE_PAYROLL!AD126)</f>
        <v/>
      </c>
      <c r="E128" s="48" t="str">
        <f>IF(EMPLOYEE_PAYROLL!A126="","",EMPLOYEE_PAYROLL!AH126)</f>
        <v/>
      </c>
      <c r="F128" s="48" t="str">
        <f>IF(EMPLOYEE_PAYROLL!A126="","",EMPLOYEE_PAYROLL!AI126)</f>
        <v/>
      </c>
      <c r="G128" s="48" t="str">
        <f>IF(EMPLOYEE_PAYROLL!A126="","",EMPLOYEE_PAYROLL!AJ126)</f>
        <v/>
      </c>
      <c r="H128" s="48" t="str">
        <f>IF(EMPLOYEE_PAYROLL!A126="","",EMPLOYEE_PAYROLL!AK126)</f>
        <v/>
      </c>
      <c r="I128" s="48" t="str">
        <f t="shared" si="1"/>
        <v/>
      </c>
    </row>
    <row r="129" spans="1:9" x14ac:dyDescent="0.35">
      <c r="A129" s="50" t="str">
        <f>IF(C129="","",COUNTA($C$4:C129))</f>
        <v/>
      </c>
      <c r="B129" s="48" t="str">
        <f>IF(EMPLOYEE_PAYROLL!A127="","",EMPLOYEE_PAYROLL!B127)</f>
        <v/>
      </c>
      <c r="C129" s="48" t="str">
        <f>IF(EMPLOYEE_PAYROLL!A127="","",EMPLOYEE_PAYROLL!C127)</f>
        <v/>
      </c>
      <c r="D129" s="48" t="str">
        <f>IF(EMPLOYEE_PAYROLL!A127="","",EMPLOYEE_PAYROLL!AD127)</f>
        <v/>
      </c>
      <c r="E129" s="48" t="str">
        <f>IF(EMPLOYEE_PAYROLL!A127="","",EMPLOYEE_PAYROLL!AH127)</f>
        <v/>
      </c>
      <c r="F129" s="48" t="str">
        <f>IF(EMPLOYEE_PAYROLL!A127="","",EMPLOYEE_PAYROLL!AI127)</f>
        <v/>
      </c>
      <c r="G129" s="48" t="str">
        <f>IF(EMPLOYEE_PAYROLL!A127="","",EMPLOYEE_PAYROLL!AJ127)</f>
        <v/>
      </c>
      <c r="H129" s="48" t="str">
        <f>IF(EMPLOYEE_PAYROLL!A127="","",EMPLOYEE_PAYROLL!AK127)</f>
        <v/>
      </c>
      <c r="I129" s="48" t="str">
        <f t="shared" si="1"/>
        <v/>
      </c>
    </row>
    <row r="130" spans="1:9" x14ac:dyDescent="0.35">
      <c r="A130" s="50" t="str">
        <f>IF(C130="","",COUNTA($C$4:C130))</f>
        <v/>
      </c>
      <c r="B130" s="48" t="str">
        <f>IF(EMPLOYEE_PAYROLL!A128="","",EMPLOYEE_PAYROLL!B128)</f>
        <v/>
      </c>
      <c r="C130" s="48" t="str">
        <f>IF(EMPLOYEE_PAYROLL!A128="","",EMPLOYEE_PAYROLL!C128)</f>
        <v/>
      </c>
      <c r="D130" s="48" t="str">
        <f>IF(EMPLOYEE_PAYROLL!A128="","",EMPLOYEE_PAYROLL!AD128)</f>
        <v/>
      </c>
      <c r="E130" s="48" t="str">
        <f>IF(EMPLOYEE_PAYROLL!A128="","",EMPLOYEE_PAYROLL!AH128)</f>
        <v/>
      </c>
      <c r="F130" s="48" t="str">
        <f>IF(EMPLOYEE_PAYROLL!A128="","",EMPLOYEE_PAYROLL!AI128)</f>
        <v/>
      </c>
      <c r="G130" s="48" t="str">
        <f>IF(EMPLOYEE_PAYROLL!A128="","",EMPLOYEE_PAYROLL!AJ128)</f>
        <v/>
      </c>
      <c r="H130" s="48" t="str">
        <f>IF(EMPLOYEE_PAYROLL!A128="","",EMPLOYEE_PAYROLL!AK128)</f>
        <v/>
      </c>
      <c r="I130" s="48" t="str">
        <f t="shared" si="1"/>
        <v/>
      </c>
    </row>
    <row r="131" spans="1:9" x14ac:dyDescent="0.35">
      <c r="A131" s="50" t="str">
        <f>IF(C131="","",COUNTA($C$4:C131))</f>
        <v/>
      </c>
      <c r="B131" s="48" t="str">
        <f>IF(EMPLOYEE_PAYROLL!A129="","",EMPLOYEE_PAYROLL!B129)</f>
        <v/>
      </c>
      <c r="C131" s="48" t="str">
        <f>IF(EMPLOYEE_PAYROLL!A129="","",EMPLOYEE_PAYROLL!C129)</f>
        <v/>
      </c>
      <c r="D131" s="48" t="str">
        <f>IF(EMPLOYEE_PAYROLL!A129="","",EMPLOYEE_PAYROLL!AD129)</f>
        <v/>
      </c>
      <c r="E131" s="48" t="str">
        <f>IF(EMPLOYEE_PAYROLL!A129="","",EMPLOYEE_PAYROLL!AH129)</f>
        <v/>
      </c>
      <c r="F131" s="48" t="str">
        <f>IF(EMPLOYEE_PAYROLL!A129="","",EMPLOYEE_PAYROLL!AI129)</f>
        <v/>
      </c>
      <c r="G131" s="48" t="str">
        <f>IF(EMPLOYEE_PAYROLL!A129="","",EMPLOYEE_PAYROLL!AJ129)</f>
        <v/>
      </c>
      <c r="H131" s="48" t="str">
        <f>IF(EMPLOYEE_PAYROLL!A129="","",EMPLOYEE_PAYROLL!AK129)</f>
        <v/>
      </c>
      <c r="I131" s="48" t="str">
        <f t="shared" si="1"/>
        <v/>
      </c>
    </row>
    <row r="132" spans="1:9" x14ac:dyDescent="0.35">
      <c r="A132" s="50" t="str">
        <f>IF(C132="","",COUNTA($C$4:C132))</f>
        <v/>
      </c>
      <c r="B132" s="48" t="str">
        <f>IF(EMPLOYEE_PAYROLL!A130="","",EMPLOYEE_PAYROLL!B130)</f>
        <v/>
      </c>
      <c r="C132" s="48" t="str">
        <f>IF(EMPLOYEE_PAYROLL!A130="","",EMPLOYEE_PAYROLL!C130)</f>
        <v/>
      </c>
      <c r="D132" s="48" t="str">
        <f>IF(EMPLOYEE_PAYROLL!A130="","",EMPLOYEE_PAYROLL!AD130)</f>
        <v/>
      </c>
      <c r="E132" s="48" t="str">
        <f>IF(EMPLOYEE_PAYROLL!A130="","",EMPLOYEE_PAYROLL!AH130)</f>
        <v/>
      </c>
      <c r="F132" s="48" t="str">
        <f>IF(EMPLOYEE_PAYROLL!A130="","",EMPLOYEE_PAYROLL!AI130)</f>
        <v/>
      </c>
      <c r="G132" s="48" t="str">
        <f>IF(EMPLOYEE_PAYROLL!A130="","",EMPLOYEE_PAYROLL!AJ130)</f>
        <v/>
      </c>
      <c r="H132" s="48" t="str">
        <f>IF(EMPLOYEE_PAYROLL!A130="","",EMPLOYEE_PAYROLL!AK130)</f>
        <v/>
      </c>
      <c r="I132" s="48" t="str">
        <f t="shared" si="1"/>
        <v/>
      </c>
    </row>
    <row r="133" spans="1:9" x14ac:dyDescent="0.35">
      <c r="A133" s="50" t="str">
        <f>IF(C133="","",COUNTA($C$4:C133))</f>
        <v/>
      </c>
      <c r="B133" s="48" t="str">
        <f>IF(EMPLOYEE_PAYROLL!A131="","",EMPLOYEE_PAYROLL!B131)</f>
        <v/>
      </c>
      <c r="C133" s="48" t="str">
        <f>IF(EMPLOYEE_PAYROLL!A131="","",EMPLOYEE_PAYROLL!C131)</f>
        <v/>
      </c>
      <c r="D133" s="48" t="str">
        <f>IF(EMPLOYEE_PAYROLL!A131="","",EMPLOYEE_PAYROLL!AD131)</f>
        <v/>
      </c>
      <c r="E133" s="48" t="str">
        <f>IF(EMPLOYEE_PAYROLL!A131="","",EMPLOYEE_PAYROLL!AH131)</f>
        <v/>
      </c>
      <c r="F133" s="48" t="str">
        <f>IF(EMPLOYEE_PAYROLL!A131="","",EMPLOYEE_PAYROLL!AI131)</f>
        <v/>
      </c>
      <c r="G133" s="48" t="str">
        <f>IF(EMPLOYEE_PAYROLL!A131="","",EMPLOYEE_PAYROLL!AJ131)</f>
        <v/>
      </c>
      <c r="H133" s="48" t="str">
        <f>IF(EMPLOYEE_PAYROLL!A131="","",EMPLOYEE_PAYROLL!AK131)</f>
        <v/>
      </c>
      <c r="I133" s="48" t="str">
        <f t="shared" ref="I133:I160" si="2">IF(OR(ISNUMBER(SEARCH("TDS this month:",H133)),ISNUMBER(SEARCH("TDS per remaining month:",H133))),ROW(),"")</f>
        <v/>
      </c>
    </row>
    <row r="134" spans="1:9" x14ac:dyDescent="0.35">
      <c r="A134" s="50" t="str">
        <f>IF(C134="","",COUNTA($C$4:C134))</f>
        <v/>
      </c>
      <c r="B134" s="48" t="str">
        <f>IF(EMPLOYEE_PAYROLL!A132="","",EMPLOYEE_PAYROLL!B132)</f>
        <v/>
      </c>
      <c r="C134" s="48" t="str">
        <f>IF(EMPLOYEE_PAYROLL!A132="","",EMPLOYEE_PAYROLL!C132)</f>
        <v/>
      </c>
      <c r="D134" s="48" t="str">
        <f>IF(EMPLOYEE_PAYROLL!A132="","",EMPLOYEE_PAYROLL!AD132)</f>
        <v/>
      </c>
      <c r="E134" s="48" t="str">
        <f>IF(EMPLOYEE_PAYROLL!A132="","",EMPLOYEE_PAYROLL!AH132)</f>
        <v/>
      </c>
      <c r="F134" s="48" t="str">
        <f>IF(EMPLOYEE_PAYROLL!A132="","",EMPLOYEE_PAYROLL!AI132)</f>
        <v/>
      </c>
      <c r="G134" s="48" t="str">
        <f>IF(EMPLOYEE_PAYROLL!A132="","",EMPLOYEE_PAYROLL!AJ132)</f>
        <v/>
      </c>
      <c r="H134" s="48" t="str">
        <f>IF(EMPLOYEE_PAYROLL!A132="","",EMPLOYEE_PAYROLL!AK132)</f>
        <v/>
      </c>
      <c r="I134" s="48" t="str">
        <f t="shared" si="2"/>
        <v/>
      </c>
    </row>
    <row r="135" spans="1:9" x14ac:dyDescent="0.35">
      <c r="A135" s="50" t="str">
        <f>IF(C135="","",COUNTA($C$4:C135))</f>
        <v/>
      </c>
      <c r="B135" s="48" t="str">
        <f>IF(EMPLOYEE_PAYROLL!A133="","",EMPLOYEE_PAYROLL!B133)</f>
        <v/>
      </c>
      <c r="C135" s="48" t="str">
        <f>IF(EMPLOYEE_PAYROLL!A133="","",EMPLOYEE_PAYROLL!C133)</f>
        <v/>
      </c>
      <c r="D135" s="48" t="str">
        <f>IF(EMPLOYEE_PAYROLL!A133="","",EMPLOYEE_PAYROLL!AD133)</f>
        <v/>
      </c>
      <c r="E135" s="48" t="str">
        <f>IF(EMPLOYEE_PAYROLL!A133="","",EMPLOYEE_PAYROLL!AH133)</f>
        <v/>
      </c>
      <c r="F135" s="48" t="str">
        <f>IF(EMPLOYEE_PAYROLL!A133="","",EMPLOYEE_PAYROLL!AI133)</f>
        <v/>
      </c>
      <c r="G135" s="48" t="str">
        <f>IF(EMPLOYEE_PAYROLL!A133="","",EMPLOYEE_PAYROLL!AJ133)</f>
        <v/>
      </c>
      <c r="H135" s="48" t="str">
        <f>IF(EMPLOYEE_PAYROLL!A133="","",EMPLOYEE_PAYROLL!AK133)</f>
        <v/>
      </c>
      <c r="I135" s="48" t="str">
        <f t="shared" si="2"/>
        <v/>
      </c>
    </row>
    <row r="136" spans="1:9" x14ac:dyDescent="0.35">
      <c r="A136" s="50" t="str">
        <f>IF(C136="","",COUNTA($C$4:C136))</f>
        <v/>
      </c>
      <c r="B136" s="48" t="str">
        <f>IF(EMPLOYEE_PAYROLL!A134="","",EMPLOYEE_PAYROLL!B134)</f>
        <v/>
      </c>
      <c r="C136" s="48" t="str">
        <f>IF(EMPLOYEE_PAYROLL!A134="","",EMPLOYEE_PAYROLL!C134)</f>
        <v/>
      </c>
      <c r="D136" s="48" t="str">
        <f>IF(EMPLOYEE_PAYROLL!A134="","",EMPLOYEE_PAYROLL!AD134)</f>
        <v/>
      </c>
      <c r="E136" s="48" t="str">
        <f>IF(EMPLOYEE_PAYROLL!A134="","",EMPLOYEE_PAYROLL!AH134)</f>
        <v/>
      </c>
      <c r="F136" s="48" t="str">
        <f>IF(EMPLOYEE_PAYROLL!A134="","",EMPLOYEE_PAYROLL!AI134)</f>
        <v/>
      </c>
      <c r="G136" s="48" t="str">
        <f>IF(EMPLOYEE_PAYROLL!A134="","",EMPLOYEE_PAYROLL!AJ134)</f>
        <v/>
      </c>
      <c r="H136" s="48" t="str">
        <f>IF(EMPLOYEE_PAYROLL!A134="","",EMPLOYEE_PAYROLL!AK134)</f>
        <v/>
      </c>
      <c r="I136" s="48" t="str">
        <f t="shared" si="2"/>
        <v/>
      </c>
    </row>
    <row r="137" spans="1:9" x14ac:dyDescent="0.35">
      <c r="A137" s="50" t="str">
        <f>IF(C137="","",COUNTA($C$4:C137))</f>
        <v/>
      </c>
      <c r="B137" s="48" t="str">
        <f>IF(EMPLOYEE_PAYROLL!A135="","",EMPLOYEE_PAYROLL!B135)</f>
        <v/>
      </c>
      <c r="C137" s="48" t="str">
        <f>IF(EMPLOYEE_PAYROLL!A135="","",EMPLOYEE_PAYROLL!C135)</f>
        <v/>
      </c>
      <c r="D137" s="48" t="str">
        <f>IF(EMPLOYEE_PAYROLL!A135="","",EMPLOYEE_PAYROLL!AD135)</f>
        <v/>
      </c>
      <c r="E137" s="48" t="str">
        <f>IF(EMPLOYEE_PAYROLL!A135="","",EMPLOYEE_PAYROLL!AH135)</f>
        <v/>
      </c>
      <c r="F137" s="48" t="str">
        <f>IF(EMPLOYEE_PAYROLL!A135="","",EMPLOYEE_PAYROLL!AI135)</f>
        <v/>
      </c>
      <c r="G137" s="48" t="str">
        <f>IF(EMPLOYEE_PAYROLL!A135="","",EMPLOYEE_PAYROLL!AJ135)</f>
        <v/>
      </c>
      <c r="H137" s="48" t="str">
        <f>IF(EMPLOYEE_PAYROLL!A135="","",EMPLOYEE_PAYROLL!AK135)</f>
        <v/>
      </c>
      <c r="I137" s="48" t="str">
        <f t="shared" si="2"/>
        <v/>
      </c>
    </row>
    <row r="138" spans="1:9" x14ac:dyDescent="0.35">
      <c r="A138" s="50" t="str">
        <f>IF(C138="","",COUNTA($C$4:C138))</f>
        <v/>
      </c>
      <c r="B138" s="48" t="str">
        <f>IF(EMPLOYEE_PAYROLL!A136="","",EMPLOYEE_PAYROLL!B136)</f>
        <v/>
      </c>
      <c r="C138" s="48" t="str">
        <f>IF(EMPLOYEE_PAYROLL!A136="","",EMPLOYEE_PAYROLL!C136)</f>
        <v/>
      </c>
      <c r="D138" s="48" t="str">
        <f>IF(EMPLOYEE_PAYROLL!A136="","",EMPLOYEE_PAYROLL!AD136)</f>
        <v/>
      </c>
      <c r="E138" s="48" t="str">
        <f>IF(EMPLOYEE_PAYROLL!A136="","",EMPLOYEE_PAYROLL!AH136)</f>
        <v/>
      </c>
      <c r="F138" s="48" t="str">
        <f>IF(EMPLOYEE_PAYROLL!A136="","",EMPLOYEE_PAYROLL!AI136)</f>
        <v/>
      </c>
      <c r="G138" s="48" t="str">
        <f>IF(EMPLOYEE_PAYROLL!A136="","",EMPLOYEE_PAYROLL!AJ136)</f>
        <v/>
      </c>
      <c r="H138" s="48" t="str">
        <f>IF(EMPLOYEE_PAYROLL!A136="","",EMPLOYEE_PAYROLL!AK136)</f>
        <v/>
      </c>
      <c r="I138" s="48" t="str">
        <f t="shared" si="2"/>
        <v/>
      </c>
    </row>
    <row r="139" spans="1:9" x14ac:dyDescent="0.35">
      <c r="A139" s="50" t="str">
        <f>IF(C139="","",COUNTA($C$4:C139))</f>
        <v/>
      </c>
      <c r="B139" s="48" t="str">
        <f>IF(EMPLOYEE_PAYROLL!A137="","",EMPLOYEE_PAYROLL!B137)</f>
        <v/>
      </c>
      <c r="C139" s="48" t="str">
        <f>IF(EMPLOYEE_PAYROLL!A137="","",EMPLOYEE_PAYROLL!C137)</f>
        <v/>
      </c>
      <c r="D139" s="48" t="str">
        <f>IF(EMPLOYEE_PAYROLL!A137="","",EMPLOYEE_PAYROLL!AD137)</f>
        <v/>
      </c>
      <c r="E139" s="48" t="str">
        <f>IF(EMPLOYEE_PAYROLL!A137="","",EMPLOYEE_PAYROLL!AH137)</f>
        <v/>
      </c>
      <c r="F139" s="48" t="str">
        <f>IF(EMPLOYEE_PAYROLL!A137="","",EMPLOYEE_PAYROLL!AI137)</f>
        <v/>
      </c>
      <c r="G139" s="48" t="str">
        <f>IF(EMPLOYEE_PAYROLL!A137="","",EMPLOYEE_PAYROLL!AJ137)</f>
        <v/>
      </c>
      <c r="H139" s="48" t="str">
        <f>IF(EMPLOYEE_PAYROLL!A137="","",EMPLOYEE_PAYROLL!AK137)</f>
        <v/>
      </c>
      <c r="I139" s="48" t="str">
        <f t="shared" si="2"/>
        <v/>
      </c>
    </row>
    <row r="140" spans="1:9" x14ac:dyDescent="0.35">
      <c r="A140" s="50" t="str">
        <f>IF(C140="","",COUNTA($C$4:C140))</f>
        <v/>
      </c>
      <c r="B140" s="48" t="str">
        <f>IF(EMPLOYEE_PAYROLL!A138="","",EMPLOYEE_PAYROLL!B138)</f>
        <v/>
      </c>
      <c r="C140" s="48" t="str">
        <f>IF(EMPLOYEE_PAYROLL!A138="","",EMPLOYEE_PAYROLL!C138)</f>
        <v/>
      </c>
      <c r="D140" s="48" t="str">
        <f>IF(EMPLOYEE_PAYROLL!A138="","",EMPLOYEE_PAYROLL!AD138)</f>
        <v/>
      </c>
      <c r="E140" s="48" t="str">
        <f>IF(EMPLOYEE_PAYROLL!A138="","",EMPLOYEE_PAYROLL!AH138)</f>
        <v/>
      </c>
      <c r="F140" s="48" t="str">
        <f>IF(EMPLOYEE_PAYROLL!A138="","",EMPLOYEE_PAYROLL!AI138)</f>
        <v/>
      </c>
      <c r="G140" s="48" t="str">
        <f>IF(EMPLOYEE_PAYROLL!A138="","",EMPLOYEE_PAYROLL!AJ138)</f>
        <v/>
      </c>
      <c r="H140" s="48" t="str">
        <f>IF(EMPLOYEE_PAYROLL!A138="","",EMPLOYEE_PAYROLL!AK138)</f>
        <v/>
      </c>
      <c r="I140" s="48" t="str">
        <f t="shared" si="2"/>
        <v/>
      </c>
    </row>
    <row r="141" spans="1:9" x14ac:dyDescent="0.35">
      <c r="A141" s="50" t="str">
        <f>IF(C141="","",COUNTA($C$4:C141))</f>
        <v/>
      </c>
      <c r="B141" s="48" t="str">
        <f>IF(EMPLOYEE_PAYROLL!A139="","",EMPLOYEE_PAYROLL!B139)</f>
        <v/>
      </c>
      <c r="C141" s="48" t="str">
        <f>IF(EMPLOYEE_PAYROLL!A139="","",EMPLOYEE_PAYROLL!C139)</f>
        <v/>
      </c>
      <c r="D141" s="48" t="str">
        <f>IF(EMPLOYEE_PAYROLL!A139="","",EMPLOYEE_PAYROLL!AD139)</f>
        <v/>
      </c>
      <c r="E141" s="48" t="str">
        <f>IF(EMPLOYEE_PAYROLL!A139="","",EMPLOYEE_PAYROLL!AH139)</f>
        <v/>
      </c>
      <c r="F141" s="48" t="str">
        <f>IF(EMPLOYEE_PAYROLL!A139="","",EMPLOYEE_PAYROLL!AI139)</f>
        <v/>
      </c>
      <c r="G141" s="48" t="str">
        <f>IF(EMPLOYEE_PAYROLL!A139="","",EMPLOYEE_PAYROLL!AJ139)</f>
        <v/>
      </c>
      <c r="H141" s="48" t="str">
        <f>IF(EMPLOYEE_PAYROLL!A139="","",EMPLOYEE_PAYROLL!AK139)</f>
        <v/>
      </c>
      <c r="I141" s="48" t="str">
        <f t="shared" si="2"/>
        <v/>
      </c>
    </row>
    <row r="142" spans="1:9" x14ac:dyDescent="0.35">
      <c r="A142" s="50" t="str">
        <f>IF(C142="","",COUNTA($C$4:C142))</f>
        <v/>
      </c>
      <c r="B142" s="48" t="str">
        <f>IF(EMPLOYEE_PAYROLL!A140="","",EMPLOYEE_PAYROLL!B140)</f>
        <v/>
      </c>
      <c r="C142" s="48" t="str">
        <f>IF(EMPLOYEE_PAYROLL!A140="","",EMPLOYEE_PAYROLL!C140)</f>
        <v/>
      </c>
      <c r="D142" s="48" t="str">
        <f>IF(EMPLOYEE_PAYROLL!A140="","",EMPLOYEE_PAYROLL!AD140)</f>
        <v/>
      </c>
      <c r="E142" s="48" t="str">
        <f>IF(EMPLOYEE_PAYROLL!A140="","",EMPLOYEE_PAYROLL!AH140)</f>
        <v/>
      </c>
      <c r="F142" s="48" t="str">
        <f>IF(EMPLOYEE_PAYROLL!A140="","",EMPLOYEE_PAYROLL!AI140)</f>
        <v/>
      </c>
      <c r="G142" s="48" t="str">
        <f>IF(EMPLOYEE_PAYROLL!A140="","",EMPLOYEE_PAYROLL!AJ140)</f>
        <v/>
      </c>
      <c r="H142" s="48" t="str">
        <f>IF(EMPLOYEE_PAYROLL!A140="","",EMPLOYEE_PAYROLL!AK140)</f>
        <v/>
      </c>
      <c r="I142" s="48" t="str">
        <f t="shared" si="2"/>
        <v/>
      </c>
    </row>
    <row r="143" spans="1:9" x14ac:dyDescent="0.35">
      <c r="A143" s="50" t="str">
        <f>IF(C143="","",COUNTA($C$4:C143))</f>
        <v/>
      </c>
      <c r="B143" s="48" t="str">
        <f>IF(EMPLOYEE_PAYROLL!A141="","",EMPLOYEE_PAYROLL!B141)</f>
        <v/>
      </c>
      <c r="C143" s="48" t="str">
        <f>IF(EMPLOYEE_PAYROLL!A141="","",EMPLOYEE_PAYROLL!C141)</f>
        <v/>
      </c>
      <c r="D143" s="48" t="str">
        <f>IF(EMPLOYEE_PAYROLL!A141="","",EMPLOYEE_PAYROLL!AD141)</f>
        <v/>
      </c>
      <c r="E143" s="48" t="str">
        <f>IF(EMPLOYEE_PAYROLL!A141="","",EMPLOYEE_PAYROLL!AH141)</f>
        <v/>
      </c>
      <c r="F143" s="48" t="str">
        <f>IF(EMPLOYEE_PAYROLL!A141="","",EMPLOYEE_PAYROLL!AI141)</f>
        <v/>
      </c>
      <c r="G143" s="48" t="str">
        <f>IF(EMPLOYEE_PAYROLL!A141="","",EMPLOYEE_PAYROLL!AJ141)</f>
        <v/>
      </c>
      <c r="H143" s="48" t="str">
        <f>IF(EMPLOYEE_PAYROLL!A141="","",EMPLOYEE_PAYROLL!AK141)</f>
        <v/>
      </c>
      <c r="I143" s="48" t="str">
        <f t="shared" si="2"/>
        <v/>
      </c>
    </row>
    <row r="144" spans="1:9" x14ac:dyDescent="0.35">
      <c r="A144" s="50" t="str">
        <f>IF(C144="","",COUNTA($C$4:C144))</f>
        <v/>
      </c>
      <c r="B144" s="48" t="str">
        <f>IF(EMPLOYEE_PAYROLL!A142="","",EMPLOYEE_PAYROLL!B142)</f>
        <v/>
      </c>
      <c r="C144" s="48" t="str">
        <f>IF(EMPLOYEE_PAYROLL!A142="","",EMPLOYEE_PAYROLL!C142)</f>
        <v/>
      </c>
      <c r="D144" s="48" t="str">
        <f>IF(EMPLOYEE_PAYROLL!A142="","",EMPLOYEE_PAYROLL!AD142)</f>
        <v/>
      </c>
      <c r="E144" s="48" t="str">
        <f>IF(EMPLOYEE_PAYROLL!A142="","",EMPLOYEE_PAYROLL!AH142)</f>
        <v/>
      </c>
      <c r="F144" s="48" t="str">
        <f>IF(EMPLOYEE_PAYROLL!A142="","",EMPLOYEE_PAYROLL!AI142)</f>
        <v/>
      </c>
      <c r="G144" s="48" t="str">
        <f>IF(EMPLOYEE_PAYROLL!A142="","",EMPLOYEE_PAYROLL!AJ142)</f>
        <v/>
      </c>
      <c r="H144" s="48" t="str">
        <f>IF(EMPLOYEE_PAYROLL!A142="","",EMPLOYEE_PAYROLL!AK142)</f>
        <v/>
      </c>
      <c r="I144" s="48" t="str">
        <f t="shared" si="2"/>
        <v/>
      </c>
    </row>
    <row r="145" spans="1:9" x14ac:dyDescent="0.35">
      <c r="A145" s="50" t="str">
        <f>IF(C145="","",COUNTA($C$4:C145))</f>
        <v/>
      </c>
      <c r="B145" s="48" t="str">
        <f>IF(EMPLOYEE_PAYROLL!A143="","",EMPLOYEE_PAYROLL!B143)</f>
        <v/>
      </c>
      <c r="C145" s="48" t="str">
        <f>IF(EMPLOYEE_PAYROLL!A143="","",EMPLOYEE_PAYROLL!C143)</f>
        <v/>
      </c>
      <c r="D145" s="48" t="str">
        <f>IF(EMPLOYEE_PAYROLL!A143="","",EMPLOYEE_PAYROLL!AD143)</f>
        <v/>
      </c>
      <c r="E145" s="48" t="str">
        <f>IF(EMPLOYEE_PAYROLL!A143="","",EMPLOYEE_PAYROLL!AH143)</f>
        <v/>
      </c>
      <c r="F145" s="48" t="str">
        <f>IF(EMPLOYEE_PAYROLL!A143="","",EMPLOYEE_PAYROLL!AI143)</f>
        <v/>
      </c>
      <c r="G145" s="48" t="str">
        <f>IF(EMPLOYEE_PAYROLL!A143="","",EMPLOYEE_PAYROLL!AJ143)</f>
        <v/>
      </c>
      <c r="H145" s="48" t="str">
        <f>IF(EMPLOYEE_PAYROLL!A143="","",EMPLOYEE_PAYROLL!AK143)</f>
        <v/>
      </c>
      <c r="I145" s="48" t="str">
        <f t="shared" si="2"/>
        <v/>
      </c>
    </row>
    <row r="146" spans="1:9" x14ac:dyDescent="0.35">
      <c r="A146" s="50" t="str">
        <f>IF(C146="","",COUNTA($C$4:C146))</f>
        <v/>
      </c>
      <c r="B146" s="48" t="str">
        <f>IF(EMPLOYEE_PAYROLL!A144="","",EMPLOYEE_PAYROLL!B144)</f>
        <v/>
      </c>
      <c r="C146" s="48" t="str">
        <f>IF(EMPLOYEE_PAYROLL!A144="","",EMPLOYEE_PAYROLL!C144)</f>
        <v/>
      </c>
      <c r="D146" s="48" t="str">
        <f>IF(EMPLOYEE_PAYROLL!A144="","",EMPLOYEE_PAYROLL!AD144)</f>
        <v/>
      </c>
      <c r="E146" s="48" t="str">
        <f>IF(EMPLOYEE_PAYROLL!A144="","",EMPLOYEE_PAYROLL!AH144)</f>
        <v/>
      </c>
      <c r="F146" s="48" t="str">
        <f>IF(EMPLOYEE_PAYROLL!A144="","",EMPLOYEE_PAYROLL!AI144)</f>
        <v/>
      </c>
      <c r="G146" s="48" t="str">
        <f>IF(EMPLOYEE_PAYROLL!A144="","",EMPLOYEE_PAYROLL!AJ144)</f>
        <v/>
      </c>
      <c r="H146" s="48" t="str">
        <f>IF(EMPLOYEE_PAYROLL!A144="","",EMPLOYEE_PAYROLL!AK144)</f>
        <v/>
      </c>
      <c r="I146" s="48" t="str">
        <f t="shared" si="2"/>
        <v/>
      </c>
    </row>
    <row r="147" spans="1:9" x14ac:dyDescent="0.35">
      <c r="A147" s="50" t="str">
        <f>IF(C147="","",COUNTA($C$4:C147))</f>
        <v/>
      </c>
      <c r="B147" s="48" t="str">
        <f>IF(EMPLOYEE_PAYROLL!A145="","",EMPLOYEE_PAYROLL!B145)</f>
        <v/>
      </c>
      <c r="C147" s="48" t="str">
        <f>IF(EMPLOYEE_PAYROLL!A145="","",EMPLOYEE_PAYROLL!C145)</f>
        <v/>
      </c>
      <c r="D147" s="48" t="str">
        <f>IF(EMPLOYEE_PAYROLL!A145="","",EMPLOYEE_PAYROLL!AD145)</f>
        <v/>
      </c>
      <c r="E147" s="48" t="str">
        <f>IF(EMPLOYEE_PAYROLL!A145="","",EMPLOYEE_PAYROLL!AH145)</f>
        <v/>
      </c>
      <c r="F147" s="48" t="str">
        <f>IF(EMPLOYEE_PAYROLL!A145="","",EMPLOYEE_PAYROLL!AI145)</f>
        <v/>
      </c>
      <c r="G147" s="48" t="str">
        <f>IF(EMPLOYEE_PAYROLL!A145="","",EMPLOYEE_PAYROLL!AJ145)</f>
        <v/>
      </c>
      <c r="H147" s="48" t="str">
        <f>IF(EMPLOYEE_PAYROLL!A145="","",EMPLOYEE_PAYROLL!AK145)</f>
        <v/>
      </c>
      <c r="I147" s="48" t="str">
        <f t="shared" si="2"/>
        <v/>
      </c>
    </row>
    <row r="148" spans="1:9" x14ac:dyDescent="0.35">
      <c r="A148" s="50" t="str">
        <f>IF(C148="","",COUNTA($C$4:C148))</f>
        <v/>
      </c>
      <c r="B148" s="48" t="str">
        <f>IF(EMPLOYEE_PAYROLL!A146="","",EMPLOYEE_PAYROLL!B146)</f>
        <v/>
      </c>
      <c r="C148" s="48" t="str">
        <f>IF(EMPLOYEE_PAYROLL!A146="","",EMPLOYEE_PAYROLL!C146)</f>
        <v/>
      </c>
      <c r="D148" s="48" t="str">
        <f>IF(EMPLOYEE_PAYROLL!A146="","",EMPLOYEE_PAYROLL!AD146)</f>
        <v/>
      </c>
      <c r="E148" s="48" t="str">
        <f>IF(EMPLOYEE_PAYROLL!A146="","",EMPLOYEE_PAYROLL!AH146)</f>
        <v/>
      </c>
      <c r="F148" s="48" t="str">
        <f>IF(EMPLOYEE_PAYROLL!A146="","",EMPLOYEE_PAYROLL!AI146)</f>
        <v/>
      </c>
      <c r="G148" s="48" t="str">
        <f>IF(EMPLOYEE_PAYROLL!A146="","",EMPLOYEE_PAYROLL!AJ146)</f>
        <v/>
      </c>
      <c r="H148" s="48" t="str">
        <f>IF(EMPLOYEE_PAYROLL!A146="","",EMPLOYEE_PAYROLL!AK146)</f>
        <v/>
      </c>
      <c r="I148" s="48" t="str">
        <f t="shared" si="2"/>
        <v/>
      </c>
    </row>
    <row r="149" spans="1:9" x14ac:dyDescent="0.35">
      <c r="A149" s="50" t="str">
        <f>IF(C149="","",COUNTA($C$4:C149))</f>
        <v/>
      </c>
      <c r="B149" s="48" t="str">
        <f>IF(EMPLOYEE_PAYROLL!A147="","",EMPLOYEE_PAYROLL!B147)</f>
        <v/>
      </c>
      <c r="C149" s="48" t="str">
        <f>IF(EMPLOYEE_PAYROLL!A147="","",EMPLOYEE_PAYROLL!C147)</f>
        <v/>
      </c>
      <c r="D149" s="48" t="str">
        <f>IF(EMPLOYEE_PAYROLL!A147="","",EMPLOYEE_PAYROLL!AD147)</f>
        <v/>
      </c>
      <c r="E149" s="48" t="str">
        <f>IF(EMPLOYEE_PAYROLL!A147="","",EMPLOYEE_PAYROLL!AH147)</f>
        <v/>
      </c>
      <c r="F149" s="48" t="str">
        <f>IF(EMPLOYEE_PAYROLL!A147="","",EMPLOYEE_PAYROLL!AI147)</f>
        <v/>
      </c>
      <c r="G149" s="48" t="str">
        <f>IF(EMPLOYEE_PAYROLL!A147="","",EMPLOYEE_PAYROLL!AJ147)</f>
        <v/>
      </c>
      <c r="H149" s="48" t="str">
        <f>IF(EMPLOYEE_PAYROLL!A147="","",EMPLOYEE_PAYROLL!AK147)</f>
        <v/>
      </c>
      <c r="I149" s="48" t="str">
        <f t="shared" si="2"/>
        <v/>
      </c>
    </row>
    <row r="150" spans="1:9" x14ac:dyDescent="0.35">
      <c r="A150" s="50" t="str">
        <f>IF(C150="","",COUNTA($C$4:C150))</f>
        <v/>
      </c>
      <c r="B150" s="48" t="str">
        <f>IF(EMPLOYEE_PAYROLL!A148="","",EMPLOYEE_PAYROLL!B148)</f>
        <v/>
      </c>
      <c r="C150" s="48" t="str">
        <f>IF(EMPLOYEE_PAYROLL!A148="","",EMPLOYEE_PAYROLL!C148)</f>
        <v/>
      </c>
      <c r="D150" s="48" t="str">
        <f>IF(EMPLOYEE_PAYROLL!A148="","",EMPLOYEE_PAYROLL!AD148)</f>
        <v/>
      </c>
      <c r="E150" s="48" t="str">
        <f>IF(EMPLOYEE_PAYROLL!A148="","",EMPLOYEE_PAYROLL!AH148)</f>
        <v/>
      </c>
      <c r="F150" s="48" t="str">
        <f>IF(EMPLOYEE_PAYROLL!A148="","",EMPLOYEE_PAYROLL!AI148)</f>
        <v/>
      </c>
      <c r="G150" s="48" t="str">
        <f>IF(EMPLOYEE_PAYROLL!A148="","",EMPLOYEE_PAYROLL!AJ148)</f>
        <v/>
      </c>
      <c r="H150" s="48" t="str">
        <f>IF(EMPLOYEE_PAYROLL!A148="","",EMPLOYEE_PAYROLL!AK148)</f>
        <v/>
      </c>
      <c r="I150" s="48" t="str">
        <f t="shared" si="2"/>
        <v/>
      </c>
    </row>
    <row r="151" spans="1:9" x14ac:dyDescent="0.35">
      <c r="A151" s="50" t="str">
        <f>IF(C151="","",COUNTA($C$4:C151))</f>
        <v/>
      </c>
      <c r="B151" s="48" t="str">
        <f>IF(EMPLOYEE_PAYROLL!A149="","",EMPLOYEE_PAYROLL!B149)</f>
        <v/>
      </c>
      <c r="C151" s="48" t="str">
        <f>IF(EMPLOYEE_PAYROLL!A149="","",EMPLOYEE_PAYROLL!C149)</f>
        <v/>
      </c>
      <c r="D151" s="48" t="str">
        <f>IF(EMPLOYEE_PAYROLL!A149="","",EMPLOYEE_PAYROLL!AD149)</f>
        <v/>
      </c>
      <c r="E151" s="48" t="str">
        <f>IF(EMPLOYEE_PAYROLL!A149="","",EMPLOYEE_PAYROLL!AH149)</f>
        <v/>
      </c>
      <c r="F151" s="48" t="str">
        <f>IF(EMPLOYEE_PAYROLL!A149="","",EMPLOYEE_PAYROLL!AI149)</f>
        <v/>
      </c>
      <c r="G151" s="48" t="str">
        <f>IF(EMPLOYEE_PAYROLL!A149="","",EMPLOYEE_PAYROLL!AJ149)</f>
        <v/>
      </c>
      <c r="H151" s="48" t="str">
        <f>IF(EMPLOYEE_PAYROLL!A149="","",EMPLOYEE_PAYROLL!AK149)</f>
        <v/>
      </c>
      <c r="I151" s="48" t="str">
        <f t="shared" si="2"/>
        <v/>
      </c>
    </row>
    <row r="152" spans="1:9" x14ac:dyDescent="0.35">
      <c r="A152" s="50" t="str">
        <f>IF(C152="","",COUNTA($C$4:C152))</f>
        <v/>
      </c>
      <c r="B152" s="48" t="str">
        <f>IF(EMPLOYEE_PAYROLL!A150="","",EMPLOYEE_PAYROLL!B150)</f>
        <v/>
      </c>
      <c r="C152" s="48" t="str">
        <f>IF(EMPLOYEE_PAYROLL!A150="","",EMPLOYEE_PAYROLL!C150)</f>
        <v/>
      </c>
      <c r="D152" s="48" t="str">
        <f>IF(EMPLOYEE_PAYROLL!A150="","",EMPLOYEE_PAYROLL!AD150)</f>
        <v/>
      </c>
      <c r="E152" s="48" t="str">
        <f>IF(EMPLOYEE_PAYROLL!A150="","",EMPLOYEE_PAYROLL!AH150)</f>
        <v/>
      </c>
      <c r="F152" s="48" t="str">
        <f>IF(EMPLOYEE_PAYROLL!A150="","",EMPLOYEE_PAYROLL!AI150)</f>
        <v/>
      </c>
      <c r="G152" s="48" t="str">
        <f>IF(EMPLOYEE_PAYROLL!A150="","",EMPLOYEE_PAYROLL!AJ150)</f>
        <v/>
      </c>
      <c r="H152" s="48" t="str">
        <f>IF(EMPLOYEE_PAYROLL!A150="","",EMPLOYEE_PAYROLL!AK150)</f>
        <v/>
      </c>
      <c r="I152" s="48" t="str">
        <f t="shared" si="2"/>
        <v/>
      </c>
    </row>
    <row r="153" spans="1:9" x14ac:dyDescent="0.35">
      <c r="A153" s="50" t="str">
        <f>IF(C153="","",COUNTA($C$4:C153))</f>
        <v/>
      </c>
      <c r="B153" s="48" t="str">
        <f>IF(EMPLOYEE_PAYROLL!A151="","",EMPLOYEE_PAYROLL!B151)</f>
        <v/>
      </c>
      <c r="C153" s="48" t="str">
        <f>IF(EMPLOYEE_PAYROLL!A151="","",EMPLOYEE_PAYROLL!C151)</f>
        <v/>
      </c>
      <c r="D153" s="48" t="str">
        <f>IF(EMPLOYEE_PAYROLL!A151="","",EMPLOYEE_PAYROLL!AD151)</f>
        <v/>
      </c>
      <c r="E153" s="48" t="str">
        <f>IF(EMPLOYEE_PAYROLL!A151="","",EMPLOYEE_PAYROLL!AH151)</f>
        <v/>
      </c>
      <c r="F153" s="48" t="str">
        <f>IF(EMPLOYEE_PAYROLL!A151="","",EMPLOYEE_PAYROLL!AI151)</f>
        <v/>
      </c>
      <c r="G153" s="48" t="str">
        <f>IF(EMPLOYEE_PAYROLL!A151="","",EMPLOYEE_PAYROLL!AJ151)</f>
        <v/>
      </c>
      <c r="H153" s="48" t="str">
        <f>IF(EMPLOYEE_PAYROLL!A151="","",EMPLOYEE_PAYROLL!AK151)</f>
        <v/>
      </c>
      <c r="I153" s="48" t="str">
        <f t="shared" si="2"/>
        <v/>
      </c>
    </row>
    <row r="154" spans="1:9" x14ac:dyDescent="0.35">
      <c r="A154" s="50" t="str">
        <f>IF(C154="","",COUNTA($C$4:C154))</f>
        <v/>
      </c>
      <c r="B154" s="48" t="str">
        <f>IF(EMPLOYEE_PAYROLL!A152="","",EMPLOYEE_PAYROLL!B152)</f>
        <v/>
      </c>
      <c r="C154" s="48" t="str">
        <f>IF(EMPLOYEE_PAYROLL!A152="","",EMPLOYEE_PAYROLL!C152)</f>
        <v/>
      </c>
      <c r="D154" s="48" t="str">
        <f>IF(EMPLOYEE_PAYROLL!A152="","",EMPLOYEE_PAYROLL!AD152)</f>
        <v/>
      </c>
      <c r="E154" s="48" t="str">
        <f>IF(EMPLOYEE_PAYROLL!A152="","",EMPLOYEE_PAYROLL!AH152)</f>
        <v/>
      </c>
      <c r="F154" s="48" t="str">
        <f>IF(EMPLOYEE_PAYROLL!A152="","",EMPLOYEE_PAYROLL!AI152)</f>
        <v/>
      </c>
      <c r="G154" s="48" t="str">
        <f>IF(EMPLOYEE_PAYROLL!A152="","",EMPLOYEE_PAYROLL!AJ152)</f>
        <v/>
      </c>
      <c r="H154" s="48" t="str">
        <f>IF(EMPLOYEE_PAYROLL!A152="","",EMPLOYEE_PAYROLL!AK152)</f>
        <v/>
      </c>
      <c r="I154" s="48" t="str">
        <f t="shared" si="2"/>
        <v/>
      </c>
    </row>
    <row r="155" spans="1:9" x14ac:dyDescent="0.35">
      <c r="A155" s="50" t="str">
        <f>IF(C155="","",COUNTA($C$4:C155))</f>
        <v/>
      </c>
      <c r="B155" s="48" t="str">
        <f>IF(EMPLOYEE_PAYROLL!A153="","",EMPLOYEE_PAYROLL!B153)</f>
        <v/>
      </c>
      <c r="C155" s="48" t="str">
        <f>IF(EMPLOYEE_PAYROLL!A153="","",EMPLOYEE_PAYROLL!C153)</f>
        <v/>
      </c>
      <c r="D155" s="48" t="str">
        <f>IF(EMPLOYEE_PAYROLL!A153="","",EMPLOYEE_PAYROLL!AD153)</f>
        <v/>
      </c>
      <c r="E155" s="48" t="str">
        <f>IF(EMPLOYEE_PAYROLL!A153="","",EMPLOYEE_PAYROLL!AH153)</f>
        <v/>
      </c>
      <c r="F155" s="48" t="str">
        <f>IF(EMPLOYEE_PAYROLL!A153="","",EMPLOYEE_PAYROLL!AI153)</f>
        <v/>
      </c>
      <c r="G155" s="48" t="str">
        <f>IF(EMPLOYEE_PAYROLL!A153="","",EMPLOYEE_PAYROLL!AJ153)</f>
        <v/>
      </c>
      <c r="H155" s="48" t="str">
        <f>IF(EMPLOYEE_PAYROLL!A153="","",EMPLOYEE_PAYROLL!AK153)</f>
        <v/>
      </c>
      <c r="I155" s="48" t="str">
        <f t="shared" si="2"/>
        <v/>
      </c>
    </row>
    <row r="156" spans="1:9" x14ac:dyDescent="0.35">
      <c r="A156" s="50" t="str">
        <f>IF(C156="","",COUNTA($C$4:C156))</f>
        <v/>
      </c>
      <c r="B156" s="48" t="str">
        <f>IF(EMPLOYEE_PAYROLL!A154="","",EMPLOYEE_PAYROLL!B154)</f>
        <v/>
      </c>
      <c r="C156" s="48" t="str">
        <f>IF(EMPLOYEE_PAYROLL!A154="","",EMPLOYEE_PAYROLL!C154)</f>
        <v/>
      </c>
      <c r="D156" s="48" t="str">
        <f>IF(EMPLOYEE_PAYROLL!A154="","",EMPLOYEE_PAYROLL!AD154)</f>
        <v/>
      </c>
      <c r="E156" s="48" t="str">
        <f>IF(EMPLOYEE_PAYROLL!A154="","",EMPLOYEE_PAYROLL!AH154)</f>
        <v/>
      </c>
      <c r="F156" s="48" t="str">
        <f>IF(EMPLOYEE_PAYROLL!A154="","",EMPLOYEE_PAYROLL!AI154)</f>
        <v/>
      </c>
      <c r="G156" s="48" t="str">
        <f>IF(EMPLOYEE_PAYROLL!A154="","",EMPLOYEE_PAYROLL!AJ154)</f>
        <v/>
      </c>
      <c r="H156" s="48" t="str">
        <f>IF(EMPLOYEE_PAYROLL!A154="","",EMPLOYEE_PAYROLL!AK154)</f>
        <v/>
      </c>
      <c r="I156" s="48" t="str">
        <f t="shared" si="2"/>
        <v/>
      </c>
    </row>
    <row r="157" spans="1:9" x14ac:dyDescent="0.35">
      <c r="A157" s="50" t="str">
        <f>IF(C157="","",COUNTA($C$4:C157))</f>
        <v/>
      </c>
      <c r="B157" s="48" t="str">
        <f>IF(EMPLOYEE_PAYROLL!A155="","",EMPLOYEE_PAYROLL!B155)</f>
        <v/>
      </c>
      <c r="C157" s="48" t="str">
        <f>IF(EMPLOYEE_PAYROLL!A155="","",EMPLOYEE_PAYROLL!C155)</f>
        <v/>
      </c>
      <c r="D157" s="48" t="str">
        <f>IF(EMPLOYEE_PAYROLL!A155="","",EMPLOYEE_PAYROLL!AD155)</f>
        <v/>
      </c>
      <c r="E157" s="48" t="str">
        <f>IF(EMPLOYEE_PAYROLL!A155="","",EMPLOYEE_PAYROLL!AH155)</f>
        <v/>
      </c>
      <c r="F157" s="48" t="str">
        <f>IF(EMPLOYEE_PAYROLL!A155="","",EMPLOYEE_PAYROLL!AI155)</f>
        <v/>
      </c>
      <c r="G157" s="48" t="str">
        <f>IF(EMPLOYEE_PAYROLL!A155="","",EMPLOYEE_PAYROLL!AJ155)</f>
        <v/>
      </c>
      <c r="H157" s="48" t="str">
        <f>IF(EMPLOYEE_PAYROLL!A155="","",EMPLOYEE_PAYROLL!AK155)</f>
        <v/>
      </c>
      <c r="I157" s="48" t="str">
        <f t="shared" si="2"/>
        <v/>
      </c>
    </row>
    <row r="158" spans="1:9" x14ac:dyDescent="0.35">
      <c r="A158" s="50" t="str">
        <f>IF(C158="","",COUNTA($C$4:C158))</f>
        <v/>
      </c>
      <c r="B158" s="48" t="str">
        <f>IF(EMPLOYEE_PAYROLL!A156="","",EMPLOYEE_PAYROLL!B156)</f>
        <v/>
      </c>
      <c r="C158" s="48" t="str">
        <f>IF(EMPLOYEE_PAYROLL!A156="","",EMPLOYEE_PAYROLL!C156)</f>
        <v/>
      </c>
      <c r="D158" s="48" t="str">
        <f>IF(EMPLOYEE_PAYROLL!A156="","",EMPLOYEE_PAYROLL!AD156)</f>
        <v/>
      </c>
      <c r="E158" s="48" t="str">
        <f>IF(EMPLOYEE_PAYROLL!A156="","",EMPLOYEE_PAYROLL!AH156)</f>
        <v/>
      </c>
      <c r="F158" s="48" t="str">
        <f>IF(EMPLOYEE_PAYROLL!A156="","",EMPLOYEE_PAYROLL!AI156)</f>
        <v/>
      </c>
      <c r="G158" s="48" t="str">
        <f>IF(EMPLOYEE_PAYROLL!A156="","",EMPLOYEE_PAYROLL!AJ156)</f>
        <v/>
      </c>
      <c r="H158" s="48" t="str">
        <f>IF(EMPLOYEE_PAYROLL!A156="","",EMPLOYEE_PAYROLL!AK156)</f>
        <v/>
      </c>
      <c r="I158" s="48" t="str">
        <f t="shared" si="2"/>
        <v/>
      </c>
    </row>
    <row r="159" spans="1:9" x14ac:dyDescent="0.35">
      <c r="A159" s="50" t="str">
        <f>IF(C159="","",COUNTA($C$4:C159))</f>
        <v/>
      </c>
      <c r="B159" s="48" t="str">
        <f>IF(EMPLOYEE_PAYROLL!A157="","",EMPLOYEE_PAYROLL!B157)</f>
        <v/>
      </c>
      <c r="C159" s="48" t="str">
        <f>IF(EMPLOYEE_PAYROLL!A157="","",EMPLOYEE_PAYROLL!C157)</f>
        <v/>
      </c>
      <c r="D159" s="48" t="str">
        <f>IF(EMPLOYEE_PAYROLL!A157="","",EMPLOYEE_PAYROLL!AD157)</f>
        <v/>
      </c>
      <c r="E159" s="48" t="str">
        <f>IF(EMPLOYEE_PAYROLL!A157="","",EMPLOYEE_PAYROLL!AH157)</f>
        <v/>
      </c>
      <c r="F159" s="48" t="str">
        <f>IF(EMPLOYEE_PAYROLL!A157="","",EMPLOYEE_PAYROLL!AI157)</f>
        <v/>
      </c>
      <c r="G159" s="48" t="str">
        <f>IF(EMPLOYEE_PAYROLL!A157="","",EMPLOYEE_PAYROLL!AJ157)</f>
        <v/>
      </c>
      <c r="H159" s="48" t="str">
        <f>IF(EMPLOYEE_PAYROLL!A157="","",EMPLOYEE_PAYROLL!AK157)</f>
        <v/>
      </c>
      <c r="I159" s="48" t="str">
        <f t="shared" si="2"/>
        <v/>
      </c>
    </row>
    <row r="160" spans="1:9" x14ac:dyDescent="0.35">
      <c r="A160" s="50" t="str">
        <f>IF(C160="","",COUNTA($C$4:C160))</f>
        <v/>
      </c>
      <c r="B160" s="48" t="str">
        <f>IF(EMPLOYEE_PAYROLL!A158="","",EMPLOYEE_PAYROLL!B158)</f>
        <v/>
      </c>
      <c r="C160" s="48" t="str">
        <f>IF(EMPLOYEE_PAYROLL!A158="","",EMPLOYEE_PAYROLL!C158)</f>
        <v/>
      </c>
      <c r="D160" s="48" t="str">
        <f>IF(EMPLOYEE_PAYROLL!A158="","",EMPLOYEE_PAYROLL!AD158)</f>
        <v/>
      </c>
      <c r="E160" s="48" t="str">
        <f>IF(EMPLOYEE_PAYROLL!A158="","",EMPLOYEE_PAYROLL!AH158)</f>
        <v/>
      </c>
      <c r="F160" s="48" t="str">
        <f>IF(EMPLOYEE_PAYROLL!A158="","",EMPLOYEE_PAYROLL!AI158)</f>
        <v/>
      </c>
      <c r="G160" s="48" t="str">
        <f>IF(EMPLOYEE_PAYROLL!A158="","",EMPLOYEE_PAYROLL!AJ158)</f>
        <v/>
      </c>
      <c r="H160" s="48" t="str">
        <f>IF(EMPLOYEE_PAYROLL!A158="","",EMPLOYEE_PAYROLL!AK158)</f>
        <v/>
      </c>
      <c r="I160" s="48" t="str">
        <f t="shared" si="2"/>
        <v/>
      </c>
    </row>
  </sheetData>
  <sheetProtection algorithmName="SHA-512" hashValue="5cKfRIpe8bd1qmTSOyT86NdbAi/MflgtLNUe17pItjJZkjvCDEeZyPZp2DLeIkjwSqTebetZWMxnauY6BqTV0g==" saltValue="KuAfYIkNOMz8+bEc2Zc/hg==" spinCount="100000" sheet="1" objects="1" scenarios="1"/>
  <mergeCells count="2">
    <mergeCell ref="A1:H1"/>
    <mergeCell ref="A2:H2"/>
  </mergeCells>
  <conditionalFormatting sqref="A4:I160">
    <cfRule type="expression" dxfId="4" priority="1">
      <formula>LEN($C4)&gt;0</formula>
    </cfRule>
  </conditionalFormatting>
  <conditionalFormatting sqref="B4:H160">
    <cfRule type="expression" dxfId="3" priority="3">
      <formula>LEFT(TRIM($G4),13)="No Tax Payable"</formula>
    </cfRule>
    <cfRule type="expression" dxfId="2" priority="4">
      <formula>LEFT(TRIM($G4),11)="Tax Payable"</formula>
    </cfRule>
    <cfRule type="expression" dxfId="1" priority="5">
      <formula>LEFT(TRIM($G4),14)="Tax Refundable"</formula>
    </cfRule>
  </conditionalFormatting>
  <printOptions horizontalCentered="1"/>
  <pageMargins left="0.23622047244094491" right="0.23622047244094491" top="0.35433070866141736" bottom="0.74803149606299213" header="0.31496062992125984" footer="0.31496062992125984"/>
  <pageSetup paperSize="9" fitToHeight="0"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4C296-B33E-4232-BCE5-27A0B009DF9C}">
  <sheetPr>
    <tabColor rgb="FF00B050"/>
  </sheetPr>
  <dimension ref="A1:C101"/>
  <sheetViews>
    <sheetView workbookViewId="0">
      <selection activeCell="C8" sqref="C8"/>
    </sheetView>
  </sheetViews>
  <sheetFormatPr defaultColWidth="8.7265625" defaultRowHeight="14.5" x14ac:dyDescent="0.35"/>
  <cols>
    <col min="1" max="1" width="8.7265625" style="48"/>
    <col min="2" max="2" width="34.1796875" style="48" customWidth="1"/>
    <col min="3" max="3" width="42" style="48" customWidth="1"/>
    <col min="4" max="16384" width="8.7265625" style="48"/>
  </cols>
  <sheetData>
    <row r="1" spans="1:3" x14ac:dyDescent="0.35">
      <c r="A1" s="9" t="s">
        <v>179</v>
      </c>
      <c r="B1" s="10" t="s">
        <v>6</v>
      </c>
      <c r="C1" s="10" t="s">
        <v>96</v>
      </c>
    </row>
    <row r="2" spans="1:3" x14ac:dyDescent="0.35">
      <c r="A2" s="48">
        <f ca="1">IF(C2="","",COUNTA($B$2:B2))</f>
        <v>1</v>
      </c>
      <c r="B2" s="48" t="str" cm="1">
        <f t="array" aca="1" ref="B2" ca="1">IFERROR(INDEX(TDS_SUMMARY!C:C,SMALL(TDS_SUMMARY!$I:$I,ROW(A1))),"")</f>
        <v>PQRS ABCD</v>
      </c>
      <c r="C2" s="48" t="str" cm="1">
        <f t="array" aca="1" ref="C2" ca="1">IFERROR(INDEX(TDS_SUMMARY!H:H,SMALL(TDS_SUMMARY!$I:$I,ROW(A1))),"")</f>
        <v>TDS per remaining month: 12,409</v>
      </c>
    </row>
    <row r="3" spans="1:3" x14ac:dyDescent="0.35">
      <c r="A3" s="48">
        <f ca="1">IF(C3="","",COUNTA($B$2:B3))</f>
        <v>2</v>
      </c>
      <c r="B3" s="48" t="str" cm="1">
        <f t="array" aca="1" ref="B3" ca="1">IFERROR(INDEX(TDS_SUMMARY!C:C,SMALL(TDS_SUMMARY!$I:$I,ROW(A2))),"")</f>
        <v>ABCD EFGD</v>
      </c>
      <c r="C3" s="48" t="str" cm="1">
        <f t="array" aca="1" ref="C3" ca="1">IFERROR(INDEX(TDS_SUMMARY!H:H,SMALL(TDS_SUMMARY!$I:$I,ROW(A2))),"")</f>
        <v>TDS per remaining month: 9,933</v>
      </c>
    </row>
    <row r="4" spans="1:3" x14ac:dyDescent="0.35">
      <c r="A4" s="48" t="str">
        <f ca="1">IF(C4="","",COUNTA($B$2:B4))</f>
        <v/>
      </c>
      <c r="B4" s="48" t="str" cm="1">
        <f t="array" aca="1" ref="B4" ca="1">IFERROR(INDEX(TDS_SUMMARY!C:C,SMALL(TDS_SUMMARY!$I:$I,ROW(A3))),"")</f>
        <v/>
      </c>
      <c r="C4" s="48" t="str" cm="1">
        <f t="array" aca="1" ref="C4" ca="1">IFERROR(INDEX(TDS_SUMMARY!H:H,SMALL(TDS_SUMMARY!$I:$I,ROW(A3))),"")</f>
        <v/>
      </c>
    </row>
    <row r="5" spans="1:3" x14ac:dyDescent="0.35">
      <c r="A5" s="48" t="str">
        <f ca="1">IF(C5="","",COUNTA($B$2:B5))</f>
        <v/>
      </c>
      <c r="B5" s="48" t="str" cm="1">
        <f t="array" aca="1" ref="B5" ca="1">IFERROR(INDEX(TDS_SUMMARY!C:C,SMALL(TDS_SUMMARY!$I:$I,ROW(A4))),"")</f>
        <v/>
      </c>
      <c r="C5" s="48" t="str" cm="1">
        <f t="array" aca="1" ref="C5" ca="1">IFERROR(INDEX(TDS_SUMMARY!H:H,SMALL(TDS_SUMMARY!$I:$I,ROW(A4))),"")</f>
        <v/>
      </c>
    </row>
    <row r="6" spans="1:3" x14ac:dyDescent="0.35">
      <c r="A6" s="48" t="str">
        <f ca="1">IF(C6="","",COUNTA($B$2:B6))</f>
        <v/>
      </c>
      <c r="B6" s="48" t="str" cm="1">
        <f t="array" aca="1" ref="B6" ca="1">IFERROR(INDEX(TDS_SUMMARY!C:C,SMALL(TDS_SUMMARY!$I:$I,ROW(A5))),"")</f>
        <v/>
      </c>
      <c r="C6" s="48" t="str" cm="1">
        <f t="array" aca="1" ref="C6" ca="1">IFERROR(INDEX(TDS_SUMMARY!H:H,SMALL(TDS_SUMMARY!$I:$I,ROW(A5))),"")</f>
        <v/>
      </c>
    </row>
    <row r="7" spans="1:3" x14ac:dyDescent="0.35">
      <c r="A7" s="48" t="str">
        <f ca="1">IF(C7="","",COUNTA($B$2:B7))</f>
        <v/>
      </c>
      <c r="B7" s="48" t="str" cm="1">
        <f t="array" aca="1" ref="B7" ca="1">IFERROR(INDEX(TDS_SUMMARY!C:C,SMALL(TDS_SUMMARY!$I:$I,ROW(A6))),"")</f>
        <v/>
      </c>
      <c r="C7" s="48" t="str" cm="1">
        <f t="array" aca="1" ref="C7" ca="1">IFERROR(INDEX(TDS_SUMMARY!H:H,SMALL(TDS_SUMMARY!$I:$I,ROW(A6))),"")</f>
        <v/>
      </c>
    </row>
    <row r="8" spans="1:3" x14ac:dyDescent="0.35">
      <c r="A8" s="109" t="str">
        <f ca="1">IF(C8="","",COUNTA($B$2:B8))</f>
        <v/>
      </c>
      <c r="B8" s="109" t="str" cm="1">
        <f t="array" aca="1" ref="B8" ca="1">IFERROR(INDEX(TDS_SUMMARY!C:C,SMALL(TDS_SUMMARY!$I:$I,ROW(A7))),"")</f>
        <v/>
      </c>
      <c r="C8" s="109" t="str" cm="1">
        <f t="array" aca="1" ref="C8" ca="1">IFERROR(INDEX(TDS_SUMMARY!H:H,SMALL(TDS_SUMMARY!$I:$I,ROW(A7))),"")</f>
        <v/>
      </c>
    </row>
    <row r="9" spans="1:3" x14ac:dyDescent="0.35">
      <c r="A9" s="109" t="str">
        <f ca="1">IF(C9="","",COUNTA($B$2:B9))</f>
        <v/>
      </c>
      <c r="B9" s="109" t="str" cm="1">
        <f t="array" aca="1" ref="B9" ca="1">IFERROR(INDEX(TDS_SUMMARY!C:C,SMALL(TDS_SUMMARY!$I:$I,ROW(A8))),"")</f>
        <v/>
      </c>
      <c r="C9" s="109" t="str" cm="1">
        <f t="array" aca="1" ref="C9" ca="1">IFERROR(INDEX(TDS_SUMMARY!H:H,SMALL(TDS_SUMMARY!$I:$I,ROW(A8))),"")</f>
        <v/>
      </c>
    </row>
    <row r="10" spans="1:3" x14ac:dyDescent="0.35">
      <c r="A10" s="109" t="str">
        <f ca="1">IF(C10="","",COUNTA($B$2:B10))</f>
        <v/>
      </c>
      <c r="B10" s="109" t="str" cm="1">
        <f t="array" aca="1" ref="B10" ca="1">IFERROR(INDEX(TDS_SUMMARY!C:C,SMALL(TDS_SUMMARY!$I:$I,ROW(A9))),"")</f>
        <v/>
      </c>
      <c r="C10" s="109" t="str" cm="1">
        <f t="array" aca="1" ref="C10" ca="1">IFERROR(INDEX(TDS_SUMMARY!H:H,SMALL(TDS_SUMMARY!$I:$I,ROW(A9))),"")</f>
        <v/>
      </c>
    </row>
    <row r="11" spans="1:3" x14ac:dyDescent="0.35">
      <c r="A11" s="109" t="str">
        <f ca="1">IF(C11="","",COUNTA($B$2:B11))</f>
        <v/>
      </c>
      <c r="B11" s="109" t="str" cm="1">
        <f t="array" aca="1" ref="B11" ca="1">IFERROR(INDEX(TDS_SUMMARY!C:C,SMALL(TDS_SUMMARY!$I:$I,ROW(A10))),"")</f>
        <v/>
      </c>
      <c r="C11" s="109" t="str" cm="1">
        <f t="array" aca="1" ref="C11" ca="1">IFERROR(INDEX(TDS_SUMMARY!H:H,SMALL(TDS_SUMMARY!$I:$I,ROW(A10))),"")</f>
        <v/>
      </c>
    </row>
    <row r="12" spans="1:3" x14ac:dyDescent="0.35">
      <c r="A12" s="109" t="str">
        <f ca="1">IF(C12="","",COUNTA($B$2:B12))</f>
        <v/>
      </c>
      <c r="B12" s="109" t="str" cm="1">
        <f t="array" aca="1" ref="B12" ca="1">IFERROR(INDEX(TDS_SUMMARY!C:C,SMALL(TDS_SUMMARY!$I:$I,ROW(A11))),"")</f>
        <v/>
      </c>
      <c r="C12" s="109" t="str" cm="1">
        <f t="array" aca="1" ref="C12" ca="1">IFERROR(INDEX(TDS_SUMMARY!H:H,SMALL(TDS_SUMMARY!$I:$I,ROW(A11))),"")</f>
        <v/>
      </c>
    </row>
    <row r="13" spans="1:3" x14ac:dyDescent="0.35">
      <c r="A13" s="109" t="str">
        <f ca="1">IF(C13="","",COUNTA($B$2:B13))</f>
        <v/>
      </c>
      <c r="B13" s="109" t="str" cm="1">
        <f t="array" aca="1" ref="B13" ca="1">IFERROR(INDEX(TDS_SUMMARY!C:C,SMALL(TDS_SUMMARY!$I:$I,ROW(A12))),"")</f>
        <v/>
      </c>
      <c r="C13" s="109" t="str" cm="1">
        <f t="array" aca="1" ref="C13" ca="1">IFERROR(INDEX(TDS_SUMMARY!H:H,SMALL(TDS_SUMMARY!$I:$I,ROW(A12))),"")</f>
        <v/>
      </c>
    </row>
    <row r="14" spans="1:3" x14ac:dyDescent="0.35">
      <c r="A14" s="109" t="str">
        <f ca="1">IF(C14="","",COUNTA($B$2:B14))</f>
        <v/>
      </c>
      <c r="B14" s="109" t="str" cm="1">
        <f t="array" aca="1" ref="B14" ca="1">IFERROR(INDEX(TDS_SUMMARY!C:C,SMALL(TDS_SUMMARY!$I:$I,ROW(A13))),"")</f>
        <v/>
      </c>
      <c r="C14" s="109" t="str" cm="1">
        <f t="array" aca="1" ref="C14" ca="1">IFERROR(INDEX(TDS_SUMMARY!H:H,SMALL(TDS_SUMMARY!$I:$I,ROW(A13))),"")</f>
        <v/>
      </c>
    </row>
    <row r="15" spans="1:3" x14ac:dyDescent="0.35">
      <c r="A15" s="109" t="str">
        <f ca="1">IF(C15="","",COUNTA($B$2:B15))</f>
        <v/>
      </c>
      <c r="B15" s="109" t="str" cm="1">
        <f t="array" aca="1" ref="B15" ca="1">IFERROR(INDEX(TDS_SUMMARY!C:C,SMALL(TDS_SUMMARY!$I:$I,ROW(A14))),"")</f>
        <v/>
      </c>
      <c r="C15" s="109" t="str" cm="1">
        <f t="array" aca="1" ref="C15" ca="1">IFERROR(INDEX(TDS_SUMMARY!H:H,SMALL(TDS_SUMMARY!$I:$I,ROW(A14))),"")</f>
        <v/>
      </c>
    </row>
    <row r="16" spans="1:3" x14ac:dyDescent="0.35">
      <c r="A16" s="109" t="str">
        <f ca="1">IF(C16="","",COUNTA($B$2:B16))</f>
        <v/>
      </c>
      <c r="B16" s="109" t="str" cm="1">
        <f t="array" aca="1" ref="B16" ca="1">IFERROR(INDEX(TDS_SUMMARY!C:C,SMALL(TDS_SUMMARY!$I:$I,ROW(A15))),"")</f>
        <v/>
      </c>
      <c r="C16" s="109" t="str" cm="1">
        <f t="array" aca="1" ref="C16" ca="1">IFERROR(INDEX(TDS_SUMMARY!H:H,SMALL(TDS_SUMMARY!$I:$I,ROW(A15))),"")</f>
        <v/>
      </c>
    </row>
    <row r="17" spans="1:3" x14ac:dyDescent="0.35">
      <c r="A17" s="109" t="str">
        <f ca="1">IF(C17="","",COUNTA($B$2:B17))</f>
        <v/>
      </c>
      <c r="B17" s="109" t="str" cm="1">
        <f t="array" aca="1" ref="B17" ca="1">IFERROR(INDEX(TDS_SUMMARY!C:C,SMALL(TDS_SUMMARY!$I:$I,ROW(A16))),"")</f>
        <v/>
      </c>
      <c r="C17" s="109" t="str" cm="1">
        <f t="array" aca="1" ref="C17" ca="1">IFERROR(INDEX(TDS_SUMMARY!H:H,SMALL(TDS_SUMMARY!$I:$I,ROW(A16))),"")</f>
        <v/>
      </c>
    </row>
    <row r="18" spans="1:3" x14ac:dyDescent="0.35">
      <c r="A18" s="109" t="str">
        <f ca="1">IF(C18="","",COUNTA($B$2:B18))</f>
        <v/>
      </c>
      <c r="B18" s="109" t="str" cm="1">
        <f t="array" aca="1" ref="B18" ca="1">IFERROR(INDEX(TDS_SUMMARY!C:C,SMALL(TDS_SUMMARY!$I:$I,ROW(A17))),"")</f>
        <v/>
      </c>
      <c r="C18" s="109" t="str" cm="1">
        <f t="array" aca="1" ref="C18" ca="1">IFERROR(INDEX(TDS_SUMMARY!H:H,SMALL(TDS_SUMMARY!$I:$I,ROW(A17))),"")</f>
        <v/>
      </c>
    </row>
    <row r="19" spans="1:3" x14ac:dyDescent="0.35">
      <c r="A19" s="109" t="str">
        <f ca="1">IF(C19="","",COUNTA($B$2:B19))</f>
        <v/>
      </c>
      <c r="B19" s="109" t="str" cm="1">
        <f t="array" aca="1" ref="B19" ca="1">IFERROR(INDEX(TDS_SUMMARY!C:C,SMALL(TDS_SUMMARY!$I:$I,ROW(A18))),"")</f>
        <v/>
      </c>
      <c r="C19" s="109" t="str" cm="1">
        <f t="array" aca="1" ref="C19" ca="1">IFERROR(INDEX(TDS_SUMMARY!H:H,SMALL(TDS_SUMMARY!$I:$I,ROW(A18))),"")</f>
        <v/>
      </c>
    </row>
    <row r="20" spans="1:3" x14ac:dyDescent="0.35">
      <c r="A20" s="109" t="str">
        <f ca="1">IF(C20="","",COUNTA($B$2:B20))</f>
        <v/>
      </c>
      <c r="B20" s="109" t="str" cm="1">
        <f t="array" aca="1" ref="B20" ca="1">IFERROR(INDEX(TDS_SUMMARY!C:C,SMALL(TDS_SUMMARY!$I:$I,ROW(A19))),"")</f>
        <v/>
      </c>
      <c r="C20" s="109" t="str" cm="1">
        <f t="array" aca="1" ref="C20" ca="1">IFERROR(INDEX(TDS_SUMMARY!H:H,SMALL(TDS_SUMMARY!$I:$I,ROW(A19))),"")</f>
        <v/>
      </c>
    </row>
    <row r="21" spans="1:3" x14ac:dyDescent="0.35">
      <c r="A21" s="109" t="str">
        <f ca="1">IF(C21="","",COUNTA($B$2:B21))</f>
        <v/>
      </c>
      <c r="B21" s="109" t="str" cm="1">
        <f t="array" aca="1" ref="B21" ca="1">IFERROR(INDEX(TDS_SUMMARY!C:C,SMALL(TDS_SUMMARY!$I:$I,ROW(A20))),"")</f>
        <v/>
      </c>
      <c r="C21" s="109" t="str" cm="1">
        <f t="array" aca="1" ref="C21" ca="1">IFERROR(INDEX(TDS_SUMMARY!H:H,SMALL(TDS_SUMMARY!$I:$I,ROW(A20))),"")</f>
        <v/>
      </c>
    </row>
    <row r="22" spans="1:3" x14ac:dyDescent="0.35">
      <c r="A22" s="109" t="str">
        <f ca="1">IF(C22="","",COUNTA($B$2:B22))</f>
        <v/>
      </c>
      <c r="B22" s="109" t="str" cm="1">
        <f t="array" aca="1" ref="B22" ca="1">IFERROR(INDEX(TDS_SUMMARY!C:C,SMALL(TDS_SUMMARY!$I:$I,ROW(A21))),"")</f>
        <v/>
      </c>
      <c r="C22" s="109" t="str" cm="1">
        <f t="array" aca="1" ref="C22" ca="1">IFERROR(INDEX(TDS_SUMMARY!H:H,SMALL(TDS_SUMMARY!$I:$I,ROW(A21))),"")</f>
        <v/>
      </c>
    </row>
    <row r="23" spans="1:3" x14ac:dyDescent="0.35">
      <c r="A23" s="109" t="str">
        <f ca="1">IF(C23="","",COUNTA($B$2:B23))</f>
        <v/>
      </c>
      <c r="B23" s="109" t="str" cm="1">
        <f t="array" aca="1" ref="B23" ca="1">IFERROR(INDEX(TDS_SUMMARY!C:C,SMALL(TDS_SUMMARY!$I:$I,ROW(A22))),"")</f>
        <v/>
      </c>
      <c r="C23" s="109" t="str" cm="1">
        <f t="array" aca="1" ref="C23" ca="1">IFERROR(INDEX(TDS_SUMMARY!H:H,SMALL(TDS_SUMMARY!$I:$I,ROW(A22))),"")</f>
        <v/>
      </c>
    </row>
    <row r="24" spans="1:3" x14ac:dyDescent="0.35">
      <c r="A24" s="109" t="str">
        <f ca="1">IF(C24="","",COUNTA($B$2:B24))</f>
        <v/>
      </c>
      <c r="B24" s="109" t="str" cm="1">
        <f t="array" aca="1" ref="B24" ca="1">IFERROR(INDEX(TDS_SUMMARY!C:C,SMALL(TDS_SUMMARY!$I:$I,ROW(A23))),"")</f>
        <v/>
      </c>
      <c r="C24" s="109" t="str" cm="1">
        <f t="array" aca="1" ref="C24" ca="1">IFERROR(INDEX(TDS_SUMMARY!H:H,SMALL(TDS_SUMMARY!$I:$I,ROW(A23))),"")</f>
        <v/>
      </c>
    </row>
    <row r="25" spans="1:3" x14ac:dyDescent="0.35">
      <c r="A25" s="109" t="str">
        <f ca="1">IF(C25="","",COUNTA($B$2:B25))</f>
        <v/>
      </c>
      <c r="B25" s="109" t="str" cm="1">
        <f t="array" aca="1" ref="B25" ca="1">IFERROR(INDEX(TDS_SUMMARY!C:C,SMALL(TDS_SUMMARY!$I:$I,ROW(A24))),"")</f>
        <v/>
      </c>
      <c r="C25" s="109" t="str" cm="1">
        <f t="array" aca="1" ref="C25" ca="1">IFERROR(INDEX(TDS_SUMMARY!H:H,SMALL(TDS_SUMMARY!$I:$I,ROW(A24))),"")</f>
        <v/>
      </c>
    </row>
    <row r="26" spans="1:3" x14ac:dyDescent="0.35">
      <c r="A26" s="109" t="str">
        <f ca="1">IF(C26="","",COUNTA($B$2:B26))</f>
        <v/>
      </c>
      <c r="B26" s="109" t="str" cm="1">
        <f t="array" aca="1" ref="B26" ca="1">IFERROR(INDEX(TDS_SUMMARY!C:C,SMALL(TDS_SUMMARY!$I:$I,ROW(A25))),"")</f>
        <v/>
      </c>
      <c r="C26" s="109" t="str" cm="1">
        <f t="array" aca="1" ref="C26" ca="1">IFERROR(INDEX(TDS_SUMMARY!H:H,SMALL(TDS_SUMMARY!$I:$I,ROW(A25))),"")</f>
        <v/>
      </c>
    </row>
    <row r="27" spans="1:3" x14ac:dyDescent="0.35">
      <c r="A27" s="109" t="str">
        <f ca="1">IF(C27="","",COUNTA($B$2:B27))</f>
        <v/>
      </c>
      <c r="B27" s="109" t="str" cm="1">
        <f t="array" aca="1" ref="B27" ca="1">IFERROR(INDEX(TDS_SUMMARY!C:C,SMALL(TDS_SUMMARY!$I:$I,ROW(A26))),"")</f>
        <v/>
      </c>
      <c r="C27" s="109" t="str" cm="1">
        <f t="array" aca="1" ref="C27" ca="1">IFERROR(INDEX(TDS_SUMMARY!H:H,SMALL(TDS_SUMMARY!$I:$I,ROW(A26))),"")</f>
        <v/>
      </c>
    </row>
    <row r="28" spans="1:3" x14ac:dyDescent="0.35">
      <c r="A28" s="109" t="str">
        <f ca="1">IF(C28="","",COUNTA($B$2:B28))</f>
        <v/>
      </c>
      <c r="B28" s="109" t="str" cm="1">
        <f t="array" aca="1" ref="B28" ca="1">IFERROR(INDEX(TDS_SUMMARY!C:C,SMALL(TDS_SUMMARY!$I:$I,ROW(A27))),"")</f>
        <v/>
      </c>
      <c r="C28" s="109" t="str" cm="1">
        <f t="array" aca="1" ref="C28" ca="1">IFERROR(INDEX(TDS_SUMMARY!H:H,SMALL(TDS_SUMMARY!$I:$I,ROW(A27))),"")</f>
        <v/>
      </c>
    </row>
    <row r="29" spans="1:3" x14ac:dyDescent="0.35">
      <c r="A29" s="109" t="str">
        <f ca="1">IF(C29="","",COUNTA($B$2:B29))</f>
        <v/>
      </c>
      <c r="B29" s="109" t="str" cm="1">
        <f t="array" aca="1" ref="B29" ca="1">IFERROR(INDEX(TDS_SUMMARY!C:C,SMALL(TDS_SUMMARY!$I:$I,ROW(A28))),"")</f>
        <v/>
      </c>
      <c r="C29" s="109" t="str" cm="1">
        <f t="array" aca="1" ref="C29" ca="1">IFERROR(INDEX(TDS_SUMMARY!H:H,SMALL(TDS_SUMMARY!$I:$I,ROW(A28))),"")</f>
        <v/>
      </c>
    </row>
    <row r="30" spans="1:3" x14ac:dyDescent="0.35">
      <c r="A30" s="109" t="str">
        <f ca="1">IF(C30="","",COUNTA($B$2:B30))</f>
        <v/>
      </c>
      <c r="B30" s="109" t="str" cm="1">
        <f t="array" aca="1" ref="B30" ca="1">IFERROR(INDEX(TDS_SUMMARY!C:C,SMALL(TDS_SUMMARY!$I:$I,ROW(A29))),"")</f>
        <v/>
      </c>
      <c r="C30" s="109" t="str" cm="1">
        <f t="array" aca="1" ref="C30" ca="1">IFERROR(INDEX(TDS_SUMMARY!H:H,SMALL(TDS_SUMMARY!$I:$I,ROW(A29))),"")</f>
        <v/>
      </c>
    </row>
    <row r="31" spans="1:3" x14ac:dyDescent="0.35">
      <c r="A31" s="109" t="str">
        <f ca="1">IF(C31="","",COUNTA($B$2:B31))</f>
        <v/>
      </c>
      <c r="B31" s="109" t="str" cm="1">
        <f t="array" aca="1" ref="B31" ca="1">IFERROR(INDEX(TDS_SUMMARY!C:C,SMALL(TDS_SUMMARY!$I:$I,ROW(A30))),"")</f>
        <v/>
      </c>
      <c r="C31" s="109" t="str" cm="1">
        <f t="array" aca="1" ref="C31" ca="1">IFERROR(INDEX(TDS_SUMMARY!H:H,SMALL(TDS_SUMMARY!$I:$I,ROW(A30))),"")</f>
        <v/>
      </c>
    </row>
    <row r="32" spans="1:3" x14ac:dyDescent="0.35">
      <c r="A32" s="109" t="str">
        <f ca="1">IF(C32="","",COUNTA($B$2:B32))</f>
        <v/>
      </c>
      <c r="B32" s="109" t="str" cm="1">
        <f t="array" aca="1" ref="B32" ca="1">IFERROR(INDEX(TDS_SUMMARY!C:C,SMALL(TDS_SUMMARY!$I:$I,ROW(A31))),"")</f>
        <v/>
      </c>
      <c r="C32" s="109" t="str" cm="1">
        <f t="array" aca="1" ref="C32" ca="1">IFERROR(INDEX(TDS_SUMMARY!H:H,SMALL(TDS_SUMMARY!$I:$I,ROW(A31))),"")</f>
        <v/>
      </c>
    </row>
    <row r="33" spans="1:3" x14ac:dyDescent="0.35">
      <c r="A33" s="109" t="str">
        <f ca="1">IF(C33="","",COUNTA($B$2:B33))</f>
        <v/>
      </c>
      <c r="B33" s="109" t="str" cm="1">
        <f t="array" aca="1" ref="B33" ca="1">IFERROR(INDEX(TDS_SUMMARY!C:C,SMALL(TDS_SUMMARY!$I:$I,ROW(A32))),"")</f>
        <v/>
      </c>
      <c r="C33" s="109" t="str" cm="1">
        <f t="array" aca="1" ref="C33" ca="1">IFERROR(INDEX(TDS_SUMMARY!H:H,SMALL(TDS_SUMMARY!$I:$I,ROW(A32))),"")</f>
        <v/>
      </c>
    </row>
    <row r="34" spans="1:3" x14ac:dyDescent="0.35">
      <c r="A34" s="109" t="str">
        <f ca="1">IF(C34="","",COUNTA($B$2:B34))</f>
        <v/>
      </c>
      <c r="B34" s="109" t="str" cm="1">
        <f t="array" aca="1" ref="B34" ca="1">IFERROR(INDEX(TDS_SUMMARY!C:C,SMALL(TDS_SUMMARY!$I:$I,ROW(A33))),"")</f>
        <v/>
      </c>
      <c r="C34" s="109" t="str" cm="1">
        <f t="array" aca="1" ref="C34" ca="1">IFERROR(INDEX(TDS_SUMMARY!H:H,SMALL(TDS_SUMMARY!$I:$I,ROW(A33))),"")</f>
        <v/>
      </c>
    </row>
    <row r="35" spans="1:3" x14ac:dyDescent="0.35">
      <c r="A35" s="109" t="str">
        <f ca="1">IF(C35="","",COUNTA($B$2:B35))</f>
        <v/>
      </c>
      <c r="B35" s="109" t="str" cm="1">
        <f t="array" aca="1" ref="B35" ca="1">IFERROR(INDEX(TDS_SUMMARY!C:C,SMALL(TDS_SUMMARY!$I:$I,ROW(A34))),"")</f>
        <v/>
      </c>
      <c r="C35" s="109" t="str" cm="1">
        <f t="array" aca="1" ref="C35" ca="1">IFERROR(INDEX(TDS_SUMMARY!H:H,SMALL(TDS_SUMMARY!$I:$I,ROW(A34))),"")</f>
        <v/>
      </c>
    </row>
    <row r="36" spans="1:3" x14ac:dyDescent="0.35">
      <c r="A36" s="109" t="str">
        <f ca="1">IF(C36="","",COUNTA($B$2:B36))</f>
        <v/>
      </c>
      <c r="B36" s="109" t="str" cm="1">
        <f t="array" aca="1" ref="B36" ca="1">IFERROR(INDEX(TDS_SUMMARY!C:C,SMALL(TDS_SUMMARY!$I:$I,ROW(A35))),"")</f>
        <v/>
      </c>
      <c r="C36" s="109" t="str" cm="1">
        <f t="array" aca="1" ref="C36" ca="1">IFERROR(INDEX(TDS_SUMMARY!H:H,SMALL(TDS_SUMMARY!$I:$I,ROW(A35))),"")</f>
        <v/>
      </c>
    </row>
    <row r="37" spans="1:3" x14ac:dyDescent="0.35">
      <c r="A37" s="109" t="str">
        <f ca="1">IF(C37="","",COUNTA($B$2:B37))</f>
        <v/>
      </c>
      <c r="B37" s="109" t="str" cm="1">
        <f t="array" aca="1" ref="B37" ca="1">IFERROR(INDEX(TDS_SUMMARY!C:C,SMALL(TDS_SUMMARY!$I:$I,ROW(A36))),"")</f>
        <v/>
      </c>
      <c r="C37" s="109" t="str" cm="1">
        <f t="array" aca="1" ref="C37" ca="1">IFERROR(INDEX(TDS_SUMMARY!H:H,SMALL(TDS_SUMMARY!$I:$I,ROW(A36))),"")</f>
        <v/>
      </c>
    </row>
    <row r="38" spans="1:3" x14ac:dyDescent="0.35">
      <c r="A38" s="109" t="str">
        <f ca="1">IF(C38="","",COUNTA($B$2:B38))</f>
        <v/>
      </c>
      <c r="B38" s="109" t="str" cm="1">
        <f t="array" aca="1" ref="B38" ca="1">IFERROR(INDEX(TDS_SUMMARY!C:C,SMALL(TDS_SUMMARY!$I:$I,ROW(A37))),"")</f>
        <v/>
      </c>
      <c r="C38" s="109" t="str" cm="1">
        <f t="array" aca="1" ref="C38" ca="1">IFERROR(INDEX(TDS_SUMMARY!H:H,SMALL(TDS_SUMMARY!$I:$I,ROW(A37))),"")</f>
        <v/>
      </c>
    </row>
    <row r="39" spans="1:3" x14ac:dyDescent="0.35">
      <c r="A39" s="109" t="str">
        <f ca="1">IF(C39="","",COUNTA($B$2:B39))</f>
        <v/>
      </c>
      <c r="B39" s="109" t="str" cm="1">
        <f t="array" aca="1" ref="B39" ca="1">IFERROR(INDEX(TDS_SUMMARY!C:C,SMALL(TDS_SUMMARY!$I:$I,ROW(A38))),"")</f>
        <v/>
      </c>
      <c r="C39" s="109" t="str" cm="1">
        <f t="array" aca="1" ref="C39" ca="1">IFERROR(INDEX(TDS_SUMMARY!H:H,SMALL(TDS_SUMMARY!$I:$I,ROW(A38))),"")</f>
        <v/>
      </c>
    </row>
    <row r="40" spans="1:3" x14ac:dyDescent="0.35">
      <c r="A40" s="109" t="str">
        <f ca="1">IF(C40="","",COUNTA($B$2:B40))</f>
        <v/>
      </c>
      <c r="B40" s="109" t="str" cm="1">
        <f t="array" aca="1" ref="B40" ca="1">IFERROR(INDEX(TDS_SUMMARY!C:C,SMALL(TDS_SUMMARY!$I:$I,ROW(A39))),"")</f>
        <v/>
      </c>
      <c r="C40" s="109" t="str" cm="1">
        <f t="array" aca="1" ref="C40" ca="1">IFERROR(INDEX(TDS_SUMMARY!H:H,SMALL(TDS_SUMMARY!$I:$I,ROW(A39))),"")</f>
        <v/>
      </c>
    </row>
    <row r="41" spans="1:3" x14ac:dyDescent="0.35">
      <c r="A41" s="109" t="str">
        <f ca="1">IF(C41="","",COUNTA($B$2:B41))</f>
        <v/>
      </c>
      <c r="B41" s="109" t="str" cm="1">
        <f t="array" aca="1" ref="B41" ca="1">IFERROR(INDEX(TDS_SUMMARY!C:C,SMALL(TDS_SUMMARY!$I:$I,ROW(A40))),"")</f>
        <v/>
      </c>
      <c r="C41" s="109" t="str" cm="1">
        <f t="array" aca="1" ref="C41" ca="1">IFERROR(INDEX(TDS_SUMMARY!H:H,SMALL(TDS_SUMMARY!$I:$I,ROW(A40))),"")</f>
        <v/>
      </c>
    </row>
    <row r="42" spans="1:3" x14ac:dyDescent="0.35">
      <c r="A42" s="109" t="str">
        <f ca="1">IF(C42="","",COUNTA($B$2:B42))</f>
        <v/>
      </c>
      <c r="B42" s="109" t="str" cm="1">
        <f t="array" aca="1" ref="B42" ca="1">IFERROR(INDEX(TDS_SUMMARY!C:C,SMALL(TDS_SUMMARY!$I:$I,ROW(A41))),"")</f>
        <v/>
      </c>
      <c r="C42" s="109" t="str" cm="1">
        <f t="array" aca="1" ref="C42" ca="1">IFERROR(INDEX(TDS_SUMMARY!H:H,SMALL(TDS_SUMMARY!$I:$I,ROW(A41))),"")</f>
        <v/>
      </c>
    </row>
    <row r="43" spans="1:3" x14ac:dyDescent="0.35">
      <c r="A43" s="109" t="str">
        <f ca="1">IF(C43="","",COUNTA($B$2:B43))</f>
        <v/>
      </c>
      <c r="B43" s="109" t="str" cm="1">
        <f t="array" aca="1" ref="B43" ca="1">IFERROR(INDEX(TDS_SUMMARY!C:C,SMALL(TDS_SUMMARY!$I:$I,ROW(A42))),"")</f>
        <v/>
      </c>
      <c r="C43" s="109" t="str" cm="1">
        <f t="array" aca="1" ref="C43" ca="1">IFERROR(INDEX(TDS_SUMMARY!H:H,SMALL(TDS_SUMMARY!$I:$I,ROW(A42))),"")</f>
        <v/>
      </c>
    </row>
    <row r="44" spans="1:3" x14ac:dyDescent="0.35">
      <c r="A44" s="109" t="str">
        <f ca="1">IF(C44="","",COUNTA($B$2:B44))</f>
        <v/>
      </c>
      <c r="B44" s="109" t="str" cm="1">
        <f t="array" aca="1" ref="B44" ca="1">IFERROR(INDEX(TDS_SUMMARY!C:C,SMALL(TDS_SUMMARY!$I:$I,ROW(A43))),"")</f>
        <v/>
      </c>
      <c r="C44" s="109" t="str" cm="1">
        <f t="array" aca="1" ref="C44" ca="1">IFERROR(INDEX(TDS_SUMMARY!H:H,SMALL(TDS_SUMMARY!$I:$I,ROW(A43))),"")</f>
        <v/>
      </c>
    </row>
    <row r="45" spans="1:3" x14ac:dyDescent="0.35">
      <c r="A45" s="109" t="str">
        <f ca="1">IF(C45="","",COUNTA($B$2:B45))</f>
        <v/>
      </c>
      <c r="B45" s="109" t="str" cm="1">
        <f t="array" aca="1" ref="B45" ca="1">IFERROR(INDEX(TDS_SUMMARY!C:C,SMALL(TDS_SUMMARY!$I:$I,ROW(A44))),"")</f>
        <v/>
      </c>
      <c r="C45" s="109" t="str" cm="1">
        <f t="array" aca="1" ref="C45" ca="1">IFERROR(INDEX(TDS_SUMMARY!H:H,SMALL(TDS_SUMMARY!$I:$I,ROW(A44))),"")</f>
        <v/>
      </c>
    </row>
    <row r="46" spans="1:3" x14ac:dyDescent="0.35">
      <c r="A46" s="109" t="str">
        <f ca="1">IF(C46="","",COUNTA($B$2:B46))</f>
        <v/>
      </c>
      <c r="B46" s="109" t="str" cm="1">
        <f t="array" aca="1" ref="B46" ca="1">IFERROR(INDEX(TDS_SUMMARY!C:C,SMALL(TDS_SUMMARY!$I:$I,ROW(A45))),"")</f>
        <v/>
      </c>
      <c r="C46" s="109" t="str" cm="1">
        <f t="array" aca="1" ref="C46" ca="1">IFERROR(INDEX(TDS_SUMMARY!H:H,SMALL(TDS_SUMMARY!$I:$I,ROW(A45))),"")</f>
        <v/>
      </c>
    </row>
    <row r="47" spans="1:3" x14ac:dyDescent="0.35">
      <c r="A47" s="109" t="str">
        <f ca="1">IF(C47="","",COUNTA($B$2:B47))</f>
        <v/>
      </c>
      <c r="B47" s="109" t="str" cm="1">
        <f t="array" aca="1" ref="B47" ca="1">IFERROR(INDEX(TDS_SUMMARY!C:C,SMALL(TDS_SUMMARY!$I:$I,ROW(A46))),"")</f>
        <v/>
      </c>
      <c r="C47" s="109" t="str" cm="1">
        <f t="array" aca="1" ref="C47" ca="1">IFERROR(INDEX(TDS_SUMMARY!H:H,SMALL(TDS_SUMMARY!$I:$I,ROW(A46))),"")</f>
        <v/>
      </c>
    </row>
    <row r="48" spans="1:3" x14ac:dyDescent="0.35">
      <c r="A48" s="109" t="str">
        <f ca="1">IF(C48="","",COUNTA($B$2:B48))</f>
        <v/>
      </c>
      <c r="B48" s="109" t="str" cm="1">
        <f t="array" aca="1" ref="B48" ca="1">IFERROR(INDEX(TDS_SUMMARY!C:C,SMALL(TDS_SUMMARY!$I:$I,ROW(A47))),"")</f>
        <v/>
      </c>
      <c r="C48" s="109" t="str" cm="1">
        <f t="array" aca="1" ref="C48" ca="1">IFERROR(INDEX(TDS_SUMMARY!H:H,SMALL(TDS_SUMMARY!$I:$I,ROW(A47))),"")</f>
        <v/>
      </c>
    </row>
    <row r="49" spans="1:3" x14ac:dyDescent="0.35">
      <c r="A49" s="109" t="str">
        <f ca="1">IF(C49="","",COUNTA($B$2:B49))</f>
        <v/>
      </c>
      <c r="B49" s="109" t="str" cm="1">
        <f t="array" aca="1" ref="B49" ca="1">IFERROR(INDEX(TDS_SUMMARY!C:C,SMALL(TDS_SUMMARY!$I:$I,ROW(A48))),"")</f>
        <v/>
      </c>
      <c r="C49" s="109" t="str" cm="1">
        <f t="array" aca="1" ref="C49" ca="1">IFERROR(INDEX(TDS_SUMMARY!H:H,SMALL(TDS_SUMMARY!$I:$I,ROW(A48))),"")</f>
        <v/>
      </c>
    </row>
    <row r="50" spans="1:3" x14ac:dyDescent="0.35">
      <c r="A50" s="109" t="str">
        <f ca="1">IF(C50="","",COUNTA($B$2:B50))</f>
        <v/>
      </c>
      <c r="B50" s="109" t="str" cm="1">
        <f t="array" aca="1" ref="B50" ca="1">IFERROR(INDEX(TDS_SUMMARY!C:C,SMALL(TDS_SUMMARY!$I:$I,ROW(A49))),"")</f>
        <v/>
      </c>
      <c r="C50" s="109" t="str" cm="1">
        <f t="array" aca="1" ref="C50" ca="1">IFERROR(INDEX(TDS_SUMMARY!H:H,SMALL(TDS_SUMMARY!$I:$I,ROW(A49))),"")</f>
        <v/>
      </c>
    </row>
    <row r="51" spans="1:3" x14ac:dyDescent="0.35">
      <c r="A51" s="109" t="str">
        <f ca="1">IF(C51="","",COUNTA($B$2:B51))</f>
        <v/>
      </c>
      <c r="B51" s="109" t="str" cm="1">
        <f t="array" aca="1" ref="B51" ca="1">IFERROR(INDEX(TDS_SUMMARY!C:C,SMALL(TDS_SUMMARY!$I:$I,ROW(A50))),"")</f>
        <v/>
      </c>
      <c r="C51" s="109" t="str" cm="1">
        <f t="array" aca="1" ref="C51" ca="1">IFERROR(INDEX(TDS_SUMMARY!H:H,SMALL(TDS_SUMMARY!$I:$I,ROW(A50))),"")</f>
        <v/>
      </c>
    </row>
    <row r="52" spans="1:3" x14ac:dyDescent="0.35">
      <c r="A52" s="109" t="str">
        <f ca="1">IF(C52="","",COUNTA($B$2:B52))</f>
        <v/>
      </c>
      <c r="B52" s="109" t="str" cm="1">
        <f t="array" aca="1" ref="B52" ca="1">IFERROR(INDEX(TDS_SUMMARY!C:C,SMALL(TDS_SUMMARY!$I:$I,ROW(A51))),"")</f>
        <v/>
      </c>
      <c r="C52" s="109" t="str" cm="1">
        <f t="array" aca="1" ref="C52" ca="1">IFERROR(INDEX(TDS_SUMMARY!H:H,SMALL(TDS_SUMMARY!$I:$I,ROW(A51))),"")</f>
        <v/>
      </c>
    </row>
    <row r="53" spans="1:3" x14ac:dyDescent="0.35">
      <c r="A53" s="109" t="str">
        <f ca="1">IF(C53="","",COUNTA($B$2:B53))</f>
        <v/>
      </c>
      <c r="B53" s="109" t="str" cm="1">
        <f t="array" aca="1" ref="B53" ca="1">IFERROR(INDEX(TDS_SUMMARY!C:C,SMALL(TDS_SUMMARY!$I:$I,ROW(A52))),"")</f>
        <v/>
      </c>
      <c r="C53" s="109" t="str" cm="1">
        <f t="array" aca="1" ref="C53" ca="1">IFERROR(INDEX(TDS_SUMMARY!H:H,SMALL(TDS_SUMMARY!$I:$I,ROW(A52))),"")</f>
        <v/>
      </c>
    </row>
    <row r="54" spans="1:3" x14ac:dyDescent="0.35">
      <c r="A54" s="109" t="str">
        <f ca="1">IF(C54="","",COUNTA($B$2:B54))</f>
        <v/>
      </c>
      <c r="B54" s="109" t="str" cm="1">
        <f t="array" aca="1" ref="B54" ca="1">IFERROR(INDEX(TDS_SUMMARY!C:C,SMALL(TDS_SUMMARY!$I:$I,ROW(A53))),"")</f>
        <v/>
      </c>
      <c r="C54" s="109" t="str" cm="1">
        <f t="array" aca="1" ref="C54" ca="1">IFERROR(INDEX(TDS_SUMMARY!H:H,SMALL(TDS_SUMMARY!$I:$I,ROW(A53))),"")</f>
        <v/>
      </c>
    </row>
    <row r="55" spans="1:3" x14ac:dyDescent="0.35">
      <c r="A55" s="109" t="str">
        <f ca="1">IF(C55="","",COUNTA($B$2:B55))</f>
        <v/>
      </c>
      <c r="B55" s="109" t="str" cm="1">
        <f t="array" aca="1" ref="B55" ca="1">IFERROR(INDEX(TDS_SUMMARY!C:C,SMALL(TDS_SUMMARY!$I:$I,ROW(A54))),"")</f>
        <v/>
      </c>
      <c r="C55" s="109" t="str" cm="1">
        <f t="array" aca="1" ref="C55" ca="1">IFERROR(INDEX(TDS_SUMMARY!H:H,SMALL(TDS_SUMMARY!$I:$I,ROW(A54))),"")</f>
        <v/>
      </c>
    </row>
    <row r="56" spans="1:3" x14ac:dyDescent="0.35">
      <c r="A56" s="109" t="str">
        <f ca="1">IF(C56="","",COUNTA($B$2:B56))</f>
        <v/>
      </c>
      <c r="B56" s="109" t="str" cm="1">
        <f t="array" aca="1" ref="B56" ca="1">IFERROR(INDEX(TDS_SUMMARY!C:C,SMALL(TDS_SUMMARY!$I:$I,ROW(A55))),"")</f>
        <v/>
      </c>
      <c r="C56" s="109" t="str" cm="1">
        <f t="array" aca="1" ref="C56" ca="1">IFERROR(INDEX(TDS_SUMMARY!H:H,SMALL(TDS_SUMMARY!$I:$I,ROW(A55))),"")</f>
        <v/>
      </c>
    </row>
    <row r="57" spans="1:3" x14ac:dyDescent="0.35">
      <c r="A57" s="109" t="str">
        <f ca="1">IF(C57="","",COUNTA($B$2:B57))</f>
        <v/>
      </c>
      <c r="B57" s="109" t="str" cm="1">
        <f t="array" aca="1" ref="B57" ca="1">IFERROR(INDEX(TDS_SUMMARY!C:C,SMALL(TDS_SUMMARY!$I:$I,ROW(A56))),"")</f>
        <v/>
      </c>
      <c r="C57" s="109" t="str" cm="1">
        <f t="array" aca="1" ref="C57" ca="1">IFERROR(INDEX(TDS_SUMMARY!H:H,SMALL(TDS_SUMMARY!$I:$I,ROW(A56))),"")</f>
        <v/>
      </c>
    </row>
    <row r="58" spans="1:3" x14ac:dyDescent="0.35">
      <c r="A58" s="109" t="str">
        <f ca="1">IF(C58="","",COUNTA($B$2:B58))</f>
        <v/>
      </c>
      <c r="B58" s="109" t="str" cm="1">
        <f t="array" aca="1" ref="B58" ca="1">IFERROR(INDEX(TDS_SUMMARY!C:C,SMALL(TDS_SUMMARY!$I:$I,ROW(A57))),"")</f>
        <v/>
      </c>
      <c r="C58" s="109" t="str" cm="1">
        <f t="array" aca="1" ref="C58" ca="1">IFERROR(INDEX(TDS_SUMMARY!H:H,SMALL(TDS_SUMMARY!$I:$I,ROW(A57))),"")</f>
        <v/>
      </c>
    </row>
    <row r="59" spans="1:3" x14ac:dyDescent="0.35">
      <c r="A59" s="109" t="str">
        <f ca="1">IF(C59="","",COUNTA($B$2:B59))</f>
        <v/>
      </c>
      <c r="B59" s="109" t="str" cm="1">
        <f t="array" aca="1" ref="B59" ca="1">IFERROR(INDEX(TDS_SUMMARY!C:C,SMALL(TDS_SUMMARY!$I:$I,ROW(A58))),"")</f>
        <v/>
      </c>
      <c r="C59" s="109" t="str" cm="1">
        <f t="array" aca="1" ref="C59" ca="1">IFERROR(INDEX(TDS_SUMMARY!H:H,SMALL(TDS_SUMMARY!$I:$I,ROW(A58))),"")</f>
        <v/>
      </c>
    </row>
    <row r="60" spans="1:3" x14ac:dyDescent="0.35">
      <c r="A60" s="109" t="str">
        <f ca="1">IF(C60="","",COUNTA($B$2:B60))</f>
        <v/>
      </c>
      <c r="B60" s="109" t="str" cm="1">
        <f t="array" aca="1" ref="B60" ca="1">IFERROR(INDEX(TDS_SUMMARY!C:C,SMALL(TDS_SUMMARY!$I:$I,ROW(A59))),"")</f>
        <v/>
      </c>
      <c r="C60" s="109" t="str" cm="1">
        <f t="array" aca="1" ref="C60" ca="1">IFERROR(INDEX(TDS_SUMMARY!H:H,SMALL(TDS_SUMMARY!$I:$I,ROW(A59))),"")</f>
        <v/>
      </c>
    </row>
    <row r="61" spans="1:3" x14ac:dyDescent="0.35">
      <c r="A61" s="109" t="str">
        <f ca="1">IF(C61="","",COUNTA($B$2:B61))</f>
        <v/>
      </c>
      <c r="B61" s="109" t="str" cm="1">
        <f t="array" aca="1" ref="B61" ca="1">IFERROR(INDEX(TDS_SUMMARY!C:C,SMALL(TDS_SUMMARY!$I:$I,ROW(A60))),"")</f>
        <v/>
      </c>
      <c r="C61" s="109" t="str" cm="1">
        <f t="array" aca="1" ref="C61" ca="1">IFERROR(INDEX(TDS_SUMMARY!H:H,SMALL(TDS_SUMMARY!$I:$I,ROW(A60))),"")</f>
        <v/>
      </c>
    </row>
    <row r="62" spans="1:3" x14ac:dyDescent="0.35">
      <c r="A62" s="109" t="str">
        <f ca="1">IF(C62="","",COUNTA($B$2:B62))</f>
        <v/>
      </c>
      <c r="B62" s="109" t="str" cm="1">
        <f t="array" aca="1" ref="B62" ca="1">IFERROR(INDEX(TDS_SUMMARY!C:C,SMALL(TDS_SUMMARY!$I:$I,ROW(A61))),"")</f>
        <v/>
      </c>
      <c r="C62" s="109" t="str" cm="1">
        <f t="array" aca="1" ref="C62" ca="1">IFERROR(INDEX(TDS_SUMMARY!H:H,SMALL(TDS_SUMMARY!$I:$I,ROW(A61))),"")</f>
        <v/>
      </c>
    </row>
    <row r="63" spans="1:3" x14ac:dyDescent="0.35">
      <c r="A63" s="109" t="str">
        <f ca="1">IF(C63="","",COUNTA($B$2:B63))</f>
        <v/>
      </c>
      <c r="B63" s="109" t="str" cm="1">
        <f t="array" aca="1" ref="B63" ca="1">IFERROR(INDEX(TDS_SUMMARY!C:C,SMALL(TDS_SUMMARY!$I:$I,ROW(A62))),"")</f>
        <v/>
      </c>
      <c r="C63" s="109" t="str" cm="1">
        <f t="array" aca="1" ref="C63" ca="1">IFERROR(INDEX(TDS_SUMMARY!H:H,SMALL(TDS_SUMMARY!$I:$I,ROW(A62))),"")</f>
        <v/>
      </c>
    </row>
    <row r="64" spans="1:3" x14ac:dyDescent="0.35">
      <c r="A64" s="109" t="str">
        <f ca="1">IF(C64="","",COUNTA($B$2:B64))</f>
        <v/>
      </c>
      <c r="B64" s="109" t="str" cm="1">
        <f t="array" aca="1" ref="B64" ca="1">IFERROR(INDEX(TDS_SUMMARY!C:C,SMALL(TDS_SUMMARY!$I:$I,ROW(A63))),"")</f>
        <v/>
      </c>
      <c r="C64" s="109" t="str" cm="1">
        <f t="array" aca="1" ref="C64" ca="1">IFERROR(INDEX(TDS_SUMMARY!H:H,SMALL(TDS_SUMMARY!$I:$I,ROW(A63))),"")</f>
        <v/>
      </c>
    </row>
    <row r="65" spans="1:3" x14ac:dyDescent="0.35">
      <c r="A65" s="109" t="str">
        <f ca="1">IF(C65="","",COUNTA($B$2:B65))</f>
        <v/>
      </c>
      <c r="B65" s="109" t="str" cm="1">
        <f t="array" aca="1" ref="B65" ca="1">IFERROR(INDEX(TDS_SUMMARY!C:C,SMALL(TDS_SUMMARY!$I:$I,ROW(A64))),"")</f>
        <v/>
      </c>
      <c r="C65" s="109" t="str" cm="1">
        <f t="array" aca="1" ref="C65" ca="1">IFERROR(INDEX(TDS_SUMMARY!H:H,SMALL(TDS_SUMMARY!$I:$I,ROW(A64))),"")</f>
        <v/>
      </c>
    </row>
    <row r="66" spans="1:3" x14ac:dyDescent="0.35">
      <c r="A66" s="109" t="str">
        <f ca="1">IF(C66="","",COUNTA($B$2:B66))</f>
        <v/>
      </c>
      <c r="B66" s="109" t="str" cm="1">
        <f t="array" aca="1" ref="B66" ca="1">IFERROR(INDEX(TDS_SUMMARY!C:C,SMALL(TDS_SUMMARY!$I:$I,ROW(A65))),"")</f>
        <v/>
      </c>
      <c r="C66" s="109" t="str" cm="1">
        <f t="array" aca="1" ref="C66" ca="1">IFERROR(INDEX(TDS_SUMMARY!H:H,SMALL(TDS_SUMMARY!$I:$I,ROW(A65))),"")</f>
        <v/>
      </c>
    </row>
    <row r="67" spans="1:3" x14ac:dyDescent="0.35">
      <c r="A67" s="109" t="str">
        <f ca="1">IF(C67="","",COUNTA($B$2:B67))</f>
        <v/>
      </c>
      <c r="B67" s="109" t="str" cm="1">
        <f t="array" aca="1" ref="B67" ca="1">IFERROR(INDEX(TDS_SUMMARY!C:C,SMALL(TDS_SUMMARY!$I:$I,ROW(A66))),"")</f>
        <v/>
      </c>
      <c r="C67" s="109" t="str" cm="1">
        <f t="array" aca="1" ref="C67" ca="1">IFERROR(INDEX(TDS_SUMMARY!H:H,SMALL(TDS_SUMMARY!$I:$I,ROW(A66))),"")</f>
        <v/>
      </c>
    </row>
    <row r="68" spans="1:3" x14ac:dyDescent="0.35">
      <c r="A68" s="109" t="str">
        <f ca="1">IF(C68="","",COUNTA($B$2:B68))</f>
        <v/>
      </c>
      <c r="B68" s="109" t="str" cm="1">
        <f t="array" aca="1" ref="B68" ca="1">IFERROR(INDEX(TDS_SUMMARY!C:C,SMALL(TDS_SUMMARY!$I:$I,ROW(A67))),"")</f>
        <v/>
      </c>
      <c r="C68" s="109" t="str" cm="1">
        <f t="array" aca="1" ref="C68" ca="1">IFERROR(INDEX(TDS_SUMMARY!H:H,SMALL(TDS_SUMMARY!$I:$I,ROW(A67))),"")</f>
        <v/>
      </c>
    </row>
    <row r="69" spans="1:3" x14ac:dyDescent="0.35">
      <c r="A69" s="109" t="str">
        <f ca="1">IF(C69="","",COUNTA($B$2:B69))</f>
        <v/>
      </c>
      <c r="B69" s="109" t="str" cm="1">
        <f t="array" aca="1" ref="B69" ca="1">IFERROR(INDEX(TDS_SUMMARY!C:C,SMALL(TDS_SUMMARY!$I:$I,ROW(A68))),"")</f>
        <v/>
      </c>
      <c r="C69" s="109" t="str" cm="1">
        <f t="array" aca="1" ref="C69" ca="1">IFERROR(INDEX(TDS_SUMMARY!H:H,SMALL(TDS_SUMMARY!$I:$I,ROW(A68))),"")</f>
        <v/>
      </c>
    </row>
    <row r="70" spans="1:3" x14ac:dyDescent="0.35">
      <c r="A70" s="109" t="str">
        <f ca="1">IF(C70="","",COUNTA($B$2:B70))</f>
        <v/>
      </c>
      <c r="B70" s="109" t="str" cm="1">
        <f t="array" aca="1" ref="B70" ca="1">IFERROR(INDEX(TDS_SUMMARY!C:C,SMALL(TDS_SUMMARY!$I:$I,ROW(A69))),"")</f>
        <v/>
      </c>
      <c r="C70" s="109" t="str" cm="1">
        <f t="array" aca="1" ref="C70" ca="1">IFERROR(INDEX(TDS_SUMMARY!H:H,SMALL(TDS_SUMMARY!$I:$I,ROW(A69))),"")</f>
        <v/>
      </c>
    </row>
    <row r="71" spans="1:3" x14ac:dyDescent="0.35">
      <c r="A71" s="109" t="str">
        <f ca="1">IF(C71="","",COUNTA($B$2:B71))</f>
        <v/>
      </c>
      <c r="B71" s="109" t="str" cm="1">
        <f t="array" aca="1" ref="B71" ca="1">IFERROR(INDEX(TDS_SUMMARY!C:C,SMALL(TDS_SUMMARY!$I:$I,ROW(A70))),"")</f>
        <v/>
      </c>
      <c r="C71" s="109" t="str" cm="1">
        <f t="array" aca="1" ref="C71" ca="1">IFERROR(INDEX(TDS_SUMMARY!H:H,SMALL(TDS_SUMMARY!$I:$I,ROW(A70))),"")</f>
        <v/>
      </c>
    </row>
    <row r="72" spans="1:3" x14ac:dyDescent="0.35">
      <c r="A72" s="109" t="str">
        <f ca="1">IF(C72="","",COUNTA($B$2:B72))</f>
        <v/>
      </c>
      <c r="B72" s="109" t="str" cm="1">
        <f t="array" aca="1" ref="B72" ca="1">IFERROR(INDEX(TDS_SUMMARY!C:C,SMALL(TDS_SUMMARY!$I:$I,ROW(A71))),"")</f>
        <v/>
      </c>
      <c r="C72" s="109" t="str" cm="1">
        <f t="array" aca="1" ref="C72" ca="1">IFERROR(INDEX(TDS_SUMMARY!H:H,SMALL(TDS_SUMMARY!$I:$I,ROW(A71))),"")</f>
        <v/>
      </c>
    </row>
    <row r="73" spans="1:3" x14ac:dyDescent="0.35">
      <c r="A73" s="109" t="str">
        <f ca="1">IF(C73="","",COUNTA($B$2:B73))</f>
        <v/>
      </c>
      <c r="B73" s="109" t="str" cm="1">
        <f t="array" aca="1" ref="B73" ca="1">IFERROR(INDEX(TDS_SUMMARY!C:C,SMALL(TDS_SUMMARY!$I:$I,ROW(A72))),"")</f>
        <v/>
      </c>
      <c r="C73" s="109" t="str" cm="1">
        <f t="array" aca="1" ref="C73" ca="1">IFERROR(INDEX(TDS_SUMMARY!H:H,SMALL(TDS_SUMMARY!$I:$I,ROW(A72))),"")</f>
        <v/>
      </c>
    </row>
    <row r="74" spans="1:3" x14ac:dyDescent="0.35">
      <c r="A74" s="109" t="str">
        <f ca="1">IF(C74="","",COUNTA($B$2:B74))</f>
        <v/>
      </c>
      <c r="B74" s="109" t="str" cm="1">
        <f t="array" aca="1" ref="B74" ca="1">IFERROR(INDEX(TDS_SUMMARY!C:C,SMALL(TDS_SUMMARY!$I:$I,ROW(A73))),"")</f>
        <v/>
      </c>
      <c r="C74" s="109" t="str" cm="1">
        <f t="array" aca="1" ref="C74" ca="1">IFERROR(INDEX(TDS_SUMMARY!H:H,SMALL(TDS_SUMMARY!$I:$I,ROW(A73))),"")</f>
        <v/>
      </c>
    </row>
    <row r="75" spans="1:3" x14ac:dyDescent="0.35">
      <c r="A75" s="109" t="str">
        <f ca="1">IF(C75="","",COUNTA($B$2:B75))</f>
        <v/>
      </c>
      <c r="B75" s="109" t="str" cm="1">
        <f t="array" aca="1" ref="B75" ca="1">IFERROR(INDEX(TDS_SUMMARY!C:C,SMALL(TDS_SUMMARY!$I:$I,ROW(A74))),"")</f>
        <v/>
      </c>
      <c r="C75" s="109" t="str" cm="1">
        <f t="array" aca="1" ref="C75" ca="1">IFERROR(INDEX(TDS_SUMMARY!H:H,SMALL(TDS_SUMMARY!$I:$I,ROW(A74))),"")</f>
        <v/>
      </c>
    </row>
    <row r="76" spans="1:3" x14ac:dyDescent="0.35">
      <c r="A76" s="109" t="str">
        <f ca="1">IF(C76="","",COUNTA($B$2:B76))</f>
        <v/>
      </c>
      <c r="B76" s="109" t="str" cm="1">
        <f t="array" aca="1" ref="B76" ca="1">IFERROR(INDEX(TDS_SUMMARY!C:C,SMALL(TDS_SUMMARY!$I:$I,ROW(A75))),"")</f>
        <v/>
      </c>
      <c r="C76" s="109" t="str" cm="1">
        <f t="array" aca="1" ref="C76" ca="1">IFERROR(INDEX(TDS_SUMMARY!H:H,SMALL(TDS_SUMMARY!$I:$I,ROW(A75))),"")</f>
        <v/>
      </c>
    </row>
    <row r="77" spans="1:3" x14ac:dyDescent="0.35">
      <c r="A77" s="109" t="str">
        <f ca="1">IF(C77="","",COUNTA($B$2:B77))</f>
        <v/>
      </c>
      <c r="B77" s="109" t="str" cm="1">
        <f t="array" aca="1" ref="B77" ca="1">IFERROR(INDEX(TDS_SUMMARY!C:C,SMALL(TDS_SUMMARY!$I:$I,ROW(A76))),"")</f>
        <v/>
      </c>
      <c r="C77" s="109" t="str" cm="1">
        <f t="array" aca="1" ref="C77" ca="1">IFERROR(INDEX(TDS_SUMMARY!H:H,SMALL(TDS_SUMMARY!$I:$I,ROW(A76))),"")</f>
        <v/>
      </c>
    </row>
    <row r="78" spans="1:3" x14ac:dyDescent="0.35">
      <c r="A78" s="109" t="str">
        <f ca="1">IF(C78="","",COUNTA($B$2:B78))</f>
        <v/>
      </c>
      <c r="B78" s="109" t="str" cm="1">
        <f t="array" aca="1" ref="B78" ca="1">IFERROR(INDEX(TDS_SUMMARY!C:C,SMALL(TDS_SUMMARY!$I:$I,ROW(A77))),"")</f>
        <v/>
      </c>
      <c r="C78" s="109" t="str" cm="1">
        <f t="array" aca="1" ref="C78" ca="1">IFERROR(INDEX(TDS_SUMMARY!H:H,SMALL(TDS_SUMMARY!$I:$I,ROW(A77))),"")</f>
        <v/>
      </c>
    </row>
    <row r="79" spans="1:3" x14ac:dyDescent="0.35">
      <c r="A79" s="109" t="str">
        <f ca="1">IF(C79="","",COUNTA($B$2:B79))</f>
        <v/>
      </c>
      <c r="B79" s="109" t="str" cm="1">
        <f t="array" aca="1" ref="B79" ca="1">IFERROR(INDEX(TDS_SUMMARY!C:C,SMALL(TDS_SUMMARY!$I:$I,ROW(A78))),"")</f>
        <v/>
      </c>
      <c r="C79" s="109" t="str" cm="1">
        <f t="array" aca="1" ref="C79" ca="1">IFERROR(INDEX(TDS_SUMMARY!H:H,SMALL(TDS_SUMMARY!$I:$I,ROW(A78))),"")</f>
        <v/>
      </c>
    </row>
    <row r="80" spans="1:3" x14ac:dyDescent="0.35">
      <c r="A80" s="109" t="str">
        <f ca="1">IF(C80="","",COUNTA($B$2:B80))</f>
        <v/>
      </c>
      <c r="B80" s="109" t="str" cm="1">
        <f t="array" aca="1" ref="B80" ca="1">IFERROR(INDEX(TDS_SUMMARY!C:C,SMALL(TDS_SUMMARY!$I:$I,ROW(A79))),"")</f>
        <v/>
      </c>
      <c r="C80" s="109" t="str" cm="1">
        <f t="array" aca="1" ref="C80" ca="1">IFERROR(INDEX(TDS_SUMMARY!H:H,SMALL(TDS_SUMMARY!$I:$I,ROW(A79))),"")</f>
        <v/>
      </c>
    </row>
    <row r="81" spans="1:3" x14ac:dyDescent="0.35">
      <c r="A81" s="109" t="str">
        <f ca="1">IF(C81="","",COUNTA($B$2:B81))</f>
        <v/>
      </c>
      <c r="B81" s="109" t="str" cm="1">
        <f t="array" aca="1" ref="B81" ca="1">IFERROR(INDEX(TDS_SUMMARY!C:C,SMALL(TDS_SUMMARY!$I:$I,ROW(A80))),"")</f>
        <v/>
      </c>
      <c r="C81" s="109" t="str" cm="1">
        <f t="array" aca="1" ref="C81" ca="1">IFERROR(INDEX(TDS_SUMMARY!H:H,SMALL(TDS_SUMMARY!$I:$I,ROW(A80))),"")</f>
        <v/>
      </c>
    </row>
    <row r="82" spans="1:3" x14ac:dyDescent="0.35">
      <c r="A82" s="109" t="str">
        <f ca="1">IF(C82="","",COUNTA($B$2:B82))</f>
        <v/>
      </c>
      <c r="B82" s="109" t="str" cm="1">
        <f t="array" aca="1" ref="B82" ca="1">IFERROR(INDEX(TDS_SUMMARY!C:C,SMALL(TDS_SUMMARY!$I:$I,ROW(A81))),"")</f>
        <v/>
      </c>
      <c r="C82" s="109" t="str" cm="1">
        <f t="array" aca="1" ref="C82" ca="1">IFERROR(INDEX(TDS_SUMMARY!H:H,SMALL(TDS_SUMMARY!$I:$I,ROW(A81))),"")</f>
        <v/>
      </c>
    </row>
    <row r="83" spans="1:3" x14ac:dyDescent="0.35">
      <c r="A83" s="109" t="str">
        <f ca="1">IF(C83="","",COUNTA($B$2:B83))</f>
        <v/>
      </c>
      <c r="B83" s="109" t="str" cm="1">
        <f t="array" aca="1" ref="B83" ca="1">IFERROR(INDEX(TDS_SUMMARY!C:C,SMALL(TDS_SUMMARY!$I:$I,ROW(A82))),"")</f>
        <v/>
      </c>
      <c r="C83" s="109" t="str" cm="1">
        <f t="array" aca="1" ref="C83" ca="1">IFERROR(INDEX(TDS_SUMMARY!H:H,SMALL(TDS_SUMMARY!$I:$I,ROW(A82))),"")</f>
        <v/>
      </c>
    </row>
    <row r="84" spans="1:3" x14ac:dyDescent="0.35">
      <c r="A84" s="109" t="str">
        <f ca="1">IF(C84="","",COUNTA($B$2:B84))</f>
        <v/>
      </c>
      <c r="B84" s="109" t="str" cm="1">
        <f t="array" aca="1" ref="B84" ca="1">IFERROR(INDEX(TDS_SUMMARY!C:C,SMALL(TDS_SUMMARY!$I:$I,ROW(A83))),"")</f>
        <v/>
      </c>
      <c r="C84" s="109" t="str" cm="1">
        <f t="array" aca="1" ref="C84" ca="1">IFERROR(INDEX(TDS_SUMMARY!H:H,SMALL(TDS_SUMMARY!$I:$I,ROW(A83))),"")</f>
        <v/>
      </c>
    </row>
    <row r="85" spans="1:3" x14ac:dyDescent="0.35">
      <c r="A85" s="109" t="str">
        <f ca="1">IF(C85="","",COUNTA($B$2:B85))</f>
        <v/>
      </c>
      <c r="B85" s="109" t="str" cm="1">
        <f t="array" aca="1" ref="B85" ca="1">IFERROR(INDEX(TDS_SUMMARY!C:C,SMALL(TDS_SUMMARY!$I:$I,ROW(A84))),"")</f>
        <v/>
      </c>
      <c r="C85" s="109" t="str" cm="1">
        <f t="array" aca="1" ref="C85" ca="1">IFERROR(INDEX(TDS_SUMMARY!H:H,SMALL(TDS_SUMMARY!$I:$I,ROW(A84))),"")</f>
        <v/>
      </c>
    </row>
    <row r="86" spans="1:3" x14ac:dyDescent="0.35">
      <c r="A86" s="109" t="str">
        <f ca="1">IF(C86="","",COUNTA($B$2:B86))</f>
        <v/>
      </c>
      <c r="B86" s="109" t="str" cm="1">
        <f t="array" aca="1" ref="B86" ca="1">IFERROR(INDEX(TDS_SUMMARY!C:C,SMALL(TDS_SUMMARY!$I:$I,ROW(A85))),"")</f>
        <v/>
      </c>
      <c r="C86" s="109" t="str" cm="1">
        <f t="array" aca="1" ref="C86" ca="1">IFERROR(INDEX(TDS_SUMMARY!H:H,SMALL(TDS_SUMMARY!$I:$I,ROW(A85))),"")</f>
        <v/>
      </c>
    </row>
    <row r="87" spans="1:3" x14ac:dyDescent="0.35">
      <c r="A87" s="109" t="str">
        <f ca="1">IF(C87="","",COUNTA($B$2:B87))</f>
        <v/>
      </c>
      <c r="B87" s="109" t="str" cm="1">
        <f t="array" aca="1" ref="B87" ca="1">IFERROR(INDEX(TDS_SUMMARY!C:C,SMALL(TDS_SUMMARY!$I:$I,ROW(A86))),"")</f>
        <v/>
      </c>
      <c r="C87" s="109" t="str" cm="1">
        <f t="array" aca="1" ref="C87" ca="1">IFERROR(INDEX(TDS_SUMMARY!H:H,SMALL(TDS_SUMMARY!$I:$I,ROW(A86))),"")</f>
        <v/>
      </c>
    </row>
    <row r="88" spans="1:3" x14ac:dyDescent="0.35">
      <c r="A88" s="109" t="str">
        <f ca="1">IF(C88="","",COUNTA($B$2:B88))</f>
        <v/>
      </c>
      <c r="B88" s="109" t="str" cm="1">
        <f t="array" aca="1" ref="B88" ca="1">IFERROR(INDEX(TDS_SUMMARY!C:C,SMALL(TDS_SUMMARY!$I:$I,ROW(A87))),"")</f>
        <v/>
      </c>
      <c r="C88" s="109" t="str" cm="1">
        <f t="array" aca="1" ref="C88" ca="1">IFERROR(INDEX(TDS_SUMMARY!H:H,SMALL(TDS_SUMMARY!$I:$I,ROW(A87))),"")</f>
        <v/>
      </c>
    </row>
    <row r="89" spans="1:3" x14ac:dyDescent="0.35">
      <c r="A89" s="109" t="str">
        <f ca="1">IF(C89="","",COUNTA($B$2:B89))</f>
        <v/>
      </c>
      <c r="B89" s="109" t="str" cm="1">
        <f t="array" aca="1" ref="B89" ca="1">IFERROR(INDEX(TDS_SUMMARY!C:C,SMALL(TDS_SUMMARY!$I:$I,ROW(A88))),"")</f>
        <v/>
      </c>
      <c r="C89" s="109" t="str" cm="1">
        <f t="array" aca="1" ref="C89" ca="1">IFERROR(INDEX(TDS_SUMMARY!H:H,SMALL(TDS_SUMMARY!$I:$I,ROW(A88))),"")</f>
        <v/>
      </c>
    </row>
    <row r="90" spans="1:3" x14ac:dyDescent="0.35">
      <c r="A90" s="109" t="str">
        <f ca="1">IF(C90="","",COUNTA($B$2:B90))</f>
        <v/>
      </c>
      <c r="B90" s="109" t="str" cm="1">
        <f t="array" aca="1" ref="B90" ca="1">IFERROR(INDEX(TDS_SUMMARY!C:C,SMALL(TDS_SUMMARY!$I:$I,ROW(A89))),"")</f>
        <v/>
      </c>
      <c r="C90" s="109" t="str" cm="1">
        <f t="array" aca="1" ref="C90" ca="1">IFERROR(INDEX(TDS_SUMMARY!H:H,SMALL(TDS_SUMMARY!$I:$I,ROW(A89))),"")</f>
        <v/>
      </c>
    </row>
    <row r="91" spans="1:3" x14ac:dyDescent="0.35">
      <c r="A91" s="109" t="str">
        <f ca="1">IF(C91="","",COUNTA($B$2:B91))</f>
        <v/>
      </c>
      <c r="B91" s="109" t="str" cm="1">
        <f t="array" aca="1" ref="B91" ca="1">IFERROR(INDEX(TDS_SUMMARY!C:C,SMALL(TDS_SUMMARY!$I:$I,ROW(A90))),"")</f>
        <v/>
      </c>
      <c r="C91" s="109" t="str" cm="1">
        <f t="array" aca="1" ref="C91" ca="1">IFERROR(INDEX(TDS_SUMMARY!H:H,SMALL(TDS_SUMMARY!$I:$I,ROW(A90))),"")</f>
        <v/>
      </c>
    </row>
    <row r="92" spans="1:3" x14ac:dyDescent="0.35">
      <c r="A92" s="109" t="str">
        <f ca="1">IF(C92="","",COUNTA($B$2:B92))</f>
        <v/>
      </c>
      <c r="B92" s="109" t="str" cm="1">
        <f t="array" aca="1" ref="B92" ca="1">IFERROR(INDEX(TDS_SUMMARY!C:C,SMALL(TDS_SUMMARY!$I:$I,ROW(A91))),"")</f>
        <v/>
      </c>
      <c r="C92" s="109" t="str" cm="1">
        <f t="array" aca="1" ref="C92" ca="1">IFERROR(INDEX(TDS_SUMMARY!H:H,SMALL(TDS_SUMMARY!$I:$I,ROW(A91))),"")</f>
        <v/>
      </c>
    </row>
    <row r="93" spans="1:3" x14ac:dyDescent="0.35">
      <c r="A93" s="109" t="str">
        <f ca="1">IF(C93="","",COUNTA($B$2:B93))</f>
        <v/>
      </c>
      <c r="B93" s="109" t="str" cm="1">
        <f t="array" aca="1" ref="B93" ca="1">IFERROR(INDEX(TDS_SUMMARY!C:C,SMALL(TDS_SUMMARY!$I:$I,ROW(A92))),"")</f>
        <v/>
      </c>
      <c r="C93" s="109" t="str" cm="1">
        <f t="array" aca="1" ref="C93" ca="1">IFERROR(INDEX(TDS_SUMMARY!H:H,SMALL(TDS_SUMMARY!$I:$I,ROW(A92))),"")</f>
        <v/>
      </c>
    </row>
    <row r="94" spans="1:3" x14ac:dyDescent="0.35">
      <c r="A94" s="109" t="str">
        <f ca="1">IF(C94="","",COUNTA($B$2:B94))</f>
        <v/>
      </c>
      <c r="B94" s="109" t="str" cm="1">
        <f t="array" aca="1" ref="B94" ca="1">IFERROR(INDEX(TDS_SUMMARY!C:C,SMALL(TDS_SUMMARY!$I:$I,ROW(A93))),"")</f>
        <v/>
      </c>
      <c r="C94" s="109" t="str" cm="1">
        <f t="array" aca="1" ref="C94" ca="1">IFERROR(INDEX(TDS_SUMMARY!H:H,SMALL(TDS_SUMMARY!$I:$I,ROW(A93))),"")</f>
        <v/>
      </c>
    </row>
    <row r="95" spans="1:3" x14ac:dyDescent="0.35">
      <c r="A95" s="109" t="str">
        <f ca="1">IF(C95="","",COUNTA($B$2:B95))</f>
        <v/>
      </c>
      <c r="B95" s="109" t="str" cm="1">
        <f t="array" aca="1" ref="B95" ca="1">IFERROR(INDEX(TDS_SUMMARY!C:C,SMALL(TDS_SUMMARY!$I:$I,ROW(A94))),"")</f>
        <v/>
      </c>
      <c r="C95" s="109" t="str" cm="1">
        <f t="array" aca="1" ref="C95" ca="1">IFERROR(INDEX(TDS_SUMMARY!H:H,SMALL(TDS_SUMMARY!$I:$I,ROW(A94))),"")</f>
        <v/>
      </c>
    </row>
    <row r="96" spans="1:3" x14ac:dyDescent="0.35">
      <c r="A96" s="109" t="str">
        <f ca="1">IF(C96="","",COUNTA($B$2:B96))</f>
        <v/>
      </c>
      <c r="B96" s="109" t="str" cm="1">
        <f t="array" aca="1" ref="B96" ca="1">IFERROR(INDEX(TDS_SUMMARY!C:C,SMALL(TDS_SUMMARY!$I:$I,ROW(A95))),"")</f>
        <v/>
      </c>
      <c r="C96" s="109" t="str" cm="1">
        <f t="array" aca="1" ref="C96" ca="1">IFERROR(INDEX(TDS_SUMMARY!H:H,SMALL(TDS_SUMMARY!$I:$I,ROW(A95))),"")</f>
        <v/>
      </c>
    </row>
    <row r="97" spans="1:3" x14ac:dyDescent="0.35">
      <c r="A97" s="109" t="str">
        <f ca="1">IF(C97="","",COUNTA($B$2:B97))</f>
        <v/>
      </c>
      <c r="B97" s="109" t="str" cm="1">
        <f t="array" aca="1" ref="B97" ca="1">IFERROR(INDEX(TDS_SUMMARY!C:C,SMALL(TDS_SUMMARY!$I:$I,ROW(A96))),"")</f>
        <v/>
      </c>
      <c r="C97" s="109" t="str" cm="1">
        <f t="array" aca="1" ref="C97" ca="1">IFERROR(INDEX(TDS_SUMMARY!H:H,SMALL(TDS_SUMMARY!$I:$I,ROW(A96))),"")</f>
        <v/>
      </c>
    </row>
    <row r="98" spans="1:3" x14ac:dyDescent="0.35">
      <c r="A98" s="109" t="str">
        <f ca="1">IF(C98="","",COUNTA($B$2:B98))</f>
        <v/>
      </c>
      <c r="B98" s="109" t="str" cm="1">
        <f t="array" aca="1" ref="B98" ca="1">IFERROR(INDEX(TDS_SUMMARY!C:C,SMALL(TDS_SUMMARY!$I:$I,ROW(A97))),"")</f>
        <v/>
      </c>
      <c r="C98" s="109" t="str" cm="1">
        <f t="array" aca="1" ref="C98" ca="1">IFERROR(INDEX(TDS_SUMMARY!H:H,SMALL(TDS_SUMMARY!$I:$I,ROW(A97))),"")</f>
        <v/>
      </c>
    </row>
    <row r="99" spans="1:3" x14ac:dyDescent="0.35">
      <c r="A99" s="109" t="str">
        <f ca="1">IF(C99="","",COUNTA($B$2:B99))</f>
        <v/>
      </c>
      <c r="B99" s="109" t="str" cm="1">
        <f t="array" aca="1" ref="B99" ca="1">IFERROR(INDEX(TDS_SUMMARY!C:C,SMALL(TDS_SUMMARY!$I:$I,ROW(A98))),"")</f>
        <v/>
      </c>
      <c r="C99" s="109" t="str" cm="1">
        <f t="array" aca="1" ref="C99" ca="1">IFERROR(INDEX(TDS_SUMMARY!H:H,SMALL(TDS_SUMMARY!$I:$I,ROW(A98))),"")</f>
        <v/>
      </c>
    </row>
    <row r="100" spans="1:3" x14ac:dyDescent="0.35">
      <c r="A100" s="109" t="str">
        <f ca="1">IF(C100="","",COUNTA($B$2:B100))</f>
        <v/>
      </c>
      <c r="B100" s="109" t="str" cm="1">
        <f t="array" aca="1" ref="B100" ca="1">IFERROR(INDEX(TDS_SUMMARY!C:C,SMALL(TDS_SUMMARY!$I:$I,ROW(A99))),"")</f>
        <v/>
      </c>
      <c r="C100" s="109" t="str" cm="1">
        <f t="array" aca="1" ref="C100" ca="1">IFERROR(INDEX(TDS_SUMMARY!H:H,SMALL(TDS_SUMMARY!$I:$I,ROW(A99))),"")</f>
        <v/>
      </c>
    </row>
    <row r="101" spans="1:3" x14ac:dyDescent="0.35">
      <c r="A101" s="109" t="str">
        <f ca="1">IF(C101="","",COUNTA($B$2:B101))</f>
        <v/>
      </c>
      <c r="B101" s="109" t="str" cm="1">
        <f t="array" aca="1" ref="B101" ca="1">IFERROR(INDEX(TDS_SUMMARY!C:C,SMALL(TDS_SUMMARY!$I:$I,ROW(A100))),"")</f>
        <v/>
      </c>
      <c r="C101" s="109" t="str" cm="1">
        <f t="array" aca="1" ref="C101" ca="1">IFERROR(INDEX(TDS_SUMMARY!H:H,SMALL(TDS_SUMMARY!$I:$I,ROW(A100))),"")</f>
        <v/>
      </c>
    </row>
  </sheetData>
  <sheetProtection algorithmName="SHA-512" hashValue="ZHs/cYdZmRBGlpMafPQAgNBupPDtA3kJ745xb2v7zuIk0mKOGO3MSsH7k4BBi4pC9f9sGR3aCGk4F+g4soZDdw==" saltValue="hmmhQCIqsWls3qgmvlGYXA==" spinCount="100000" sheet="1" objects="1" scenarios="1"/>
  <conditionalFormatting sqref="A2:C101">
    <cfRule type="expression" dxfId="0" priority="1">
      <formula>LEN($A2)&gt;0</formula>
    </cfRule>
  </conditionalFormatting>
  <printOptions horizontalCentered="1"/>
  <pageMargins left="0.70866141732283472" right="0.70866141732283472" top="0.74803149606299213" bottom="0.74803149606299213" header="0.31496062992125984" footer="0.31496062992125984"/>
  <pageSetup orientation="portrait" blackAndWhite="1"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13</vt:i4>
      </vt:variant>
    </vt:vector>
  </HeadingPairs>
  <TitlesOfParts>
    <vt:vector size="19" baseType="lpstr">
      <vt:lpstr>How_To_Use</vt:lpstr>
      <vt:lpstr>MASTER</vt:lpstr>
      <vt:lpstr>EMPLOYEE_PAYROLL</vt:lpstr>
      <vt:lpstr>Emp_Slip</vt:lpstr>
      <vt:lpstr>TDS_SUMMARY</vt:lpstr>
      <vt:lpstr>TDS PER MONTH</vt:lpstr>
      <vt:lpstr>Basic_Change_Month</vt:lpstr>
      <vt:lpstr>CCA_CITY</vt:lpstr>
      <vt:lpstr>CCA_MONTHS</vt:lpstr>
      <vt:lpstr>CCA_RATE</vt:lpstr>
      <vt:lpstr>DA_NEW_JAN</vt:lpstr>
      <vt:lpstr>DA_NEW_JUN</vt:lpstr>
      <vt:lpstr>HRA_EXCEPTION</vt:lpstr>
      <vt:lpstr>MONTH_LIST</vt:lpstr>
      <vt:lpstr>Month_Master</vt:lpstr>
      <vt:lpstr>Emp_Slip!Print_Area</vt:lpstr>
      <vt:lpstr>TDS_SUMMARY!Print_Area</vt:lpstr>
      <vt:lpstr>'TDS PER MONTH'!Print_Titles</vt:lpstr>
      <vt:lpstr>TDS_SUMMARY!Print_Titles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Narendra Chowdhary</dc:creator>
  <cp:lastModifiedBy>Narendra Chowdhary</cp:lastModifiedBy>
  <cp:lastPrinted>2026-03-01T03:42:09Z</cp:lastPrinted>
  <dcterms:created xsi:type="dcterms:W3CDTF">2026-02-21T04:39:08Z</dcterms:created>
  <dcterms:modified xsi:type="dcterms:W3CDTF">2026-03-01T04:17:57Z</dcterms:modified>
</cp:coreProperties>
</file>