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R8" sheetId="7" r:id="rId4"/>
    <sheet name="R5" sheetId="8" r:id="rId5"/>
    <sheet name="R7" sheetId="9" r:id="rId6"/>
    <sheet name="R5A" sheetId="10" r:id="rId7"/>
    <sheet name="C 6" sheetId="11" r:id="rId8"/>
    <sheet name="C31" sheetId="12" r:id="rId9"/>
    <sheet name="C28" sheetId="13" r:id="rId10"/>
    <sheet name="28A" sheetId="14" r:id="rId11"/>
    <sheet name="C27" sheetId="15" r:id="rId12"/>
    <sheet name="R1" sheetId="16" r:id="rId13"/>
    <sheet name="C3" sheetId="17" r:id="rId14"/>
    <sheet name="R2" sheetId="19" r:id="rId15"/>
    <sheet name="RComm" sheetId="20" r:id="rId16"/>
    <sheet name="C5 (2)" sheetId="24" r:id="rId17"/>
    <sheet name="C5" sheetId="21" state="hidden" r:id="rId18"/>
    <sheet name="C9 " sheetId="22" r:id="rId19"/>
    <sheet name="EOL" sheetId="23" r:id="rId20"/>
  </sheets>
  <externalReferences>
    <externalReference r:id="rId21"/>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1">'[1]Form List'!$B$4:$B$49</definedName>
    <definedName name="Form_list" localSheetId="12">'[1]Form List'!$B$4:$B$49</definedName>
    <definedName name="Form_list" localSheetId="14">'[1]Form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1">[1]Q.S.!$F$7:$G$10,[1]Q.S.!$G$16,[1]Q.S.!$G$17,[1]Q.S.!$H$12:$H$14,[1]Q.S.!$F$37:$H$37,[1]Q.S.!$G$39:$H$40,[1]Mastersheet!$H$22:$H$23,[1]Mastersheet!$H$22:$H$23,[1]Q.S.!$F$20,[1]Q.S.!$G$20,[1]Q.S.!$H$20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1">[1]Pravesh!$A$456:$A$490</definedName>
    <definedName name="Name_of_Treasury" localSheetId="12">[1]Pravesh!$A$448:$A$482</definedName>
    <definedName name="Name_of_Treasury" localSheetId="14">[1]Pravesh!$A$448:$A$482</definedName>
    <definedName name="Name_of_Treasury">[1]Pravesh!$A$456:$A$490</definedName>
    <definedName name="nps_ded_month">'[1]NPS Amt'!$N$22:$N$36</definedName>
    <definedName name="NPS_ded_year">[1]Pravesh!$G$519:$G$535</definedName>
    <definedName name="page224" localSheetId="15">RComm!$A$69</definedName>
    <definedName name="page236" localSheetId="17">'C5'!$A$43</definedName>
    <definedName name="page236" localSheetId="16">'C5 (2)'!$A$43</definedName>
    <definedName name="page363" localSheetId="12">'R1'!$A$48</definedName>
    <definedName name="page363" localSheetId="14">'R2'!$A$47</definedName>
    <definedName name="page373" localSheetId="5">'R7'!$B$135</definedName>
    <definedName name="page374" localSheetId="5">'R7'!$A$153</definedName>
    <definedName name="page375" localSheetId="5">'R7'!$A$189</definedName>
    <definedName name="page376" localSheetId="5">'R7'!$A$230</definedName>
    <definedName name="page380" localSheetId="18">'C9 '!$A$28</definedName>
    <definedName name="page424" localSheetId="11">'C27'!$A$28</definedName>
    <definedName name="page426" localSheetId="9">#N/A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0" xml:space="preserve">  '28A'!$A$1:$I$66</definedName>
    <definedName name="_xlnm.Print_Area" localSheetId="7">'C 6'!$A$1:$I$42</definedName>
    <definedName name="_xlnm.Print_Area" localSheetId="11">'C27'!$A$1:$J$49</definedName>
    <definedName name="_xlnm.Print_Area" localSheetId="9">#N/A</definedName>
    <definedName name="_xlnm.Print_Area" localSheetId="8">'C31'!$A$1:$I$45</definedName>
    <definedName name="_xlnm.Print_Area" localSheetId="18">'C9 '!$A$1:$I$44</definedName>
    <definedName name="_xlnm.Print_Area" localSheetId="0">CFront!$A$1:$J$35</definedName>
    <definedName name="_xlnm.Print_Area" localSheetId="2">CIFMS!$A$1:$I$46</definedName>
    <definedName name="_xlnm.Print_Area" localSheetId="19">EOL!$A$1:$G$29</definedName>
    <definedName name="_xlnm.Print_Area" localSheetId="12">'R1'!$A$1:$I$80</definedName>
    <definedName name="_xlnm.Print_Area" localSheetId="14">'R2'!$A$1:$I$79</definedName>
    <definedName name="_xlnm.Print_Area" localSheetId="4">'R5'!$A$1:$G$42</definedName>
    <definedName name="_xlnm.Print_Area" localSheetId="6">'R5A'!$A$1:$G$135</definedName>
    <definedName name="_xlnm.Print_Area" localSheetId="5">'R7'!$A$1:$J$257</definedName>
    <definedName name="_xlnm.Print_Area" localSheetId="15">RComm!$A$1:$J$85</definedName>
    <definedName name="Rate" localSheetId="11">'[1]DA Rate'!$D$3:$D$23</definedName>
    <definedName name="Rate" localSheetId="12">'[1]DA Rate'!$D$3:$D$23</definedName>
    <definedName name="Rate" localSheetId="14">'[1]DA Rate'!$D$3:$D$23</definedName>
    <definedName name="Relation">'[1]Family data'!$A$88:$A$99</definedName>
  </definedNames>
  <calcPr calcId="124519"/>
</workbook>
</file>

<file path=xl/calcChain.xml><?xml version="1.0" encoding="utf-8"?>
<calcChain xmlns="http://schemas.openxmlformats.org/spreadsheetml/2006/main">
  <c r="A45" i="24"/>
  <c r="F38"/>
  <c r="A46" s="1"/>
  <c r="F37"/>
  <c r="B36"/>
  <c r="E31"/>
  <c r="A31"/>
  <c r="H29"/>
  <c r="E29"/>
  <c r="D29"/>
  <c r="C29"/>
  <c r="A29"/>
  <c r="G18"/>
  <c r="A18"/>
  <c r="G17"/>
  <c r="F17"/>
  <c r="D17"/>
  <c r="A17"/>
  <c r="C9"/>
  <c r="A5"/>
  <c r="D238" i="9"/>
  <c r="E240" s="1"/>
  <c r="F122"/>
  <c r="E21" i="8"/>
  <c r="F120" i="10"/>
  <c r="F75"/>
  <c r="F30"/>
  <c r="G14" i="5"/>
  <c r="F14"/>
  <c r="F28"/>
  <c r="F12"/>
  <c r="C27" i="23"/>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J15" l="1"/>
  <c r="J17"/>
  <c r="I14"/>
  <c r="J16"/>
  <c r="J10"/>
  <c r="I19"/>
  <c r="G22"/>
  <c r="E24" s="1"/>
  <c r="I11"/>
  <c r="I12"/>
  <c r="J9"/>
  <c r="J23" s="1"/>
  <c r="H11"/>
  <c r="I13"/>
  <c r="J18"/>
  <c r="H20"/>
  <c r="H19"/>
  <c r="I21"/>
  <c r="H13"/>
  <c r="I15"/>
  <c r="I16"/>
  <c r="H21"/>
  <c r="I9"/>
  <c r="I23" s="1"/>
  <c r="I10"/>
  <c r="J11"/>
  <c r="J12"/>
  <c r="H15"/>
  <c r="I17"/>
  <c r="H18"/>
  <c r="J19"/>
  <c r="J20"/>
  <c r="H9"/>
  <c r="H23" s="1"/>
  <c r="J13"/>
  <c r="J14"/>
  <c r="H17"/>
  <c r="J21"/>
  <c r="G24"/>
  <c r="I18"/>
  <c r="I20"/>
  <c r="H10"/>
  <c r="H12"/>
  <c r="H14"/>
  <c r="H16"/>
  <c r="G35" i="22"/>
  <c r="H32"/>
  <c r="G11"/>
  <c r="H10"/>
  <c r="B35" s="1"/>
  <c r="D10"/>
  <c r="H34" s="1"/>
  <c r="C9"/>
  <c r="A34" s="1"/>
  <c r="G8"/>
  <c r="A8"/>
  <c r="D7"/>
  <c r="C22" s="1"/>
  <c r="A33" s="1"/>
  <c r="L1"/>
  <c r="G2" s="1"/>
  <c r="F38" i="21"/>
  <c r="A46" s="1"/>
  <c r="F37"/>
  <c r="A45" s="1"/>
  <c r="B36"/>
  <c r="E31"/>
  <c r="A31"/>
  <c r="H29"/>
  <c r="E29"/>
  <c r="D29"/>
  <c r="C29"/>
  <c r="A29"/>
  <c r="G18"/>
  <c r="A18"/>
  <c r="G17"/>
  <c r="F17"/>
  <c r="D17"/>
  <c r="A17"/>
  <c r="C9"/>
  <c r="E84" i="20"/>
  <c r="N1"/>
  <c r="G43" s="1"/>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C29" i="17"/>
  <c r="B24"/>
  <c r="G23"/>
  <c r="E23"/>
  <c r="B23"/>
  <c r="A23" s="1"/>
  <c r="G22"/>
  <c r="E22"/>
  <c r="B22"/>
  <c r="A22" s="1"/>
  <c r="G21"/>
  <c r="E21"/>
  <c r="B21"/>
  <c r="A21" s="1"/>
  <c r="G20"/>
  <c r="E20"/>
  <c r="B20"/>
  <c r="A20" s="1"/>
  <c r="G19"/>
  <c r="E19"/>
  <c r="B19"/>
  <c r="A19" s="1"/>
  <c r="G18"/>
  <c r="E18"/>
  <c r="B18"/>
  <c r="A18" s="1"/>
  <c r="G17"/>
  <c r="E17"/>
  <c r="B17"/>
  <c r="G16"/>
  <c r="E16"/>
  <c r="B16"/>
  <c r="A16" s="1"/>
  <c r="J15"/>
  <c r="A24" s="1"/>
  <c r="G15"/>
  <c r="E15"/>
  <c r="B15"/>
  <c r="F8"/>
  <c r="F7"/>
  <c r="F6"/>
  <c r="F5"/>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E21" i="15"/>
  <c r="E20"/>
  <c r="E19"/>
  <c r="E18"/>
  <c r="E17"/>
  <c r="N1"/>
  <c r="A40" s="1"/>
  <c r="N1" i="14"/>
  <c r="A41" s="1"/>
  <c r="H35" i="13"/>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B31" s="1"/>
  <c r="I42" i="12"/>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4"/>
  <c r="G13"/>
  <c r="G12"/>
  <c r="B9"/>
  <c r="G21" s="1"/>
  <c r="F8"/>
  <c r="C7"/>
  <c r="C6"/>
  <c r="H3"/>
  <c r="E34" i="11"/>
  <c r="G13"/>
  <c r="A13"/>
  <c r="C12"/>
  <c r="B18" s="1"/>
  <c r="B12"/>
  <c r="C6"/>
  <c r="E122" i="10"/>
  <c r="D122"/>
  <c r="F119"/>
  <c r="E118"/>
  <c r="E116"/>
  <c r="E114"/>
  <c r="E110"/>
  <c r="E109"/>
  <c r="E97"/>
  <c r="E96"/>
  <c r="E77"/>
  <c r="D77"/>
  <c r="F74"/>
  <c r="E73"/>
  <c r="E71"/>
  <c r="E69"/>
  <c r="E65"/>
  <c r="E64"/>
  <c r="E52"/>
  <c r="E51"/>
  <c r="B41"/>
  <c r="B86" s="1"/>
  <c r="B131" s="1"/>
  <c r="F35"/>
  <c r="F80" s="1"/>
  <c r="F125" s="1"/>
  <c r="F34"/>
  <c r="F79" s="1"/>
  <c r="F124" s="1"/>
  <c r="E33"/>
  <c r="E78" s="1"/>
  <c r="E123" s="1"/>
  <c r="B33"/>
  <c r="B78" s="1"/>
  <c r="B123" s="1"/>
  <c r="E32"/>
  <c r="D32"/>
  <c r="D33" s="1"/>
  <c r="D78" s="1"/>
  <c r="D123" s="1"/>
  <c r="B32"/>
  <c r="B77" s="1"/>
  <c r="B122" s="1"/>
  <c r="F29"/>
  <c r="E28"/>
  <c r="B28"/>
  <c r="B73" s="1"/>
  <c r="B118" s="1"/>
  <c r="E26"/>
  <c r="E24"/>
  <c r="E20"/>
  <c r="E19"/>
  <c r="E7"/>
  <c r="E6"/>
  <c r="C239" i="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1"/>
  <c r="F120"/>
  <c r="F119"/>
  <c r="H118"/>
  <c r="F118"/>
  <c r="B118"/>
  <c r="H117"/>
  <c r="F117"/>
  <c r="B117"/>
  <c r="H116"/>
  <c r="F116"/>
  <c r="B116"/>
  <c r="H115"/>
  <c r="F115"/>
  <c r="B115"/>
  <c r="H114"/>
  <c r="F114"/>
  <c r="B114"/>
  <c r="H113"/>
  <c r="F113"/>
  <c r="B113"/>
  <c r="H112"/>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H41"/>
  <c r="J36"/>
  <c r="I36"/>
  <c r="H36"/>
  <c r="B36"/>
  <c r="H31"/>
  <c r="H29"/>
  <c r="J26"/>
  <c r="I26"/>
  <c r="H26"/>
  <c r="H23"/>
  <c r="H21"/>
  <c r="F18"/>
  <c r="F17"/>
  <c r="F16"/>
  <c r="F12"/>
  <c r="F11"/>
  <c r="F10"/>
  <c r="I9"/>
  <c r="F9"/>
  <c r="F8"/>
  <c r="F7"/>
  <c r="F31" i="8"/>
  <c r="F30"/>
  <c r="C29"/>
  <c r="E20"/>
  <c r="E18"/>
  <c r="E16"/>
  <c r="E7"/>
  <c r="E6"/>
  <c r="H61" i="7"/>
  <c r="H57"/>
  <c r="H54"/>
  <c r="H52"/>
  <c r="H50"/>
  <c r="H49"/>
  <c r="H47"/>
  <c r="H46"/>
  <c r="I32"/>
  <c r="I29"/>
  <c r="I28"/>
  <c r="I27"/>
  <c r="I26"/>
  <c r="G20"/>
  <c r="A20"/>
  <c r="E15"/>
  <c r="B8"/>
  <c r="B7"/>
  <c r="A42" i="5"/>
  <c r="I40"/>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18"/>
  <c r="F17"/>
  <c r="B8"/>
  <c r="G13" i="4"/>
  <c r="K5" i="13" l="1"/>
  <c r="F23" i="14"/>
  <c r="C46" s="1"/>
  <c r="G51" i="20"/>
  <c r="G46"/>
  <c r="A17" i="17"/>
  <c r="A8" i="19"/>
  <c r="B71"/>
  <c r="I34" i="7"/>
  <c r="B43" i="19"/>
  <c r="A7" i="22"/>
  <c r="A22" s="1"/>
  <c r="A12"/>
  <c r="A60" i="19"/>
  <c r="F24" i="23"/>
  <c r="D50" i="19"/>
  <c r="C14" i="14"/>
  <c r="C33" i="10"/>
  <c r="C78" s="1"/>
  <c r="C123" s="1"/>
  <c r="E9" i="13"/>
  <c r="G7" i="14"/>
  <c r="F3" i="19"/>
  <c r="D49"/>
  <c r="B70"/>
  <c r="A12" i="20"/>
  <c r="G33"/>
  <c r="F59"/>
  <c r="G27"/>
  <c r="D51" i="16"/>
  <c r="A62" s="1"/>
  <c r="G24" i="20"/>
  <c r="E60"/>
  <c r="F55" i="14"/>
  <c r="F43" i="19"/>
  <c r="A61"/>
  <c r="I10" i="20"/>
  <c r="G31"/>
  <c r="C42" i="22"/>
  <c r="G22" i="20"/>
  <c r="B51"/>
  <c r="E59"/>
  <c r="B83"/>
  <c r="G21"/>
  <c r="G29"/>
  <c r="G41"/>
  <c r="G48"/>
  <c r="G52"/>
  <c r="B63"/>
  <c r="B41" i="19"/>
  <c r="B65" s="1"/>
  <c r="F44"/>
  <c r="F54"/>
  <c r="B8"/>
  <c r="B44"/>
  <c r="D51"/>
  <c r="B8" i="16"/>
  <c r="H42"/>
  <c r="B71"/>
  <c r="B44"/>
  <c r="D50"/>
  <c r="A61" s="1"/>
  <c r="A8"/>
  <c r="B45"/>
  <c r="D52"/>
  <c r="A63" s="1"/>
  <c r="A14" i="15"/>
  <c r="E26"/>
  <c r="D39"/>
  <c r="D13"/>
  <c r="B25"/>
  <c r="B13"/>
  <c r="F33"/>
  <c r="E49"/>
  <c r="G7"/>
  <c r="F14"/>
  <c r="E27"/>
  <c r="D13" i="14"/>
  <c r="D45"/>
  <c r="A9"/>
  <c r="F32" i="13"/>
  <c r="J8"/>
  <c r="I30" s="1"/>
  <c r="B28"/>
  <c r="M31"/>
  <c r="I29"/>
  <c r="A6"/>
  <c r="F35" i="11"/>
  <c r="H17"/>
  <c r="B33" i="5"/>
  <c r="B34" s="1"/>
  <c r="F34" i="4" l="1"/>
  <c r="F23" i="5" l="1"/>
  <c r="F21"/>
  <c r="F8"/>
  <c r="F45"/>
  <c r="F25"/>
  <c r="F10"/>
  <c r="G26" i="4"/>
  <c r="F26" i="5"/>
  <c r="C42"/>
  <c r="F15"/>
  <c r="G29" i="4"/>
  <c r="F6" i="5"/>
  <c r="B20"/>
  <c r="F20" l="1"/>
  <c r="F29" l="1"/>
  <c r="A250" i="9" l="1"/>
  <c r="B21" i="5" l="1"/>
  <c r="K21"/>
  <c r="C54" i="11" l="1"/>
  <c r="D54" s="1"/>
  <c r="H14" s="1"/>
  <c r="A5" i="21"/>
  <c r="B9" i="13"/>
  <c r="B39" i="15"/>
  <c r="B45" i="14"/>
  <c r="B13"/>
  <c r="G17" i="4" l="1"/>
  <c r="F28" i="17"/>
  <c r="B20" i="4"/>
  <c r="G18"/>
  <c r="C47" i="14"/>
  <c r="C15"/>
  <c r="D10" i="12"/>
  <c r="D19" i="5"/>
  <c r="D23" i="4"/>
  <c r="G20"/>
  <c r="E48" i="15" l="1"/>
  <c r="F53" i="14"/>
  <c r="F21"/>
  <c r="E17"/>
  <c r="E49"/>
  <c r="G15" i="4"/>
  <c r="E98" i="10" l="1"/>
  <c r="E8"/>
  <c r="C15" i="11"/>
  <c r="F19" i="9"/>
  <c r="E8" i="8"/>
  <c r="F19" i="5"/>
  <c r="G10" i="12"/>
  <c r="E53" i="10"/>
  <c r="G30" i="20"/>
  <c r="G23" i="4"/>
  <c r="E11" i="12" l="1"/>
  <c r="D16" i="11" l="1"/>
  <c r="I90" i="9" l="1"/>
  <c r="I164"/>
  <c r="G175" s="1"/>
  <c r="B16" i="12"/>
  <c r="G16" l="1"/>
  <c r="G20" s="1"/>
  <c r="H39" i="9" l="1"/>
  <c r="C247"/>
  <c r="E247"/>
  <c r="I39"/>
  <c r="J39"/>
  <c r="H53" l="1"/>
  <c r="E239" l="1"/>
  <c r="G241" s="1"/>
  <c r="I74" i="20" l="1"/>
  <c r="H239" i="9"/>
  <c r="I88"/>
  <c r="I107" s="1"/>
  <c r="I162" l="1"/>
  <c r="G173" s="1"/>
  <c r="H177"/>
  <c r="I76" i="20"/>
  <c r="H247" i="9" l="1"/>
  <c r="I89"/>
  <c r="I161" s="1"/>
  <c r="G174" s="1"/>
  <c r="A34" i="4" l="1"/>
  <c r="I13" i="5"/>
  <c r="F5" l="1"/>
  <c r="F10" i="17" l="1"/>
  <c r="B37" i="24" l="1"/>
  <c r="I86" i="9" l="1"/>
  <c r="F42" i="16"/>
  <c r="B37" i="21"/>
  <c r="B42" i="16"/>
  <c r="D42"/>
  <c r="I80" i="20"/>
  <c r="B66" i="16"/>
  <c r="I78" s="1"/>
  <c r="B64" i="20" l="1"/>
  <c r="B84"/>
  <c r="C30" i="17"/>
  <c r="C87" i="10"/>
  <c r="H8" i="7"/>
  <c r="C42" i="10"/>
  <c r="C132"/>
  <c r="C30" i="8"/>
  <c r="B72" i="16"/>
  <c r="B46" i="15" l="1"/>
  <c r="B52" i="20"/>
  <c r="G30" i="16"/>
  <c r="G17"/>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<sst xmlns="http://schemas.openxmlformats.org/spreadsheetml/2006/main" count="1072" uniqueCount="731">
  <si>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</si>
  <si>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</si>
  <si>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</si>
  <si>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</si>
  <si>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</si>
  <si>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</si>
  <si>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</si>
  <si>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</si>
  <si>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</si>
  <si>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</si>
  <si>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</si>
  <si>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</si>
  <si>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</si>
  <si>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</si>
  <si>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</si>
  <si>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</si>
  <si>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</si>
  <si>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</si>
  <si>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</si>
  <si>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</si>
  <si>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</si>
  <si>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</si>
  <si>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</si>
  <si>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</si>
  <si>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</si>
  <si>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</si>
  <si>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</si>
  <si>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</si>
  <si>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</si>
  <si>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</si>
  <si>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</si>
  <si>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</si>
  <si>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</si>
  <si>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</si>
  <si>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</si>
  <si>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</si>
  <si>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5A</t>
  </si>
  <si>
    <t>Details of particulars of Government servant under Form 5.</t>
  </si>
  <si>
    <t>13-15</t>
  </si>
  <si>
    <t>Form of Order of retirement.</t>
  </si>
  <si>
    <t>16</t>
  </si>
  <si>
    <t>Form of tentative Last Pay Certificate.</t>
  </si>
  <si>
    <t>17</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</si>
  <si>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</si>
  <si>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</si>
  <si>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</si>
  <si>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</si>
  <si>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</si>
  <si>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</si>
  <si>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</si>
  <si>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</si>
  <si>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</si>
  <si>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</si>
  <si>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</si>
  <si>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</si>
  <si>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24</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</si>
  <si>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</si>
  <si>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</si>
  <si>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</si>
  <si>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</si>
  <si>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</si>
  <si>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</si>
  <si>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</si>
  <si>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</si>
  <si>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</si>
  <si>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</si>
  <si>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</si>
  <si>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31</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</si>
  <si>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</si>
  <si>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</si>
  <si>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</si>
  <si>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</si>
  <si>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</si>
  <si>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</si>
  <si>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</si>
  <si>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</si>
  <si>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</si>
  <si>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</si>
  <si>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</si>
  <si>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</si>
  <si>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</si>
  <si>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</si>
  <si>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</si>
  <si>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</si>
  <si>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</si>
  <si>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</si>
  <si>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</si>
  <si>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</si>
  <si>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</si>
  <si>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</si>
  <si>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</si>
  <si>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</si>
  <si>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</si>
  <si>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</si>
  <si>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</si>
  <si>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</si>
  <si>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</si>
  <si>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</si>
  <si>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</si>
  <si>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</si>
  <si>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</si>
  <si>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</si>
  <si>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</si>
  <si>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</si>
  <si>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</si>
  <si>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</si>
  <si>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</si>
  <si>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</si>
  <si>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</si>
  <si>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</si>
  <si>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</si>
  <si>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</si>
  <si>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</si>
  <si>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</si>
  <si>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</si>
  <si>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</si>
  <si>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</si>
  <si>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</si>
  <si>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</si>
  <si>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</si>
  <si>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</si>
  <si>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</si>
  <si>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</si>
  <si>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</si>
  <si>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</si>
  <si>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</si>
  <si>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</si>
  <si>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</si>
  <si>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</si>
  <si>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</si>
  <si>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</si>
  <si>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</si>
  <si>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</si>
  <si>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</si>
  <si>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</si>
  <si>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</si>
  <si>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</si>
  <si>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</si>
  <si>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</si>
  <si>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</si>
  <si>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</si>
  <si>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</si>
  <si>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</si>
  <si>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</si>
  <si>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</si>
  <si>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</si>
  <si>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</si>
  <si>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</si>
  <si>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</si>
  <si>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</si>
  <si>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</si>
  <si>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</si>
  <si>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</si>
  <si>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</si>
  <si>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</si>
  <si>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</si>
  <si>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</si>
  <si>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</si>
  <si>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</si>
  <si>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</si>
  <si>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</si>
  <si>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</si>
  <si>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</si>
  <si>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</si>
  <si>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</si>
  <si>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</si>
  <si>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</si>
  <si>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</si>
  <si>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</si>
  <si>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</si>
  <si>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</si>
  <si>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</si>
  <si>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</si>
  <si>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</si>
  <si>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</si>
  <si>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</si>
  <si>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</si>
  <si>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</si>
  <si>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</si>
  <si>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</si>
  <si>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</si>
  <si>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</si>
  <si>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</si>
  <si>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</si>
  <si>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</si>
  <si>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</si>
  <si>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</si>
  <si>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</si>
  <si>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</si>
  <si>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</si>
  <si>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</si>
  <si>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</si>
  <si>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</si>
  <si>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</si>
  <si>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</si>
  <si>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</si>
  <si>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</si>
  <si>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</si>
  <si>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</si>
  <si>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</si>
  <si>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</si>
  <si>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</si>
  <si>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</si>
  <si>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</si>
  <si>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</si>
  <si>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</si>
  <si>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</si>
  <si>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</si>
  <si>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</si>
  <si>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</si>
  <si>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</si>
  <si>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</si>
  <si>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</si>
  <si>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</si>
  <si>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</si>
  <si>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</si>
  <si>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</si>
  <si>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</si>
  <si>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</si>
  <si>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</si>
  <si>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</si>
  <si>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</si>
  <si>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</si>
  <si>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</si>
  <si>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</si>
  <si>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</si>
  <si>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</si>
  <si>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</si>
  <si>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</si>
  <si>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</si>
  <si>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</si>
  <si>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</si>
  <si>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</si>
  <si>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</si>
  <si>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</si>
  <si>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</si>
  <si>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</si>
  <si>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</si>
  <si>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</si>
  <si>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</si>
  <si>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</si>
  <si>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</si>
  <si>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</si>
  <si>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</si>
  <si>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</si>
  <si>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</si>
  <si>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</si>
  <si>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</si>
  <si>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</si>
  <si>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</si>
  <si>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</si>
  <si>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</si>
  <si>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</si>
  <si>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</si>
  <si>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</si>
  <si>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</si>
  <si>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</si>
  <si>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</si>
  <si>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</si>
  <si>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</si>
  <si>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</si>
  <si>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</si>
  <si>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</si>
  <si>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</si>
  <si>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</si>
  <si>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</si>
  <si>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</si>
  <si>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</si>
  <si>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</si>
  <si>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</si>
  <si>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</si>
  <si>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</si>
  <si>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</si>
  <si>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</si>
  <si>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</si>
  <si>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</si>
  <si>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</si>
  <si>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</si>
  <si>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</si>
  <si>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</si>
  <si>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</si>
  <si>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</si>
  <si>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</si>
  <si>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</si>
  <si>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</si>
  <si>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</si>
  <si>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</si>
  <si>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</si>
  <si>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</si>
  <si>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</si>
  <si>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</si>
  <si>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</si>
  <si>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</si>
  <si>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</si>
  <si>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</si>
  <si>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</si>
  <si>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</si>
  <si>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</si>
  <si>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</si>
  <si>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</si>
  <si>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</si>
  <si>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</si>
  <si>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</si>
  <si>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</si>
  <si>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</si>
  <si>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</si>
  <si>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</si>
  <si>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</si>
  <si>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</si>
  <si>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</si>
  <si>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</si>
  <si>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</si>
  <si>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</si>
  <si>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</si>
  <si>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</si>
  <si>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</si>
  <si>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</si>
  <si>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</si>
  <si>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</si>
  <si>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</si>
  <si>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</si>
  <si>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</si>
  <si>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</si>
  <si>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</si>
  <si>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</si>
  <si>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</si>
  <si>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</si>
  <si>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</si>
  <si>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</si>
  <si>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</si>
  <si>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</si>
  <si>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</si>
  <si>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</si>
  <si>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</si>
  <si>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</si>
  <si>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</si>
  <si>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</si>
  <si>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</si>
  <si>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</si>
  <si>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</si>
  <si>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</si>
  <si>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</si>
  <si>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</si>
  <si>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</si>
  <si>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</si>
  <si>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</si>
  <si>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</si>
  <si>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</si>
  <si>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</si>
  <si>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</si>
  <si>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</si>
  <si>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</si>
  <si>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</si>
  <si>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</si>
  <si>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</si>
  <si>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</si>
  <si>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</si>
  <si>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</si>
  <si>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</si>
  <si>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</si>
  <si>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</si>
  <si>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</si>
  <si>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</si>
  <si>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</si>
  <si>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</si>
  <si>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</si>
  <si>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</si>
  <si>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</si>
  <si>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</si>
  <si>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</si>
  <si>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</si>
  <si>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</si>
  <si>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</si>
  <si>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</si>
  <si>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</si>
  <si>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</si>
  <si>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</si>
  <si>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</si>
  <si>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</si>
  <si>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</si>
  <si>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</si>
  <si>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</si>
  <si>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</si>
  <si>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</si>
  <si>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</si>
  <si>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</si>
  <si>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</si>
  <si>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</si>
  <si>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</si>
  <si>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</si>
  <si>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</si>
  <si>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</si>
  <si>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</si>
  <si>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</si>
  <si>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</si>
  <si>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</si>
  <si>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</si>
  <si>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</si>
  <si>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</si>
  <si>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</si>
  <si>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</si>
  <si>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</si>
  <si>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</si>
  <si>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</si>
  <si>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</si>
  <si>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</si>
  <si>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</si>
  <si>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</si>
  <si>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</si>
  <si>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</si>
  <si>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</si>
  <si>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</si>
  <si>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</si>
  <si>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</si>
  <si>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</si>
  <si>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</si>
  <si>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</si>
  <si>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</si>
  <si>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</si>
  <si>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</si>
  <si>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</si>
  <si>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</si>
  <si>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</si>
  <si>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</si>
  <si>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</si>
  <si>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</si>
  <si>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</si>
  <si>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</si>
  <si>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</si>
  <si>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</si>
  <si>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</si>
  <si>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</si>
  <si>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</si>
  <si>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</si>
  <si>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</si>
  <si>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</si>
  <si>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</si>
  <si>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</si>
  <si>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</si>
  <si>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</si>
  <si>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</si>
  <si>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</si>
  <si>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</si>
  <si>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</si>
  <si>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</si>
  <si>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</si>
  <si>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</si>
  <si>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</si>
  <si>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</si>
  <si>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</si>
  <si>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</si>
  <si>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</si>
  <si>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</si>
  <si>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</si>
  <si>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</si>
  <si>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</si>
  <si>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</si>
  <si>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</si>
  <si>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</si>
  <si>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</si>
  <si>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</si>
  <si>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</si>
  <si>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</si>
  <si>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</si>
  <si>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</si>
  <si>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</si>
  <si>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</si>
  <si>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</si>
  <si>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</si>
  <si>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</si>
  <si>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</si>
  <si>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</si>
  <si>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</si>
  <si>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</si>
  <si>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</si>
  <si>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</si>
  <si>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</si>
  <si>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</si>
  <si>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</si>
  <si>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</si>
  <si>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</si>
  <si>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</si>
  <si>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</si>
  <si>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</si>
  <si>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</si>
  <si>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</si>
  <si>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</si>
  <si>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</si>
  <si>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</si>
  <si>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</si>
  <si>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</si>
  <si>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</si>
  <si>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</si>
  <si>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</si>
  <si>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</si>
  <si>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</si>
  <si>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</si>
  <si>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</si>
  <si>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</si>
  <si>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</si>
  <si>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</si>
  <si>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</si>
  <si>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</si>
  <si>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</si>
  <si>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</si>
  <si>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</si>
  <si>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</si>
  <si>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</si>
  <si>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</si>
  <si>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</si>
  <si>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</si>
  <si>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</si>
  <si>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</si>
  <si>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</si>
  <si>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</si>
  <si>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</si>
  <si>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</si>
  <si>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</si>
  <si>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</si>
  <si>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</si>
  <si>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</si>
  <si>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</si>
  <si>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</si>
  <si>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</si>
  <si>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</si>
  <si>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</si>
  <si>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</si>
  <si>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</si>
  <si>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</si>
  <si>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</si>
  <si>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</si>
  <si>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</si>
  <si>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</si>
  <si>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</si>
  <si>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</si>
  <si>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</si>
  <si>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</si>
  <si>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</si>
  <si>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</si>
  <si>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</si>
  <si>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</si>
  <si>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</si>
  <si>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</si>
  <si>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</si>
  <si>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</si>
  <si>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</si>
  <si>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</si>
  <si>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</si>
  <si>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</si>
  <si>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</si>
  <si>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</si>
  <si>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</si>
  <si>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</si>
  <si>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</si>
  <si>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</si>
  <si>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</si>
  <si>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</si>
  <si>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</si>
  <si>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</si>
  <si>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</si>
  <si>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</si>
  <si>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</si>
  <si>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</si>
  <si>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</si>
  <si>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</si>
  <si>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</si>
  <si>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</si>
  <si>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</si>
  <si>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</si>
  <si>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</si>
  <si>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</si>
  <si>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</si>
  <si>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</si>
  <si>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</si>
  <si>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</si>
  <si>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</si>
  <si>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</si>
  <si>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</si>
  <si>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</si>
  <si>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</si>
  <si>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</si>
  <si>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</si>
  <si>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</si>
  <si>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</si>
  <si>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</si>
  <si>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</si>
  <si>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</si>
  <si>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</si>
  <si>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</si>
  <si>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</si>
  <si>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</si>
  <si>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</si>
  <si>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</si>
  <si>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</si>
  <si>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</si>
  <si>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</si>
  <si>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</si>
  <si>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</si>
  <si>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</si>
  <si>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</si>
  <si>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</si>
  <si>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</si>
  <si>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</si>
  <si>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</si>
  <si>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</si>
  <si>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</si>
  <si>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</si>
  <si>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</si>
  <si>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</si>
  <si>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</si>
  <si>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</si>
  <si>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</si>
  <si>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</si>
  <si>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</si>
  <si>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</si>
  <si>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</si>
  <si>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</si>
  <si>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</si>
  <si>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</si>
  <si>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</si>
  <si>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</si>
  <si>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</si>
  <si>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</si>
  <si>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</si>
  <si>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</si>
  <si>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</si>
  <si>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</si>
  <si>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</si>
  <si>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</si>
  <si>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</si>
  <si>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</si>
  <si>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</si>
  <si>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</si>
  <si>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</si>
  <si>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</si>
  <si>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</si>
  <si>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</si>
  <si>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</si>
  <si>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</si>
  <si>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</si>
  <si>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</si>
  <si>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</si>
  <si>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</si>
  <si>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</si>
  <si>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</si>
  <si>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</si>
  <si>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</si>
  <si>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</si>
  <si>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</si>
  <si>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</si>
  <si>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</si>
  <si>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</si>
  <si>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</si>
  <si>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</si>
  <si>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</si>
  <si>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</si>
  <si>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</si>
  <si>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</si>
  <si>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</si>
  <si>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</si>
  <si>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</si>
  <si>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</si>
  <si>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</si>
  <si>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</si>
  <si>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</si>
  <si>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</si>
  <si>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</si>
  <si>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</si>
  <si>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</si>
  <si>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</si>
  <si>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</si>
  <si>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</si>
  <si>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</si>
  <si>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</si>
  <si>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</si>
  <si>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</si>
  <si>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</si>
  <si>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</si>
  <si>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</si>
  <si>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</si>
  <si>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</si>
  <si>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</si>
  <si>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</si>
  <si>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</si>
  <si>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</si>
  <si>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</si>
  <si>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</si>
  <si>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</si>
  <si>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</si>
  <si>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</si>
  <si>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</si>
  <si>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</si>
  <si>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</si>
  <si>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</si>
  <si>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</si>
  <si>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</si>
  <si>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</si>
  <si>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</si>
  <si>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</si>
  <si>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</si>
  <si>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</si>
  <si>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</si>
  <si>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</si>
  <si>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</si>
  <si>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</si>
  <si>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</si>
  <si>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</si>
  <si>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</si>
  <si>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</si>
  <si>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</si>
  <si>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</si>
  <si>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</si>
  <si>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</si>
  <si>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</si>
  <si>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</si>
  <si>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</si>
  <si>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</si>
  <si>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</si>
  <si>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32</t>
  </si>
  <si>
    <t>Encl. Photo copy of Pay Slip generated by Pay Manager (on page no 32)</t>
  </si>
  <si>
    <t>Home</t>
  </si>
  <si>
    <t>Name of Department with address (Office ID)</t>
  </si>
  <si>
    <t>Office ID</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</si>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</sst>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2">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4"/>
      <color indexed="12"/>
      <name val="Arial"/>
      <family val="2"/>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9">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6" fillId="0" borderId="0"/>
    <xf numFmtId="0" fontId="54" fillId="0" borderId="0" applyNumberFormat="0" applyFill="0" applyBorder="0" applyAlignment="0" applyProtection="0">
      <alignment vertical="top"/>
      <protection locked="0"/>
    </xf>
    <xf numFmtId="0" fontId="4" fillId="0" borderId="0"/>
  </cellStyleXfs>
  <cellXfs count="694">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4" fillId="9" borderId="14" xfId="2" applyFont="1" applyFill="1" applyBorder="1" applyAlignment="1">
      <alignment horizontal="center" vertical="top" wrapText="1"/>
    </xf>
    <xf numFmtId="0" fontId="24" fillId="9" borderId="14" xfId="2" applyFont="1" applyFill="1" applyBorder="1" applyAlignment="1">
      <alignment horizontal="left" vertical="top" wrapText="1"/>
    </xf>
    <xf numFmtId="0" fontId="25" fillId="8" borderId="14" xfId="1" applyFont="1" applyFill="1" applyBorder="1" applyAlignment="1">
      <alignment horizontal="justify"/>
    </xf>
    <xf numFmtId="0" fontId="25" fillId="8" borderId="14" xfId="1" applyFont="1" applyFill="1" applyBorder="1" applyAlignment="1">
      <alignment horizontal="left" vertical="top" wrapText="1"/>
    </xf>
    <xf numFmtId="0" fontId="27" fillId="0" borderId="0" xfId="2" applyFont="1" applyFill="1"/>
    <xf numFmtId="0" fontId="21" fillId="0" borderId="0" xfId="2" applyFont="1" applyFill="1"/>
    <xf numFmtId="0" fontId="28"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9"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7"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8"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1" fillId="4" borderId="26" xfId="4" applyFont="1" applyFill="1" applyBorder="1"/>
    <xf numFmtId="0" fontId="21" fillId="4" borderId="26" xfId="4" applyFont="1" applyFill="1" applyBorder="1" applyAlignment="1">
      <alignment horizontal="center"/>
    </xf>
    <xf numFmtId="0" fontId="21" fillId="4" borderId="26" xfId="4" applyFont="1" applyFill="1" applyBorder="1" applyAlignment="1"/>
    <xf numFmtId="0" fontId="21" fillId="4" borderId="0" xfId="2" applyFont="1" applyFill="1" applyAlignment="1">
      <alignment horizontal="center"/>
    </xf>
    <xf numFmtId="0" fontId="21" fillId="4" borderId="0" xfId="2" applyFont="1" applyFill="1" applyAlignment="1">
      <alignment wrapText="1"/>
    </xf>
    <xf numFmtId="14" fontId="21" fillId="4" borderId="0" xfId="2" applyNumberFormat="1" applyFont="1" applyFill="1" applyAlignment="1">
      <alignment wrapText="1"/>
    </xf>
    <xf numFmtId="0" fontId="21" fillId="4" borderId="0" xfId="2" applyFont="1" applyFill="1" applyAlignment="1">
      <alignment horizontal="center" wrapText="1"/>
    </xf>
    <xf numFmtId="0" fontId="21" fillId="4" borderId="0" xfId="2" applyFont="1" applyFill="1" applyAlignment="1">
      <alignment horizontal="left" wrapText="1" indent="9"/>
    </xf>
    <xf numFmtId="0" fontId="21" fillId="4" borderId="0" xfId="2" applyFont="1" applyFill="1" applyAlignment="1">
      <alignment horizontal="right" wrapText="1"/>
    </xf>
    <xf numFmtId="0" fontId="21" fillId="4" borderId="26" xfId="2" applyFont="1" applyFill="1" applyBorder="1"/>
    <xf numFmtId="0" fontId="21" fillId="4" borderId="25" xfId="2" applyFont="1" applyFill="1" applyBorder="1" applyAlignment="1">
      <alignment horizontal="center"/>
    </xf>
    <xf numFmtId="0" fontId="21" fillId="4" borderId="26" xfId="2" applyFont="1" applyFill="1" applyBorder="1" applyAlignment="1">
      <alignment horizontal="center"/>
    </xf>
    <xf numFmtId="0" fontId="14" fillId="0" borderId="0" xfId="2"/>
    <xf numFmtId="0" fontId="20"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8" fillId="0" borderId="0" xfId="2" applyFont="1"/>
    <xf numFmtId="0" fontId="14" fillId="0" borderId="0" xfId="2" applyFont="1"/>
    <xf numFmtId="0" fontId="21" fillId="4" borderId="0" xfId="4" applyFont="1" applyFill="1" applyAlignment="1">
      <alignment vertical="top"/>
    </xf>
    <xf numFmtId="0" fontId="27" fillId="4" borderId="0" xfId="2" applyFont="1" applyFill="1" applyAlignment="1">
      <alignment horizontal="center"/>
    </xf>
    <xf numFmtId="0" fontId="27" fillId="4" borderId="0" xfId="2" applyFont="1" applyFill="1"/>
    <xf numFmtId="0" fontId="27" fillId="4" borderId="0" xfId="2" applyFont="1" applyFill="1" applyAlignment="1">
      <alignment horizontal="right"/>
    </xf>
    <xf numFmtId="0" fontId="21" fillId="4" borderId="14" xfId="2" applyFont="1" applyFill="1" applyBorder="1" applyAlignment="1">
      <alignment horizontal="left" wrapText="1" indent="1"/>
    </xf>
    <xf numFmtId="0" fontId="21" fillId="4" borderId="14" xfId="2" applyFont="1" applyFill="1" applyBorder="1" applyAlignment="1">
      <alignment wrapText="1"/>
    </xf>
    <xf numFmtId="0" fontId="21" fillId="4" borderId="35" xfId="2" applyFont="1" applyFill="1" applyBorder="1" applyAlignment="1">
      <alignment wrapText="1"/>
    </xf>
    <xf numFmtId="0" fontId="27" fillId="0" borderId="24" xfId="2" applyFont="1" applyFill="1" applyBorder="1"/>
    <xf numFmtId="0" fontId="21" fillId="4" borderId="20" xfId="2" applyFont="1" applyFill="1" applyBorder="1" applyAlignment="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2"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1" fillId="0" borderId="14" xfId="2" applyFont="1" applyFill="1" applyBorder="1" applyAlignment="1">
      <alignment horizontal="center" wrapText="1"/>
    </xf>
    <xf numFmtId="0" fontId="21" fillId="0" borderId="14" xfId="2" applyFont="1" applyFill="1" applyBorder="1" applyAlignment="1">
      <alignment horizontal="center"/>
    </xf>
    <xf numFmtId="0" fontId="14" fillId="0" borderId="0" xfId="2" applyFill="1" applyAlignment="1">
      <alignment horizontal="center"/>
    </xf>
    <xf numFmtId="0" fontId="21" fillId="0" borderId="14" xfId="4" applyFont="1" applyFill="1" applyBorder="1"/>
    <xf numFmtId="0" fontId="21" fillId="0" borderId="0" xfId="4" applyFont="1" applyFill="1"/>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1" fillId="0" borderId="0" xfId="2" applyFont="1"/>
    <xf numFmtId="0" fontId="51" fillId="4" borderId="0" xfId="2" applyFont="1" applyFill="1"/>
    <xf numFmtId="0" fontId="53" fillId="4" borderId="36" xfId="2" applyNumberFormat="1" applyFont="1" applyFill="1" applyBorder="1" applyAlignment="1">
      <alignment horizontal="center" vertical="center"/>
    </xf>
    <xf numFmtId="0" fontId="56" fillId="11" borderId="14" xfId="2" applyFont="1" applyFill="1" applyBorder="1" applyAlignment="1">
      <alignment horizontal="center"/>
    </xf>
    <xf numFmtId="1" fontId="57"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1" fillId="0" borderId="0" xfId="2" applyNumberFormat="1" applyFont="1"/>
    <xf numFmtId="0" fontId="58" fillId="4" borderId="0" xfId="16" applyFont="1" applyFill="1"/>
    <xf numFmtId="0" fontId="59" fillId="13" borderId="11" xfId="17" applyFont="1" applyFill="1" applyBorder="1" applyAlignment="1" applyProtection="1">
      <alignment horizontal="center" vertical="center"/>
      <protection locked="0"/>
    </xf>
    <xf numFmtId="0" fontId="60" fillId="0" borderId="17" xfId="0" applyFont="1" applyBorder="1" applyAlignment="1">
      <alignment horizontal="center"/>
    </xf>
    <xf numFmtId="0" fontId="18" fillId="0" borderId="19" xfId="0" applyFont="1" applyBorder="1" applyAlignment="1">
      <alignment horizontal="center"/>
    </xf>
    <xf numFmtId="1" fontId="28" fillId="4" borderId="25" xfId="1" applyNumberFormat="1" applyFont="1" applyFill="1" applyBorder="1" applyAlignment="1">
      <alignment horizontal="center"/>
    </xf>
    <xf numFmtId="0" fontId="21" fillId="4" borderId="14" xfId="2" applyFont="1" applyFill="1" applyBorder="1" applyAlignment="1">
      <alignment horizontal="center"/>
    </xf>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61" fillId="8" borderId="16" xfId="1" applyFont="1" applyFill="1" applyBorder="1" applyAlignment="1">
      <alignment horizontal="left" vertical="top" wrapText="1"/>
    </xf>
    <xf numFmtId="0" fontId="61" fillId="8" borderId="13" xfId="1" applyFont="1" applyFill="1" applyBorder="1" applyAlignment="1">
      <alignment horizontal="left" vertical="top" wrapText="1"/>
    </xf>
    <xf numFmtId="0" fontId="61" fillId="8" borderId="17" xfId="1" applyFont="1" applyFill="1" applyBorder="1" applyAlignment="1">
      <alignment horizontal="left" vertical="top" wrapText="1"/>
    </xf>
    <xf numFmtId="0" fontId="61" fillId="8" borderId="18" xfId="1" applyFont="1" applyFill="1" applyBorder="1" applyAlignment="1">
      <alignment horizontal="left" vertical="top" wrapText="1"/>
    </xf>
    <xf numFmtId="0" fontId="61" fillId="8" borderId="12" xfId="1" applyFont="1" applyFill="1" applyBorder="1" applyAlignment="1">
      <alignment horizontal="left" vertical="top" wrapText="1"/>
    </xf>
    <xf numFmtId="0" fontId="61" fillId="8" borderId="19" xfId="1" applyFont="1" applyFill="1" applyBorder="1" applyAlignment="1">
      <alignment horizontal="left" vertical="top" wrapText="1"/>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19" fillId="4" borderId="14" xfId="1" applyFont="1" applyFill="1" applyBorder="1" applyAlignment="1">
      <alignment horizontal="left"/>
    </xf>
    <xf numFmtId="0" fontId="19" fillId="0" borderId="14" xfId="0" applyFont="1" applyBorder="1"/>
    <xf numFmtId="0" fontId="19" fillId="0" borderId="14" xfId="1" applyFont="1" applyBorder="1" applyAlignment="1">
      <alignment horizontal="center" vertical="center"/>
    </xf>
    <xf numFmtId="0" fontId="19" fillId="4" borderId="14" xfId="1" applyFont="1" applyFill="1" applyBorder="1" applyAlignment="1">
      <alignment horizontal="justify" vertical="justify" wrapText="1"/>
    </xf>
    <xf numFmtId="0" fontId="19" fillId="4" borderId="14" xfId="1" applyFont="1" applyFill="1" applyBorder="1" applyAlignment="1">
      <alignment vertical="justify" wrapText="1"/>
    </xf>
    <xf numFmtId="0" fontId="19" fillId="0" borderId="14" xfId="1" applyFont="1" applyBorder="1"/>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21" fillId="4" borderId="16" xfId="0" applyFont="1" applyFill="1" applyBorder="1" applyAlignment="1">
      <alignment horizontal="left" vertical="justify" wrapText="1"/>
    </xf>
    <xf numFmtId="0" fontId="21" fillId="4" borderId="13" xfId="0" applyFont="1" applyFill="1" applyBorder="1" applyAlignment="1">
      <alignment horizontal="left" vertical="justify" wrapText="1"/>
    </xf>
    <xf numFmtId="0" fontId="21" fillId="4" borderId="18" xfId="0" applyFont="1" applyFill="1" applyBorder="1" applyAlignment="1">
      <alignment horizontal="left" vertical="justify" wrapText="1"/>
    </xf>
    <xf numFmtId="0" fontId="21" fillId="4" borderId="12" xfId="0" applyFont="1" applyFill="1" applyBorder="1" applyAlignment="1">
      <alignment horizontal="left" vertical="justify"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14" fontId="19" fillId="4" borderId="14" xfId="1" applyNumberFormat="1" applyFont="1" applyFill="1" applyBorder="1" applyAlignment="1">
      <alignment horizontal="left"/>
    </xf>
    <xf numFmtId="0" fontId="20" fillId="0" borderId="0" xfId="1" applyFont="1" applyBorder="1"/>
    <xf numFmtId="14" fontId="19" fillId="4" borderId="15" xfId="1" applyNumberFormat="1" applyFont="1" applyFill="1" applyBorder="1" applyAlignment="1">
      <alignment horizontal="left"/>
    </xf>
    <xf numFmtId="0" fontId="20" fillId="0" borderId="14" xfId="0" applyFont="1" applyBorder="1" applyAlignment="1">
      <alignment horizontal="left"/>
    </xf>
    <xf numFmtId="0" fontId="19" fillId="0" borderId="14" xfId="1" applyFont="1" applyBorder="1" applyAlignment="1">
      <alignment horizontal="center" vertical="top"/>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vertical="top"/>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0" fontId="21" fillId="4" borderId="14" xfId="1" applyFont="1" applyFill="1" applyBorder="1" applyAlignment="1">
      <alignment horizontal="left" vertical="justify" wrapText="1"/>
    </xf>
    <xf numFmtId="0" fontId="19" fillId="0" borderId="0" xfId="1" applyFont="1"/>
    <xf numFmtId="0" fontId="4" fillId="0" borderId="0" xfId="1"/>
    <xf numFmtId="0" fontId="19" fillId="4" borderId="0" xfId="1" applyFont="1" applyFill="1" applyBorder="1" applyAlignment="1">
      <alignment horizontal="left" vertical="top" wrapText="1"/>
    </xf>
    <xf numFmtId="0" fontId="21" fillId="0" borderId="0" xfId="2" applyFont="1" applyFill="1" applyAlignment="1">
      <alignment horizontal="left"/>
    </xf>
    <xf numFmtId="14" fontId="21" fillId="0" borderId="0" xfId="2" applyNumberFormat="1" applyFont="1" applyFill="1" applyAlignment="1">
      <alignment horizontal="center"/>
    </xf>
    <xf numFmtId="0" fontId="21" fillId="0" borderId="0" xfId="2"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21" fillId="0" borderId="0" xfId="2" applyFont="1" applyFill="1" applyAlignment="1">
      <alignment horizontal="right"/>
    </xf>
    <xf numFmtId="0" fontId="21" fillId="0" borderId="0" xfId="2" applyFont="1" applyFill="1" applyAlignment="1">
      <alignment horizontal="left" vertical="center" wrapText="1"/>
    </xf>
    <xf numFmtId="0" fontId="21" fillId="0" borderId="14" xfId="2" applyFont="1" applyFill="1" applyBorder="1" applyAlignment="1">
      <alignment horizontal="left" wrapText="1"/>
    </xf>
    <xf numFmtId="0" fontId="21" fillId="0" borderId="20" xfId="2" applyFont="1" applyFill="1" applyBorder="1" applyAlignment="1">
      <alignment horizontal="center" vertical="top"/>
    </xf>
    <xf numFmtId="0" fontId="21" fillId="0" borderId="21"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1"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4" borderId="0" xfId="2" applyFont="1" applyFill="1" applyAlignment="1">
      <alignment horizontal="left" vertical="top" wrapText="1"/>
    </xf>
    <xf numFmtId="0" fontId="21" fillId="4" borderId="0" xfId="2" applyFont="1" applyFill="1" applyAlignment="1">
      <alignment horizontal="center" vertical="center" wrapText="1"/>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8" fillId="4" borderId="0" xfId="2" applyFont="1" applyFill="1" applyAlignment="1">
      <alignment horizontal="left"/>
    </xf>
    <xf numFmtId="0" fontId="21" fillId="4" borderId="0" xfId="2" applyFont="1" applyFill="1" applyAlignment="1">
      <alignment horizontal="left"/>
    </xf>
    <xf numFmtId="0" fontId="21" fillId="4" borderId="0" xfId="2" applyFont="1" applyFill="1" applyAlignment="1">
      <alignment horizontal="center"/>
    </xf>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9" fillId="0" borderId="0" xfId="2" applyFont="1" applyAlignment="1">
      <alignment horizontal="center" vertical="center" wrapText="1"/>
    </xf>
    <xf numFmtId="0" fontId="21" fillId="4" borderId="0" xfId="2" applyFont="1" applyFill="1" applyAlignment="1">
      <alignment horizontal="justify" vertical="top" wrapText="1"/>
    </xf>
    <xf numFmtId="0" fontId="31" fillId="0" borderId="0" xfId="2" applyFont="1" applyAlignment="1">
      <alignment horizontal="center"/>
    </xf>
    <xf numFmtId="0" fontId="21" fillId="4" borderId="14" xfId="2" applyFont="1" applyFill="1" applyBorder="1" applyAlignment="1">
      <alignment horizontal="left"/>
    </xf>
    <xf numFmtId="0" fontId="21" fillId="4" borderId="20"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vertical="center" wrapText="1"/>
    </xf>
    <xf numFmtId="0" fontId="29" fillId="4" borderId="14" xfId="2" applyFont="1" applyFill="1" applyBorder="1" applyAlignment="1">
      <alignment vertical="center" wrapText="1"/>
    </xf>
    <xf numFmtId="0" fontId="28" fillId="4" borderId="0" xfId="2" applyFont="1" applyFill="1" applyAlignment="1">
      <alignment horizontal="center"/>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166" fontId="21" fillId="4" borderId="14" xfId="2" applyNumberFormat="1" applyFont="1" applyFill="1" applyBorder="1" applyAlignment="1">
      <alignment horizontal="left"/>
    </xf>
    <xf numFmtId="0" fontId="21" fillId="4" borderId="21"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vertical="top" wrapText="1"/>
    </xf>
    <xf numFmtId="0" fontId="21" fillId="4" borderId="16"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2"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14" xfId="2" applyFont="1" applyFill="1" applyBorder="1" applyAlignment="1">
      <alignment horizontal="center" vertical="top"/>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horizontal="center" vertical="center" wrapText="1"/>
    </xf>
    <xf numFmtId="0" fontId="21" fillId="4" borderId="0" xfId="2" applyFont="1" applyFill="1" applyBorder="1" applyAlignment="1">
      <alignment horizontal="left"/>
    </xf>
    <xf numFmtId="0" fontId="32"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0" fontId="21" fillId="4" borderId="20" xfId="2" applyFont="1" applyFill="1" applyBorder="1" applyAlignment="1">
      <alignment horizontal="center" vertical="center" wrapText="1"/>
    </xf>
    <xf numFmtId="0" fontId="21" fillId="4" borderId="21" xfId="2" applyFont="1" applyFill="1" applyBorder="1" applyAlignment="1">
      <alignment horizontal="center" vertical="center" wrapText="1"/>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28" fillId="4" borderId="0" xfId="2" applyFont="1" applyFill="1" applyBorder="1" applyAlignment="1">
      <alignment horizontal="center"/>
    </xf>
    <xf numFmtId="0" fontId="21" fillId="4" borderId="0" xfId="2" applyFont="1" applyFill="1" applyBorder="1" applyAlignment="1">
      <alignment horizontal="center"/>
    </xf>
    <xf numFmtId="0" fontId="21" fillId="4" borderId="22" xfId="2" applyFont="1" applyFill="1" applyBorder="1" applyAlignment="1">
      <alignment horizontal="center" vertical="center" wrapText="1"/>
    </xf>
    <xf numFmtId="0" fontId="21" fillId="4" borderId="14" xfId="2" applyFont="1" applyFill="1" applyBorder="1" applyAlignment="1">
      <alignment vertical="top" wrapText="1"/>
    </xf>
    <xf numFmtId="0" fontId="21" fillId="4" borderId="14" xfId="2" applyFont="1" applyFill="1" applyBorder="1" applyAlignment="1">
      <alignment horizontal="justify" vertical="justify" wrapText="1"/>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6" xfId="2" applyFont="1" applyFill="1" applyBorder="1" applyAlignment="1">
      <alignment horizontal="center"/>
    </xf>
    <xf numFmtId="0" fontId="21" fillId="4" borderId="18" xfId="2" applyFont="1" applyFill="1" applyBorder="1" applyAlignment="1">
      <alignment horizontal="center"/>
    </xf>
    <xf numFmtId="0" fontId="21" fillId="4" borderId="20" xfId="2" applyFont="1" applyFill="1" applyBorder="1" applyAlignment="1">
      <alignment horizontal="center" vertical="top"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1" fillId="4" borderId="13" xfId="2" applyFont="1" applyFill="1" applyBorder="1" applyAlignment="1">
      <alignment horizontal="center"/>
    </xf>
    <xf numFmtId="0" fontId="21" fillId="4" borderId="17" xfId="2" applyFont="1" applyFill="1" applyBorder="1" applyAlignment="1">
      <alignment horizontal="center"/>
    </xf>
    <xf numFmtId="0" fontId="21" fillId="4" borderId="12" xfId="2" applyFont="1" applyFill="1" applyBorder="1" applyAlignment="1">
      <alignment horizontal="center"/>
    </xf>
    <xf numFmtId="0" fontId="21" fillId="4" borderId="19" xfId="2" applyFont="1" applyFill="1" applyBorder="1" applyAlignment="1">
      <alignment horizontal="center"/>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1" fillId="4" borderId="14" xfId="2" applyFont="1" applyFill="1" applyBorder="1" applyAlignment="1">
      <alignment horizontal="center" vertical="top" wrapText="1"/>
    </xf>
    <xf numFmtId="0" fontId="21" fillId="4" borderId="14" xfId="2" applyFont="1" applyFill="1" applyBorder="1" applyAlignment="1">
      <alignment horizontal="center"/>
    </xf>
    <xf numFmtId="0" fontId="28" fillId="4" borderId="14" xfId="2" applyFont="1" applyFill="1" applyBorder="1" applyAlignment="1">
      <alignment horizontal="center" wrapText="1"/>
    </xf>
    <xf numFmtId="0" fontId="21" fillId="4" borderId="14" xfId="2" applyFont="1" applyFill="1" applyBorder="1" applyAlignment="1">
      <alignment horizontal="center"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1" fillId="4" borderId="0" xfId="2" applyFont="1" applyFill="1" applyBorder="1" applyAlignment="1">
      <alignment horizontal="right" vertical="top" wrapText="1"/>
    </xf>
    <xf numFmtId="0" fontId="28"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4" xfId="2" applyFont="1" applyFill="1" applyBorder="1" applyAlignment="1">
      <alignment horizontal="left"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14" fontId="21" fillId="4" borderId="14" xfId="2" applyNumberFormat="1" applyFont="1" applyFill="1" applyBorder="1" applyAlignment="1">
      <alignment horizontal="center"/>
    </xf>
    <xf numFmtId="164" fontId="21" fillId="4" borderId="14" xfId="2" applyNumberFormat="1" applyFont="1" applyFill="1" applyBorder="1" applyAlignment="1">
      <alignment horizontal="center" vertical="justify" wrapText="1"/>
    </xf>
    <xf numFmtId="165" fontId="19" fillId="4" borderId="14" xfId="2" applyNumberFormat="1" applyFont="1" applyFill="1" applyBorder="1" applyAlignment="1" applyProtection="1">
      <alignment horizontal="center" vertical="center"/>
    </xf>
    <xf numFmtId="165" fontId="21" fillId="4" borderId="14" xfId="2" applyNumberFormat="1" applyFont="1" applyFill="1" applyBorder="1" applyAlignment="1">
      <alignment horizontal="center"/>
    </xf>
    <xf numFmtId="0" fontId="21" fillId="4" borderId="25" xfId="2" applyFont="1" applyFill="1" applyBorder="1" applyAlignment="1">
      <alignment horizontal="left"/>
    </xf>
    <xf numFmtId="0" fontId="21" fillId="4" borderId="25" xfId="2" applyFont="1" applyFill="1" applyBorder="1" applyAlignment="1">
      <alignment horizontal="center"/>
    </xf>
    <xf numFmtId="0" fontId="21" fillId="4" borderId="15" xfId="2" applyFont="1" applyFill="1" applyBorder="1" applyAlignment="1">
      <alignment horizontal="center"/>
    </xf>
    <xf numFmtId="14" fontId="21" fillId="4" borderId="14" xfId="2" applyNumberFormat="1" applyFont="1" applyFill="1" applyBorder="1" applyAlignment="1">
      <alignment horizontal="center" wrapText="1"/>
    </xf>
    <xf numFmtId="14" fontId="21" fillId="4" borderId="16" xfId="2" applyNumberFormat="1" applyFont="1" applyFill="1" applyBorder="1" applyAlignment="1">
      <alignment horizontal="left" vertical="top"/>
    </xf>
    <xf numFmtId="14" fontId="21" fillId="4" borderId="13" xfId="2" applyNumberFormat="1" applyFont="1" applyFill="1" applyBorder="1" applyAlignment="1">
      <alignment horizontal="left" vertical="top"/>
    </xf>
    <xf numFmtId="14" fontId="21" fillId="4" borderId="17" xfId="2" applyNumberFormat="1" applyFont="1" applyFill="1" applyBorder="1" applyAlignment="1">
      <alignment horizontal="left" vertical="top"/>
    </xf>
    <xf numFmtId="14" fontId="21" fillId="4" borderId="18" xfId="2" applyNumberFormat="1" applyFont="1" applyFill="1" applyBorder="1" applyAlignment="1">
      <alignment horizontal="left" vertical="top"/>
    </xf>
    <xf numFmtId="14" fontId="21" fillId="4" borderId="12" xfId="2" applyNumberFormat="1" applyFont="1" applyFill="1" applyBorder="1" applyAlignment="1">
      <alignment horizontal="left" vertical="top"/>
    </xf>
    <xf numFmtId="14" fontId="21" fillId="4" borderId="19" xfId="2" applyNumberFormat="1" applyFont="1" applyFill="1" applyBorder="1" applyAlignment="1">
      <alignment horizontal="left" vertical="top"/>
    </xf>
    <xf numFmtId="0" fontId="21"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8" fillId="4" borderId="0" xfId="2" applyFont="1" applyFill="1" applyBorder="1" applyAlignment="1">
      <alignment horizontal="left"/>
    </xf>
    <xf numFmtId="0" fontId="21" fillId="4" borderId="26" xfId="2" applyFont="1" applyFill="1" applyBorder="1" applyAlignment="1">
      <alignment horizontal="left"/>
    </xf>
    <xf numFmtId="0" fontId="21" fillId="4" borderId="15" xfId="2" applyFont="1" applyFill="1" applyBorder="1" applyAlignment="1">
      <alignment horizontal="left"/>
    </xf>
    <xf numFmtId="165" fontId="21"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1"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8" fillId="4" borderId="14" xfId="2" applyFont="1" applyFill="1" applyBorder="1" applyAlignment="1">
      <alignment horizontal="center"/>
    </xf>
    <xf numFmtId="0" fontId="21" fillId="4" borderId="21" xfId="2" applyFont="1" applyFill="1" applyBorder="1" applyAlignment="1">
      <alignment horizontal="center"/>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21" fillId="4" borderId="27" xfId="2" applyFont="1" applyFill="1" applyBorder="1" applyAlignment="1">
      <alignment horizontal="center" vertical="center" wrapText="1"/>
    </xf>
    <xf numFmtId="0" fontId="21" fillId="4" borderId="0" xfId="2" applyFont="1" applyFill="1" applyBorder="1" applyAlignment="1">
      <alignment horizontal="center" wrapText="1"/>
    </xf>
    <xf numFmtId="0" fontId="35" fillId="4" borderId="0" xfId="2" applyFont="1" applyFill="1" applyBorder="1" applyAlignment="1">
      <alignment horizontal="center"/>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36" fillId="4" borderId="0" xfId="2" applyFont="1" applyFill="1" applyBorder="1" applyAlignment="1">
      <alignment horizontal="center"/>
    </xf>
    <xf numFmtId="0" fontId="31" fillId="0" borderId="0" xfId="2" applyFont="1" applyFill="1" applyAlignment="1">
      <alignment horizontal="center"/>
    </xf>
    <xf numFmtId="0" fontId="21" fillId="4" borderId="16" xfId="2" applyFont="1" applyFill="1" applyBorder="1" applyAlignment="1">
      <alignment vertical="center" wrapText="1"/>
    </xf>
    <xf numFmtId="0" fontId="21" fillId="4" borderId="13" xfId="2" applyFont="1" applyFill="1" applyBorder="1" applyAlignment="1">
      <alignment vertical="center" wrapText="1"/>
    </xf>
    <xf numFmtId="0" fontId="21" fillId="4" borderId="17" xfId="2" applyFont="1" applyFill="1" applyBorder="1" applyAlignment="1">
      <alignment vertical="center" wrapText="1"/>
    </xf>
    <xf numFmtId="0" fontId="21" fillId="4" borderId="18" xfId="2" applyFont="1" applyFill="1" applyBorder="1" applyAlignment="1">
      <alignment vertical="center" wrapText="1"/>
    </xf>
    <xf numFmtId="0" fontId="21" fillId="4" borderId="12" xfId="2" applyFont="1" applyFill="1" applyBorder="1" applyAlignment="1">
      <alignment vertical="center" wrapText="1"/>
    </xf>
    <xf numFmtId="0" fontId="21" fillId="4" borderId="19" xfId="2" applyFont="1" applyFill="1" applyBorder="1" applyAlignment="1">
      <alignment vertical="center" wrapText="1"/>
    </xf>
    <xf numFmtId="167" fontId="21" fillId="4" borderId="14" xfId="2" applyNumberFormat="1" applyFont="1" applyFill="1" applyBorder="1" applyAlignment="1">
      <alignment horizontal="left" vertical="center"/>
    </xf>
    <xf numFmtId="0" fontId="21" fillId="4" borderId="26" xfId="4" applyFont="1" applyFill="1" applyBorder="1" applyAlignment="1">
      <alignment horizontal="center"/>
    </xf>
    <xf numFmtId="0" fontId="21" fillId="4" borderId="26" xfId="4" applyFont="1" applyFill="1" applyBorder="1" applyAlignment="1">
      <alignment horizontal="left"/>
    </xf>
    <xf numFmtId="0" fontId="21" fillId="4" borderId="15" xfId="4" applyFont="1" applyFill="1" applyBorder="1" applyAlignment="1">
      <alignment horizontal="left"/>
    </xf>
    <xf numFmtId="0" fontId="21" fillId="4" borderId="0" xfId="4" applyFont="1" applyFill="1" applyBorder="1" applyAlignment="1">
      <alignment horizontal="center"/>
    </xf>
    <xf numFmtId="0" fontId="21" fillId="4" borderId="28" xfId="2" applyFont="1" applyFill="1" applyBorder="1" applyAlignment="1">
      <alignment horizontal="center"/>
    </xf>
    <xf numFmtId="0" fontId="21" fillId="4" borderId="29" xfId="2" applyFont="1" applyFill="1" applyBorder="1" applyAlignment="1">
      <alignment horizontal="center"/>
    </xf>
    <xf numFmtId="0" fontId="21" fillId="4" borderId="30" xfId="2" applyFont="1" applyFill="1" applyBorder="1" applyAlignment="1">
      <alignment horizontal="center"/>
    </xf>
    <xf numFmtId="0" fontId="21" fillId="4" borderId="31" xfId="2" applyFont="1" applyFill="1" applyBorder="1" applyAlignment="1">
      <alignment horizontal="center"/>
    </xf>
    <xf numFmtId="0" fontId="21" fillId="4" borderId="32" xfId="2" applyFont="1" applyFill="1" applyBorder="1" applyAlignment="1">
      <alignment horizontal="center"/>
    </xf>
    <xf numFmtId="0" fontId="21" fillId="4" borderId="33" xfId="2" applyFont="1" applyFill="1" applyBorder="1" applyAlignment="1">
      <alignment horizontal="center"/>
    </xf>
    <xf numFmtId="0" fontId="21" fillId="4" borderId="27" xfId="2" applyFont="1" applyFill="1" applyBorder="1" applyAlignment="1">
      <alignment horizontal="center"/>
    </xf>
    <xf numFmtId="0" fontId="21" fillId="4" borderId="34" xfId="2" applyFont="1" applyFill="1" applyBorder="1" applyAlignment="1">
      <alignment horizontal="center"/>
    </xf>
    <xf numFmtId="0" fontId="36" fillId="4" borderId="31" xfId="4" applyFont="1" applyFill="1" applyBorder="1" applyAlignment="1">
      <alignment horizontal="left" vertical="center" wrapText="1"/>
    </xf>
    <xf numFmtId="0" fontId="36" fillId="4" borderId="0" xfId="4" applyFont="1" applyFill="1" applyAlignment="1">
      <alignment horizontal="left" vertical="center" wrapText="1"/>
    </xf>
    <xf numFmtId="0" fontId="21" fillId="4" borderId="0" xfId="2" applyFont="1" applyFill="1" applyAlignment="1">
      <alignment horizontal="center" wrapText="1"/>
    </xf>
    <xf numFmtId="0" fontId="21" fillId="4" borderId="0" xfId="2" applyFont="1" applyFill="1" applyAlignment="1">
      <alignment horizontal="left" wrapText="1"/>
    </xf>
    <xf numFmtId="0" fontId="21" fillId="4" borderId="26" xfId="2" applyFont="1" applyFill="1" applyBorder="1" applyAlignment="1">
      <alignment horizontal="center"/>
    </xf>
    <xf numFmtId="0" fontId="21" fillId="4" borderId="31" xfId="2" applyFont="1" applyFill="1" applyBorder="1" applyAlignment="1">
      <alignment horizontal="left" wrapText="1"/>
    </xf>
    <xf numFmtId="0" fontId="21" fillId="4" borderId="20" xfId="2" applyFont="1" applyFill="1" applyBorder="1" applyAlignment="1">
      <alignment horizontal="left" vertical="center" wrapText="1"/>
    </xf>
    <xf numFmtId="0" fontId="28" fillId="4" borderId="0" xfId="2" applyFont="1" applyFill="1" applyAlignment="1">
      <alignment horizontal="right"/>
    </xf>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37"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39" fillId="4" borderId="0" xfId="2" applyFont="1" applyFill="1" applyAlignment="1">
      <alignment horizontal="center" vertical="center"/>
    </xf>
    <xf numFmtId="14" fontId="21" fillId="4" borderId="0" xfId="2" applyNumberFormat="1" applyFont="1" applyFill="1" applyAlignment="1">
      <alignment horizontal="left"/>
    </xf>
    <xf numFmtId="0" fontId="21" fillId="4" borderId="12" xfId="2" applyFont="1" applyFill="1" applyBorder="1" applyAlignment="1">
      <alignment horizontal="left" wrapText="1"/>
    </xf>
    <xf numFmtId="14" fontId="21" fillId="4" borderId="0" xfId="2" applyNumberFormat="1" applyFont="1" applyFill="1" applyAlignment="1">
      <alignment horizontal="center" wrapText="1"/>
    </xf>
    <xf numFmtId="165" fontId="21" fillId="4" borderId="14" xfId="2" applyNumberFormat="1" applyFont="1" applyFill="1" applyBorder="1" applyAlignment="1" applyProtection="1">
      <alignment horizontal="center" vertical="center"/>
    </xf>
    <xf numFmtId="165" fontId="19" fillId="4" borderId="25" xfId="2" applyNumberFormat="1" applyFont="1" applyFill="1" applyBorder="1" applyAlignment="1" applyProtection="1">
      <alignment horizontal="center" vertical="center"/>
    </xf>
    <xf numFmtId="165" fontId="19" fillId="4" borderId="26" xfId="2" applyNumberFormat="1" applyFont="1" applyFill="1" applyBorder="1" applyAlignment="1" applyProtection="1">
      <alignment horizontal="center" vertical="center"/>
    </xf>
    <xf numFmtId="165" fontId="19" fillId="4" borderId="15" xfId="2" applyNumberFormat="1" applyFont="1" applyFill="1" applyBorder="1" applyAlignment="1" applyProtection="1">
      <alignment horizontal="center" vertical="center"/>
    </xf>
    <xf numFmtId="0" fontId="40" fillId="0" borderId="25" xfId="2" applyFont="1" applyFill="1" applyBorder="1" applyAlignment="1">
      <alignment horizontal="center" shrinkToFit="1"/>
    </xf>
    <xf numFmtId="0" fontId="40" fillId="0" borderId="26" xfId="2" applyFont="1" applyFill="1" applyBorder="1" applyAlignment="1">
      <alignment horizontal="center" shrinkToFit="1"/>
    </xf>
    <xf numFmtId="14" fontId="21" fillId="4" borderId="13" xfId="2" applyNumberFormat="1" applyFont="1" applyFill="1" applyBorder="1" applyAlignment="1">
      <alignment horizontal="center" shrinkToFit="1"/>
    </xf>
    <xf numFmtId="0" fontId="21" fillId="4" borderId="13" xfId="2" applyFont="1" applyFill="1" applyBorder="1" applyAlignment="1">
      <alignment horizontal="center" shrinkToFit="1"/>
    </xf>
    <xf numFmtId="0" fontId="29" fillId="4" borderId="14" xfId="2" applyFont="1" applyFill="1" applyBorder="1" applyAlignment="1">
      <alignment horizontal="left" vertical="center" wrapText="1"/>
    </xf>
    <xf numFmtId="0" fontId="21" fillId="4" borderId="20" xfId="2" applyFont="1" applyFill="1" applyBorder="1" applyAlignment="1">
      <alignment vertical="top" wrapText="1"/>
    </xf>
    <xf numFmtId="0" fontId="29" fillId="4" borderId="14" xfId="2" applyFont="1" applyFill="1" applyBorder="1" applyAlignment="1">
      <alignment vertical="top" wrapText="1"/>
    </xf>
    <xf numFmtId="0" fontId="29" fillId="4" borderId="20" xfId="2" applyFont="1" applyFill="1" applyBorder="1" applyAlignment="1">
      <alignment vertical="top" wrapText="1"/>
    </xf>
    <xf numFmtId="0" fontId="21"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1" fillId="4" borderId="0" xfId="2" applyFont="1" applyFill="1" applyAlignment="1">
      <alignment horizontal="center" wrapText="1"/>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43" fillId="4" borderId="0" xfId="2" applyFont="1" applyFill="1" applyAlignment="1">
      <alignment horizontal="center"/>
    </xf>
    <xf numFmtId="0" fontId="21" fillId="4" borderId="0" xfId="2" applyNumberFormat="1" applyFont="1" applyFill="1" applyAlignment="1">
      <alignment horizontal="left" vertical="center" wrapText="1"/>
    </xf>
    <xf numFmtId="0" fontId="41" fillId="0" borderId="0" xfId="2" applyFont="1" applyFill="1" applyAlignment="1">
      <alignment horizontal="center" vertical="center" wrapText="1"/>
    </xf>
    <xf numFmtId="0" fontId="21" fillId="4" borderId="0" xfId="2" applyFont="1" applyFill="1" applyAlignment="1">
      <alignment vertical="top"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horizontal="center" vertical="top" wrapText="1"/>
    </xf>
    <xf numFmtId="164" fontId="21" fillId="4" borderId="0" xfId="2" applyNumberFormat="1" applyFont="1" applyFill="1" applyAlignment="1">
      <alignment horizontal="left"/>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0" fontId="21"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7" fillId="4" borderId="0" xfId="2" applyFont="1" applyFill="1" applyAlignment="1">
      <alignment horizontal="center"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Font="1" applyFill="1" applyAlignment="1">
      <alignment horizontal="left" vertical="top"/>
    </xf>
    <xf numFmtId="0" fontId="32" fillId="4" borderId="0" xfId="2" applyFont="1" applyFill="1" applyAlignment="1">
      <alignment horizontal="left"/>
    </xf>
    <xf numFmtId="166" fontId="21" fillId="4" borderId="0" xfId="2" applyNumberFormat="1" applyFont="1" applyFill="1" applyAlignment="1">
      <alignment horizontal="left"/>
    </xf>
    <xf numFmtId="0" fontId="28" fillId="0" borderId="0" xfId="2" applyFont="1" applyFill="1" applyAlignment="1">
      <alignment horizontal="center" wrapText="1"/>
    </xf>
    <xf numFmtId="166" fontId="21" fillId="0" borderId="14" xfId="2" applyNumberFormat="1" applyFont="1" applyFill="1" applyBorder="1" applyAlignment="1">
      <alignment horizontal="left" wrapText="1"/>
    </xf>
    <xf numFmtId="0" fontId="21" fillId="0" borderId="20" xfId="2" applyFont="1" applyFill="1" applyBorder="1" applyAlignment="1">
      <alignment horizontal="center" vertical="top" wrapText="1"/>
    </xf>
    <xf numFmtId="0" fontId="21" fillId="0" borderId="21" xfId="2" applyFont="1" applyFill="1" applyBorder="1" applyAlignment="1">
      <alignment horizontal="center" vertical="top" wrapText="1"/>
    </xf>
    <xf numFmtId="0" fontId="21" fillId="0" borderId="22" xfId="2" applyFont="1" applyFill="1" applyBorder="1" applyAlignment="1">
      <alignment horizontal="center" vertical="top" wrapText="1"/>
    </xf>
    <xf numFmtId="0" fontId="21" fillId="0" borderId="14" xfId="2" applyFont="1" applyFill="1" applyBorder="1" applyAlignment="1">
      <alignment horizontal="center" vertical="top" wrapText="1"/>
    </xf>
    <xf numFmtId="0" fontId="21" fillId="0" borderId="14" xfId="2" applyFont="1" applyFill="1" applyBorder="1" applyAlignment="1">
      <alignment vertical="top" wrapText="1"/>
    </xf>
    <xf numFmtId="0" fontId="21" fillId="0" borderId="14" xfId="2" applyFont="1" applyFill="1" applyBorder="1" applyAlignment="1">
      <alignment horizontal="center" wrapText="1"/>
    </xf>
    <xf numFmtId="0" fontId="21" fillId="0" borderId="25" xfId="2" applyFont="1" applyFill="1" applyBorder="1" applyAlignment="1">
      <alignment horizontal="left" wrapText="1"/>
    </xf>
    <xf numFmtId="0" fontId="21" fillId="0" borderId="26" xfId="2" applyFont="1" applyFill="1" applyBorder="1" applyAlignment="1">
      <alignment horizontal="left" wrapText="1"/>
    </xf>
    <xf numFmtId="0" fontId="21" fillId="0" borderId="15" xfId="2" applyFont="1" applyFill="1" applyBorder="1" applyAlignment="1">
      <alignment horizontal="left" wrapText="1"/>
    </xf>
    <xf numFmtId="14" fontId="21" fillId="0" borderId="25" xfId="2" applyNumberFormat="1" applyFont="1" applyFill="1" applyBorder="1" applyAlignment="1">
      <alignment horizontal="center" wrapText="1"/>
    </xf>
    <xf numFmtId="14" fontId="21" fillId="0" borderId="15" xfId="2" applyNumberFormat="1" applyFont="1" applyFill="1" applyBorder="1" applyAlignment="1">
      <alignment horizontal="center" wrapText="1"/>
    </xf>
    <xf numFmtId="0" fontId="21" fillId="0" borderId="25" xfId="2" applyFont="1" applyFill="1" applyBorder="1" applyAlignment="1">
      <alignment horizontal="center" wrapText="1"/>
    </xf>
    <xf numFmtId="0" fontId="21" fillId="0" borderId="15" xfId="2" applyFont="1" applyFill="1" applyBorder="1" applyAlignment="1">
      <alignment horizontal="center" wrapText="1"/>
    </xf>
    <xf numFmtId="0" fontId="21" fillId="0" borderId="26" xfId="2" applyFont="1" applyFill="1" applyBorder="1" applyAlignment="1">
      <alignment horizontal="center" wrapText="1"/>
    </xf>
    <xf numFmtId="0" fontId="21" fillId="0" borderId="0" xfId="2" applyFont="1" applyFill="1" applyAlignment="1">
      <alignment vertical="center" wrapText="1"/>
    </xf>
    <xf numFmtId="0" fontId="21" fillId="0" borderId="13" xfId="4" applyFont="1" applyFill="1" applyBorder="1" applyAlignment="1">
      <alignment horizontal="left" vertical="top" wrapText="1"/>
    </xf>
    <xf numFmtId="0" fontId="21" fillId="0" borderId="0" xfId="4" applyFont="1" applyFill="1" applyAlignment="1">
      <alignment horizontal="left" vertical="top" wrapText="1"/>
    </xf>
    <xf numFmtId="14" fontId="21" fillId="0" borderId="0" xfId="2" applyNumberFormat="1" applyFont="1" applyFill="1" applyAlignment="1">
      <alignment horizontal="left"/>
    </xf>
    <xf numFmtId="0" fontId="48" fillId="4" borderId="0" xfId="2" applyFont="1" applyFill="1" applyAlignment="1">
      <alignment horizontal="center" wrapText="1"/>
    </xf>
    <xf numFmtId="0" fontId="21" fillId="4" borderId="0" xfId="2" applyFont="1" applyFill="1" applyAlignment="1">
      <alignment horizontal="left" shrinkToFit="1"/>
    </xf>
    <xf numFmtId="0" fontId="21" fillId="4" borderId="14" xfId="2" applyFont="1" applyFill="1" applyBorder="1" applyAlignment="1">
      <alignment vertical="top" shrinkToFit="1"/>
    </xf>
    <xf numFmtId="0" fontId="43" fillId="4" borderId="0" xfId="2" applyFont="1" applyFill="1" applyAlignment="1">
      <alignment horizontal="center" vertical="center" wrapText="1"/>
    </xf>
    <xf numFmtId="0" fontId="39" fillId="4" borderId="0" xfId="2" applyFont="1" applyFill="1" applyAlignment="1">
      <alignment horizontal="center" vertical="center" wrapText="1"/>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164" fontId="21" fillId="4" borderId="14" xfId="2" applyNumberFormat="1" applyFont="1" applyFill="1" applyBorder="1" applyAlignment="1">
      <alignment horizontal="left"/>
    </xf>
    <xf numFmtId="14" fontId="21" fillId="4" borderId="14" xfId="2" applyNumberFormat="1" applyFont="1" applyFill="1" applyBorder="1" applyAlignment="1">
      <alignment horizontal="left"/>
    </xf>
    <xf numFmtId="14" fontId="21" fillId="4" borderId="16" xfId="2" applyNumberFormat="1" applyFont="1" applyFill="1" applyBorder="1" applyAlignment="1">
      <alignment horizontal="left" vertical="top" wrapText="1"/>
    </xf>
    <xf numFmtId="14" fontId="21" fillId="4" borderId="13" xfId="2" applyNumberFormat="1" applyFont="1" applyFill="1" applyBorder="1" applyAlignment="1">
      <alignment horizontal="left" vertical="top" wrapText="1"/>
    </xf>
    <xf numFmtId="14" fontId="21" fillId="4" borderId="17" xfId="2" applyNumberFormat="1" applyFont="1" applyFill="1" applyBorder="1" applyAlignment="1">
      <alignment horizontal="left" vertical="top" wrapText="1"/>
    </xf>
    <xf numFmtId="14" fontId="21" fillId="4" borderId="23" xfId="2" applyNumberFormat="1" applyFont="1" applyFill="1" applyBorder="1" applyAlignment="1">
      <alignment horizontal="left" vertical="top" wrapText="1"/>
    </xf>
    <xf numFmtId="14" fontId="21" fillId="4" borderId="0" xfId="2" applyNumberFormat="1" applyFont="1" applyFill="1" applyBorder="1" applyAlignment="1">
      <alignment horizontal="left" vertical="top" wrapText="1"/>
    </xf>
    <xf numFmtId="14" fontId="21" fillId="4" borderId="24" xfId="2" applyNumberFormat="1" applyFont="1" applyFill="1" applyBorder="1" applyAlignment="1">
      <alignment horizontal="left" vertical="top" wrapText="1"/>
    </xf>
    <xf numFmtId="14" fontId="21" fillId="4" borderId="18" xfId="2" applyNumberFormat="1" applyFont="1" applyFill="1" applyBorder="1" applyAlignment="1">
      <alignment horizontal="left" vertical="top" wrapText="1"/>
    </xf>
    <xf numFmtId="14" fontId="21" fillId="4" borderId="12" xfId="2" applyNumberFormat="1" applyFont="1" applyFill="1" applyBorder="1" applyAlignment="1">
      <alignment horizontal="left" vertical="top" wrapText="1"/>
    </xf>
    <xf numFmtId="14" fontId="21" fillId="4" borderId="19" xfId="2" applyNumberFormat="1" applyFont="1" applyFill="1" applyBorder="1" applyAlignment="1">
      <alignment horizontal="left" vertical="top" wrapText="1"/>
    </xf>
    <xf numFmtId="12" fontId="21" fillId="4" borderId="14" xfId="2" applyNumberFormat="1" applyFont="1" applyFill="1" applyBorder="1" applyAlignment="1">
      <alignment horizontal="center"/>
    </xf>
    <xf numFmtId="0" fontId="21" fillId="4" borderId="14" xfId="2" applyFont="1" applyFill="1" applyBorder="1" applyAlignment="1">
      <alignment horizontal="center" vertical="top" shrinkToFit="1"/>
    </xf>
    <xf numFmtId="0" fontId="21" fillId="4" borderId="0" xfId="2" applyFont="1" applyFill="1" applyBorder="1" applyAlignment="1">
      <alignment horizontal="right" vertical="top"/>
    </xf>
    <xf numFmtId="0" fontId="47" fillId="4" borderId="16" xfId="2" applyFont="1" applyFill="1" applyBorder="1" applyAlignment="1">
      <alignment horizontal="left" vertical="top" wrapText="1"/>
    </xf>
    <xf numFmtId="0" fontId="47" fillId="4" borderId="13" xfId="2" applyFont="1" applyFill="1" applyBorder="1" applyAlignment="1">
      <alignment horizontal="left" vertical="top" wrapText="1"/>
    </xf>
    <xf numFmtId="0" fontId="47" fillId="4" borderId="17" xfId="2" applyFont="1" applyFill="1" applyBorder="1" applyAlignment="1">
      <alignment horizontal="left" vertical="top" wrapText="1"/>
    </xf>
    <xf numFmtId="0" fontId="47" fillId="4" borderId="18" xfId="2" applyFont="1" applyFill="1" applyBorder="1" applyAlignment="1">
      <alignment horizontal="left" vertical="top" wrapText="1"/>
    </xf>
    <xf numFmtId="0" fontId="47" fillId="4" borderId="12" xfId="2" applyFont="1" applyFill="1" applyBorder="1" applyAlignment="1">
      <alignment horizontal="left" vertical="top" wrapText="1"/>
    </xf>
    <xf numFmtId="0" fontId="47"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65" fontId="28" fillId="4" borderId="14" xfId="2" applyNumberFormat="1" applyFont="1" applyFill="1" applyBorder="1" applyAlignment="1" applyProtection="1">
      <alignment horizontal="center" vertical="center"/>
    </xf>
    <xf numFmtId="164" fontId="28" fillId="0" borderId="14" xfId="2" applyNumberFormat="1" applyFont="1" applyFill="1" applyBorder="1" applyAlignment="1" applyProtection="1">
      <alignment horizontal="center" vertical="center"/>
    </xf>
    <xf numFmtId="0" fontId="28" fillId="4" borderId="0" xfId="2" applyFont="1" applyFill="1" applyAlignment="1">
      <alignment horizontal="center" wrapText="1" shrinkToFit="1"/>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1" fillId="4" borderId="13" xfId="2" applyFont="1" applyFill="1" applyBorder="1" applyAlignment="1">
      <alignment horizontal="left" vertical="top"/>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0" fontId="21" fillId="0" borderId="0" xfId="2" applyFont="1" applyAlignment="1">
      <alignment horizontal="left" vertical="top"/>
    </xf>
    <xf numFmtId="0" fontId="49" fillId="4" borderId="0" xfId="2" applyFont="1" applyFill="1" applyAlignment="1">
      <alignment horizontal="center" wrapText="1"/>
    </xf>
    <xf numFmtId="1" fontId="21" fillId="4" borderId="0" xfId="2" applyNumberFormat="1" applyFont="1" applyFill="1" applyAlignment="1">
      <alignment horizontal="center"/>
    </xf>
    <xf numFmtId="14" fontId="50" fillId="4" borderId="0" xfId="2" applyNumberFormat="1" applyFont="1" applyFill="1" applyAlignment="1">
      <alignment horizontal="center" wrapText="1"/>
    </xf>
    <xf numFmtId="0" fontId="50" fillId="4" borderId="0" xfId="2" applyFont="1" applyFill="1" applyAlignment="1">
      <alignment horizontal="center" wrapText="1"/>
    </xf>
    <xf numFmtId="0" fontId="29" fillId="4" borderId="0" xfId="2" applyFont="1" applyFill="1" applyAlignment="1">
      <alignment vertical="center" wrapText="1"/>
    </xf>
    <xf numFmtId="0" fontId="52" fillId="4" borderId="0" xfId="2" applyFont="1" applyFill="1" applyBorder="1" applyAlignment="1">
      <alignment horizontal="center" vertical="center" wrapText="1"/>
    </xf>
    <xf numFmtId="0" fontId="53" fillId="4" borderId="31" xfId="2" applyFont="1" applyFill="1" applyBorder="1" applyAlignment="1">
      <alignment horizontal="left" vertical="center" wrapText="1"/>
    </xf>
    <xf numFmtId="0" fontId="53" fillId="4" borderId="0" xfId="2" applyFont="1" applyFill="1" applyBorder="1" applyAlignment="1">
      <alignment horizontal="left" vertical="center" wrapText="1"/>
    </xf>
    <xf numFmtId="0" fontId="51" fillId="4" borderId="0" xfId="2" applyFont="1" applyFill="1" applyAlignment="1">
      <alignment horizontal="left"/>
    </xf>
    <xf numFmtId="0" fontId="55" fillId="10" borderId="28" xfId="17" applyFont="1" applyFill="1" applyBorder="1" applyAlignment="1" applyProtection="1">
      <alignment horizontal="center" vertical="center" wrapText="1"/>
    </xf>
    <xf numFmtId="0" fontId="55" fillId="10" borderId="30" xfId="17" applyFont="1" applyFill="1" applyBorder="1" applyAlignment="1" applyProtection="1">
      <alignment horizontal="center" vertical="center" wrapText="1"/>
    </xf>
    <xf numFmtId="0" fontId="55" fillId="10" borderId="33" xfId="17" applyFont="1" applyFill="1" applyBorder="1" applyAlignment="1" applyProtection="1">
      <alignment horizontal="center" vertical="center" wrapText="1"/>
    </xf>
    <xf numFmtId="0" fontId="55" fillId="10" borderId="34" xfId="17" applyFont="1" applyFill="1" applyBorder="1" applyAlignment="1" applyProtection="1">
      <alignment horizontal="center" vertical="center" wrapText="1"/>
    </xf>
    <xf numFmtId="14" fontId="53" fillId="4" borderId="36" xfId="2" applyNumberFormat="1" applyFont="1" applyFill="1" applyBorder="1" applyAlignment="1">
      <alignment horizontal="center" vertical="center" wrapText="1"/>
    </xf>
    <xf numFmtId="0" fontId="51" fillId="4" borderId="36" xfId="2" applyFont="1" applyFill="1" applyBorder="1" applyAlignment="1">
      <alignment horizontal="center"/>
    </xf>
    <xf numFmtId="14" fontId="53" fillId="4" borderId="37" xfId="2" applyNumberFormat="1" applyFont="1" applyFill="1" applyBorder="1" applyAlignment="1">
      <alignment horizontal="center" vertical="center" wrapText="1"/>
    </xf>
    <xf numFmtId="14" fontId="53" fillId="4" borderId="38" xfId="2" applyNumberFormat="1" applyFont="1" applyFill="1" applyBorder="1" applyAlignment="1">
      <alignment horizontal="center" vertical="center" wrapText="1"/>
    </xf>
    <xf numFmtId="14" fontId="53" fillId="4" borderId="39" xfId="2" applyNumberFormat="1" applyFont="1" applyFill="1" applyBorder="1" applyAlignment="1">
      <alignment horizontal="center" vertical="center" wrapText="1"/>
    </xf>
    <xf numFmtId="0" fontId="11" fillId="4" borderId="0" xfId="2" applyFont="1" applyFill="1" applyAlignment="1">
      <alignment horizontal="center" vertical="center" shrinkToFit="1"/>
    </xf>
    <xf numFmtId="0" fontId="14" fillId="4" borderId="0" xfId="2" applyFill="1" applyAlignment="1">
      <alignment horizontal="center" vertical="center" shrinkToFit="1"/>
    </xf>
    <xf numFmtId="0" fontId="51" fillId="4" borderId="28" xfId="2" applyFont="1" applyFill="1" applyBorder="1" applyAlignment="1">
      <alignment horizontal="center" vertical="center"/>
    </xf>
    <xf numFmtId="0" fontId="51" fillId="4" borderId="29" xfId="2" applyFont="1" applyFill="1" applyBorder="1" applyAlignment="1">
      <alignment horizontal="center" vertical="center"/>
    </xf>
    <xf numFmtId="0" fontId="51" fillId="4" borderId="30" xfId="2" applyFont="1" applyFill="1" applyBorder="1" applyAlignment="1">
      <alignment horizontal="center" vertical="center"/>
    </xf>
    <xf numFmtId="0" fontId="51" fillId="4" borderId="33" xfId="2" applyFont="1" applyFill="1" applyBorder="1" applyAlignment="1">
      <alignment horizontal="center" vertical="center"/>
    </xf>
    <xf numFmtId="0" fontId="51" fillId="4" borderId="27" xfId="2" applyFont="1" applyFill="1" applyBorder="1" applyAlignment="1">
      <alignment horizontal="center" vertical="center"/>
    </xf>
    <xf numFmtId="0" fontId="51" fillId="4" borderId="34" xfId="2" applyFont="1" applyFill="1" applyBorder="1" applyAlignment="1">
      <alignment horizontal="center" vertical="center"/>
    </xf>
    <xf numFmtId="0" fontId="21" fillId="0" borderId="0" xfId="2" applyFont="1" applyAlignment="1">
      <alignment horizontal="center"/>
    </xf>
    <xf numFmtId="0" fontId="21" fillId="4" borderId="0" xfId="18" applyFont="1" applyFill="1"/>
    <xf numFmtId="0" fontId="21" fillId="0" borderId="0" xfId="18" applyFont="1"/>
    <xf numFmtId="0" fontId="28" fillId="4" borderId="0" xfId="18" applyFont="1" applyFill="1" applyAlignment="1">
      <alignment horizontal="center"/>
    </xf>
    <xf numFmtId="0" fontId="21" fillId="4" borderId="0" xfId="18" applyFont="1" applyFill="1" applyAlignment="1">
      <alignment horizontal="center"/>
    </xf>
    <xf numFmtId="0" fontId="21" fillId="4" borderId="0" xfId="18" applyFont="1" applyFill="1" applyAlignment="1">
      <alignment horizontal="left" vertical="top" wrapText="1"/>
    </xf>
    <xf numFmtId="0" fontId="21" fillId="4" borderId="0" xfId="18" applyFont="1" applyFill="1" applyAlignment="1">
      <alignment horizontal="left" indent="15"/>
    </xf>
    <xf numFmtId="0" fontId="21" fillId="4" borderId="0" xfId="18" applyFont="1" applyFill="1" applyAlignment="1">
      <alignment horizontal="center"/>
    </xf>
    <xf numFmtId="0" fontId="21" fillId="4" borderId="0" xfId="18" applyFont="1" applyFill="1" applyAlignment="1"/>
    <xf numFmtId="0" fontId="21" fillId="4" borderId="14" xfId="18" applyFont="1" applyFill="1" applyBorder="1" applyAlignment="1">
      <alignment horizontal="center" vertical="top" wrapText="1"/>
    </xf>
    <xf numFmtId="0" fontId="21" fillId="4" borderId="14" xfId="18" applyFont="1" applyFill="1" applyBorder="1" applyAlignment="1">
      <alignment horizontal="center"/>
    </xf>
    <xf numFmtId="0" fontId="21" fillId="4" borderId="14" xfId="18" applyFont="1" applyFill="1" applyBorder="1" applyAlignment="1">
      <alignment horizontal="left" wrapText="1"/>
    </xf>
    <xf numFmtId="0" fontId="21" fillId="4" borderId="14" xfId="18" applyFont="1" applyFill="1" applyBorder="1"/>
    <xf numFmtId="0" fontId="21" fillId="4" borderId="14" xfId="18" applyFont="1" applyFill="1" applyBorder="1" applyAlignment="1">
      <alignment horizontal="center" vertical="top"/>
    </xf>
    <xf numFmtId="14" fontId="21" fillId="4" borderId="20" xfId="18" applyNumberFormat="1" applyFont="1" applyFill="1" applyBorder="1" applyAlignment="1">
      <alignment horizontal="center" vertical="top" wrapText="1"/>
    </xf>
    <xf numFmtId="0" fontId="21" fillId="4" borderId="25" xfId="18" applyFont="1" applyFill="1" applyBorder="1" applyAlignment="1">
      <alignment horizontal="center" vertical="top" wrapText="1"/>
    </xf>
    <xf numFmtId="0" fontId="21" fillId="4" borderId="26" xfId="18" applyFont="1" applyFill="1" applyBorder="1" applyAlignment="1">
      <alignment horizontal="center" vertical="top" wrapText="1"/>
    </xf>
    <xf numFmtId="0" fontId="21" fillId="4" borderId="15" xfId="18" applyFont="1" applyFill="1" applyBorder="1" applyAlignment="1">
      <alignment horizontal="center" vertical="top" wrapText="1"/>
    </xf>
    <xf numFmtId="14" fontId="21" fillId="4" borderId="21" xfId="18" applyNumberFormat="1" applyFont="1" applyFill="1" applyBorder="1" applyAlignment="1">
      <alignment horizontal="center" vertical="top" wrapText="1"/>
    </xf>
    <xf numFmtId="14" fontId="21" fillId="4" borderId="22" xfId="18" applyNumberFormat="1" applyFont="1" applyFill="1" applyBorder="1" applyAlignment="1">
      <alignment horizontal="center" vertical="top" wrapText="1"/>
    </xf>
    <xf numFmtId="0" fontId="21" fillId="4" borderId="16" xfId="18" applyFont="1" applyFill="1" applyBorder="1" applyAlignment="1">
      <alignment horizontal="center" vertical="top" wrapText="1"/>
    </xf>
    <xf numFmtId="0" fontId="21" fillId="4" borderId="17" xfId="18" applyFont="1" applyFill="1" applyBorder="1" applyAlignment="1">
      <alignment horizontal="center" vertical="top" wrapText="1"/>
    </xf>
    <xf numFmtId="0" fontId="21" fillId="4" borderId="20" xfId="18" applyFont="1" applyFill="1" applyBorder="1" applyAlignment="1">
      <alignment horizontal="left" vertical="top" wrapText="1"/>
    </xf>
    <xf numFmtId="0" fontId="21" fillId="4" borderId="23" xfId="18" applyFont="1" applyFill="1" applyBorder="1" applyAlignment="1">
      <alignment horizontal="center" vertical="top" wrapText="1"/>
    </xf>
    <xf numFmtId="0" fontId="21" fillId="4" borderId="24" xfId="18" applyFont="1" applyFill="1" applyBorder="1" applyAlignment="1">
      <alignment horizontal="center" vertical="top" wrapText="1"/>
    </xf>
    <xf numFmtId="0" fontId="21" fillId="4" borderId="21" xfId="18" applyFont="1" applyFill="1" applyBorder="1" applyAlignment="1">
      <alignment horizontal="left" vertical="top" wrapText="1"/>
    </xf>
    <xf numFmtId="0" fontId="21" fillId="4" borderId="18" xfId="18" applyFont="1" applyFill="1" applyBorder="1" applyAlignment="1">
      <alignment horizontal="center" vertical="top" wrapText="1"/>
    </xf>
    <xf numFmtId="0" fontId="21" fillId="4" borderId="19" xfId="18" applyFont="1" applyFill="1" applyBorder="1" applyAlignment="1">
      <alignment horizontal="center" vertical="top" wrapText="1"/>
    </xf>
    <xf numFmtId="0" fontId="21" fillId="4" borderId="22" xfId="18" applyFont="1" applyFill="1" applyBorder="1" applyAlignment="1">
      <alignment horizontal="left" vertical="top" wrapText="1"/>
    </xf>
    <xf numFmtId="0" fontId="21" fillId="4" borderId="14" xfId="18" applyFont="1" applyFill="1" applyBorder="1" applyAlignment="1">
      <alignment horizontal="center" wrapText="1"/>
    </xf>
    <xf numFmtId="0" fontId="21" fillId="4" borderId="20" xfId="18" applyFont="1" applyFill="1" applyBorder="1" applyAlignment="1">
      <alignment horizontal="center" vertical="top" wrapText="1"/>
    </xf>
    <xf numFmtId="14" fontId="21" fillId="4" borderId="14" xfId="18" applyNumberFormat="1" applyFont="1" applyFill="1" applyBorder="1" applyAlignment="1">
      <alignment horizontal="center" vertical="top" wrapText="1"/>
    </xf>
    <xf numFmtId="0" fontId="21" fillId="4" borderId="14" xfId="18" applyFont="1" applyFill="1" applyBorder="1" applyAlignment="1">
      <alignment horizontal="left" vertical="top" wrapText="1"/>
    </xf>
    <xf numFmtId="0" fontId="21" fillId="4" borderId="21" xfId="18" applyFont="1" applyFill="1" applyBorder="1" applyAlignment="1">
      <alignment horizontal="center" vertical="top" wrapText="1"/>
    </xf>
    <xf numFmtId="0" fontId="21" fillId="4" borderId="22" xfId="18" applyFont="1" applyFill="1" applyBorder="1" applyAlignment="1">
      <alignment horizontal="center" vertical="top" wrapText="1"/>
    </xf>
    <xf numFmtId="0" fontId="21" fillId="4" borderId="0" xfId="18" applyFont="1" applyFill="1" applyAlignment="1">
      <alignment horizontal="left"/>
    </xf>
    <xf numFmtId="14" fontId="21" fillId="4" borderId="0" xfId="18" applyNumberFormat="1" applyFont="1" applyFill="1" applyAlignment="1">
      <alignment horizontal="left"/>
    </xf>
    <xf numFmtId="0" fontId="21" fillId="0" borderId="0" xfId="18" applyFont="1" applyAlignment="1">
      <alignment horizontal="left" vertical="top"/>
    </xf>
    <xf numFmtId="0" fontId="21" fillId="0" borderId="0" xfId="18" applyFont="1" applyAlignment="1">
      <alignment horizontal="left" vertical="top" wrapText="1"/>
    </xf>
    <xf numFmtId="0" fontId="21" fillId="4" borderId="0" xfId="18" applyFont="1" applyFill="1" applyAlignment="1">
      <alignment horizontal="left"/>
    </xf>
    <xf numFmtId="0" fontId="21" fillId="4" borderId="0" xfId="18" applyFont="1" applyFill="1" applyAlignment="1">
      <alignment horizontal="center" vertical="top"/>
    </xf>
  </cellXfs>
  <cellStyles count="19">
    <cellStyle name="Hyperlink" xfId="17" builtinId="8"/>
    <cellStyle name="Input 2" xfId="3"/>
    <cellStyle name="Normal" xfId="0" builtinId="0"/>
    <cellStyle name="Normal 2" xfId="1"/>
    <cellStyle name="Normal 2 2" xfId="2"/>
    <cellStyle name="Normal 2 2 2" xfId="18"/>
    <cellStyle name="Normal 2 3" xfId="4"/>
    <cellStyle name="Normal 3" xfId="5"/>
    <cellStyle name="Normal 3 2" xfId="6"/>
    <cellStyle name="Normal 4" xfId="7"/>
    <cellStyle name="Normal 4 2" xfId="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8">
    <dxf>
      <fill>
        <patternFill patternType="lightUp"/>
      </fill>
    </dxf>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refreshError="1"/>
      <sheetData sheetId="1" refreshError="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refreshError="1"/>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refreshError="1"/>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XXXXXXXXX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19">
          <cell r="C19">
            <v>45564</v>
          </cell>
        </row>
        <row r="21">
          <cell r="H21" t="str">
            <v>NO</v>
          </cell>
        </row>
        <row r="24">
          <cell r="H24" t="str">
            <v>NO</v>
          </cell>
        </row>
        <row r="29">
          <cell r="A29" t="str">
            <v>ab</v>
          </cell>
        </row>
        <row r="39">
          <cell r="F39">
            <v>105000</v>
          </cell>
        </row>
        <row r="40">
          <cell r="F40">
            <v>0</v>
          </cell>
          <cell r="G40" t="str">
            <v xml:space="preserve">D.A. Rate @  50%  </v>
          </cell>
          <cell r="H40">
            <v>52500</v>
          </cell>
        </row>
        <row r="41">
          <cell r="B41" t="str">
            <v>afternoon of.</v>
          </cell>
          <cell r="F41">
            <v>0</v>
          </cell>
          <cell r="H41">
            <v>18900</v>
          </cell>
        </row>
        <row r="42">
          <cell r="F42">
            <v>620</v>
          </cell>
        </row>
        <row r="43">
          <cell r="B43">
            <v>0.18</v>
          </cell>
          <cell r="F43">
            <v>0</v>
          </cell>
        </row>
        <row r="62">
          <cell r="C62">
            <v>24549</v>
          </cell>
          <cell r="H62" t="str">
            <v>31/03/2027</v>
          </cell>
        </row>
        <row r="63">
          <cell r="B63">
            <v>32979</v>
          </cell>
        </row>
        <row r="64">
          <cell r="H64" t="str">
            <v>01/04/2027</v>
          </cell>
        </row>
        <row r="65">
          <cell r="H65">
            <v>52500</v>
          </cell>
        </row>
        <row r="66">
          <cell r="C66" t="str">
            <v>Regular Pension Case</v>
          </cell>
        </row>
        <row r="67">
          <cell r="B67" t="str">
            <v>A</v>
          </cell>
        </row>
        <row r="68">
          <cell r="H68">
            <v>157500</v>
          </cell>
        </row>
        <row r="70">
          <cell r="C70" t="str">
            <v>YES</v>
          </cell>
          <cell r="D70">
            <v>0.33333333333333331</v>
          </cell>
          <cell r="H70">
            <v>2500000</v>
          </cell>
        </row>
        <row r="72">
          <cell r="H72">
            <v>1720740</v>
          </cell>
        </row>
        <row r="73">
          <cell r="H73">
            <v>35000</v>
          </cell>
        </row>
        <row r="75">
          <cell r="H75">
            <v>105000</v>
          </cell>
        </row>
        <row r="76">
          <cell r="A76" t="str">
            <v>36  Year  11  Month  16  Days</v>
          </cell>
          <cell r="H76">
            <v>0</v>
          </cell>
        </row>
        <row r="77">
          <cell r="B77">
            <v>36</v>
          </cell>
          <cell r="C77">
            <v>11</v>
          </cell>
          <cell r="D77">
            <v>16</v>
          </cell>
          <cell r="H77">
            <v>50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5.6  Ft</v>
          </cell>
          <cell r="F4" t="str">
            <v>Hindu</v>
          </cell>
          <cell r="H4" t="str">
            <v>DCQ</v>
          </cell>
        </row>
        <row r="5">
          <cell r="B5" t="str">
            <v>INJURY SIGN ON FOREHEAD</v>
          </cell>
        </row>
        <row r="6">
          <cell r="D6">
            <v>45564</v>
          </cell>
          <cell r="H6" t="str">
            <v>Live</v>
          </cell>
        </row>
        <row r="11">
          <cell r="A11" t="str">
            <v>DCQ</v>
          </cell>
          <cell r="B11" t="str">
            <v>Wife</v>
          </cell>
          <cell r="C11">
            <v>58</v>
          </cell>
          <cell r="D11">
            <v>1</v>
          </cell>
          <cell r="E11">
            <v>24289</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4">
          <cell r="B24" t="str">
            <v>DCQ</v>
          </cell>
          <cell r="D24" t="str">
            <v>NEAR STATION</v>
          </cell>
          <cell r="G24" t="str">
            <v>Son</v>
          </cell>
          <cell r="H24">
            <v>0</v>
          </cell>
          <cell r="I24" t="str">
            <v>DEATH OR PAGALPAL OF NOMINEE</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59">
          <cell r="I59" t="str">
            <v>60  Year,0  Month  and  13  Days</v>
          </cell>
        </row>
        <row r="93">
          <cell r="E93">
            <v>66</v>
          </cell>
        </row>
        <row r="128">
          <cell r="I128" t="str">
            <v>31/03/2027</v>
          </cell>
        </row>
        <row r="133">
          <cell r="I133">
            <v>8850</v>
          </cell>
        </row>
        <row r="197">
          <cell r="I197" t="str">
            <v>Treasury  Bikaner</v>
          </cell>
        </row>
        <row r="200">
          <cell r="I200" t="str">
            <v/>
          </cell>
        </row>
        <row r="201">
          <cell r="I201">
            <v>45564</v>
          </cell>
        </row>
        <row r="202">
          <cell r="I202">
            <v>45564</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332">
          <cell r="H332" t="str">
            <v/>
          </cell>
        </row>
        <row r="333">
          <cell r="H333">
            <v>45564</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refreshError="1"/>
      <sheetData sheetId="12" refreshError="1"/>
      <sheetData sheetId="13">
        <row r="6">
          <cell r="K6">
            <v>500</v>
          </cell>
          <cell r="L6" t="str">
            <v>NO</v>
          </cell>
        </row>
        <row r="8">
          <cell r="K8">
            <v>0</v>
          </cell>
          <cell r="L8" t="str">
            <v>NO</v>
          </cell>
        </row>
        <row r="11">
          <cell r="K11">
            <v>10</v>
          </cell>
          <cell r="L11" t="str">
            <v>NO</v>
          </cell>
        </row>
        <row r="12">
          <cell r="K12">
            <v>11</v>
          </cell>
          <cell r="L12" t="str">
            <v>NO</v>
          </cell>
        </row>
        <row r="13">
          <cell r="K13">
            <v>12</v>
          </cell>
          <cell r="L13" t="str">
            <v>NO</v>
          </cell>
        </row>
        <row r="14">
          <cell r="K14">
            <v>13</v>
          </cell>
          <cell r="L14" t="str">
            <v>NO</v>
          </cell>
        </row>
        <row r="16">
          <cell r="K16">
            <v>1500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refreshError="1"/>
      <sheetData sheetId="17" refreshError="1"/>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refreshError="1"/>
      <sheetData sheetId="20" refreshError="1"/>
      <sheetData sheetId="21">
        <row r="214">
          <cell r="G214">
            <v>0</v>
          </cell>
        </row>
      </sheetData>
      <sheetData sheetId="22" refreshError="1"/>
      <sheetData sheetId="23" refreshError="1"/>
      <sheetData sheetId="24">
        <row r="13">
          <cell r="G13" t="str">
            <v>Regular Pension Case</v>
          </cell>
        </row>
      </sheetData>
      <sheetData sheetId="25" refreshError="1"/>
      <sheetData sheetId="26" refreshError="1"/>
      <sheetData sheetId="27">
        <row r="8">
          <cell r="B8" t="str">
            <v>Father Name</v>
          </cell>
        </row>
        <row r="20">
          <cell r="F20" t="str">
            <v>TREASURY  BIKANER</v>
          </cell>
        </row>
      </sheetData>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71">
          <cell r="B71" t="str">
            <v>BIKANER</v>
          </cell>
        </row>
      </sheetData>
      <sheetData sheetId="43">
        <row r="15">
          <cell r="B15" t="str">
            <v>DCQ</v>
          </cell>
          <cell r="E15">
            <v>24289</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dimension ref="A1:M35"/>
  <sheetViews>
    <sheetView tabSelected="1" view="pageBreakPreview" zoomScaleSheetLayoutView="100" workbookViewId="0">
      <selection activeCell="A34" sqref="A34:E34"/>
    </sheetView>
  </sheetViews>
  <sheetFormatPr defaultRowHeight="12.75"/>
  <cols>
    <col min="1" max="1" width="4.7109375" style="1" customWidth="1"/>
    <col min="2" max="2" width="9.140625" style="1"/>
    <col min="3" max="3" width="1.7109375" style="1" customWidth="1"/>
    <col min="4" max="4" width="9.140625" style="1"/>
    <col min="5" max="5" width="11.140625" style="1" customWidth="1"/>
    <col min="6" max="6" width="5.7109375" style="1" customWidth="1"/>
    <col min="7" max="9" width="9.140625" style="1"/>
    <col min="10" max="10" width="12.140625" style="1" customWidth="1"/>
    <col min="11" max="12" width="9.140625" style="1"/>
    <col min="13" max="13" width="18.85546875" style="1" customWidth="1"/>
    <col min="14" max="16384" width="9.140625" style="1"/>
  </cols>
  <sheetData>
    <row r="1" spans="1:13" ht="15.75" thickBot="1">
      <c r="A1" s="207">
        <v>1</v>
      </c>
      <c r="B1" s="207"/>
      <c r="C1" s="207"/>
      <c r="D1" s="207"/>
      <c r="E1" s="207"/>
      <c r="F1" s="207"/>
      <c r="G1" s="207"/>
      <c r="H1" s="207"/>
      <c r="I1" s="207"/>
      <c r="J1" s="207"/>
    </row>
    <row r="2" spans="1:13" ht="19.5" thickTop="1" thickBot="1">
      <c r="A2" s="208"/>
      <c r="B2" s="208"/>
      <c r="C2" s="208"/>
      <c r="D2" s="208"/>
      <c r="E2" s="208"/>
      <c r="F2" s="208"/>
      <c r="G2" s="208"/>
      <c r="H2" s="208"/>
      <c r="I2" s="208"/>
      <c r="J2" s="208"/>
      <c r="M2" s="186" t="s">
        <v>720</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09"/>
      <c r="C9" s="209"/>
      <c r="D9" s="209"/>
      <c r="E9" s="209"/>
      <c r="F9" s="5"/>
      <c r="G9" s="6"/>
      <c r="H9" s="2"/>
      <c r="I9" s="209"/>
      <c r="J9" s="209"/>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Pension Case</v>
      </c>
      <c r="I13" s="2"/>
      <c r="J13" s="2"/>
    </row>
    <row r="14" spans="1:13" ht="15" customHeight="1" thickTop="1">
      <c r="A14" s="8"/>
      <c r="B14" s="9"/>
      <c r="C14" s="9"/>
      <c r="D14" s="9"/>
      <c r="E14" s="9"/>
      <c r="F14" s="9"/>
      <c r="G14" s="9"/>
      <c r="H14" s="9"/>
      <c r="I14" s="9"/>
      <c r="J14" s="10"/>
    </row>
    <row r="15" spans="1:13" ht="18">
      <c r="A15" s="11"/>
      <c r="B15" s="197" t="s">
        <v>0</v>
      </c>
      <c r="C15" s="197"/>
      <c r="D15" s="197"/>
      <c r="E15" s="197"/>
      <c r="F15" s="12"/>
      <c r="G15" s="210" t="str">
        <f>[1]Pravesh!C217</f>
        <v>ABCD</v>
      </c>
      <c r="H15" s="199"/>
      <c r="I15" s="199"/>
      <c r="J15" s="200"/>
    </row>
    <row r="16" spans="1:13" ht="18">
      <c r="A16" s="11"/>
      <c r="B16" s="198"/>
      <c r="C16" s="198"/>
      <c r="D16" s="198"/>
      <c r="E16" s="198"/>
      <c r="F16" s="12"/>
      <c r="G16" s="201"/>
      <c r="H16" s="201"/>
      <c r="I16" s="201"/>
      <c r="J16" s="202"/>
    </row>
    <row r="17" spans="1:10" ht="21.75" customHeight="1">
      <c r="A17" s="11"/>
      <c r="B17" s="12"/>
      <c r="C17" s="12"/>
      <c r="D17" s="12"/>
      <c r="E17" s="12"/>
      <c r="F17" s="12"/>
      <c r="G17" s="201" t="str">
        <f>[1]Pravesh!C218</f>
        <v/>
      </c>
      <c r="H17" s="201"/>
      <c r="I17" s="201"/>
      <c r="J17" s="13"/>
    </row>
    <row r="18" spans="1:10" ht="22.5" customHeight="1">
      <c r="A18" s="11"/>
      <c r="B18" s="12"/>
      <c r="C18" s="12"/>
      <c r="D18" s="12"/>
      <c r="E18" s="12"/>
      <c r="F18" s="12"/>
      <c r="G18" s="195" t="str">
        <f>[1]Pravesh!D217</f>
        <v/>
      </c>
      <c r="H18" s="195"/>
      <c r="I18" s="195"/>
      <c r="J18" s="196"/>
    </row>
    <row r="19" spans="1:10" ht="9" customHeight="1">
      <c r="A19" s="11"/>
      <c r="B19" s="12"/>
      <c r="C19" s="12"/>
      <c r="D19" s="12"/>
      <c r="E19" s="12"/>
      <c r="F19" s="12"/>
      <c r="G19" s="14"/>
      <c r="H19" s="14"/>
      <c r="I19" s="14"/>
      <c r="J19" s="15"/>
    </row>
    <row r="20" spans="1:10" ht="18">
      <c r="A20" s="16"/>
      <c r="B20" s="197" t="str">
        <f>[1]Pravesh!D220</f>
        <v>Father's/Huband's Name</v>
      </c>
      <c r="C20" s="197"/>
      <c r="D20" s="197"/>
      <c r="E20" s="197"/>
      <c r="F20" s="12"/>
      <c r="G20" s="199" t="str">
        <f>[1]Pravesh!D222</f>
        <v>XYZ</v>
      </c>
      <c r="H20" s="199"/>
      <c r="I20" s="199"/>
      <c r="J20" s="200"/>
    </row>
    <row r="21" spans="1:10" ht="18">
      <c r="A21" s="16"/>
      <c r="B21" s="198"/>
      <c r="C21" s="198"/>
      <c r="D21" s="198"/>
      <c r="E21" s="198"/>
      <c r="F21" s="12"/>
      <c r="G21" s="201"/>
      <c r="H21" s="201"/>
      <c r="I21" s="201"/>
      <c r="J21" s="202"/>
    </row>
    <row r="22" spans="1:10" ht="18">
      <c r="A22" s="16"/>
      <c r="B22" s="12"/>
      <c r="C22" s="12"/>
      <c r="D22" s="12"/>
      <c r="E22" s="12"/>
      <c r="F22" s="12"/>
      <c r="G22" s="195"/>
      <c r="H22" s="195"/>
      <c r="I22" s="195"/>
      <c r="J22" s="196"/>
    </row>
    <row r="23" spans="1:10" ht="18" customHeight="1">
      <c r="A23" s="11"/>
      <c r="B23" s="192" t="s">
        <v>1</v>
      </c>
      <c r="C23" s="192"/>
      <c r="D23" s="192" t="str">
        <f>[1]Pravesh!D224</f>
        <v>Retirement</v>
      </c>
      <c r="E23" s="192"/>
      <c r="F23" s="192"/>
      <c r="G23" s="193" t="str">
        <f>[1]Mastersheet!H62</f>
        <v>31/03/2027</v>
      </c>
      <c r="H23" s="193"/>
      <c r="I23" s="193"/>
      <c r="J23" s="194"/>
    </row>
    <row r="24" spans="1:10" ht="18">
      <c r="A24" s="11"/>
      <c r="B24" s="192"/>
      <c r="C24" s="192"/>
      <c r="D24" s="192"/>
      <c r="E24" s="192"/>
      <c r="F24" s="192"/>
      <c r="G24" s="195"/>
      <c r="H24" s="195"/>
      <c r="I24" s="195"/>
      <c r="J24" s="196"/>
    </row>
    <row r="25" spans="1:10" ht="18">
      <c r="A25" s="11"/>
      <c r="B25" s="12"/>
      <c r="C25" s="12"/>
      <c r="D25" s="12"/>
      <c r="E25" s="12"/>
      <c r="F25" s="12"/>
      <c r="G25" s="195"/>
      <c r="H25" s="195"/>
      <c r="I25" s="195"/>
      <c r="J25" s="196"/>
    </row>
    <row r="26" spans="1:10" ht="18" customHeight="1">
      <c r="A26" s="16"/>
      <c r="B26" s="197" t="s">
        <v>2</v>
      </c>
      <c r="C26" s="197"/>
      <c r="D26" s="197"/>
      <c r="E26" s="197"/>
      <c r="F26" s="12"/>
      <c r="G26" s="199" t="str">
        <f>[1]Mastersheet!B4</f>
        <v>S.D.I.</v>
      </c>
      <c r="H26" s="199"/>
      <c r="I26" s="199"/>
      <c r="J26" s="200"/>
    </row>
    <row r="27" spans="1:10" ht="18">
      <c r="A27" s="16"/>
      <c r="B27" s="198"/>
      <c r="C27" s="198"/>
      <c r="D27" s="198"/>
      <c r="E27" s="198"/>
      <c r="F27" s="12"/>
      <c r="G27" s="201"/>
      <c r="H27" s="201"/>
      <c r="I27" s="201"/>
      <c r="J27" s="202"/>
    </row>
    <row r="28" spans="1:10" ht="18">
      <c r="A28" s="16"/>
      <c r="B28" s="12"/>
      <c r="C28" s="12"/>
      <c r="D28" s="12"/>
      <c r="E28" s="12"/>
      <c r="F28" s="12"/>
      <c r="G28" s="195"/>
      <c r="H28" s="195"/>
      <c r="I28" s="195"/>
      <c r="J28" s="196"/>
    </row>
    <row r="29" spans="1:10" ht="18">
      <c r="A29" s="16"/>
      <c r="B29" s="197" t="s">
        <v>3</v>
      </c>
      <c r="C29" s="197"/>
      <c r="D29" s="197"/>
      <c r="E29" s="197"/>
      <c r="F29" s="17"/>
      <c r="G29" s="199" t="str">
        <f>[1]Mastersheet!B5</f>
        <v>DEPUTY DIRECTOR, XXXXX, BIKANER</v>
      </c>
      <c r="H29" s="201"/>
      <c r="I29" s="201"/>
      <c r="J29" s="202"/>
    </row>
    <row r="30" spans="1:10">
      <c r="A30" s="16"/>
      <c r="B30" s="203"/>
      <c r="C30" s="203"/>
      <c r="D30" s="203"/>
      <c r="E30" s="203"/>
      <c r="F30" s="18"/>
      <c r="G30" s="201"/>
      <c r="H30" s="201"/>
      <c r="I30" s="201"/>
      <c r="J30" s="202"/>
    </row>
    <row r="31" spans="1:10">
      <c r="A31" s="16"/>
      <c r="B31" s="203"/>
      <c r="C31" s="203"/>
      <c r="D31" s="203"/>
      <c r="E31" s="203"/>
      <c r="F31" s="18"/>
      <c r="G31" s="201"/>
      <c r="H31" s="201"/>
      <c r="I31" s="201"/>
      <c r="J31" s="202"/>
    </row>
    <row r="32" spans="1:10" ht="15.75">
      <c r="A32" s="11"/>
      <c r="B32" s="198"/>
      <c r="C32" s="198"/>
      <c r="D32" s="198"/>
      <c r="E32" s="198"/>
      <c r="F32" s="19"/>
      <c r="G32" s="201"/>
      <c r="H32" s="201"/>
      <c r="I32" s="201"/>
      <c r="J32" s="202"/>
    </row>
    <row r="33" spans="1:10" ht="16.5" thickBot="1">
      <c r="A33" s="20"/>
      <c r="B33" s="204"/>
      <c r="C33" s="204"/>
      <c r="D33" s="204"/>
      <c r="E33" s="204"/>
      <c r="F33" s="21"/>
      <c r="G33" s="205"/>
      <c r="H33" s="205"/>
      <c r="I33" s="205"/>
      <c r="J33" s="206"/>
    </row>
    <row r="34" spans="1:10" ht="18.75" thickTop="1">
      <c r="A34" s="191" t="str">
        <f>CONCATENATE([1]Mastersheet!G11,"  ","(",[1]Mastersheet!H11,")")</f>
        <v>Office ID  (1234)</v>
      </c>
      <c r="B34" s="191"/>
      <c r="C34" s="191"/>
      <c r="D34" s="191"/>
      <c r="E34" s="191"/>
      <c r="F34" s="22" t="str">
        <f>CONCATENATE("Phone No.","  ","(","  ",[1]Mastersheet!$A$6)</f>
        <v xml:space="preserve">Phone No.  (  (Phone No.-N.A.) </v>
      </c>
      <c r="G34" s="23"/>
      <c r="H34" s="23"/>
      <c r="I34" s="23"/>
      <c r="J34" s="23"/>
    </row>
    <row r="35" spans="1:10">
      <c r="J35" s="1">
        <v>1</v>
      </c>
    </row>
  </sheetData>
  <mergeCells count="22">
    <mergeCell ref="G17:I17"/>
    <mergeCell ref="G18:J18"/>
    <mergeCell ref="B20:E21"/>
    <mergeCell ref="G20:J21"/>
    <mergeCell ref="G22:J22"/>
    <mergeCell ref="A1:J1"/>
    <mergeCell ref="A2:J2"/>
    <mergeCell ref="B9:E9"/>
    <mergeCell ref="I9:J9"/>
    <mergeCell ref="B15:E16"/>
    <mergeCell ref="G15:J16"/>
    <mergeCell ref="A34:E34"/>
    <mergeCell ref="B23:C24"/>
    <mergeCell ref="D23:F24"/>
    <mergeCell ref="G23:J23"/>
    <mergeCell ref="G24:J24"/>
    <mergeCell ref="G25:J25"/>
    <mergeCell ref="B26:E27"/>
    <mergeCell ref="G26:J27"/>
    <mergeCell ref="G28:J28"/>
    <mergeCell ref="B29:E33"/>
    <mergeCell ref="G29:J33"/>
  </mergeCells>
  <hyperlinks>
    <hyperlink ref="M2" r:id="rId1" tooltip="Click here for access required sheet"/>
  </hyperlinks>
  <printOptions horizontalCentered="1" verticalCentered="1"/>
  <pageMargins left="0.65"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K5" sqref="K5:N7"/>
    </sheetView>
  </sheetViews>
  <sheetFormatPr defaultRowHeight="18"/>
  <cols>
    <col min="1" max="2" width="9.140625" style="59"/>
    <col min="3" max="3" width="6.85546875" style="59" customWidth="1"/>
    <col min="4" max="4" width="4" style="59" customWidth="1"/>
    <col min="5" max="5" width="13.7109375" style="59" customWidth="1"/>
    <col min="6" max="6" width="8.140625" style="59" customWidth="1"/>
    <col min="7" max="7" width="7.85546875" style="59" customWidth="1"/>
    <col min="8" max="8" width="12.7109375" style="59" customWidth="1"/>
    <col min="9" max="9" width="11.7109375" style="59" customWidth="1"/>
    <col min="10" max="10" width="11" style="59" customWidth="1"/>
    <col min="11" max="11" width="9.5703125" style="59" customWidth="1"/>
    <col min="12" max="12" width="9.140625" style="59"/>
    <col min="13" max="13" width="8" style="59" bestFit="1" customWidth="1"/>
    <col min="14" max="14" width="9.5703125" style="59" customWidth="1"/>
    <col min="15" max="15" width="13.7109375" style="59" customWidth="1"/>
    <col min="16" max="17" width="9.140625" style="59"/>
    <col min="18" max="18" width="0" style="59" hidden="1" customWidth="1"/>
    <col min="19" max="16384" width="9.140625" style="59"/>
  </cols>
  <sheetData>
    <row r="1" spans="1:18">
      <c r="A1" s="299" t="s">
        <v>464</v>
      </c>
      <c r="B1" s="299"/>
      <c r="C1" s="299"/>
      <c r="D1" s="299"/>
      <c r="E1" s="299"/>
      <c r="F1" s="299"/>
      <c r="G1" s="299"/>
      <c r="H1" s="299"/>
      <c r="I1" s="299"/>
      <c r="J1" s="299"/>
      <c r="K1" s="299"/>
      <c r="L1" s="299"/>
      <c r="M1" s="299"/>
      <c r="N1" s="299"/>
      <c r="O1" s="120">
        <v>18</v>
      </c>
      <c r="R1" s="59" t="str">
        <f>[1]LTA!$E$32</f>
        <v>NO</v>
      </c>
    </row>
    <row r="2" spans="1:18">
      <c r="A2" s="285" t="s">
        <v>465</v>
      </c>
      <c r="B2" s="285"/>
      <c r="C2" s="285"/>
      <c r="D2" s="285"/>
      <c r="E2" s="285"/>
      <c r="F2" s="285"/>
      <c r="G2" s="285"/>
      <c r="H2" s="285"/>
      <c r="I2" s="285"/>
      <c r="J2" s="285"/>
      <c r="K2" s="285"/>
      <c r="L2" s="285"/>
      <c r="M2" s="285"/>
      <c r="N2" s="285"/>
      <c r="O2" s="285"/>
    </row>
    <row r="3" spans="1:18" ht="17.25" customHeight="1">
      <c r="A3" s="300" t="s">
        <v>466</v>
      </c>
      <c r="B3" s="300"/>
      <c r="C3" s="300"/>
      <c r="D3" s="300"/>
      <c r="E3" s="300"/>
      <c r="F3" s="300"/>
      <c r="G3" s="300"/>
      <c r="H3" s="300"/>
      <c r="I3" s="300"/>
      <c r="J3" s="300"/>
      <c r="K3" s="300"/>
      <c r="L3" s="300"/>
      <c r="M3" s="300"/>
      <c r="N3" s="300"/>
      <c r="O3" s="508"/>
    </row>
    <row r="4" spans="1:18">
      <c r="A4" s="55" t="s">
        <v>232</v>
      </c>
      <c r="B4" s="55"/>
      <c r="C4" s="55"/>
      <c r="D4" s="55"/>
      <c r="E4" s="55"/>
      <c r="F4" s="55"/>
      <c r="G4" s="55"/>
      <c r="H4" s="55"/>
      <c r="I4" s="55"/>
      <c r="J4" s="55"/>
      <c r="K4" s="55"/>
      <c r="L4" s="55"/>
      <c r="M4" s="55"/>
      <c r="N4" s="55"/>
      <c r="O4" s="55"/>
    </row>
    <row r="5" spans="1:18">
      <c r="A5" s="284" t="s">
        <v>467</v>
      </c>
      <c r="B5" s="284"/>
      <c r="C5" s="284"/>
      <c r="D5" s="55"/>
      <c r="E5" s="55"/>
      <c r="F5" s="55"/>
      <c r="G5" s="55"/>
      <c r="H5" s="55"/>
      <c r="I5" s="55"/>
      <c r="J5" s="55"/>
      <c r="K5" s="509" t="str">
        <f>IF($R$1="NO","THE FORM  28 IS NOT APPLICABLE DUE TO PENSIONER NOT TAKEN ANY KIND OF LONG TERM ADVANCE","")</f>
        <v>THE FORM  28 IS NOT APPLICABLE DUE TO PENSIONER NOT TAKEN ANY KIND OF LONG TERM ADVANCE</v>
      </c>
      <c r="L5" s="509"/>
      <c r="M5" s="509"/>
      <c r="N5" s="509"/>
      <c r="O5" s="55"/>
    </row>
    <row r="6" spans="1:18">
      <c r="A6" s="284" t="str">
        <f>IF($R$1="NO","--N.A.--",[1]Pravesh!H332)</f>
        <v>--N.A.--</v>
      </c>
      <c r="B6" s="284"/>
      <c r="C6" s="284"/>
      <c r="D6" s="128" t="s">
        <v>468</v>
      </c>
      <c r="E6" s="55"/>
      <c r="F6" s="55"/>
      <c r="G6" s="55"/>
      <c r="H6" s="55"/>
      <c r="I6" s="55"/>
      <c r="J6" s="55"/>
      <c r="K6" s="509"/>
      <c r="L6" s="509"/>
      <c r="M6" s="509"/>
      <c r="N6" s="509"/>
      <c r="O6" s="55"/>
    </row>
    <row r="7" spans="1:18">
      <c r="A7" s="55"/>
      <c r="B7" s="284" t="s">
        <v>469</v>
      </c>
      <c r="C7" s="284"/>
      <c r="D7" s="284"/>
      <c r="E7" s="284"/>
      <c r="F7" s="284"/>
      <c r="G7" s="284"/>
      <c r="H7" s="284"/>
      <c r="I7" s="284"/>
      <c r="J7" s="55"/>
      <c r="K7" s="509"/>
      <c r="L7" s="509"/>
      <c r="M7" s="509"/>
      <c r="N7" s="509"/>
      <c r="O7" s="55"/>
    </row>
    <row r="8" spans="1:18">
      <c r="A8" s="55" t="s">
        <v>126</v>
      </c>
      <c r="B8" s="55"/>
      <c r="C8" s="55"/>
      <c r="D8" s="55"/>
      <c r="E8" s="55"/>
      <c r="F8" s="55"/>
      <c r="G8" s="55"/>
      <c r="H8" s="55"/>
      <c r="I8" s="55"/>
      <c r="J8" s="477" t="str">
        <f>IF($R$1="NO","--N.A.--",[1]Mastersheet!B4)</f>
        <v>--N.A.--</v>
      </c>
      <c r="K8" s="477"/>
      <c r="L8" s="477"/>
      <c r="M8" s="55"/>
      <c r="N8" s="55"/>
      <c r="O8" s="55"/>
    </row>
    <row r="9" spans="1:18">
      <c r="A9" s="55"/>
      <c r="B9" s="285" t="str">
        <f>[1]Pravesh!D228</f>
        <v>Shri</v>
      </c>
      <c r="C9" s="285"/>
      <c r="D9" s="55"/>
      <c r="E9" s="285" t="str">
        <f>IF($R$1="NO","--N.A.--",[1]Mastersheet!B3)</f>
        <v>--N.A.--</v>
      </c>
      <c r="F9" s="285"/>
      <c r="G9" s="285"/>
      <c r="H9" s="285" t="s">
        <v>470</v>
      </c>
      <c r="I9" s="285"/>
      <c r="J9" s="477"/>
      <c r="K9" s="477"/>
      <c r="L9" s="477"/>
      <c r="M9" s="285" t="s">
        <v>471</v>
      </c>
      <c r="N9" s="285"/>
      <c r="O9" s="285"/>
    </row>
    <row r="10" spans="1:18">
      <c r="A10" s="507" t="str">
        <f>[1]Mastersheet!B5</f>
        <v>DEPUTY DIRECTOR, XXXXX, BIKANER</v>
      </c>
      <c r="B10" s="507"/>
      <c r="C10" s="507"/>
      <c r="D10" s="507"/>
      <c r="E10" s="507"/>
      <c r="F10" s="507"/>
      <c r="G10" s="128" t="s">
        <v>472</v>
      </c>
      <c r="H10" s="55"/>
      <c r="I10" s="128"/>
      <c r="J10" s="128"/>
      <c r="K10" s="55"/>
      <c r="L10" s="55"/>
      <c r="M10" s="55"/>
      <c r="N10" s="55"/>
      <c r="O10" s="55"/>
    </row>
    <row r="11" spans="1:18">
      <c r="A11" s="289" t="s">
        <v>473</v>
      </c>
      <c r="B11" s="289"/>
      <c r="C11" s="289"/>
      <c r="D11" s="289"/>
      <c r="E11" s="289"/>
      <c r="F11" s="289"/>
      <c r="G11" s="289"/>
      <c r="H11" s="289"/>
      <c r="I11" s="289"/>
      <c r="J11" s="289"/>
      <c r="K11" s="289"/>
      <c r="L11" s="289"/>
      <c r="M11" s="289"/>
      <c r="N11" s="289"/>
      <c r="O11" s="289"/>
    </row>
    <row r="12" spans="1:18">
      <c r="A12" s="510" t="s">
        <v>474</v>
      </c>
      <c r="B12" s="510"/>
      <c r="C12" s="510"/>
      <c r="D12" s="510"/>
      <c r="E12" s="511" t="s">
        <v>475</v>
      </c>
      <c r="F12" s="510" t="s">
        <v>476</v>
      </c>
      <c r="G12" s="510"/>
      <c r="H12" s="510" t="s">
        <v>477</v>
      </c>
      <c r="I12" s="510" t="s">
        <v>478</v>
      </c>
      <c r="J12" s="510" t="s">
        <v>479</v>
      </c>
      <c r="K12" s="510" t="s">
        <v>480</v>
      </c>
      <c r="L12" s="510" t="s">
        <v>481</v>
      </c>
      <c r="M12" s="510"/>
      <c r="N12" s="510"/>
      <c r="O12" s="510" t="s">
        <v>482</v>
      </c>
    </row>
    <row r="13" spans="1:18" ht="26.25" customHeight="1">
      <c r="A13" s="510"/>
      <c r="B13" s="510"/>
      <c r="C13" s="510"/>
      <c r="D13" s="510"/>
      <c r="E13" s="511"/>
      <c r="F13" s="510"/>
      <c r="G13" s="510"/>
      <c r="H13" s="510"/>
      <c r="I13" s="510"/>
      <c r="J13" s="510"/>
      <c r="K13" s="510"/>
      <c r="L13" s="142" t="s">
        <v>483</v>
      </c>
      <c r="M13" s="142" t="s">
        <v>344</v>
      </c>
      <c r="N13" s="142" t="s">
        <v>141</v>
      </c>
      <c r="O13" s="510"/>
    </row>
    <row r="14" spans="1:18" s="145" customFormat="1" ht="15">
      <c r="A14" s="512">
        <v>1</v>
      </c>
      <c r="B14" s="512"/>
      <c r="C14" s="512"/>
      <c r="D14" s="512"/>
      <c r="E14" s="143">
        <v>2</v>
      </c>
      <c r="F14" s="512">
        <v>3</v>
      </c>
      <c r="G14" s="512"/>
      <c r="H14" s="512"/>
      <c r="I14" s="143">
        <v>4</v>
      </c>
      <c r="J14" s="143">
        <v>5</v>
      </c>
      <c r="K14" s="143">
        <v>6</v>
      </c>
      <c r="L14" s="144">
        <v>7</v>
      </c>
      <c r="M14" s="144">
        <v>8</v>
      </c>
      <c r="N14" s="144">
        <v>9</v>
      </c>
      <c r="O14" s="143">
        <v>10</v>
      </c>
    </row>
    <row r="15" spans="1:18">
      <c r="A15" s="294" t="s">
        <v>484</v>
      </c>
      <c r="B15" s="294"/>
      <c r="C15" s="294"/>
      <c r="D15" s="294"/>
      <c r="E15" s="294"/>
      <c r="F15" s="294"/>
      <c r="G15" s="294"/>
      <c r="H15" s="294"/>
      <c r="I15" s="294"/>
      <c r="J15" s="294"/>
      <c r="K15" s="294"/>
      <c r="L15" s="294"/>
      <c r="M15" s="294"/>
      <c r="N15" s="294"/>
      <c r="O15" s="294"/>
    </row>
    <row r="16" spans="1:18">
      <c r="A16" s="63"/>
      <c r="B16" s="294" t="s">
        <v>485</v>
      </c>
      <c r="C16" s="294"/>
      <c r="D16" s="294"/>
      <c r="E16" s="81" t="str">
        <f>IF([1]LTA!B9&gt;0,[1]LTA!B9,"NIL")</f>
        <v>NIL</v>
      </c>
      <c r="F16" s="360" t="str">
        <f>IF([1]LTA!C9&gt;0,[1]LTA!C9,"NIL")</f>
        <v>NIL</v>
      </c>
      <c r="G16" s="360"/>
      <c r="H16" s="146" t="str">
        <f>IF([1]LTA!D9&gt;0,[1]LTA!D9,"NIL")</f>
        <v>NIL</v>
      </c>
      <c r="I16" s="63" t="str">
        <f>IF([1]LTA!E9&gt;0,[1]LTA!E9,"NIL")</f>
        <v>NIL</v>
      </c>
      <c r="J16" s="63" t="str">
        <f>IF([1]LTA!F9&gt;0,[1]LTA!F9,"NIL")</f>
        <v>NIL</v>
      </c>
      <c r="K16" s="63" t="str">
        <f>IF([1]LTA!I9&gt;0,[1]LTA!I9,"NIL")</f>
        <v>NIL</v>
      </c>
      <c r="L16" s="63" t="str">
        <f>IF([1]LTA!J9&gt;0,[1]LTA!J9,"NIL")</f>
        <v>NIL</v>
      </c>
      <c r="M16" s="63" t="str">
        <f>IF([1]LTA!K9&gt;0,[1]LTA!K9,"NIL")</f>
        <v>NIL</v>
      </c>
      <c r="N16" s="63">
        <f>[1]LTA!J9+[1]LTA!K9</f>
        <v>0</v>
      </c>
      <c r="O16" s="63" t="str">
        <f>IF([1]LTA!L9&gt;0,[1]LTA!L9,"NIL")</f>
        <v>NIL</v>
      </c>
    </row>
    <row r="17" spans="1:15">
      <c r="A17" s="63"/>
      <c r="B17" s="294" t="s">
        <v>486</v>
      </c>
      <c r="C17" s="294"/>
      <c r="D17" s="294"/>
      <c r="E17" s="63" t="str">
        <f>IF([1]LTA!B10&gt;0,[1]LTA!B10,"NIL")</f>
        <v>NIL</v>
      </c>
      <c r="F17" s="360" t="str">
        <f>IF([1]LTA!C10&gt;0,[1]LTA!C10,"NIL")</f>
        <v>NIL</v>
      </c>
      <c r="G17" s="360"/>
      <c r="H17" s="146" t="str">
        <f>IF([1]LTA!D10&gt;0,[1]LTA!D10,"NIL")</f>
        <v>NIL</v>
      </c>
      <c r="I17" s="63" t="str">
        <f>IF([1]LTA!E10&gt;0,[1]LTA!E10,"NIL")</f>
        <v>NIL</v>
      </c>
      <c r="J17" s="63" t="str">
        <f>IF([1]LTA!F10&gt;0,[1]LTA!F10,"NIL")</f>
        <v>NIL</v>
      </c>
      <c r="K17" s="63" t="str">
        <f>IF([1]LTA!I10&gt;0,[1]LTA!I10,"NIL")</f>
        <v>NIL</v>
      </c>
      <c r="L17" s="63" t="str">
        <f>IF([1]LTA!J10&gt;0,[1]LTA!J10,"NIL")</f>
        <v>NIL</v>
      </c>
      <c r="M17" s="63" t="str">
        <f>IF([1]LTA!K10&gt;0,[1]LTA!K10,"NIL")</f>
        <v>NIL</v>
      </c>
      <c r="N17" s="63">
        <f>[1]LTA!J10+[1]LTA!K10</f>
        <v>0</v>
      </c>
      <c r="O17" s="63" t="str">
        <f>IF([1]LTA!L10&gt;0,[1]LTA!L10,"NIL")</f>
        <v>NIL</v>
      </c>
    </row>
    <row r="18" spans="1:15">
      <c r="A18" s="294" t="s">
        <v>487</v>
      </c>
      <c r="B18" s="294"/>
      <c r="C18" s="294"/>
      <c r="D18" s="294"/>
      <c r="E18" s="294"/>
      <c r="F18" s="294"/>
      <c r="G18" s="294"/>
      <c r="H18" s="294"/>
      <c r="I18" s="294"/>
      <c r="J18" s="294"/>
      <c r="K18" s="294"/>
      <c r="L18" s="294"/>
      <c r="M18" s="294"/>
      <c r="N18" s="294"/>
      <c r="O18" s="294"/>
    </row>
    <row r="19" spans="1:15">
      <c r="A19" s="63"/>
      <c r="B19" s="294" t="s">
        <v>485</v>
      </c>
      <c r="C19" s="294"/>
      <c r="D19" s="294"/>
      <c r="E19" s="63" t="str">
        <f>IF([1]LTA!B12&gt;0,[1]LTA!B12,"NIL")</f>
        <v>NIL</v>
      </c>
      <c r="F19" s="360" t="str">
        <f>IF([1]LTA!C12&gt;0,[1]LTA!C12,"NIL")</f>
        <v>NIL</v>
      </c>
      <c r="G19" s="360"/>
      <c r="H19" s="146" t="str">
        <f>IF([1]LTA!D12&gt;0,[1]LTA!D12,"NIL")</f>
        <v>NIL</v>
      </c>
      <c r="I19" s="63" t="str">
        <f>IF([1]LTA!E12&gt;0,[1]LTA!E12,"NIL")</f>
        <v>NIL</v>
      </c>
      <c r="J19" s="63" t="str">
        <f>IF([1]LTA!F12&gt;0,[1]LTA!F12,"NIL")</f>
        <v>NIL</v>
      </c>
      <c r="K19" s="63" t="str">
        <f>IF([1]LTA!I12&gt;0,[1]LTA!I12,"NIL")</f>
        <v>NIL</v>
      </c>
      <c r="L19" s="63" t="str">
        <f>IF([1]LTA!J12&gt;0,[1]LTA!J12,"NIL")</f>
        <v>NIL</v>
      </c>
      <c r="M19" s="63" t="str">
        <f>IF([1]LTA!K12&gt;0,[1]LTA!K12,"NIL")</f>
        <v>NIL</v>
      </c>
      <c r="N19" s="63">
        <f>[1]LTA!J12+[1]LTA!K12</f>
        <v>0</v>
      </c>
      <c r="O19" s="63" t="str">
        <f>IF([1]LTA!L12&gt;0,[1]LTA!L12,"NIL")</f>
        <v>NIL</v>
      </c>
    </row>
    <row r="20" spans="1:15" ht="18" customHeight="1">
      <c r="A20" s="63"/>
      <c r="B20" s="294" t="s">
        <v>486</v>
      </c>
      <c r="C20" s="294"/>
      <c r="D20" s="294"/>
      <c r="E20" s="63" t="str">
        <f>IF([1]LTA!B13&gt;0,[1]LTA!B13,"NIL")</f>
        <v>NIL</v>
      </c>
      <c r="F20" s="360" t="str">
        <f>IF([1]LTA!C13&gt;0,[1]LTA!C13,"NIL")</f>
        <v>NIL</v>
      </c>
      <c r="G20" s="360"/>
      <c r="H20" s="63" t="str">
        <f>IF([1]LTA!D13&gt;0,[1]LTA!D13,"NIL")</f>
        <v>NIL</v>
      </c>
      <c r="I20" s="63" t="str">
        <f>IF([1]LTA!E13&gt;0,[1]LTA!E13,"NIL")</f>
        <v>NIL</v>
      </c>
      <c r="J20" s="63" t="str">
        <f>IF([1]LTA!F13&gt;0,[1]LTA!F13,"NIL")</f>
        <v>NIL</v>
      </c>
      <c r="K20" s="63" t="str">
        <f>IF([1]LTA!I13&gt;0,[1]LTA!I13,"NIL")</f>
        <v>NIL</v>
      </c>
      <c r="L20" s="63" t="str">
        <f>IF([1]LTA!J13&gt;0,[1]LTA!J13,"NIL")</f>
        <v>NIL</v>
      </c>
      <c r="M20" s="63" t="str">
        <f>IF([1]LTA!K13&gt;0,[1]LTA!K13,"NIL")</f>
        <v>NIL</v>
      </c>
      <c r="N20" s="63">
        <f>[1]LTA!J13+[1]LTA!K13</f>
        <v>0</v>
      </c>
      <c r="O20" s="63" t="str">
        <f>IF([1]LTA!L13&gt;0,[1]LTA!L13,"NIL")</f>
        <v>NIL</v>
      </c>
    </row>
    <row r="21" spans="1:15">
      <c r="A21" s="63"/>
      <c r="B21" s="294" t="s">
        <v>488</v>
      </c>
      <c r="C21" s="294"/>
      <c r="D21" s="294"/>
      <c r="E21" s="63" t="str">
        <f>IF([1]LTA!B14&gt;0,[1]LTA!B14,"NIL")</f>
        <v>NIL</v>
      </c>
      <c r="F21" s="360" t="str">
        <f>IF([1]LTA!C14&gt;0,[1]LTA!C14,"NIL")</f>
        <v>NIL</v>
      </c>
      <c r="G21" s="360"/>
      <c r="H21" s="63" t="str">
        <f>IF([1]LTA!D14&gt;0,[1]LTA!D14,"NIL")</f>
        <v>NIL</v>
      </c>
      <c r="I21" s="63" t="str">
        <f>IF([1]LTA!E14&gt;0,[1]LTA!E14,"NIL")</f>
        <v>NIL</v>
      </c>
      <c r="J21" s="63" t="str">
        <f>IF([1]LTA!F14&gt;0,[1]LTA!F14,"NIL")</f>
        <v>NIL</v>
      </c>
      <c r="K21" s="63" t="str">
        <f>IF([1]LTA!I14&gt;0,[1]LTA!I14,"NIL")</f>
        <v>NIL</v>
      </c>
      <c r="L21" s="63" t="str">
        <f>IF([1]LTA!J14&gt;0,[1]LTA!J14,"NIL")</f>
        <v>NIL</v>
      </c>
      <c r="M21" s="63" t="str">
        <f>IF([1]LTA!K14&gt;0,[1]LTA!K14,"NIL")</f>
        <v>NIL</v>
      </c>
      <c r="N21" s="63">
        <f>[1]LTA!J14+[1]LTA!K14</f>
        <v>0</v>
      </c>
      <c r="O21" s="63" t="str">
        <f>IF([1]LTA!L14&gt;0,[1]LTA!L14,"NIL")</f>
        <v>NIL</v>
      </c>
    </row>
    <row r="22" spans="1:15">
      <c r="A22" s="294" t="s">
        <v>489</v>
      </c>
      <c r="B22" s="294"/>
      <c r="C22" s="294"/>
      <c r="D22" s="294"/>
      <c r="E22" s="294"/>
      <c r="F22" s="294"/>
      <c r="G22" s="294"/>
      <c r="H22" s="294"/>
      <c r="I22" s="294"/>
      <c r="J22" s="294"/>
      <c r="K22" s="294"/>
      <c r="L22" s="294"/>
      <c r="M22" s="294"/>
      <c r="N22" s="294"/>
      <c r="O22" s="294"/>
    </row>
    <row r="23" spans="1:15">
      <c r="A23" s="63"/>
      <c r="B23" s="294" t="s">
        <v>485</v>
      </c>
      <c r="C23" s="294"/>
      <c r="D23" s="294"/>
      <c r="E23" s="63" t="str">
        <f>IF([1]LTA!B16&gt;0,[1]LTA!B16,"NIL")</f>
        <v>NIL</v>
      </c>
      <c r="F23" s="360" t="str">
        <f>IF([1]LTA!C16&gt;0,[1]LTA!C16,"NIL")</f>
        <v>NIL</v>
      </c>
      <c r="G23" s="360"/>
      <c r="H23" s="146" t="str">
        <f>IF([1]LTA!D16&gt;0,[1]LTA!D16,"NIL")</f>
        <v>NIL</v>
      </c>
      <c r="I23" s="63" t="str">
        <f>IF([1]LTA!E16&gt;0,[1]LTA!E16,"NIL")</f>
        <v>NIL</v>
      </c>
      <c r="J23" s="63" t="str">
        <f>IF([1]LTA!F16&gt;0,[1]LTA!F16,"NIL")</f>
        <v>NIL</v>
      </c>
      <c r="K23" s="63" t="str">
        <f>IF([1]LTA!I16&gt;0,[1]LTA!I16,"NIL")</f>
        <v>NIL</v>
      </c>
      <c r="L23" s="63" t="str">
        <f>IF([1]LTA!J16&gt;0,[1]LTA!J16,"NIL")</f>
        <v>NIL</v>
      </c>
      <c r="M23" s="63" t="str">
        <f>IF([1]LTA!K16&gt;0,[1]LTA!K16,"NIL")</f>
        <v>NIL</v>
      </c>
      <c r="N23" s="63">
        <f>[1]LTA!J16+[1]LTA!K16</f>
        <v>0</v>
      </c>
      <c r="O23" s="63" t="str">
        <f>IF([1]LTA!L16&gt;0,[1]LTA!L16,"NIL")</f>
        <v>NIL</v>
      </c>
    </row>
    <row r="24" spans="1:15">
      <c r="A24" s="63"/>
      <c r="B24" s="294" t="s">
        <v>486</v>
      </c>
      <c r="C24" s="294"/>
      <c r="D24" s="294"/>
      <c r="E24" s="63" t="str">
        <f>IF([1]LTA!B17&gt;0,[1]LTA!B17,"NIL")</f>
        <v>NIL</v>
      </c>
      <c r="F24" s="360" t="str">
        <f>IF([1]LTA!C17&gt;0,[1]LTA!C17,"NIL")</f>
        <v>NIL</v>
      </c>
      <c r="G24" s="360"/>
      <c r="H24" s="146" t="str">
        <f>IF([1]LTA!D17&gt;0,[1]LTA!D17,"NIL")</f>
        <v>NIL</v>
      </c>
      <c r="I24" s="63" t="str">
        <f>IF([1]LTA!E17&gt;0,[1]LTA!E17,"NIL")</f>
        <v>NIL</v>
      </c>
      <c r="J24" s="63" t="str">
        <f>IF([1]LTA!F17&gt;0,[1]LTA!F17,"NIL")</f>
        <v>NIL</v>
      </c>
      <c r="K24" s="63" t="str">
        <f>IF([1]LTA!I17&gt;0,[1]LTA!I17,"NIL")</f>
        <v>NIL</v>
      </c>
      <c r="L24" s="63" t="str">
        <f>IF([1]LTA!J17&gt;0,[1]LTA!J17,"NIL")</f>
        <v>NIL</v>
      </c>
      <c r="M24" s="63" t="str">
        <f>IF([1]LTA!K17&gt;0,[1]LTA!K17,"NIL")</f>
        <v>NIL</v>
      </c>
      <c r="N24" s="63">
        <f>[1]LTA!J17+[1]LTA!K17</f>
        <v>0</v>
      </c>
      <c r="O24" s="63" t="str">
        <f>IF([1]LTA!L17&gt;0,[1]LTA!L17,"NIL")</f>
        <v>NIL</v>
      </c>
    </row>
    <row r="25" spans="1:15">
      <c r="A25" s="63"/>
      <c r="B25" s="294" t="s">
        <v>488</v>
      </c>
      <c r="C25" s="294"/>
      <c r="D25" s="294"/>
      <c r="E25" s="63" t="str">
        <f>IF([1]LTA!B18&gt;0,[1]LTA!B18,"NIL")</f>
        <v>NIL</v>
      </c>
      <c r="F25" s="360" t="str">
        <f>IF([1]LTA!C18&gt;0,[1]LTA!C18,"NIL")</f>
        <v>NIL</v>
      </c>
      <c r="G25" s="360"/>
      <c r="H25" s="146" t="str">
        <f>IF([1]LTA!D18&gt;0,[1]LTA!D18,"NIL")</f>
        <v>NIL</v>
      </c>
      <c r="I25" s="63" t="str">
        <f>IF([1]LTA!E18&gt;0,[1]LTA!E18,"NIL")</f>
        <v>NIL</v>
      </c>
      <c r="J25" s="63" t="str">
        <f>IF([1]LTA!F18&gt;0,[1]LTA!F18,"NIL")</f>
        <v>NIL</v>
      </c>
      <c r="K25" s="63" t="str">
        <f>IF([1]LTA!I18&gt;0,[1]LTA!I18,"NIL")</f>
        <v>NIL</v>
      </c>
      <c r="L25" s="63" t="str">
        <f>IF([1]LTA!J18&gt;0,[1]LTA!J18,"NIL")</f>
        <v>NIL</v>
      </c>
      <c r="M25" s="63" t="str">
        <f>IF([1]LTA!K18&gt;0,[1]LTA!K18,"NIL")</f>
        <v>NIL</v>
      </c>
      <c r="N25" s="63">
        <f>[1]LTA!J18+[1]LTA!K18</f>
        <v>0</v>
      </c>
      <c r="O25" s="63" t="str">
        <f>IF([1]LTA!L18&gt;0,[1]LTA!L18,"NIL")</f>
        <v>NIL</v>
      </c>
    </row>
    <row r="26" spans="1:15" ht="18" customHeight="1">
      <c r="A26" s="513" t="s">
        <v>490</v>
      </c>
      <c r="B26" s="513"/>
      <c r="C26" s="513"/>
      <c r="D26" s="513"/>
      <c r="E26" s="513"/>
      <c r="F26" s="513"/>
      <c r="G26" s="513"/>
      <c r="H26" s="513"/>
      <c r="I26" s="513"/>
      <c r="J26" s="513"/>
      <c r="K26" s="513"/>
      <c r="L26" s="513"/>
      <c r="M26" s="513"/>
      <c r="N26" s="513"/>
      <c r="O26" s="513"/>
    </row>
    <row r="27" spans="1:15">
      <c r="A27" s="514" t="s">
        <v>491</v>
      </c>
      <c r="B27" s="514"/>
      <c r="C27" s="514"/>
      <c r="D27" s="514"/>
      <c r="E27" s="514"/>
      <c r="F27" s="514"/>
      <c r="G27" s="147"/>
      <c r="H27" s="147"/>
      <c r="I27" s="285" t="s">
        <v>144</v>
      </c>
      <c r="J27" s="285"/>
      <c r="K27" s="285"/>
      <c r="L27" s="285"/>
      <c r="M27" s="285"/>
      <c r="N27" s="285"/>
      <c r="O27" s="285"/>
    </row>
    <row r="28" spans="1:15">
      <c r="A28" s="515" t="s">
        <v>395</v>
      </c>
      <c r="B28" s="516" t="str">
        <f>IF($R$1="NO","--N.A.--",[1]Pravesh!I202)</f>
        <v>--N.A.--</v>
      </c>
      <c r="C28" s="516"/>
      <c r="D28" s="55"/>
      <c r="E28" s="148"/>
      <c r="F28" s="148"/>
      <c r="G28" s="148"/>
      <c r="H28" s="148"/>
      <c r="I28" s="109"/>
      <c r="J28" s="109"/>
      <c r="K28" s="109"/>
      <c r="L28" s="109"/>
      <c r="M28" s="109"/>
      <c r="N28" s="55"/>
      <c r="O28" s="55"/>
    </row>
    <row r="29" spans="1:15">
      <c r="A29" s="515"/>
      <c r="B29" s="55"/>
      <c r="C29" s="55"/>
      <c r="D29" s="55"/>
      <c r="E29" s="148"/>
      <c r="F29" s="148"/>
      <c r="G29" s="148"/>
      <c r="H29" s="148"/>
      <c r="I29" s="285" t="str">
        <f>IF($R$1="NO","--N.A.--",[1]Pravesh!D230)</f>
        <v>--N.A.--</v>
      </c>
      <c r="J29" s="285"/>
      <c r="K29" s="285"/>
      <c r="L29" s="285"/>
      <c r="M29" s="285"/>
      <c r="N29" s="285"/>
      <c r="O29" s="285"/>
    </row>
    <row r="30" spans="1:15">
      <c r="A30" s="55"/>
      <c r="B30" s="55"/>
      <c r="C30" s="55"/>
      <c r="D30" s="149"/>
      <c r="E30" s="148"/>
      <c r="F30" s="148"/>
      <c r="G30" s="148"/>
      <c r="H30" s="148"/>
      <c r="I30" s="285" t="str">
        <f>J8</f>
        <v>--N.A.--</v>
      </c>
      <c r="J30" s="285"/>
      <c r="K30" s="285"/>
      <c r="L30" s="285"/>
      <c r="M30" s="285"/>
      <c r="N30" s="285"/>
      <c r="O30" s="285"/>
    </row>
    <row r="31" spans="1:15">
      <c r="A31" s="55" t="s">
        <v>117</v>
      </c>
      <c r="B31" s="492" t="str">
        <f>IF($R$1="NO","--N.A.--",[1]Pravesh!I200)</f>
        <v>--N.A.--</v>
      </c>
      <c r="C31" s="284"/>
      <c r="D31" s="284"/>
      <c r="E31" s="55"/>
      <c r="F31" s="55"/>
      <c r="G31" s="148"/>
      <c r="H31" s="148"/>
      <c r="I31" s="148"/>
      <c r="J31" s="148"/>
      <c r="K31" s="55"/>
      <c r="L31" s="128" t="s">
        <v>395</v>
      </c>
      <c r="M31" s="492" t="str">
        <f>IF($R$1="NO","--N.A.--",[1]Pravesh!I201)</f>
        <v>--N.A.--</v>
      </c>
      <c r="N31" s="492"/>
      <c r="O31" s="492"/>
    </row>
    <row r="32" spans="1:15">
      <c r="A32" s="150" t="s">
        <v>492</v>
      </c>
      <c r="B32" s="150"/>
      <c r="C32" s="150"/>
      <c r="D32" s="150"/>
      <c r="E32" s="148"/>
      <c r="F32" s="284" t="str">
        <f>IF($R$1="NO","--N.A.--",[1]Pravesh!H332)</f>
        <v>--N.A.--</v>
      </c>
      <c r="G32" s="284"/>
      <c r="H32" s="128" t="s">
        <v>493</v>
      </c>
      <c r="I32" s="128"/>
      <c r="J32" s="128"/>
      <c r="K32" s="55"/>
      <c r="L32" s="55"/>
      <c r="M32" s="55"/>
      <c r="N32" s="55"/>
      <c r="O32" s="55"/>
    </row>
    <row r="33" spans="1:15" ht="18" customHeight="1">
      <c r="A33" s="518" t="s">
        <v>494</v>
      </c>
      <c r="B33" s="518"/>
      <c r="C33" s="518"/>
      <c r="D33" s="518"/>
      <c r="E33" s="518"/>
      <c r="F33" s="518"/>
      <c r="G33" s="518"/>
      <c r="H33" s="518"/>
      <c r="I33" s="518"/>
      <c r="J33" s="518"/>
      <c r="K33" s="518"/>
      <c r="L33" s="518"/>
      <c r="M33" s="518"/>
      <c r="N33" s="518"/>
      <c r="O33" s="518"/>
    </row>
    <row r="34" spans="1:15" ht="18" customHeight="1">
      <c r="A34" s="518" t="s">
        <v>495</v>
      </c>
      <c r="B34" s="518"/>
      <c r="C34" s="518"/>
      <c r="D34" s="518"/>
      <c r="E34" s="518"/>
      <c r="F34" s="518"/>
      <c r="G34" s="518"/>
      <c r="H34" s="151"/>
      <c r="I34" s="151"/>
      <c r="J34" s="285" t="s">
        <v>496</v>
      </c>
      <c r="K34" s="285"/>
      <c r="L34" s="151"/>
      <c r="M34" s="151"/>
      <c r="N34" s="151"/>
      <c r="O34" s="151"/>
    </row>
    <row r="35" spans="1:15">
      <c r="A35" s="55"/>
      <c r="B35" s="55"/>
      <c r="C35" s="55"/>
      <c r="D35" s="55"/>
      <c r="E35" s="55"/>
      <c r="F35" s="148"/>
      <c r="G35" s="120"/>
      <c r="H35" s="517" t="str">
        <f>[1]Mastersheet!$G$9</f>
        <v>DEPUTY DIRECTOR, XXXXXXXXX  RAJ, BIKANER</v>
      </c>
      <c r="I35" s="517"/>
      <c r="J35" s="517"/>
      <c r="K35" s="517"/>
      <c r="L35" s="517"/>
      <c r="M35" s="517"/>
      <c r="N35" s="517"/>
      <c r="O35" s="517"/>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4"/>
  <dimension ref="A1:N66"/>
  <sheetViews>
    <sheetView view="pageBreakPreview" workbookViewId="0">
      <selection activeCell="G7" sqref="G7:I10"/>
    </sheetView>
  </sheetViews>
  <sheetFormatPr defaultColWidth="10.28515625" defaultRowHeight="12.75"/>
  <cols>
    <col min="1" max="13" width="10.28515625" style="154"/>
    <col min="14" max="14" width="0" style="154" hidden="1" customWidth="1"/>
    <col min="15" max="16384" width="10.28515625" style="154"/>
  </cols>
  <sheetData>
    <row r="1" spans="1:14">
      <c r="A1" s="152"/>
      <c r="B1" s="152"/>
      <c r="C1" s="152"/>
      <c r="D1" s="152"/>
      <c r="E1" s="152"/>
      <c r="F1" s="152"/>
      <c r="G1" s="152"/>
      <c r="H1" s="152"/>
      <c r="I1" s="153">
        <v>19</v>
      </c>
      <c r="N1" s="154" t="str">
        <f>[1]LTA!$E$32</f>
        <v>NO</v>
      </c>
    </row>
    <row r="2" spans="1:14" ht="15.75">
      <c r="A2" s="299" t="s">
        <v>497</v>
      </c>
      <c r="B2" s="299"/>
      <c r="C2" s="299"/>
      <c r="D2" s="299"/>
      <c r="E2" s="299"/>
      <c r="F2" s="299"/>
      <c r="G2" s="299"/>
      <c r="H2" s="299"/>
      <c r="I2" s="299"/>
    </row>
    <row r="3" spans="1:14" ht="15.75">
      <c r="A3" s="285" t="s">
        <v>498</v>
      </c>
      <c r="B3" s="285"/>
      <c r="C3" s="285"/>
      <c r="D3" s="285"/>
      <c r="E3" s="285"/>
      <c r="F3" s="285"/>
      <c r="G3" s="285"/>
      <c r="H3" s="285"/>
      <c r="I3" s="285"/>
    </row>
    <row r="4" spans="1:14">
      <c r="A4" s="300" t="s">
        <v>499</v>
      </c>
      <c r="B4" s="300"/>
      <c r="C4" s="300"/>
      <c r="D4" s="300"/>
      <c r="E4" s="300"/>
      <c r="F4" s="300"/>
      <c r="G4" s="300"/>
      <c r="H4" s="300"/>
      <c r="I4" s="300"/>
    </row>
    <row r="5" spans="1:14" ht="19.5" customHeight="1">
      <c r="A5" s="300"/>
      <c r="B5" s="300"/>
      <c r="C5" s="300"/>
      <c r="D5" s="300"/>
      <c r="E5" s="300"/>
      <c r="F5" s="300"/>
      <c r="G5" s="300"/>
      <c r="H5" s="300"/>
      <c r="I5" s="300"/>
    </row>
    <row r="6" spans="1:14" ht="15.75">
      <c r="A6" s="285" t="s">
        <v>500</v>
      </c>
      <c r="B6" s="285"/>
      <c r="C6" s="285"/>
      <c r="D6" s="285"/>
      <c r="E6" s="285"/>
      <c r="F6" s="285"/>
      <c r="G6" s="285"/>
      <c r="H6" s="285"/>
      <c r="I6" s="285"/>
    </row>
    <row r="7" spans="1:14" ht="21.75" customHeight="1">
      <c r="A7" s="55" t="s">
        <v>232</v>
      </c>
      <c r="B7" s="55"/>
      <c r="C7" s="55"/>
      <c r="D7" s="55"/>
      <c r="E7" s="55"/>
      <c r="F7" s="55"/>
      <c r="G7" s="519" t="str">
        <f>IF($N$1="YES","THE FORM 28A IS NOT APPLICABLE DUE TO PENSIONER HAVE TAKEN LONG TERM ADVANCE LOAN","")</f>
        <v/>
      </c>
      <c r="H7" s="519"/>
      <c r="I7" s="519"/>
    </row>
    <row r="8" spans="1:14" ht="15.75">
      <c r="A8" s="128" t="s">
        <v>501</v>
      </c>
      <c r="B8" s="55"/>
      <c r="C8" s="55"/>
      <c r="D8" s="55"/>
      <c r="E8" s="55"/>
      <c r="F8" s="55"/>
      <c r="G8" s="519"/>
      <c r="H8" s="519"/>
      <c r="I8" s="519"/>
    </row>
    <row r="9" spans="1:14" ht="15.75">
      <c r="A9" s="520" t="str">
        <f>IF($N$1="YES","--N.A.--",[1]Mastersheet!$G$9)</f>
        <v>DEPUTY DIRECTOR, XXXXXXXXX  RAJ, BIKANER</v>
      </c>
      <c r="B9" s="520"/>
      <c r="C9" s="520"/>
      <c r="D9" s="520"/>
      <c r="E9" s="55"/>
      <c r="F9" s="55"/>
      <c r="G9" s="519"/>
      <c r="H9" s="519"/>
      <c r="I9" s="519"/>
    </row>
    <row r="10" spans="1:14" ht="26.25" customHeight="1">
      <c r="A10" s="520"/>
      <c r="B10" s="520"/>
      <c r="C10" s="520"/>
      <c r="D10" s="520"/>
      <c r="E10" s="55"/>
      <c r="F10" s="55"/>
      <c r="G10" s="519"/>
      <c r="H10" s="519"/>
      <c r="I10" s="519"/>
    </row>
    <row r="11" spans="1:14" ht="23.25" customHeight="1">
      <c r="A11" s="55"/>
      <c r="B11" s="128" t="s">
        <v>502</v>
      </c>
      <c r="C11" s="55"/>
      <c r="D11" s="55"/>
      <c r="E11" s="55"/>
      <c r="F11" s="55"/>
      <c r="G11" s="55"/>
      <c r="H11" s="55"/>
      <c r="I11" s="55"/>
    </row>
    <row r="12" spans="1:14" ht="21" customHeight="1">
      <c r="A12" s="55" t="s">
        <v>126</v>
      </c>
      <c r="B12" s="55"/>
      <c r="C12" s="55"/>
      <c r="D12" s="55"/>
      <c r="E12" s="55"/>
      <c r="F12" s="55"/>
      <c r="G12" s="55"/>
      <c r="H12" s="55"/>
      <c r="I12" s="55"/>
    </row>
    <row r="13" spans="1:14" ht="24" customHeight="1">
      <c r="A13" s="55"/>
      <c r="B13" s="285" t="str">
        <f>IF($N$1="YES","--N.A.--",[1]Pravesh!$D$228)</f>
        <v>Shri</v>
      </c>
      <c r="C13" s="285"/>
      <c r="D13" s="285" t="str">
        <f>IF($N$1="YES","--N.A.--",[1]Mastersheet!$B$3)</f>
        <v>ABCD</v>
      </c>
      <c r="E13" s="285"/>
      <c r="F13" s="285"/>
      <c r="G13" s="285"/>
      <c r="H13" s="285"/>
      <c r="I13" s="55"/>
    </row>
    <row r="14" spans="1:14" ht="24" customHeight="1">
      <c r="A14" s="284" t="s">
        <v>470</v>
      </c>
      <c r="B14" s="284"/>
      <c r="C14" s="285" t="str">
        <f>IF($N$1="YES","--N.A.--",$F$23)</f>
        <v>S.D.I.</v>
      </c>
      <c r="D14" s="285"/>
      <c r="E14" s="285"/>
      <c r="F14" s="285"/>
      <c r="G14" s="285" t="s">
        <v>503</v>
      </c>
      <c r="H14" s="285"/>
      <c r="I14" s="109"/>
      <c r="J14" s="155"/>
    </row>
    <row r="15" spans="1:14" ht="24" customHeight="1">
      <c r="A15" s="485" t="s">
        <v>504</v>
      </c>
      <c r="B15" s="485"/>
      <c r="C15" s="486" t="str">
        <f>IF($N$1="YES","--N.A.--",IF($B$13="I husband of",$D$13,"I"))</f>
        <v>I</v>
      </c>
      <c r="D15" s="486"/>
      <c r="E15" s="486"/>
      <c r="F15" s="486" t="s">
        <v>505</v>
      </c>
      <c r="G15" s="486"/>
      <c r="H15" s="486"/>
      <c r="I15" s="486"/>
      <c r="J15" s="156"/>
    </row>
    <row r="16" spans="1:14" ht="24" customHeight="1">
      <c r="A16" s="485" t="s">
        <v>506</v>
      </c>
      <c r="B16" s="485"/>
      <c r="C16" s="485"/>
      <c r="D16" s="485"/>
      <c r="E16" s="485"/>
      <c r="F16" s="485"/>
      <c r="G16" s="485"/>
      <c r="H16" s="485"/>
      <c r="I16" s="485"/>
      <c r="J16" s="157"/>
    </row>
    <row r="17" spans="1:9" ht="24" customHeight="1">
      <c r="A17" s="284" t="s">
        <v>507</v>
      </c>
      <c r="B17" s="284"/>
      <c r="C17" s="284"/>
      <c r="D17" s="284"/>
      <c r="E17" s="55" t="str">
        <f>IF($N$1="YES","--N.A.--",IF($D$13=$C$15,"his/her","my"))</f>
        <v>my</v>
      </c>
      <c r="F17" s="285" t="s">
        <v>508</v>
      </c>
      <c r="G17" s="285"/>
      <c r="H17" s="285"/>
      <c r="I17" s="285"/>
    </row>
    <row r="18" spans="1:9" ht="15.75">
      <c r="A18" s="55"/>
      <c r="B18" s="55"/>
      <c r="C18" s="55"/>
      <c r="D18" s="55"/>
      <c r="E18" s="55"/>
      <c r="F18" s="55"/>
      <c r="G18" s="55"/>
      <c r="H18" s="55"/>
      <c r="I18" s="55"/>
    </row>
    <row r="19" spans="1:9" ht="15.75">
      <c r="A19" s="55"/>
      <c r="B19" s="55"/>
      <c r="C19" s="55"/>
      <c r="D19" s="55"/>
      <c r="E19" s="55"/>
      <c r="F19" s="285" t="s">
        <v>509</v>
      </c>
      <c r="G19" s="285"/>
      <c r="H19" s="285"/>
      <c r="I19" s="285"/>
    </row>
    <row r="20" spans="1:9" ht="15.75">
      <c r="A20" s="55"/>
      <c r="B20" s="55"/>
      <c r="C20" s="55"/>
      <c r="D20" s="55"/>
      <c r="E20" s="55"/>
      <c r="F20" s="109"/>
      <c r="G20" s="109"/>
      <c r="H20" s="109"/>
      <c r="I20" s="109"/>
    </row>
    <row r="21" spans="1:9" ht="21" customHeight="1">
      <c r="A21" s="55"/>
      <c r="B21" s="55"/>
      <c r="C21" s="55"/>
      <c r="D21" s="55"/>
      <c r="E21" s="158"/>
      <c r="F21" s="521" t="str">
        <f>IF($N$1="YES","--N.A.--",[1]Pravesh!$D$230)</f>
        <v>Abcd</v>
      </c>
      <c r="G21" s="521"/>
      <c r="H21" s="521"/>
      <c r="I21" s="521"/>
    </row>
    <row r="22" spans="1:9" ht="15.75">
      <c r="A22" s="55"/>
      <c r="B22" s="55"/>
      <c r="C22" s="55"/>
      <c r="D22" s="158"/>
      <c r="E22" s="158"/>
      <c r="F22" s="521"/>
      <c r="G22" s="521"/>
      <c r="H22" s="521"/>
      <c r="I22" s="521"/>
    </row>
    <row r="23" spans="1:9" ht="15.75">
      <c r="A23" s="55"/>
      <c r="B23" s="55"/>
      <c r="C23" s="55"/>
      <c r="D23" s="55"/>
      <c r="E23" s="159"/>
      <c r="F23" s="341" t="str">
        <f>IF($N$1="YES","--N.A.--",[1]Mastersheet!$B$4)</f>
        <v>S.D.I.</v>
      </c>
      <c r="G23" s="341"/>
      <c r="H23" s="341"/>
      <c r="I23" s="522"/>
    </row>
    <row r="24" spans="1:9" ht="19.5" customHeight="1">
      <c r="A24" s="55" t="s">
        <v>117</v>
      </c>
      <c r="B24" s="55"/>
      <c r="C24" s="55"/>
      <c r="D24" s="55"/>
      <c r="E24" s="55"/>
      <c r="F24" s="55" t="s">
        <v>402</v>
      </c>
      <c r="G24" s="55"/>
      <c r="H24" s="55"/>
      <c r="I24" s="55"/>
    </row>
    <row r="25" spans="1:9" ht="15.75">
      <c r="A25" s="55"/>
      <c r="B25" s="55"/>
      <c r="C25" s="55"/>
      <c r="D25" s="55"/>
      <c r="E25" s="55"/>
      <c r="F25" s="55"/>
      <c r="G25" s="55"/>
      <c r="H25" s="55"/>
      <c r="I25" s="55"/>
    </row>
    <row r="26" spans="1:9">
      <c r="A26" s="523" t="s">
        <v>510</v>
      </c>
      <c r="B26" s="523"/>
      <c r="C26" s="523"/>
      <c r="D26" s="523"/>
      <c r="E26" s="523"/>
      <c r="F26" s="523"/>
      <c r="G26" s="523"/>
      <c r="H26" s="523"/>
      <c r="I26" s="523"/>
    </row>
    <row r="27" spans="1:9" ht="18" customHeight="1">
      <c r="A27" s="523"/>
      <c r="B27" s="523"/>
      <c r="C27" s="523"/>
      <c r="D27" s="523"/>
      <c r="E27" s="523"/>
      <c r="F27" s="523"/>
      <c r="G27" s="523"/>
      <c r="H27" s="523"/>
      <c r="I27" s="523"/>
    </row>
    <row r="28" spans="1:9">
      <c r="A28" s="523"/>
      <c r="B28" s="523"/>
      <c r="C28" s="523"/>
      <c r="D28" s="523"/>
      <c r="E28" s="523"/>
      <c r="F28" s="523"/>
      <c r="G28" s="523"/>
      <c r="H28" s="523"/>
      <c r="I28" s="523"/>
    </row>
    <row r="29" spans="1:9" ht="18" customHeight="1">
      <c r="A29" s="523"/>
      <c r="B29" s="523"/>
      <c r="C29" s="523"/>
      <c r="D29" s="523"/>
      <c r="E29" s="523"/>
      <c r="F29" s="523"/>
      <c r="G29" s="523"/>
      <c r="H29" s="523"/>
      <c r="I29" s="523"/>
    </row>
    <row r="30" spans="1:9" ht="15.75">
      <c r="A30" s="55"/>
      <c r="B30" s="55"/>
      <c r="C30" s="55"/>
      <c r="D30" s="55"/>
      <c r="E30" s="55"/>
      <c r="F30" s="285" t="s">
        <v>511</v>
      </c>
      <c r="G30" s="285"/>
      <c r="H30" s="55"/>
      <c r="I30" s="55"/>
    </row>
    <row r="31" spans="1:9" ht="15.75">
      <c r="A31" s="55"/>
      <c r="B31" s="55"/>
      <c r="C31" s="55"/>
      <c r="D31" s="55"/>
      <c r="E31" s="55"/>
      <c r="F31" s="55"/>
      <c r="G31" s="55"/>
      <c r="H31" s="55"/>
      <c r="I31" s="55"/>
    </row>
    <row r="32" spans="1:9" ht="27" customHeight="1">
      <c r="A32" s="55"/>
      <c r="B32" s="55"/>
      <c r="C32" s="55"/>
      <c r="D32" s="55"/>
      <c r="E32" s="55"/>
      <c r="F32" s="55" t="s">
        <v>512</v>
      </c>
      <c r="G32" s="55"/>
      <c r="H32" s="55"/>
      <c r="I32" s="55"/>
    </row>
    <row r="33" spans="1:9" ht="15.75">
      <c r="A33" s="55"/>
      <c r="B33" s="55"/>
      <c r="C33" s="55"/>
      <c r="D33" s="55"/>
      <c r="E33" s="55"/>
      <c r="F33" s="55"/>
      <c r="G33" s="55"/>
      <c r="H33" s="55"/>
      <c r="I33" s="121">
        <v>20</v>
      </c>
    </row>
    <row r="34" spans="1:9" ht="15.75">
      <c r="A34" s="299" t="s">
        <v>497</v>
      </c>
      <c r="B34" s="299"/>
      <c r="C34" s="299"/>
      <c r="D34" s="299"/>
      <c r="E34" s="299"/>
      <c r="F34" s="299"/>
      <c r="G34" s="299"/>
      <c r="H34" s="299"/>
      <c r="I34" s="299"/>
    </row>
    <row r="35" spans="1:9" ht="15.75">
      <c r="A35" s="285" t="s">
        <v>498</v>
      </c>
      <c r="B35" s="285"/>
      <c r="C35" s="285"/>
      <c r="D35" s="285"/>
      <c r="E35" s="285"/>
      <c r="F35" s="285"/>
      <c r="G35" s="285"/>
      <c r="H35" s="285"/>
      <c r="I35" s="285"/>
    </row>
    <row r="36" spans="1:9">
      <c r="A36" s="300" t="s">
        <v>499</v>
      </c>
      <c r="B36" s="300"/>
      <c r="C36" s="300"/>
      <c r="D36" s="300"/>
      <c r="E36" s="300"/>
      <c r="F36" s="300"/>
      <c r="G36" s="300"/>
      <c r="H36" s="300"/>
      <c r="I36" s="300"/>
    </row>
    <row r="37" spans="1:9" ht="18.75" customHeight="1">
      <c r="A37" s="300"/>
      <c r="B37" s="300"/>
      <c r="C37" s="300"/>
      <c r="D37" s="300"/>
      <c r="E37" s="300"/>
      <c r="F37" s="300"/>
      <c r="G37" s="300"/>
      <c r="H37" s="300"/>
      <c r="I37" s="300"/>
    </row>
    <row r="38" spans="1:9" ht="15.75">
      <c r="A38" s="285" t="s">
        <v>500</v>
      </c>
      <c r="B38" s="285"/>
      <c r="C38" s="285"/>
      <c r="D38" s="285"/>
      <c r="E38" s="285"/>
      <c r="F38" s="285"/>
      <c r="G38" s="285"/>
      <c r="H38" s="285"/>
      <c r="I38" s="285"/>
    </row>
    <row r="39" spans="1:9" ht="15.75">
      <c r="A39" s="55" t="s">
        <v>232</v>
      </c>
      <c r="B39" s="55"/>
      <c r="C39" s="55"/>
      <c r="D39" s="55"/>
      <c r="E39" s="55"/>
      <c r="F39" s="55"/>
      <c r="G39" s="55"/>
      <c r="H39" s="55"/>
      <c r="I39" s="55"/>
    </row>
    <row r="40" spans="1:9" ht="15.75">
      <c r="A40" s="128" t="s">
        <v>501</v>
      </c>
      <c r="B40" s="55"/>
      <c r="C40" s="55"/>
      <c r="D40" s="55"/>
      <c r="E40" s="55"/>
      <c r="F40" s="55"/>
      <c r="G40" s="55"/>
      <c r="H40" s="55"/>
      <c r="I40" s="55"/>
    </row>
    <row r="41" spans="1:9" ht="15.75">
      <c r="A41" s="520" t="str">
        <f>IF($N$1="YES","--N.A.--",[1]Mastersheet!$G$9)</f>
        <v>DEPUTY DIRECTOR, XXXXXXXXX  RAJ, BIKANER</v>
      </c>
      <c r="B41" s="520"/>
      <c r="C41" s="520"/>
      <c r="D41" s="520"/>
      <c r="E41" s="55"/>
      <c r="F41" s="55"/>
      <c r="G41" s="55"/>
      <c r="H41" s="55"/>
      <c r="I41" s="55"/>
    </row>
    <row r="42" spans="1:9" ht="21" customHeight="1">
      <c r="A42" s="520"/>
      <c r="B42" s="520"/>
      <c r="C42" s="520"/>
      <c r="D42" s="520"/>
      <c r="E42" s="55"/>
      <c r="F42" s="55"/>
      <c r="G42" s="55"/>
      <c r="H42" s="55"/>
      <c r="I42" s="55"/>
    </row>
    <row r="43" spans="1:9" ht="27" customHeight="1">
      <c r="A43" s="55"/>
      <c r="B43" s="128" t="s">
        <v>502</v>
      </c>
      <c r="C43" s="55"/>
      <c r="D43" s="55"/>
      <c r="E43" s="55"/>
      <c r="F43" s="55"/>
      <c r="G43" s="55"/>
      <c r="H43" s="55"/>
      <c r="I43" s="55"/>
    </row>
    <row r="44" spans="1:9" ht="19.5" customHeight="1">
      <c r="A44" s="55" t="s">
        <v>126</v>
      </c>
      <c r="B44" s="55"/>
      <c r="C44" s="55"/>
      <c r="D44" s="55"/>
      <c r="E44" s="55"/>
      <c r="F44" s="55"/>
      <c r="G44" s="55"/>
      <c r="H44" s="55"/>
      <c r="I44" s="55"/>
    </row>
    <row r="45" spans="1:9" ht="15.75">
      <c r="A45" s="55"/>
      <c r="B45" s="285" t="str">
        <f>IF($N$1="YES","--N.A.--",[1]Pravesh!$D$228)</f>
        <v>Shri</v>
      </c>
      <c r="C45" s="285"/>
      <c r="D45" s="285" t="str">
        <f>IF($N$1="YES","--N.A.--",[1]Mastersheet!$B$3)</f>
        <v>ABCD</v>
      </c>
      <c r="E45" s="285"/>
      <c r="F45" s="285"/>
      <c r="G45" s="285"/>
      <c r="H45" s="285"/>
      <c r="I45" s="55"/>
    </row>
    <row r="46" spans="1:9" ht="26.25" customHeight="1">
      <c r="A46" s="284" t="s">
        <v>470</v>
      </c>
      <c r="B46" s="284"/>
      <c r="C46" s="285" t="str">
        <f>$F$23</f>
        <v>S.D.I.</v>
      </c>
      <c r="D46" s="285"/>
      <c r="E46" s="285"/>
      <c r="F46" s="285"/>
      <c r="G46" s="285" t="s">
        <v>503</v>
      </c>
      <c r="H46" s="285"/>
      <c r="I46" s="109"/>
    </row>
    <row r="47" spans="1:9" ht="20.25" customHeight="1">
      <c r="A47" s="485" t="s">
        <v>504</v>
      </c>
      <c r="B47" s="485"/>
      <c r="C47" s="486" t="str">
        <f>IF($B$13="I husband of",$D$13,"I")</f>
        <v>I</v>
      </c>
      <c r="D47" s="486"/>
      <c r="E47" s="486"/>
      <c r="F47" s="486" t="s">
        <v>505</v>
      </c>
      <c r="G47" s="486"/>
      <c r="H47" s="486"/>
      <c r="I47" s="486"/>
    </row>
    <row r="48" spans="1:9" ht="16.5" customHeight="1">
      <c r="A48" s="485" t="s">
        <v>506</v>
      </c>
      <c r="B48" s="485"/>
      <c r="C48" s="485"/>
      <c r="D48" s="485"/>
      <c r="E48" s="485"/>
      <c r="F48" s="485"/>
      <c r="G48" s="485"/>
      <c r="H48" s="485"/>
      <c r="I48" s="485"/>
    </row>
    <row r="49" spans="1:9" ht="20.25" customHeight="1">
      <c r="A49" s="284" t="s">
        <v>507</v>
      </c>
      <c r="B49" s="284"/>
      <c r="C49" s="284"/>
      <c r="D49" s="284"/>
      <c r="E49" s="55" t="str">
        <f>IF($D$13=$C$15,"his/her","my")</f>
        <v>my</v>
      </c>
      <c r="F49" s="284" t="s">
        <v>508</v>
      </c>
      <c r="G49" s="284"/>
      <c r="H49" s="284"/>
      <c r="I49" s="284"/>
    </row>
    <row r="50" spans="1:9" ht="15.75">
      <c r="A50" s="55"/>
      <c r="B50" s="55"/>
      <c r="C50" s="55"/>
      <c r="D50" s="55"/>
      <c r="E50" s="55"/>
      <c r="F50" s="55"/>
      <c r="G50" s="55"/>
      <c r="H50" s="55"/>
      <c r="I50" s="55"/>
    </row>
    <row r="51" spans="1:9" ht="15.75">
      <c r="A51" s="55"/>
      <c r="B51" s="55"/>
      <c r="C51" s="55"/>
      <c r="D51" s="55"/>
      <c r="E51" s="55"/>
      <c r="F51" s="285" t="s">
        <v>509</v>
      </c>
      <c r="G51" s="285"/>
      <c r="H51" s="285"/>
      <c r="I51" s="285"/>
    </row>
    <row r="52" spans="1:9" ht="17.25" customHeight="1">
      <c r="A52" s="55"/>
      <c r="B52" s="55"/>
      <c r="C52" s="55"/>
      <c r="D52" s="55"/>
      <c r="E52" s="55"/>
      <c r="F52" s="109"/>
      <c r="G52" s="109"/>
      <c r="H52" s="109"/>
      <c r="I52" s="109"/>
    </row>
    <row r="53" spans="1:9" ht="15.75">
      <c r="A53" s="55"/>
      <c r="B53" s="55"/>
      <c r="C53" s="55"/>
      <c r="D53" s="55"/>
      <c r="E53" s="158"/>
      <c r="F53" s="521" t="str">
        <f>IF($N$1="YES","--N.A.--",[1]Pravesh!$D$230)</f>
        <v>Abcd</v>
      </c>
      <c r="G53" s="521"/>
      <c r="H53" s="521"/>
      <c r="I53" s="521"/>
    </row>
    <row r="54" spans="1:9" ht="15.75">
      <c r="A54" s="55"/>
      <c r="B54" s="55"/>
      <c r="C54" s="55"/>
      <c r="D54" s="158"/>
      <c r="E54" s="158"/>
      <c r="F54" s="521"/>
      <c r="G54" s="521"/>
      <c r="H54" s="521"/>
      <c r="I54" s="521"/>
    </row>
    <row r="55" spans="1:9" ht="15.75">
      <c r="A55" s="55"/>
      <c r="B55" s="55"/>
      <c r="C55" s="55"/>
      <c r="D55" s="55"/>
      <c r="E55" s="159"/>
      <c r="F55" s="341" t="str">
        <f>IF($N$1="YES","--N.A.--",[1]Mastersheet!$B$4)</f>
        <v>S.D.I.</v>
      </c>
      <c r="G55" s="341"/>
      <c r="H55" s="341"/>
      <c r="I55" s="522"/>
    </row>
    <row r="56" spans="1:9" ht="15.75">
      <c r="A56" s="55" t="s">
        <v>117</v>
      </c>
      <c r="B56" s="55"/>
      <c r="C56" s="55"/>
      <c r="D56" s="55"/>
      <c r="E56" s="55"/>
      <c r="F56" s="55" t="s">
        <v>402</v>
      </c>
      <c r="G56" s="55"/>
      <c r="H56" s="55"/>
      <c r="I56" s="55"/>
    </row>
    <row r="57" spans="1:9" ht="15.75">
      <c r="A57" s="55"/>
      <c r="B57" s="55"/>
      <c r="C57" s="55"/>
      <c r="D57" s="55"/>
      <c r="E57" s="55"/>
      <c r="F57" s="55"/>
      <c r="G57" s="55"/>
      <c r="H57" s="55"/>
      <c r="I57" s="55"/>
    </row>
    <row r="58" spans="1:9">
      <c r="A58" s="523" t="s">
        <v>510</v>
      </c>
      <c r="B58" s="523"/>
      <c r="C58" s="523"/>
      <c r="D58" s="523"/>
      <c r="E58" s="523"/>
      <c r="F58" s="523"/>
      <c r="G58" s="523"/>
      <c r="H58" s="523"/>
      <c r="I58" s="523"/>
    </row>
    <row r="59" spans="1:9">
      <c r="A59" s="523"/>
      <c r="B59" s="523"/>
      <c r="C59" s="523"/>
      <c r="D59" s="523"/>
      <c r="E59" s="523"/>
      <c r="F59" s="523"/>
      <c r="G59" s="523"/>
      <c r="H59" s="523"/>
      <c r="I59" s="523"/>
    </row>
    <row r="60" spans="1:9">
      <c r="A60" s="523"/>
      <c r="B60" s="523"/>
      <c r="C60" s="523"/>
      <c r="D60" s="523"/>
      <c r="E60" s="523"/>
      <c r="F60" s="523"/>
      <c r="G60" s="523"/>
      <c r="H60" s="523"/>
      <c r="I60" s="523"/>
    </row>
    <row r="61" spans="1:9">
      <c r="A61" s="523"/>
      <c r="B61" s="523"/>
      <c r="C61" s="523"/>
      <c r="D61" s="523"/>
      <c r="E61" s="523"/>
      <c r="F61" s="523"/>
      <c r="G61" s="523"/>
      <c r="H61" s="523"/>
      <c r="I61" s="523"/>
    </row>
    <row r="62" spans="1:9" ht="15.75">
      <c r="A62" s="55"/>
      <c r="B62" s="55"/>
      <c r="C62" s="55"/>
      <c r="D62" s="55"/>
      <c r="E62" s="55"/>
      <c r="F62" s="285" t="s">
        <v>511</v>
      </c>
      <c r="G62" s="285"/>
      <c r="H62" s="55"/>
      <c r="I62" s="55"/>
    </row>
    <row r="63" spans="1:9" ht="15.75">
      <c r="A63" s="55"/>
      <c r="B63" s="55"/>
      <c r="C63" s="55"/>
      <c r="D63" s="55"/>
      <c r="E63" s="55"/>
      <c r="F63" s="55"/>
      <c r="G63" s="55"/>
      <c r="H63" s="55"/>
      <c r="I63" s="55"/>
    </row>
    <row r="64" spans="1:9" ht="15.75">
      <c r="A64" s="55"/>
      <c r="B64" s="55"/>
      <c r="C64" s="55"/>
      <c r="D64" s="55"/>
      <c r="E64" s="55"/>
      <c r="F64" s="55" t="s">
        <v>512</v>
      </c>
      <c r="G64" s="55"/>
      <c r="H64" s="55"/>
      <c r="I64" s="55"/>
    </row>
    <row r="65" spans="1:9">
      <c r="A65" s="152"/>
      <c r="B65" s="152"/>
      <c r="C65" s="152"/>
      <c r="D65" s="152"/>
      <c r="E65" s="152"/>
      <c r="F65" s="152"/>
      <c r="G65" s="152"/>
      <c r="H65" s="152"/>
      <c r="I65" s="152"/>
    </row>
    <row r="66" spans="1:9">
      <c r="A66" s="152"/>
      <c r="B66" s="152"/>
      <c r="C66" s="152"/>
      <c r="D66" s="152"/>
      <c r="E66" s="152"/>
      <c r="F66" s="152"/>
      <c r="G66" s="152"/>
      <c r="H66" s="152"/>
      <c r="I66" s="152"/>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scale="98" orientation="portrait" r:id="rId1"/>
  <headerFooter alignWithMargins="0">
    <oddFooter>&amp;L16.18.1.22.5.19.8√97263.0458756048</oddFooter>
  </headerFooter>
  <rowBreaks count="1" manualBreakCount="1">
    <brk id="32" max="8" man="1"/>
  </rowBreaks>
</worksheet>
</file>

<file path=xl/worksheets/sheet12.xml><?xml version="1.0" encoding="utf-8"?>
<worksheet xmlns="http://schemas.openxmlformats.org/spreadsheetml/2006/main" xmlns:r="http://schemas.openxmlformats.org/officeDocument/2006/relationships">
  <sheetPr codeName="Sheet51"/>
  <dimension ref="A1:N49"/>
  <sheetViews>
    <sheetView view="pageBreakPreview" topLeftCell="A28" zoomScaleSheetLayoutView="100" workbookViewId="0">
      <selection activeCell="F33" sqref="F33:I36"/>
    </sheetView>
  </sheetViews>
  <sheetFormatPr defaultRowHeight="18"/>
  <cols>
    <col min="1" max="7" width="9.140625" style="59"/>
    <col min="8" max="8" width="8.7109375" style="59" customWidth="1"/>
    <col min="9" max="9" width="9.140625" style="59"/>
    <col min="10" max="10" width="12.85546875" style="59" customWidth="1"/>
    <col min="11" max="16384" width="9.140625" style="59"/>
  </cols>
  <sheetData>
    <row r="1" spans="1:14">
      <c r="A1" s="135"/>
      <c r="B1" s="135"/>
      <c r="C1" s="135"/>
      <c r="D1" s="135"/>
      <c r="E1" s="135"/>
      <c r="F1" s="135"/>
      <c r="G1" s="135"/>
      <c r="H1" s="135"/>
      <c r="I1" s="135"/>
      <c r="J1" s="135">
        <v>25</v>
      </c>
      <c r="N1" s="58" t="str">
        <f>[1]Mastersheet!$H$24</f>
        <v>NO</v>
      </c>
    </row>
    <row r="2" spans="1:14">
      <c r="A2" s="299" t="s">
        <v>513</v>
      </c>
      <c r="B2" s="299"/>
      <c r="C2" s="299"/>
      <c r="D2" s="299"/>
      <c r="E2" s="299"/>
      <c r="F2" s="299"/>
      <c r="G2" s="299"/>
      <c r="H2" s="299"/>
      <c r="I2" s="299"/>
      <c r="J2" s="299"/>
    </row>
    <row r="3" spans="1:14">
      <c r="A3" s="299" t="s">
        <v>514</v>
      </c>
      <c r="B3" s="299"/>
      <c r="C3" s="299"/>
      <c r="D3" s="299"/>
      <c r="E3" s="299"/>
      <c r="F3" s="299"/>
      <c r="G3" s="299"/>
      <c r="H3" s="299"/>
      <c r="I3" s="299"/>
      <c r="J3" s="299"/>
    </row>
    <row r="4" spans="1:14" ht="18" customHeight="1">
      <c r="A4" s="300" t="s">
        <v>515</v>
      </c>
      <c r="B4" s="300"/>
      <c r="C4" s="300"/>
      <c r="D4" s="300"/>
      <c r="E4" s="300"/>
      <c r="F4" s="300"/>
      <c r="G4" s="300"/>
      <c r="H4" s="300"/>
      <c r="I4" s="300"/>
      <c r="J4" s="300"/>
    </row>
    <row r="5" spans="1:14">
      <c r="A5" s="300"/>
      <c r="B5" s="300"/>
      <c r="C5" s="300"/>
      <c r="D5" s="300"/>
      <c r="E5" s="300"/>
      <c r="F5" s="300"/>
      <c r="G5" s="300"/>
      <c r="H5" s="300"/>
      <c r="I5" s="300"/>
      <c r="J5" s="300"/>
    </row>
    <row r="6" spans="1:14">
      <c r="A6" s="55" t="s">
        <v>232</v>
      </c>
      <c r="B6" s="55"/>
      <c r="C6" s="55"/>
      <c r="D6" s="55"/>
      <c r="E6" s="55"/>
      <c r="F6" s="55"/>
      <c r="G6" s="55"/>
      <c r="H6" s="55"/>
      <c r="I6" s="55"/>
      <c r="J6" s="55"/>
    </row>
    <row r="7" spans="1:14">
      <c r="A7" s="284" t="s">
        <v>516</v>
      </c>
      <c r="B7" s="284"/>
      <c r="C7" s="284"/>
      <c r="D7" s="55"/>
      <c r="E7" s="55"/>
      <c r="F7" s="55"/>
      <c r="G7" s="488" t="str">
        <f>IF($N$1="NO","THE FORM NO 27 IS NOT APPLICABLE DUE TO NOT HAVING ANY GOVTT. ACCOMMODATION","")</f>
        <v>THE FORM NO 27 IS NOT APPLICABLE DUE TO NOT HAVING ANY GOVTT. ACCOMMODATION</v>
      </c>
      <c r="H7" s="488"/>
      <c r="I7" s="488"/>
      <c r="J7" s="55"/>
    </row>
    <row r="8" spans="1:14">
      <c r="A8" s="284" t="s">
        <v>517</v>
      </c>
      <c r="B8" s="284"/>
      <c r="C8" s="284"/>
      <c r="D8" s="55"/>
      <c r="E8" s="55"/>
      <c r="F8" s="55"/>
      <c r="G8" s="488"/>
      <c r="H8" s="488"/>
      <c r="I8" s="488"/>
      <c r="J8" s="55"/>
    </row>
    <row r="9" spans="1:14">
      <c r="A9" s="150" t="s">
        <v>518</v>
      </c>
      <c r="B9" s="55"/>
      <c r="C9" s="55"/>
      <c r="D9" s="55"/>
      <c r="E9" s="55"/>
      <c r="F9" s="55"/>
      <c r="G9" s="488"/>
      <c r="H9" s="488"/>
      <c r="I9" s="488"/>
      <c r="J9" s="55"/>
    </row>
    <row r="10" spans="1:14">
      <c r="A10" s="150" t="s">
        <v>519</v>
      </c>
      <c r="B10" s="55"/>
      <c r="C10" s="55"/>
      <c r="D10" s="55"/>
      <c r="E10" s="55"/>
      <c r="F10" s="55"/>
      <c r="G10" s="488"/>
      <c r="H10" s="488"/>
      <c r="I10" s="488"/>
      <c r="J10" s="55"/>
    </row>
    <row r="11" spans="1:14">
      <c r="A11" s="285" t="s">
        <v>520</v>
      </c>
      <c r="B11" s="285"/>
      <c r="C11" s="285"/>
      <c r="D11" s="285"/>
      <c r="E11" s="285"/>
      <c r="F11" s="285"/>
      <c r="G11" s="285"/>
      <c r="H11" s="285"/>
      <c r="I11" s="285"/>
      <c r="J11" s="55"/>
    </row>
    <row r="12" spans="1:14">
      <c r="A12" s="55" t="s">
        <v>126</v>
      </c>
      <c r="B12" s="55"/>
      <c r="C12" s="55"/>
      <c r="D12" s="55"/>
      <c r="E12" s="55"/>
      <c r="F12" s="55"/>
      <c r="G12" s="55"/>
      <c r="H12" s="55"/>
      <c r="I12" s="55"/>
      <c r="J12" s="55"/>
    </row>
    <row r="13" spans="1:14">
      <c r="A13" s="55"/>
      <c r="B13" s="285" t="str">
        <f>IF($N$1="YES",[1]Pravesh!D228,"--N.A.---")</f>
        <v>--N.A.---</v>
      </c>
      <c r="C13" s="285"/>
      <c r="D13" s="285" t="str">
        <f>IF($N$1="YES",[1]Mastersheet!$B$3,"----------N.A.--------------")</f>
        <v>----------N.A.--------------</v>
      </c>
      <c r="E13" s="285"/>
      <c r="F13" s="285"/>
      <c r="G13" s="285"/>
      <c r="H13" s="285"/>
      <c r="I13" s="285" t="s">
        <v>470</v>
      </c>
      <c r="J13" s="285"/>
    </row>
    <row r="14" spans="1:14" ht="29.25" customHeight="1">
      <c r="A14" s="524" t="str">
        <f>IF($N$1="YES",[1]Mastersheet!B4,"----------")</f>
        <v>----------</v>
      </c>
      <c r="B14" s="524"/>
      <c r="C14" s="524"/>
      <c r="D14" s="515" t="s">
        <v>471</v>
      </c>
      <c r="E14" s="515"/>
      <c r="F14" s="524" t="str">
        <f>IF($N$1="YES",[1]Mastersheet!B5,"-------------------N.A.----------------------------")</f>
        <v>-------------------N.A.----------------------------</v>
      </c>
      <c r="G14" s="524"/>
      <c r="H14" s="524"/>
      <c r="I14" s="524"/>
      <c r="J14" s="524"/>
    </row>
    <row r="15" spans="1:14" ht="21.75" customHeight="1">
      <c r="A15" s="286" t="s">
        <v>521</v>
      </c>
      <c r="B15" s="286"/>
      <c r="C15" s="286"/>
      <c r="D15" s="286"/>
      <c r="E15" s="286"/>
      <c r="F15" s="286"/>
      <c r="G15" s="286"/>
      <c r="H15" s="286"/>
      <c r="I15" s="286"/>
      <c r="J15" s="286"/>
    </row>
    <row r="16" spans="1:14">
      <c r="A16" s="286"/>
      <c r="B16" s="286"/>
      <c r="C16" s="286"/>
      <c r="D16" s="286"/>
      <c r="E16" s="286"/>
      <c r="F16" s="286"/>
      <c r="G16" s="286"/>
      <c r="H16" s="286"/>
      <c r="I16" s="286"/>
      <c r="J16" s="286"/>
    </row>
    <row r="17" spans="1:10">
      <c r="A17" s="55">
        <v>1</v>
      </c>
      <c r="B17" s="284" t="s">
        <v>522</v>
      </c>
      <c r="C17" s="284"/>
      <c r="D17" s="284"/>
      <c r="E17" s="492" t="str">
        <f>[1]Pravesh!A351</f>
        <v>NIL</v>
      </c>
      <c r="F17" s="284"/>
      <c r="G17" s="284"/>
      <c r="H17" s="284"/>
      <c r="I17" s="284"/>
      <c r="J17" s="284"/>
    </row>
    <row r="18" spans="1:10">
      <c r="A18" s="55">
        <v>2</v>
      </c>
      <c r="B18" s="284" t="s">
        <v>523</v>
      </c>
      <c r="C18" s="284"/>
      <c r="D18" s="284"/>
      <c r="E18" s="492" t="str">
        <f>[1]Pravesh!B351</f>
        <v>NIL</v>
      </c>
      <c r="F18" s="284"/>
      <c r="G18" s="284"/>
      <c r="H18" s="284"/>
      <c r="I18" s="284"/>
      <c r="J18" s="284"/>
    </row>
    <row r="19" spans="1:10">
      <c r="A19" s="55">
        <v>3</v>
      </c>
      <c r="B19" s="284" t="s">
        <v>524</v>
      </c>
      <c r="C19" s="284"/>
      <c r="D19" s="284"/>
      <c r="E19" s="492" t="str">
        <f>[1]Pravesh!D351</f>
        <v>NIL</v>
      </c>
      <c r="F19" s="284"/>
      <c r="G19" s="284"/>
      <c r="H19" s="284"/>
      <c r="I19" s="284"/>
      <c r="J19" s="284"/>
    </row>
    <row r="20" spans="1:10">
      <c r="A20" s="284" t="s">
        <v>525</v>
      </c>
      <c r="B20" s="284"/>
      <c r="C20" s="284"/>
      <c r="D20" s="284"/>
      <c r="E20" s="492" t="str">
        <f>[1]Pravesh!G351</f>
        <v>NIL</v>
      </c>
      <c r="F20" s="284"/>
      <c r="G20" s="284"/>
      <c r="H20" s="284"/>
      <c r="I20" s="284"/>
      <c r="J20" s="284"/>
    </row>
    <row r="21" spans="1:10">
      <c r="A21" s="284" t="s">
        <v>526</v>
      </c>
      <c r="B21" s="284"/>
      <c r="C21" s="284"/>
      <c r="D21" s="284"/>
      <c r="E21" s="492" t="str">
        <f>[1]Pravesh!H351</f>
        <v>NIL</v>
      </c>
      <c r="F21" s="284"/>
      <c r="G21" s="284"/>
      <c r="H21" s="284"/>
      <c r="I21" s="284"/>
      <c r="J21" s="284"/>
    </row>
    <row r="22" spans="1:10">
      <c r="A22" s="284" t="s">
        <v>527</v>
      </c>
      <c r="B22" s="284"/>
      <c r="C22" s="284"/>
      <c r="D22" s="284"/>
      <c r="E22" s="284"/>
      <c r="F22" s="284"/>
      <c r="G22" s="284"/>
      <c r="H22" s="284"/>
      <c r="I22" s="284"/>
      <c r="J22" s="284"/>
    </row>
    <row r="23" spans="1:10">
      <c r="A23" s="284" t="s">
        <v>528</v>
      </c>
      <c r="B23" s="284"/>
      <c r="C23" s="284"/>
      <c r="D23" s="284"/>
      <c r="E23" s="284"/>
      <c r="F23" s="284"/>
      <c r="G23" s="284"/>
      <c r="H23" s="284"/>
      <c r="I23" s="284"/>
      <c r="J23" s="284"/>
    </row>
    <row r="24" spans="1:10">
      <c r="A24" s="55"/>
      <c r="B24" s="55"/>
      <c r="C24" s="55"/>
      <c r="D24" s="55"/>
      <c r="E24" s="55"/>
      <c r="F24" s="128"/>
      <c r="G24" s="128"/>
      <c r="H24" s="128"/>
      <c r="I24" s="128" t="s">
        <v>144</v>
      </c>
      <c r="J24" s="128"/>
    </row>
    <row r="25" spans="1:10">
      <c r="A25" s="128" t="s">
        <v>395</v>
      </c>
      <c r="B25" s="525" t="str">
        <f>IF($N$1="YES",[1]Pravesh!I202,"")</f>
        <v/>
      </c>
      <c r="C25" s="525"/>
      <c r="D25" s="55"/>
      <c r="E25" s="285"/>
      <c r="F25" s="285"/>
      <c r="G25" s="341"/>
      <c r="H25" s="341"/>
      <c r="I25" s="341"/>
      <c r="J25" s="98"/>
    </row>
    <row r="26" spans="1:10">
      <c r="A26" s="55"/>
      <c r="B26" s="55"/>
      <c r="C26" s="55"/>
      <c r="D26" s="55"/>
      <c r="E26" s="526" t="str">
        <f>IF($N$1="YES",[1]Pravesh!D230,"------------N.A.------------")</f>
        <v>------------N.A.------------</v>
      </c>
      <c r="F26" s="526"/>
      <c r="G26" s="526"/>
      <c r="H26" s="526"/>
      <c r="I26" s="526"/>
      <c r="J26" s="527"/>
    </row>
    <row r="27" spans="1:10">
      <c r="A27" s="55"/>
      <c r="B27" s="87"/>
      <c r="C27" s="87"/>
      <c r="D27" s="87"/>
      <c r="E27" s="341" t="str">
        <f>IF($N$1="YES",[1]Mastersheet!B4,"----------------N.A.---------------")</f>
        <v>----------------N.A.---------------</v>
      </c>
      <c r="F27" s="341"/>
      <c r="G27" s="341"/>
      <c r="H27" s="341"/>
      <c r="I27" s="341"/>
      <c r="J27" s="522"/>
    </row>
    <row r="28" spans="1:10">
      <c r="A28" s="299" t="s">
        <v>529</v>
      </c>
      <c r="B28" s="299"/>
      <c r="C28" s="299"/>
      <c r="D28" s="299"/>
      <c r="E28" s="299"/>
      <c r="F28" s="299"/>
      <c r="G28" s="299"/>
      <c r="H28" s="299"/>
      <c r="I28" s="299"/>
      <c r="J28" s="299"/>
    </row>
    <row r="29" spans="1:10">
      <c r="A29" s="299" t="s">
        <v>530</v>
      </c>
      <c r="B29" s="299"/>
      <c r="C29" s="299"/>
      <c r="D29" s="299"/>
      <c r="E29" s="299"/>
      <c r="F29" s="299"/>
      <c r="G29" s="299"/>
      <c r="H29" s="299"/>
      <c r="I29" s="299"/>
      <c r="J29" s="299"/>
    </row>
    <row r="30" spans="1:10">
      <c r="A30" s="299" t="s">
        <v>531</v>
      </c>
      <c r="B30" s="299"/>
      <c r="C30" s="299"/>
      <c r="D30" s="299"/>
      <c r="E30" s="299"/>
      <c r="F30" s="299"/>
      <c r="G30" s="299"/>
      <c r="H30" s="299"/>
      <c r="I30" s="299"/>
      <c r="J30" s="299"/>
    </row>
    <row r="31" spans="1:10" ht="18" customHeight="1">
      <c r="A31" s="300" t="s">
        <v>532</v>
      </c>
      <c r="B31" s="300"/>
      <c r="C31" s="300"/>
      <c r="D31" s="300"/>
      <c r="E31" s="300"/>
      <c r="F31" s="300"/>
      <c r="G31" s="300"/>
      <c r="H31" s="300"/>
      <c r="I31" s="300"/>
      <c r="J31" s="300"/>
    </row>
    <row r="32" spans="1:10">
      <c r="A32" s="300"/>
      <c r="B32" s="300"/>
      <c r="C32" s="300"/>
      <c r="D32" s="300"/>
      <c r="E32" s="300"/>
      <c r="F32" s="300"/>
      <c r="G32" s="300"/>
      <c r="H32" s="300"/>
      <c r="I32" s="300"/>
      <c r="J32" s="300"/>
    </row>
    <row r="33" spans="1:10" ht="15.75" customHeight="1">
      <c r="A33" s="55" t="s">
        <v>232</v>
      </c>
      <c r="B33" s="55"/>
      <c r="C33" s="55"/>
      <c r="D33" s="55"/>
      <c r="E33" s="55"/>
      <c r="F33" s="488" t="str">
        <f>IF($N$1="YES","THE FORM NO 27 A IS NOT APPLICABLE DUE TO  HAVING  GOVTT. ACCOMMODATION","")</f>
        <v/>
      </c>
      <c r="G33" s="488"/>
      <c r="H33" s="488"/>
      <c r="I33" s="488"/>
      <c r="J33" s="55"/>
    </row>
    <row r="34" spans="1:10">
      <c r="A34" s="150" t="s">
        <v>533</v>
      </c>
      <c r="B34" s="55"/>
      <c r="C34" s="55"/>
      <c r="D34" s="55"/>
      <c r="E34" s="55"/>
      <c r="F34" s="488"/>
      <c r="G34" s="488"/>
      <c r="H34" s="488"/>
      <c r="I34" s="488"/>
      <c r="J34" s="55"/>
    </row>
    <row r="35" spans="1:10" ht="9" customHeight="1">
      <c r="A35" s="160"/>
      <c r="B35" s="55"/>
      <c r="C35" s="55"/>
      <c r="D35" s="55"/>
      <c r="E35" s="55"/>
      <c r="F35" s="488"/>
      <c r="G35" s="488"/>
      <c r="H35" s="488"/>
      <c r="I35" s="488"/>
      <c r="J35" s="55"/>
    </row>
    <row r="36" spans="1:10">
      <c r="A36" s="284" t="s">
        <v>534</v>
      </c>
      <c r="B36" s="284"/>
      <c r="C36" s="284"/>
      <c r="D36" s="284"/>
      <c r="E36" s="55"/>
      <c r="F36" s="488"/>
      <c r="G36" s="488"/>
      <c r="H36" s="488"/>
      <c r="I36" s="488"/>
      <c r="J36" s="55"/>
    </row>
    <row r="37" spans="1:10">
      <c r="A37" s="55"/>
      <c r="B37" s="284" t="s">
        <v>535</v>
      </c>
      <c r="C37" s="284"/>
      <c r="D37" s="284"/>
      <c r="E37" s="284"/>
      <c r="F37" s="284"/>
      <c r="G37" s="284"/>
      <c r="H37" s="284"/>
      <c r="I37" s="284"/>
      <c r="J37" s="55"/>
    </row>
    <row r="38" spans="1:10">
      <c r="A38" s="55" t="s">
        <v>126</v>
      </c>
      <c r="B38" s="55"/>
      <c r="C38" s="55"/>
      <c r="D38" s="55"/>
      <c r="E38" s="55"/>
      <c r="F38" s="55"/>
      <c r="G38" s="55"/>
      <c r="H38" s="55"/>
      <c r="I38" s="55"/>
      <c r="J38" s="55"/>
    </row>
    <row r="39" spans="1:10">
      <c r="A39" s="55"/>
      <c r="B39" s="285" t="str">
        <f>IF($N$1="NO",[1]Pravesh!D228,"-----N.A.----")</f>
        <v>Shri</v>
      </c>
      <c r="C39" s="285"/>
      <c r="D39" s="285" t="str">
        <f>IF($N$1="NO",[1]Mastersheet!$B$3,"------------N.A.-------------")</f>
        <v>ABCD</v>
      </c>
      <c r="E39" s="285"/>
      <c r="F39" s="285"/>
      <c r="G39" s="285"/>
      <c r="H39" s="285"/>
      <c r="I39" s="285" t="s">
        <v>536</v>
      </c>
      <c r="J39" s="285"/>
    </row>
    <row r="40" spans="1:10">
      <c r="A40" s="285" t="str">
        <f>IF($N$1="NO",[1]Mastersheet!B4,"-----------N.A.-------------")</f>
        <v>S.D.I.</v>
      </c>
      <c r="B40" s="285"/>
      <c r="C40" s="285"/>
      <c r="D40" s="285"/>
      <c r="E40" s="285" t="s">
        <v>537</v>
      </c>
      <c r="F40" s="285"/>
      <c r="G40" s="285"/>
      <c r="H40" s="285"/>
      <c r="I40" s="285"/>
      <c r="J40" s="285"/>
    </row>
    <row r="41" spans="1:10" ht="18" customHeight="1">
      <c r="A41" s="286" t="s">
        <v>538</v>
      </c>
      <c r="B41" s="286"/>
      <c r="C41" s="286"/>
      <c r="D41" s="286"/>
      <c r="E41" s="286"/>
      <c r="F41" s="286"/>
      <c r="G41" s="286"/>
      <c r="H41" s="286"/>
      <c r="I41" s="286"/>
      <c r="J41" s="286"/>
    </row>
    <row r="42" spans="1:10" ht="18" customHeight="1">
      <c r="A42" s="286"/>
      <c r="B42" s="286"/>
      <c r="C42" s="286"/>
      <c r="D42" s="286"/>
      <c r="E42" s="286"/>
      <c r="F42" s="286"/>
      <c r="G42" s="286"/>
      <c r="H42" s="286"/>
      <c r="I42" s="286"/>
      <c r="J42" s="286"/>
    </row>
    <row r="43" spans="1:10" ht="18" customHeight="1">
      <c r="A43" s="286" t="s">
        <v>539</v>
      </c>
      <c r="B43" s="286"/>
      <c r="C43" s="286"/>
      <c r="D43" s="286"/>
      <c r="E43" s="286"/>
      <c r="F43" s="286"/>
      <c r="G43" s="286"/>
      <c r="H43" s="286"/>
      <c r="I43" s="286"/>
      <c r="J43" s="286"/>
    </row>
    <row r="44" spans="1:10">
      <c r="A44" s="286"/>
      <c r="B44" s="286"/>
      <c r="C44" s="286"/>
      <c r="D44" s="286"/>
      <c r="E44" s="286"/>
      <c r="F44" s="286"/>
      <c r="G44" s="286"/>
      <c r="H44" s="286"/>
      <c r="I44" s="286"/>
      <c r="J44" s="286"/>
    </row>
    <row r="45" spans="1:10" ht="4.5" customHeight="1">
      <c r="A45" s="55"/>
      <c r="B45" s="55"/>
      <c r="C45" s="55"/>
      <c r="D45" s="55"/>
      <c r="E45" s="55"/>
      <c r="F45" s="55"/>
      <c r="G45" s="55"/>
      <c r="H45" s="55"/>
      <c r="I45" s="55"/>
      <c r="J45" s="55"/>
    </row>
    <row r="46" spans="1:10">
      <c r="A46" s="55" t="s">
        <v>540</v>
      </c>
      <c r="B46" s="528">
        <f ca="1">IF($N$1="NO",[1]Pravesh!I202,"")</f>
        <v>45564</v>
      </c>
      <c r="C46" s="528"/>
      <c r="D46" s="55"/>
      <c r="E46" s="285" t="s">
        <v>144</v>
      </c>
      <c r="F46" s="285"/>
      <c r="G46" s="285"/>
      <c r="H46" s="285"/>
      <c r="I46" s="285"/>
      <c r="J46" s="285"/>
    </row>
    <row r="47" spans="1:10">
      <c r="A47" s="55"/>
      <c r="B47" s="55"/>
      <c r="C47" s="55"/>
      <c r="D47" s="285"/>
      <c r="E47" s="285"/>
      <c r="F47" s="285"/>
      <c r="G47" s="285"/>
      <c r="H47" s="285"/>
      <c r="I47" s="285"/>
      <c r="J47" s="55"/>
    </row>
    <row r="48" spans="1:10">
      <c r="A48" s="55"/>
      <c r="B48" s="55"/>
      <c r="C48" s="55"/>
      <c r="D48" s="55"/>
      <c r="E48" s="526" t="str">
        <f>IF($N$1="NO",[1]Pravesh!D230,"------------N.A.------------")</f>
        <v>Abcd</v>
      </c>
      <c r="F48" s="526"/>
      <c r="G48" s="526"/>
      <c r="H48" s="526"/>
      <c r="I48" s="526"/>
      <c r="J48" s="527"/>
    </row>
    <row r="49" spans="1:10">
      <c r="A49" s="55"/>
      <c r="B49" s="55"/>
      <c r="C49" s="55"/>
      <c r="D49" s="128"/>
      <c r="E49" s="285" t="str">
        <f>IF($N$1="NO",[1]Mastersheet!B4,"--------------------N.A.-------------------")</f>
        <v>S.D.I.</v>
      </c>
      <c r="F49" s="285"/>
      <c r="G49" s="285"/>
      <c r="H49" s="285"/>
      <c r="I49" s="285"/>
      <c r="J49" s="285"/>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50"/>
  <dimension ref="A1:N83"/>
  <sheetViews>
    <sheetView view="pageBreakPreview" topLeftCell="A31" zoomScaleSheetLayoutView="100" workbookViewId="0">
      <selection activeCell="B44" sqref="B44"/>
    </sheetView>
  </sheetViews>
  <sheetFormatPr defaultRowHeight="18"/>
  <cols>
    <col min="1" max="1" width="10" style="46" customWidth="1"/>
    <col min="2" max="3" width="9.140625" style="46"/>
    <col min="4" max="4" width="12" style="46" customWidth="1"/>
    <col min="5" max="5" width="9.140625" style="46"/>
    <col min="6" max="6" width="10.5703125" style="46" customWidth="1"/>
    <col min="7" max="7" width="12" style="46" customWidth="1"/>
    <col min="8" max="8" width="9.140625" style="46"/>
    <col min="9" max="9" width="13.140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6">
        <v>22</v>
      </c>
      <c r="N1" s="46" t="str">
        <f>'[1]Family data'!$B$3</f>
        <v>Family</v>
      </c>
    </row>
    <row r="2" spans="1:14">
      <c r="B2" s="299" t="s">
        <v>541</v>
      </c>
      <c r="C2" s="299"/>
      <c r="D2" s="299"/>
      <c r="E2" s="299"/>
      <c r="F2" s="299"/>
      <c r="G2" s="299"/>
      <c r="H2" s="530" t="str">
        <f>IF($N$1="No Family","The form 1 is not applicable due to pensioner have no family","")</f>
        <v/>
      </c>
      <c r="I2" s="530"/>
    </row>
    <row r="3" spans="1:14">
      <c r="B3" s="531" t="s">
        <v>542</v>
      </c>
      <c r="C3" s="531"/>
      <c r="D3" s="531"/>
      <c r="E3" s="531"/>
      <c r="F3" s="531"/>
      <c r="G3" s="531"/>
      <c r="H3" s="530"/>
      <c r="I3" s="530"/>
    </row>
    <row r="4" spans="1:14">
      <c r="B4" s="299" t="s">
        <v>543</v>
      </c>
      <c r="C4" s="299"/>
      <c r="D4" s="299"/>
      <c r="E4" s="299"/>
      <c r="F4" s="299"/>
      <c r="G4" s="299"/>
      <c r="H4" s="530"/>
      <c r="I4" s="530"/>
    </row>
    <row r="5" spans="1:14">
      <c r="A5" s="55"/>
      <c r="B5" s="55"/>
      <c r="C5" s="55"/>
      <c r="D5" s="55"/>
      <c r="E5" s="55"/>
      <c r="F5" s="55"/>
      <c r="G5" s="55"/>
      <c r="H5" s="530"/>
      <c r="I5" s="530"/>
    </row>
    <row r="6" spans="1:14" ht="18" customHeight="1">
      <c r="A6" s="532" t="s">
        <v>544</v>
      </c>
      <c r="B6" s="533"/>
      <c r="C6" s="533"/>
      <c r="D6" s="533"/>
      <c r="E6" s="533"/>
      <c r="F6" s="533"/>
      <c r="G6" s="533"/>
      <c r="H6" s="533"/>
      <c r="I6" s="533"/>
    </row>
    <row r="7" spans="1:14">
      <c r="A7" s="533"/>
      <c r="B7" s="533"/>
      <c r="C7" s="533"/>
      <c r="D7" s="533"/>
      <c r="E7" s="533"/>
      <c r="F7" s="533"/>
      <c r="G7" s="533"/>
      <c r="H7" s="533"/>
      <c r="I7" s="533"/>
    </row>
    <row r="8" spans="1:14" ht="15.75" customHeight="1">
      <c r="A8" s="149" t="str">
        <f>IF($N$1="No Family","--N.A.--","I  ")</f>
        <v xml:space="preserve">I  </v>
      </c>
      <c r="B8" s="278" t="str">
        <f>IF($N$1="No Family","--N.A.--",[1]Mastersheet!B3)</f>
        <v>ABCD</v>
      </c>
      <c r="C8" s="278"/>
      <c r="D8" s="278"/>
      <c r="E8" s="278"/>
      <c r="F8" s="278"/>
      <c r="G8" s="529" t="s">
        <v>545</v>
      </c>
      <c r="H8" s="529"/>
      <c r="I8" s="529"/>
    </row>
    <row r="9" spans="1:14" ht="14.25" customHeight="1">
      <c r="A9" s="534" t="s">
        <v>546</v>
      </c>
      <c r="B9" s="534"/>
      <c r="C9" s="534"/>
      <c r="D9" s="534"/>
      <c r="E9" s="534"/>
      <c r="F9" s="534"/>
      <c r="G9" s="534"/>
      <c r="H9" s="534"/>
      <c r="I9" s="534"/>
    </row>
    <row r="10" spans="1:14" ht="14.25" customHeight="1">
      <c r="A10" s="534"/>
      <c r="B10" s="534"/>
      <c r="C10" s="534"/>
      <c r="D10" s="534"/>
      <c r="E10" s="534"/>
      <c r="F10" s="534"/>
      <c r="G10" s="534"/>
      <c r="H10" s="534"/>
      <c r="I10" s="534"/>
    </row>
    <row r="11" spans="1:14" ht="14.25" customHeight="1">
      <c r="A11" s="534"/>
      <c r="B11" s="534"/>
      <c r="C11" s="534"/>
      <c r="D11" s="534"/>
      <c r="E11" s="534"/>
      <c r="F11" s="534"/>
      <c r="G11" s="534"/>
      <c r="H11" s="534"/>
      <c r="I11" s="534"/>
    </row>
    <row r="12" spans="1:14" ht="14.25" customHeight="1">
      <c r="A12" s="535"/>
      <c r="B12" s="535"/>
      <c r="C12" s="535"/>
      <c r="D12" s="535"/>
      <c r="E12" s="535"/>
      <c r="F12" s="535"/>
      <c r="G12" s="535"/>
      <c r="H12" s="535"/>
      <c r="I12" s="535"/>
    </row>
    <row r="13" spans="1:14">
      <c r="A13" s="360" t="s">
        <v>547</v>
      </c>
      <c r="B13" s="360"/>
      <c r="C13" s="360"/>
      <c r="D13" s="360"/>
      <c r="E13" s="322" t="s">
        <v>282</v>
      </c>
      <c r="F13" s="536"/>
      <c r="G13" s="322" t="s">
        <v>548</v>
      </c>
      <c r="H13" s="322" t="s">
        <v>549</v>
      </c>
      <c r="I13" s="536"/>
    </row>
    <row r="14" spans="1:14" ht="18" customHeight="1">
      <c r="A14" s="322" t="s">
        <v>550</v>
      </c>
      <c r="B14" s="322"/>
      <c r="C14" s="322"/>
      <c r="D14" s="322"/>
      <c r="E14" s="536"/>
      <c r="F14" s="536"/>
      <c r="G14" s="322"/>
      <c r="H14" s="536"/>
      <c r="I14" s="536"/>
    </row>
    <row r="15" spans="1:14">
      <c r="A15" s="322"/>
      <c r="B15" s="322"/>
      <c r="C15" s="322"/>
      <c r="D15" s="322"/>
      <c r="E15" s="536"/>
      <c r="F15" s="536"/>
      <c r="G15" s="322"/>
      <c r="H15" s="536"/>
      <c r="I15" s="536"/>
    </row>
    <row r="16" spans="1:14">
      <c r="A16" s="360">
        <v>1</v>
      </c>
      <c r="B16" s="360"/>
      <c r="C16" s="360"/>
      <c r="D16" s="360"/>
      <c r="E16" s="360">
        <v>2</v>
      </c>
      <c r="F16" s="360"/>
      <c r="G16" s="71">
        <v>3</v>
      </c>
      <c r="H16" s="360">
        <v>4</v>
      </c>
      <c r="I16" s="360"/>
    </row>
    <row r="17" spans="1:9">
      <c r="A17" s="417" t="str">
        <f>IF('[1]Family data'!$B$3="No Family","",IF('[1]Family data'!H11="Original nominee",'[1]Family data'!A11,""))</f>
        <v>DCQ</v>
      </c>
      <c r="B17" s="430"/>
      <c r="C17" s="430"/>
      <c r="D17" s="431"/>
      <c r="E17" s="418" t="str">
        <f>IF('[1]Family data'!$B$3="No Family","",IF('[1]Family data'!H11="Original nominee",'[1]Family data'!B11,""))</f>
        <v>Wife</v>
      </c>
      <c r="F17" s="419"/>
      <c r="G17" s="83">
        <f ca="1">IF('[1]Family data'!$B$3="No Family","",IF('[1]Family data'!H11="Original nominee",'[1]Family data'!C11,""))</f>
        <v>58</v>
      </c>
      <c r="H17" s="537">
        <f>IF('[1]Family data'!$B$3="No Family","",IF('[1]Family data'!H11="Original nominee",'[1]Family data'!D11,""))</f>
        <v>1</v>
      </c>
      <c r="I17" s="538"/>
    </row>
    <row r="18" spans="1:9">
      <c r="A18" s="417" t="str">
        <f>IF('[1]Family data'!$B$3="No Family","",IF('[1]Family data'!H12="Original nominee",'[1]Family data'!A12,""))</f>
        <v/>
      </c>
      <c r="B18" s="430"/>
      <c r="C18" s="430"/>
      <c r="D18" s="431"/>
      <c r="E18" s="418" t="str">
        <f>IF('[1]Family data'!$B$3="No Family","",IF('[1]Family data'!H12="Original nominee",'[1]Family data'!B12,""))</f>
        <v/>
      </c>
      <c r="F18" s="419"/>
      <c r="G18" s="83" t="str">
        <f>IF('[1]Family data'!$B$3="No Family","",IF('[1]Family data'!H12="Original nominee",'[1]Family data'!C12,""))</f>
        <v/>
      </c>
      <c r="H18" s="537" t="str">
        <f>IF('[1]Family data'!$B$3="No Family","",IF('[1]Family data'!H12="Original nominee",'[1]Family data'!D12,""))</f>
        <v/>
      </c>
      <c r="I18" s="538"/>
    </row>
    <row r="19" spans="1:9">
      <c r="A19" s="417" t="str">
        <f>IF('[1]Family data'!$B$3="No Family","",IF('[1]Family data'!H13="Original nominee",'[1]Family data'!A13,""))</f>
        <v/>
      </c>
      <c r="B19" s="430"/>
      <c r="C19" s="430"/>
      <c r="D19" s="431"/>
      <c r="E19" s="418" t="str">
        <f>IF('[1]Family data'!$B$3="No Family","",IF('[1]Family data'!H13="Original nominee",'[1]Family data'!B13,""))</f>
        <v/>
      </c>
      <c r="F19" s="419"/>
      <c r="G19" s="83" t="str">
        <f>IF('[1]Family data'!$B$3="No Family","",IF('[1]Family data'!H13="Original nominee",'[1]Family data'!C13,""))</f>
        <v/>
      </c>
      <c r="H19" s="537" t="str">
        <f>IF('[1]Family data'!$B$3="No Family","",IF('[1]Family data'!H13="Original nominee",'[1]Family data'!D13,""))</f>
        <v/>
      </c>
      <c r="I19" s="538"/>
    </row>
    <row r="20" spans="1:9">
      <c r="A20" s="417" t="str">
        <f>IF('[1]Family data'!$B$3="No Family","",IF('[1]Family data'!H14="Original nominee",'[1]Family data'!A14,""))</f>
        <v/>
      </c>
      <c r="B20" s="430"/>
      <c r="C20" s="430"/>
      <c r="D20" s="431"/>
      <c r="E20" s="418" t="str">
        <f>IF('[1]Family data'!$B$3="No Family","",IF('[1]Family data'!H14="Original nominee",'[1]Family data'!B14,""))</f>
        <v/>
      </c>
      <c r="F20" s="419"/>
      <c r="G20" s="83" t="str">
        <f>IF('[1]Family data'!$B$3="No Family","",IF('[1]Family data'!H14="Original nominee",'[1]Family data'!C14,""))</f>
        <v/>
      </c>
      <c r="H20" s="537" t="str">
        <f>IF('[1]Family data'!$B$3="No Family","",IF('[1]Family data'!H14="Original nominee",'[1]Family data'!D14,""))</f>
        <v/>
      </c>
      <c r="I20" s="538"/>
    </row>
    <row r="21" spans="1:9">
      <c r="A21" s="417" t="str">
        <f>IF('[1]Family data'!$B$3="No Family","",IF('[1]Family data'!H15="Original nominee",'[1]Family data'!A15,""))</f>
        <v/>
      </c>
      <c r="B21" s="430"/>
      <c r="C21" s="430"/>
      <c r="D21" s="431"/>
      <c r="E21" s="418" t="str">
        <f>IF('[1]Family data'!$B$3="No Family","",IF('[1]Family data'!H15="Original nominee",'[1]Family data'!B15,""))</f>
        <v/>
      </c>
      <c r="F21" s="419"/>
      <c r="G21" s="83" t="str">
        <f>IF('[1]Family data'!$B$3="No Family","",IF('[1]Family data'!H15="Original nominee",'[1]Family data'!C15,""))</f>
        <v/>
      </c>
      <c r="H21" s="537" t="str">
        <f>IF('[1]Family data'!$B$3="No Family","",IF('[1]Family data'!H15="Original nominee",'[1]Family data'!D15,""))</f>
        <v/>
      </c>
      <c r="I21" s="538"/>
    </row>
    <row r="22" spans="1:9">
      <c r="A22" s="417" t="str">
        <f>IF('[1]Family data'!$B$3="No Family","",IF('[1]Family data'!H16="Original nominee",'[1]Family data'!A16,""))</f>
        <v/>
      </c>
      <c r="B22" s="430"/>
      <c r="C22" s="430"/>
      <c r="D22" s="431"/>
      <c r="E22" s="418" t="str">
        <f>IF('[1]Family data'!$B$3="No Family","",IF('[1]Family data'!H16="Original nominee",'[1]Family data'!B16,""))</f>
        <v/>
      </c>
      <c r="F22" s="419"/>
      <c r="G22" s="83" t="str">
        <f>IF('[1]Family data'!$B$3="No Family","",IF('[1]Family data'!H16="Original nominee",'[1]Family data'!C16,""))</f>
        <v/>
      </c>
      <c r="H22" s="537" t="str">
        <f>IF('[1]Family data'!$B$3="No Family","",IF('[1]Family data'!H16="Original nominee",'[1]Family data'!D16,""))</f>
        <v/>
      </c>
      <c r="I22" s="538"/>
    </row>
    <row r="23" spans="1:9">
      <c r="A23" s="417" t="str">
        <f>IF('[1]Family data'!$B$3="No Family","",IF('[1]Family data'!H17="Original nominee",'[1]Family data'!A17,""))</f>
        <v/>
      </c>
      <c r="B23" s="430"/>
      <c r="C23" s="430"/>
      <c r="D23" s="431"/>
      <c r="E23" s="418" t="str">
        <f>IF('[1]Family data'!$B$3="No Family","",IF('[1]Family data'!H17="Original nominee",'[1]Family data'!B17,""))</f>
        <v/>
      </c>
      <c r="F23" s="419"/>
      <c r="G23" s="83" t="str">
        <f>IF('[1]Family data'!$B$3="No Family","",IF('[1]Family data'!H17="Original nominee",'[1]Family data'!C17,""))</f>
        <v/>
      </c>
      <c r="H23" s="537" t="str">
        <f>IF('[1]Family data'!$B$3="No Family","",IF('[1]Family data'!H17="Original nominee",'[1]Family data'!D17,""))</f>
        <v/>
      </c>
      <c r="I23" s="538"/>
    </row>
    <row r="24" spans="1:9">
      <c r="A24" s="417" t="str">
        <f>IF('[1]Family data'!$B$3="No Family","",IF('[1]Family data'!H18="Original nominee",'[1]Family data'!A18,""))</f>
        <v/>
      </c>
      <c r="B24" s="430"/>
      <c r="C24" s="430"/>
      <c r="D24" s="431"/>
      <c r="E24" s="418" t="str">
        <f>IF('[1]Family data'!$B$3="No Family","",IF('[1]Family data'!H18="Original nominee",'[1]Family data'!B18,""))</f>
        <v/>
      </c>
      <c r="F24" s="419"/>
      <c r="G24" s="83" t="str">
        <f>IF('[1]Family data'!$B$3="No Family","",IF('[1]Family data'!H18="Original nominee",'[1]Family data'!C18,""))</f>
        <v/>
      </c>
      <c r="H24" s="537" t="str">
        <f>IF('[1]Family data'!$B$3="No Family","",IF('[1]Family data'!H18="Original nominee",'[1]Family data'!D18,""))</f>
        <v/>
      </c>
      <c r="I24" s="538"/>
    </row>
    <row r="25" spans="1:9" ht="18" customHeight="1">
      <c r="A25" s="294" t="s">
        <v>551</v>
      </c>
      <c r="B25" s="294"/>
      <c r="C25" s="294"/>
      <c r="D25" s="294"/>
      <c r="E25" s="294"/>
      <c r="F25" s="294"/>
      <c r="G25" s="294"/>
      <c r="H25" s="322" t="s">
        <v>549</v>
      </c>
      <c r="I25" s="322"/>
    </row>
    <row r="26" spans="1:9" ht="18" customHeight="1">
      <c r="A26" s="539" t="s">
        <v>552</v>
      </c>
      <c r="B26" s="540"/>
      <c r="C26" s="540"/>
      <c r="D26" s="540"/>
      <c r="E26" s="540"/>
      <c r="F26" s="540"/>
      <c r="G26" s="541"/>
      <c r="H26" s="322"/>
      <c r="I26" s="322"/>
    </row>
    <row r="27" spans="1:9" ht="42.75" customHeight="1">
      <c r="A27" s="542"/>
      <c r="B27" s="543"/>
      <c r="C27" s="543"/>
      <c r="D27" s="543"/>
      <c r="E27" s="543"/>
      <c r="F27" s="543"/>
      <c r="G27" s="544"/>
      <c r="H27" s="322"/>
      <c r="I27" s="322"/>
    </row>
    <row r="28" spans="1:9" ht="26.25" customHeight="1">
      <c r="A28" s="545"/>
      <c r="B28" s="546"/>
      <c r="C28" s="546"/>
      <c r="D28" s="546"/>
      <c r="E28" s="546"/>
      <c r="F28" s="546"/>
      <c r="G28" s="547"/>
      <c r="H28" s="322"/>
      <c r="I28" s="322"/>
    </row>
    <row r="29" spans="1:9">
      <c r="A29" s="360">
        <v>5</v>
      </c>
      <c r="B29" s="360"/>
      <c r="C29" s="360"/>
      <c r="D29" s="360"/>
      <c r="E29" s="360"/>
      <c r="F29" s="360"/>
      <c r="G29" s="360"/>
      <c r="H29" s="360">
        <v>6</v>
      </c>
      <c r="I29" s="360"/>
    </row>
    <row r="30" spans="1:9">
      <c r="A30" s="417" t="str">
        <f>IF('[1]Family data'!$B$3="No Family","",IF('[1]Family data'!I11="YES",'[1]Family data'!A11,""))</f>
        <v>DCQ</v>
      </c>
      <c r="B30" s="430"/>
      <c r="C30" s="430"/>
      <c r="D30" s="431"/>
      <c r="E30" s="418" t="str">
        <f>IF('[1]Family data'!$B$3="No Family","",IF('[1]Family data'!I11="YES",'[1]Family data'!B11,""))</f>
        <v>Wife</v>
      </c>
      <c r="F30" s="419"/>
      <c r="G30" s="83">
        <f ca="1">IF('[1]Family data'!$B$3="No Family","",IF('[1]Family data'!I11="YES",'[1]Family data'!C11,""))</f>
        <v>58</v>
      </c>
      <c r="H30" s="537">
        <f>IF('[1]Family data'!$B$3="No Family","",IF('[1]Family data'!I11="YES",'[1]Family data'!D11,""))</f>
        <v>1</v>
      </c>
      <c r="I30" s="538"/>
    </row>
    <row r="31" spans="1:9">
      <c r="A31" s="417" t="str">
        <f>IF('[1]Family data'!$B$3="No Family","",IF('[1]Family data'!I12="YES",'[1]Family data'!A12,""))</f>
        <v/>
      </c>
      <c r="B31" s="430"/>
      <c r="C31" s="430"/>
      <c r="D31" s="431"/>
      <c r="E31" s="418" t="str">
        <f>IF('[1]Family data'!$B$3="No Family","",IF('[1]Family data'!I12="YES",'[1]Family data'!B12,""))</f>
        <v/>
      </c>
      <c r="F31" s="419"/>
      <c r="G31" s="83" t="str">
        <f>IF('[1]Family data'!$B$3="No Family","",IF('[1]Family data'!I12="YES",'[1]Family data'!C12,""))</f>
        <v/>
      </c>
      <c r="H31" s="537" t="str">
        <f>IF('[1]Family data'!$B$3="No Family","",IF('[1]Family data'!I12="YES",'[1]Family data'!D12,""))</f>
        <v/>
      </c>
      <c r="I31" s="538"/>
    </row>
    <row r="32" spans="1:9">
      <c r="A32" s="417" t="str">
        <f>IF('[1]Family data'!$B$3="No Family","",IF('[1]Family data'!I13="YES",'[1]Family data'!A13,""))</f>
        <v/>
      </c>
      <c r="B32" s="430"/>
      <c r="C32" s="430"/>
      <c r="D32" s="431"/>
      <c r="E32" s="418" t="str">
        <f>IF('[1]Family data'!$B$3="No Family","",IF('[1]Family data'!I13="YES",'[1]Family data'!B13,""))</f>
        <v/>
      </c>
      <c r="F32" s="419"/>
      <c r="G32" s="83" t="str">
        <f>IF('[1]Family data'!$B$3="No Family","",IF('[1]Family data'!I13="YES",'[1]Family data'!C13,""))</f>
        <v/>
      </c>
      <c r="H32" s="537" t="str">
        <f>IF('[1]Family data'!$B$3="No Family","",IF('[1]Family data'!I13="YES",'[1]Family data'!D13,""))</f>
        <v/>
      </c>
      <c r="I32" s="538"/>
    </row>
    <row r="33" spans="1:9">
      <c r="A33" s="417" t="str">
        <f>IF('[1]Family data'!$B$3="No Family","",IF('[1]Family data'!I14="YES",'[1]Family data'!A14,""))</f>
        <v/>
      </c>
      <c r="B33" s="430"/>
      <c r="C33" s="430"/>
      <c r="D33" s="431"/>
      <c r="E33" s="418" t="str">
        <f>IF('[1]Family data'!$B$3="No Family","",IF('[1]Family data'!I14="YES",'[1]Family data'!B14,""))</f>
        <v/>
      </c>
      <c r="F33" s="419"/>
      <c r="G33" s="83" t="str">
        <f>IF('[1]Family data'!$B$3="No Family","",IF('[1]Family data'!I14="YES",'[1]Family data'!C14,""))</f>
        <v/>
      </c>
      <c r="H33" s="537" t="str">
        <f>IF('[1]Family data'!$B$3="No Family","",IF('[1]Family data'!I14="YES",'[1]Family data'!D14,""))</f>
        <v/>
      </c>
      <c r="I33" s="538"/>
    </row>
    <row r="34" spans="1:9">
      <c r="A34" s="417" t="str">
        <f>IF('[1]Family data'!$B$3="No Family","",IF('[1]Family data'!I15="YES",'[1]Family data'!A15,""))</f>
        <v/>
      </c>
      <c r="B34" s="430"/>
      <c r="C34" s="430"/>
      <c r="D34" s="431"/>
      <c r="E34" s="418" t="str">
        <f>IF('[1]Family data'!$B$3="No Family","",IF('[1]Family data'!I15="YES",'[1]Family data'!B15,""))</f>
        <v/>
      </c>
      <c r="F34" s="419"/>
      <c r="G34" s="83" t="str">
        <f>IF('[1]Family data'!$B$3="No Family","",IF('[1]Family data'!I15="YES",'[1]Family data'!C15,""))</f>
        <v/>
      </c>
      <c r="H34" s="537" t="str">
        <f>IF('[1]Family data'!$B$3="No Family","",IF('[1]Family data'!I15="YES",'[1]Family data'!D15,""))</f>
        <v/>
      </c>
      <c r="I34" s="538"/>
    </row>
    <row r="35" spans="1:9">
      <c r="A35" s="418" t="str">
        <f>IF('[1]Family data'!$B$3="No Family","",IF('[1]Family data'!I16="YES",'[1]Family data'!A16,""))</f>
        <v/>
      </c>
      <c r="B35" s="479"/>
      <c r="C35" s="479"/>
      <c r="D35" s="419"/>
      <c r="E35" s="418" t="str">
        <f>IF('[1]Family data'!$B$3="No Family","",IF('[1]Family data'!I16="YES",'[1]Family data'!B16,""))</f>
        <v/>
      </c>
      <c r="F35" s="419"/>
      <c r="G35" s="83" t="str">
        <f>IF('[1]Family data'!$B$3="No Family","",IF('[1]Family data'!I16="YES",'[1]Family data'!C16,""))</f>
        <v/>
      </c>
      <c r="H35" s="537" t="str">
        <f>IF('[1]Family data'!$B$3="No Family","",IF('[1]Family data'!I16="YES",'[1]Family data'!D16,""))</f>
        <v/>
      </c>
      <c r="I35" s="538"/>
    </row>
    <row r="36" spans="1:9">
      <c r="A36" s="418" t="str">
        <f>IF('[1]Family data'!$B$3="No Family","",IF('[1]Family data'!I17="YES",'[1]Family data'!A17,""))</f>
        <v/>
      </c>
      <c r="B36" s="479"/>
      <c r="C36" s="479"/>
      <c r="D36" s="419"/>
      <c r="E36" s="418" t="str">
        <f>IF('[1]Family data'!$B$3="No Family","",IF('[1]Family data'!I17="YES",'[1]Family data'!B17,""))</f>
        <v/>
      </c>
      <c r="F36" s="419"/>
      <c r="G36" s="83" t="str">
        <f>IF('[1]Family data'!$B$3="No Family","",IF('[1]Family data'!I17="YES",'[1]Family data'!C17,""))</f>
        <v/>
      </c>
      <c r="H36" s="537" t="str">
        <f>IF('[1]Family data'!$B$3="No Family","",IF('[1]Family data'!I17="YES",'[1]Family data'!D17,""))</f>
        <v/>
      </c>
      <c r="I36" s="538"/>
    </row>
    <row r="37" spans="1:9">
      <c r="A37" s="287" t="s">
        <v>553</v>
      </c>
      <c r="B37" s="287"/>
      <c r="C37" s="287"/>
      <c r="D37" s="287"/>
      <c r="E37" s="287"/>
      <c r="F37" s="287"/>
      <c r="G37" s="287"/>
      <c r="H37" s="287"/>
      <c r="I37" s="287"/>
    </row>
    <row r="38" spans="1:9">
      <c r="A38" s="66"/>
      <c r="B38" s="66"/>
      <c r="C38" s="66"/>
      <c r="D38" s="66"/>
      <c r="E38" s="66"/>
      <c r="F38" s="66"/>
      <c r="G38" s="66"/>
      <c r="H38" s="66"/>
      <c r="I38" s="97">
        <v>23</v>
      </c>
    </row>
    <row r="39" spans="1:9">
      <c r="A39" s="161" t="s">
        <v>554</v>
      </c>
      <c r="B39" s="520" t="s">
        <v>555</v>
      </c>
      <c r="C39" s="520"/>
      <c r="D39" s="520"/>
      <c r="E39" s="520"/>
      <c r="F39" s="520"/>
      <c r="G39" s="520"/>
      <c r="H39" s="520"/>
      <c r="I39" s="520"/>
    </row>
    <row r="40" spans="1:9" ht="20.25" customHeight="1">
      <c r="A40" s="55"/>
      <c r="B40" s="520"/>
      <c r="C40" s="520"/>
      <c r="D40" s="520"/>
      <c r="E40" s="520"/>
      <c r="F40" s="520"/>
      <c r="G40" s="520"/>
      <c r="H40" s="520"/>
      <c r="I40" s="520"/>
    </row>
    <row r="41" spans="1:9" ht="21" customHeight="1">
      <c r="A41" s="55"/>
      <c r="B41" s="548" t="s">
        <v>556</v>
      </c>
      <c r="C41" s="548"/>
      <c r="D41" s="548"/>
      <c r="E41" s="548"/>
      <c r="F41" s="548"/>
      <c r="G41" s="548"/>
      <c r="H41" s="548"/>
      <c r="I41" s="548"/>
    </row>
    <row r="42" spans="1:9" ht="21" customHeight="1">
      <c r="A42" s="162" t="s">
        <v>557</v>
      </c>
      <c r="B42" s="54">
        <f ca="1">IF($N$1="No Family","--N.A.--",DAY('[1]Family data'!D6))</f>
        <v>29</v>
      </c>
      <c r="C42" s="47" t="s">
        <v>558</v>
      </c>
      <c r="D42" s="54">
        <f ca="1">IF($N$1="No Family","--N.A.--",MONTH('[1]Family data'!D6))</f>
        <v>9</v>
      </c>
      <c r="E42" s="162" t="s">
        <v>559</v>
      </c>
      <c r="F42" s="162">
        <f ca="1">IF($N$1="No Family","--N.A.--",YEAR('[1]Family data'!D6))</f>
        <v>2024</v>
      </c>
      <c r="G42" s="54" t="s">
        <v>560</v>
      </c>
      <c r="H42" s="264" t="str">
        <f>IF($N$1="No Family","--N.A.--",'[1]Family data'!H3)</f>
        <v>BIKANER</v>
      </c>
      <c r="I42" s="264"/>
    </row>
    <row r="43" spans="1:9" ht="19.5" customHeight="1">
      <c r="A43" s="55" t="s">
        <v>561</v>
      </c>
      <c r="B43" s="55"/>
      <c r="C43" s="55"/>
      <c r="D43" s="55"/>
      <c r="E43" s="55"/>
      <c r="F43" s="55"/>
      <c r="G43" s="55"/>
      <c r="H43" s="55"/>
      <c r="I43" s="55"/>
    </row>
    <row r="44" spans="1:9" ht="23.25" customHeight="1">
      <c r="A44" s="109">
        <v>1</v>
      </c>
      <c r="B44" s="55" t="str">
        <f>IF($N$1="No Family","--N.A.--",PROPER(IF([1]Mastersheet!A29&gt;0,[1]Mastersheet!A29,"")))</f>
        <v>Ab</v>
      </c>
      <c r="C44" s="55"/>
      <c r="D44" s="55"/>
      <c r="E44" s="55"/>
      <c r="F44" s="55" t="str">
        <f>IF([1]Mastersheet!C29&gt;0,[1]Mastersheet!C29,"")</f>
        <v/>
      </c>
      <c r="G44" s="55"/>
      <c r="H44" s="55"/>
      <c r="I44" s="55"/>
    </row>
    <row r="45" spans="1:9" ht="22.5" customHeight="1">
      <c r="A45" s="109">
        <v>2</v>
      </c>
      <c r="B45" s="55" t="str">
        <f>IF($N$1="No Family","--N.A.--",PROPER(IF([1]Mastersheet!A30&gt;0,[1]Mastersheet!A30,"")))</f>
        <v/>
      </c>
      <c r="C45" s="55"/>
      <c r="D45" s="55"/>
      <c r="E45" s="55"/>
      <c r="F45" s="55" t="str">
        <f>IF([1]Mastersheet!C30&gt;0,[1]Mastersheet!C30,"")</f>
        <v/>
      </c>
      <c r="G45" s="55"/>
      <c r="H45" s="55"/>
      <c r="I45" s="55"/>
    </row>
    <row r="46" spans="1:9">
      <c r="A46" s="55"/>
      <c r="B46" s="55"/>
      <c r="C46" s="55"/>
      <c r="D46" s="55"/>
      <c r="E46" s="47"/>
      <c r="F46" s="47"/>
      <c r="G46" s="47"/>
      <c r="H46" s="47"/>
      <c r="I46" s="47"/>
    </row>
    <row r="47" spans="1:9">
      <c r="A47" s="55"/>
      <c r="B47" s="55"/>
      <c r="C47" s="55"/>
      <c r="D47" s="55"/>
      <c r="E47" s="285" t="s">
        <v>562</v>
      </c>
      <c r="F47" s="285"/>
      <c r="G47" s="285"/>
      <c r="H47" s="285"/>
      <c r="I47" s="285"/>
    </row>
    <row r="48" spans="1:9">
      <c r="A48" s="299" t="s">
        <v>563</v>
      </c>
      <c r="B48" s="299"/>
      <c r="C48" s="299"/>
      <c r="D48" s="299"/>
      <c r="E48" s="299"/>
      <c r="F48" s="299"/>
      <c r="G48" s="299"/>
      <c r="H48" s="299"/>
      <c r="I48" s="299"/>
    </row>
    <row r="49" spans="1:9">
      <c r="A49" s="55"/>
      <c r="B49" s="55"/>
      <c r="C49" s="55"/>
      <c r="D49" s="55"/>
      <c r="E49" s="55"/>
      <c r="F49" s="55"/>
      <c r="G49" s="55"/>
      <c r="H49" s="55"/>
      <c r="I49" s="55"/>
    </row>
    <row r="50" spans="1:9">
      <c r="A50" s="284" t="s">
        <v>564</v>
      </c>
      <c r="B50" s="284"/>
      <c r="C50" s="284"/>
      <c r="D50" s="549" t="str">
        <f>IF($N$1="No Family","--N.A.--",[1]Mastersheet!B3)</f>
        <v>ABCD</v>
      </c>
      <c r="E50" s="549"/>
      <c r="F50" s="549"/>
      <c r="G50" s="549"/>
      <c r="H50" s="549"/>
      <c r="I50" s="549"/>
    </row>
    <row r="51" spans="1:9">
      <c r="A51" s="284" t="s">
        <v>565</v>
      </c>
      <c r="B51" s="284"/>
      <c r="C51" s="284"/>
      <c r="D51" s="549" t="str">
        <f>IF($N$1="No Family","--N.A.--",[1]Mastersheet!B4)</f>
        <v>S.D.I.</v>
      </c>
      <c r="E51" s="549"/>
      <c r="F51" s="549"/>
      <c r="G51" s="549"/>
      <c r="H51" s="549"/>
      <c r="I51" s="549"/>
    </row>
    <row r="52" spans="1:9">
      <c r="A52" s="284" t="s">
        <v>434</v>
      </c>
      <c r="B52" s="284"/>
      <c r="C52" s="284"/>
      <c r="D52" s="549" t="str">
        <f>IF($N$1="No Family","--N.A.--",[1]Mastersheet!B5)</f>
        <v>DEPUTY DIRECTOR, XXXXX, BIKANER</v>
      </c>
      <c r="E52" s="549"/>
      <c r="F52" s="549"/>
      <c r="G52" s="549"/>
      <c r="H52" s="549"/>
      <c r="I52" s="549"/>
    </row>
    <row r="53" spans="1:9" ht="30" customHeight="1">
      <c r="A53" s="55"/>
      <c r="B53" s="55"/>
      <c r="C53" s="55"/>
      <c r="D53" s="55"/>
      <c r="E53" s="55"/>
      <c r="F53" s="55"/>
      <c r="G53" s="55"/>
      <c r="H53" s="55"/>
      <c r="I53" s="55"/>
    </row>
    <row r="54" spans="1:9">
      <c r="A54" s="55"/>
      <c r="B54" s="55"/>
      <c r="C54" s="55"/>
      <c r="D54" s="55"/>
      <c r="E54" s="285" t="s">
        <v>566</v>
      </c>
      <c r="F54" s="285"/>
      <c r="G54" s="285"/>
      <c r="H54" s="285"/>
      <c r="I54" s="285"/>
    </row>
    <row r="55" spans="1:9">
      <c r="A55" s="55"/>
      <c r="B55" s="55"/>
      <c r="C55" s="55"/>
      <c r="D55" s="55"/>
      <c r="E55" s="284" t="s">
        <v>118</v>
      </c>
      <c r="F55" s="284"/>
      <c r="G55" s="284"/>
      <c r="H55" s="284"/>
      <c r="I55" s="284"/>
    </row>
    <row r="56" spans="1:9">
      <c r="A56" s="163"/>
      <c r="B56" s="55"/>
      <c r="C56" s="55"/>
      <c r="D56" s="55"/>
      <c r="E56" s="284" t="s">
        <v>2</v>
      </c>
      <c r="F56" s="284"/>
      <c r="G56" s="284"/>
      <c r="H56" s="284"/>
      <c r="I56" s="284"/>
    </row>
    <row r="57" spans="1:9">
      <c r="A57" s="300" t="s">
        <v>567</v>
      </c>
      <c r="B57" s="301"/>
      <c r="C57" s="301"/>
      <c r="D57" s="301"/>
      <c r="E57" s="301"/>
      <c r="F57" s="301"/>
      <c r="G57" s="301"/>
      <c r="H57" s="301"/>
      <c r="I57" s="301"/>
    </row>
    <row r="58" spans="1:9">
      <c r="A58" s="301"/>
      <c r="B58" s="301"/>
      <c r="C58" s="301"/>
      <c r="D58" s="301"/>
      <c r="E58" s="301"/>
      <c r="F58" s="301"/>
      <c r="G58" s="301"/>
      <c r="H58" s="301"/>
      <c r="I58" s="301"/>
    </row>
    <row r="59" spans="1:9">
      <c r="A59" s="55"/>
      <c r="B59" s="55"/>
      <c r="C59" s="55"/>
      <c r="D59" s="55"/>
      <c r="E59" s="55"/>
      <c r="F59" s="55"/>
      <c r="G59" s="55"/>
      <c r="H59" s="55"/>
      <c r="I59" s="55"/>
    </row>
    <row r="60" spans="1:9">
      <c r="A60" s="55" t="s">
        <v>232</v>
      </c>
      <c r="B60" s="55"/>
      <c r="C60" s="55"/>
      <c r="D60" s="55"/>
      <c r="E60" s="55"/>
      <c r="F60" s="55"/>
      <c r="G60" s="55"/>
      <c r="H60" s="55"/>
      <c r="I60" s="55"/>
    </row>
    <row r="61" spans="1:9">
      <c r="A61" s="284" t="str">
        <f>D50</f>
        <v>ABCD</v>
      </c>
      <c r="B61" s="284"/>
      <c r="C61" s="284"/>
      <c r="D61" s="284"/>
      <c r="E61" s="284"/>
      <c r="F61" s="284"/>
      <c r="G61" s="55"/>
      <c r="H61" s="55"/>
      <c r="I61" s="55"/>
    </row>
    <row r="62" spans="1:9">
      <c r="A62" s="284" t="str">
        <f>D51</f>
        <v>S.D.I.</v>
      </c>
      <c r="B62" s="284"/>
      <c r="C62" s="284"/>
      <c r="D62" s="284"/>
      <c r="E62" s="284"/>
      <c r="F62" s="284"/>
      <c r="G62" s="55"/>
      <c r="H62" s="55"/>
      <c r="I62" s="55"/>
    </row>
    <row r="63" spans="1:9">
      <c r="A63" s="284" t="str">
        <f>D52</f>
        <v>DEPUTY DIRECTOR, XXXXX, BIKANER</v>
      </c>
      <c r="B63" s="284"/>
      <c r="C63" s="284"/>
      <c r="D63" s="284"/>
      <c r="E63" s="284"/>
      <c r="F63" s="284"/>
      <c r="G63" s="55"/>
      <c r="H63" s="55"/>
      <c r="I63" s="55"/>
    </row>
    <row r="64" spans="1:9" ht="26.25" customHeight="1">
      <c r="A64" s="55" t="s">
        <v>126</v>
      </c>
      <c r="B64" s="55"/>
      <c r="C64" s="55"/>
      <c r="D64" s="55"/>
      <c r="E64" s="55"/>
      <c r="F64" s="55"/>
      <c r="G64" s="55"/>
      <c r="H64" s="55"/>
      <c r="I64" s="55"/>
    </row>
    <row r="65" spans="1:9">
      <c r="A65" s="285" t="s">
        <v>568</v>
      </c>
      <c r="B65" s="285"/>
      <c r="C65" s="285"/>
      <c r="D65" s="285"/>
      <c r="E65" s="285"/>
      <c r="F65" s="285"/>
      <c r="G65" s="285"/>
      <c r="H65" s="285"/>
      <c r="I65" s="285"/>
    </row>
    <row r="66" spans="1:9">
      <c r="A66" s="55" t="s">
        <v>569</v>
      </c>
      <c r="B66" s="263">
        <f ca="1">IF($N$1="No Family","--N.A.--",IF('[1]Family data'!D6&gt;0,'[1]Family data'!D6,""))</f>
        <v>45564</v>
      </c>
      <c r="C66" s="263"/>
      <c r="D66" s="284" t="s">
        <v>570</v>
      </c>
      <c r="E66" s="284"/>
      <c r="F66" s="284"/>
      <c r="G66" s="284"/>
      <c r="H66" s="284"/>
      <c r="I66" s="284"/>
    </row>
    <row r="67" spans="1:9">
      <c r="A67" s="55" t="s">
        <v>571</v>
      </c>
      <c r="B67" s="264" t="s">
        <v>572</v>
      </c>
      <c r="C67" s="264"/>
      <c r="D67" s="284" t="s">
        <v>573</v>
      </c>
      <c r="E67" s="284"/>
      <c r="F67" s="284"/>
      <c r="G67" s="284"/>
      <c r="H67" s="284"/>
      <c r="I67" s="284"/>
    </row>
    <row r="68" spans="1:9">
      <c r="A68" s="55"/>
      <c r="B68" s="55"/>
      <c r="C68" s="55"/>
      <c r="D68" s="55"/>
      <c r="E68" s="55"/>
      <c r="F68" s="55"/>
      <c r="G68" s="55"/>
      <c r="H68" s="55"/>
      <c r="I68" s="55"/>
    </row>
    <row r="69" spans="1:9">
      <c r="A69" s="55"/>
      <c r="B69" s="55"/>
      <c r="C69" s="55"/>
      <c r="D69" s="55"/>
      <c r="E69" s="55"/>
      <c r="F69" s="55"/>
      <c r="G69" s="55"/>
      <c r="H69" s="55"/>
      <c r="I69" s="55"/>
    </row>
    <row r="70" spans="1:9">
      <c r="A70" s="55"/>
      <c r="B70" s="55"/>
      <c r="C70" s="55"/>
      <c r="D70" s="55"/>
      <c r="E70" s="55"/>
      <c r="F70" s="55"/>
      <c r="G70" s="55"/>
      <c r="H70" s="55"/>
      <c r="I70" s="55"/>
    </row>
    <row r="71" spans="1:9">
      <c r="A71" s="55" t="s">
        <v>174</v>
      </c>
      <c r="B71" s="284" t="str">
        <f>IF($N$1="No Family","--N.A.--",IF('[1]Family data'!H3="","",'[1]Family data'!H3))</f>
        <v>BIKANER</v>
      </c>
      <c r="C71" s="284"/>
      <c r="D71" s="284"/>
      <c r="E71" s="285" t="s">
        <v>566</v>
      </c>
      <c r="F71" s="285"/>
      <c r="G71" s="285"/>
      <c r="H71" s="285"/>
      <c r="I71" s="285"/>
    </row>
    <row r="72" spans="1:9">
      <c r="A72" s="55" t="s">
        <v>402</v>
      </c>
      <c r="B72" s="550">
        <f ca="1">IF($N$1="No Family","--N.A.--",[1]Pravesh!I201)</f>
        <v>45564</v>
      </c>
      <c r="C72" s="550"/>
      <c r="D72" s="550"/>
      <c r="E72" s="285" t="s">
        <v>574</v>
      </c>
      <c r="F72" s="285"/>
      <c r="G72" s="285"/>
      <c r="H72" s="285"/>
      <c r="I72" s="285"/>
    </row>
    <row r="73" spans="1:9">
      <c r="A73" s="55"/>
      <c r="B73" s="55"/>
      <c r="C73" s="55"/>
      <c r="D73" s="55"/>
      <c r="E73" s="55"/>
      <c r="F73" s="55"/>
      <c r="G73" s="55"/>
      <c r="H73" s="55"/>
      <c r="I73" s="55"/>
    </row>
    <row r="74" spans="1:9" ht="18" customHeight="1">
      <c r="A74" s="55" t="s">
        <v>575</v>
      </c>
      <c r="B74" s="286" t="s">
        <v>576</v>
      </c>
      <c r="C74" s="286"/>
      <c r="D74" s="286"/>
      <c r="E74" s="286"/>
      <c r="F74" s="286"/>
      <c r="G74" s="286"/>
      <c r="H74" s="286"/>
      <c r="I74" s="286"/>
    </row>
    <row r="75" spans="1:9">
      <c r="A75" s="55"/>
      <c r="B75" s="286"/>
      <c r="C75" s="286"/>
      <c r="D75" s="286"/>
      <c r="E75" s="286"/>
      <c r="F75" s="286"/>
      <c r="G75" s="286"/>
      <c r="H75" s="286"/>
      <c r="I75" s="286"/>
    </row>
    <row r="76" spans="1:9">
      <c r="A76" s="160"/>
      <c r="B76" s="286"/>
      <c r="C76" s="286"/>
      <c r="D76" s="286"/>
      <c r="E76" s="286"/>
      <c r="F76" s="286"/>
      <c r="G76" s="286"/>
      <c r="H76" s="286"/>
      <c r="I76" s="286"/>
    </row>
    <row r="77" spans="1:9">
      <c r="A77" s="149"/>
      <c r="B77" s="286"/>
      <c r="C77" s="286"/>
      <c r="D77" s="286"/>
      <c r="E77" s="286"/>
      <c r="F77" s="286"/>
      <c r="G77" s="286"/>
      <c r="H77" s="286"/>
      <c r="I77" s="286"/>
    </row>
    <row r="78" spans="1:9">
      <c r="A78" s="55" t="s">
        <v>577</v>
      </c>
      <c r="B78" s="55"/>
      <c r="C78" s="55"/>
      <c r="D78" s="55"/>
      <c r="E78" s="55"/>
      <c r="F78" s="55"/>
      <c r="G78" s="55"/>
      <c r="H78" s="55"/>
      <c r="I78" s="164">
        <f ca="1">B66</f>
        <v>45564</v>
      </c>
    </row>
    <row r="79" spans="1:9">
      <c r="A79" s="290" t="s">
        <v>578</v>
      </c>
      <c r="B79" s="290"/>
      <c r="C79" s="290"/>
      <c r="D79" s="290"/>
      <c r="E79" s="290"/>
      <c r="F79" s="290"/>
      <c r="G79" s="290"/>
      <c r="H79" s="290"/>
      <c r="I79" s="290"/>
    </row>
    <row r="80" spans="1:9">
      <c r="A80" s="290"/>
      <c r="B80" s="290"/>
      <c r="C80" s="290"/>
      <c r="D80" s="290"/>
      <c r="E80" s="290"/>
      <c r="F80" s="290"/>
      <c r="G80" s="290"/>
      <c r="H80" s="290"/>
      <c r="I80" s="290"/>
    </row>
    <row r="81" spans="1:1">
      <c r="A81" s="165"/>
    </row>
    <row r="83" spans="1:1">
      <c r="A83" s="165"/>
    </row>
  </sheetData>
  <mergeCells count="96">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A30:A36 E30:E36 G30:H36">
    <cfRule type="containsBlanks" dxfId="7" priority="2" stopIfTrue="1">
      <formula>LEN(TRIM(A17))=0</formula>
    </cfRule>
  </conditionalFormatting>
  <conditionalFormatting sqref="A17:D24">
    <cfRule type="containsBlanks" dxfId="6"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4.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A33" sqref="A33:J34"/>
    </sheetView>
  </sheetViews>
  <sheetFormatPr defaultRowHeight="18.75" customHeight="1"/>
  <cols>
    <col min="1" max="1" width="6.28515625" style="166" bestFit="1" customWidth="1"/>
    <col min="2" max="9" width="9.140625" style="166"/>
    <col min="10" max="10" width="9.7109375" style="166" customWidth="1"/>
    <col min="11" max="16384" width="9.140625" style="166"/>
  </cols>
  <sheetData>
    <row r="1" spans="1:10" ht="18.75" customHeight="1">
      <c r="J1" s="167">
        <v>24</v>
      </c>
    </row>
    <row r="2" spans="1:10" ht="18.75" customHeight="1">
      <c r="A2" s="551" t="s">
        <v>579</v>
      </c>
      <c r="B2" s="551"/>
      <c r="C2" s="551"/>
      <c r="D2" s="551"/>
      <c r="E2" s="551"/>
      <c r="F2" s="551"/>
      <c r="G2" s="551"/>
      <c r="H2" s="551"/>
      <c r="I2" s="551"/>
      <c r="J2" s="551"/>
    </row>
    <row r="3" spans="1:10" ht="18.75" customHeight="1">
      <c r="A3" s="551" t="s">
        <v>580</v>
      </c>
      <c r="B3" s="551"/>
      <c r="C3" s="551"/>
      <c r="D3" s="551"/>
      <c r="E3" s="551"/>
      <c r="F3" s="551"/>
      <c r="G3" s="551"/>
      <c r="H3" s="551"/>
      <c r="I3" s="551"/>
      <c r="J3" s="551"/>
    </row>
    <row r="4" spans="1:10" ht="23.25" customHeight="1">
      <c r="A4" s="551" t="s">
        <v>581</v>
      </c>
      <c r="B4" s="551"/>
      <c r="C4" s="551"/>
      <c r="D4" s="551"/>
      <c r="E4" s="551"/>
      <c r="F4" s="551"/>
      <c r="G4" s="551"/>
      <c r="H4" s="551"/>
      <c r="I4" s="551"/>
      <c r="J4" s="551"/>
    </row>
    <row r="5" spans="1:10" ht="18.75" customHeight="1">
      <c r="A5" s="269" t="s">
        <v>335</v>
      </c>
      <c r="B5" s="269"/>
      <c r="C5" s="269"/>
      <c r="D5" s="269"/>
      <c r="E5" s="269"/>
      <c r="F5" s="269" t="str">
        <f>[1]Mastersheet!B3</f>
        <v>ABCD</v>
      </c>
      <c r="G5" s="269"/>
      <c r="H5" s="269"/>
      <c r="I5" s="269"/>
      <c r="J5" s="269"/>
    </row>
    <row r="6" spans="1:10" ht="18.75" customHeight="1">
      <c r="A6" s="269" t="s">
        <v>2</v>
      </c>
      <c r="B6" s="269"/>
      <c r="C6" s="269"/>
      <c r="D6" s="269"/>
      <c r="E6" s="269"/>
      <c r="F6" s="269" t="str">
        <f>[1]Mastersheet!B4</f>
        <v>S.D.I.</v>
      </c>
      <c r="G6" s="269"/>
      <c r="H6" s="269"/>
      <c r="I6" s="269"/>
      <c r="J6" s="269"/>
    </row>
    <row r="7" spans="1:10" ht="18.75" customHeight="1">
      <c r="A7" s="269" t="s">
        <v>582</v>
      </c>
      <c r="B7" s="269"/>
      <c r="C7" s="269"/>
      <c r="D7" s="269"/>
      <c r="E7" s="269"/>
      <c r="F7" s="552">
        <f>[1]Mastersheet!C62</f>
        <v>24549</v>
      </c>
      <c r="G7" s="552"/>
      <c r="H7" s="552"/>
      <c r="I7" s="552"/>
      <c r="J7" s="552"/>
    </row>
    <row r="8" spans="1:10" ht="18.75" customHeight="1">
      <c r="A8" s="269" t="s">
        <v>583</v>
      </c>
      <c r="B8" s="269"/>
      <c r="C8" s="269"/>
      <c r="D8" s="269"/>
      <c r="E8" s="269"/>
      <c r="F8" s="552">
        <f>[1]Mastersheet!B63</f>
        <v>32979</v>
      </c>
      <c r="G8" s="552"/>
      <c r="H8" s="552"/>
      <c r="I8" s="552"/>
      <c r="J8" s="552"/>
    </row>
    <row r="9" spans="1:10" ht="18.75" customHeight="1">
      <c r="A9" s="269" t="s">
        <v>584</v>
      </c>
      <c r="B9" s="269"/>
      <c r="C9" s="269"/>
      <c r="D9" s="269"/>
      <c r="E9" s="269"/>
      <c r="F9" s="269"/>
      <c r="G9" s="269"/>
      <c r="H9" s="269"/>
      <c r="I9" s="269"/>
      <c r="J9" s="269"/>
    </row>
    <row r="10" spans="1:10" ht="18.75" customHeight="1">
      <c r="A10" s="269" t="s">
        <v>585</v>
      </c>
      <c r="B10" s="269"/>
      <c r="C10" s="269"/>
      <c r="D10" s="269"/>
      <c r="E10" s="269"/>
      <c r="F10" s="552">
        <f ca="1">IF([1]Mastersheet!C19&gt;0,[1]Mastersheet!C19,"")</f>
        <v>45564</v>
      </c>
      <c r="G10" s="552"/>
      <c r="H10" s="552"/>
      <c r="I10" s="552"/>
      <c r="J10" s="552"/>
    </row>
    <row r="11" spans="1:10" ht="18.75" customHeight="1">
      <c r="A11" s="553" t="s">
        <v>586</v>
      </c>
      <c r="B11" s="556" t="s">
        <v>587</v>
      </c>
      <c r="C11" s="556"/>
      <c r="D11" s="556"/>
      <c r="E11" s="556" t="s">
        <v>22</v>
      </c>
      <c r="F11" s="556"/>
      <c r="G11" s="556" t="s">
        <v>588</v>
      </c>
      <c r="H11" s="556"/>
      <c r="I11" s="557" t="s">
        <v>589</v>
      </c>
      <c r="J11" s="557" t="s">
        <v>590</v>
      </c>
    </row>
    <row r="12" spans="1:10" ht="18.75" customHeight="1">
      <c r="A12" s="554"/>
      <c r="B12" s="556"/>
      <c r="C12" s="556"/>
      <c r="D12" s="556"/>
      <c r="E12" s="556"/>
      <c r="F12" s="556"/>
      <c r="G12" s="556"/>
      <c r="H12" s="556"/>
      <c r="I12" s="557"/>
      <c r="J12" s="557"/>
    </row>
    <row r="13" spans="1:10" ht="27" customHeight="1">
      <c r="A13" s="555"/>
      <c r="B13" s="556"/>
      <c r="C13" s="556"/>
      <c r="D13" s="556"/>
      <c r="E13" s="556"/>
      <c r="F13" s="556"/>
      <c r="G13" s="556"/>
      <c r="H13" s="556"/>
      <c r="I13" s="557"/>
      <c r="J13" s="557"/>
    </row>
    <row r="14" spans="1:10" s="170" customFormat="1" ht="18.75" customHeight="1">
      <c r="A14" s="168">
        <v>1</v>
      </c>
      <c r="B14" s="558">
        <v>2</v>
      </c>
      <c r="C14" s="558"/>
      <c r="D14" s="558"/>
      <c r="E14" s="558">
        <v>3</v>
      </c>
      <c r="F14" s="558"/>
      <c r="G14" s="558">
        <v>4</v>
      </c>
      <c r="H14" s="558"/>
      <c r="I14" s="169">
        <v>5</v>
      </c>
      <c r="J14" s="168">
        <v>6</v>
      </c>
    </row>
    <row r="15" spans="1:10" ht="18.75" customHeight="1">
      <c r="A15" s="168">
        <v>1</v>
      </c>
      <c r="B15" s="559" t="str">
        <f>IF('[1]Family data'!A11&gt;0,'[1]Family data'!A11,"")</f>
        <v>DCQ</v>
      </c>
      <c r="C15" s="560"/>
      <c r="D15" s="561"/>
      <c r="E15" s="562">
        <f>IF('[1]Family data'!E11&gt;0,'[1]Family data'!E11,"")</f>
        <v>24289</v>
      </c>
      <c r="F15" s="563"/>
      <c r="G15" s="564" t="str">
        <f>IF('[1]Family data'!B11&gt;0,'[1]Family data'!B11,"")</f>
        <v>Wife</v>
      </c>
      <c r="H15" s="565"/>
      <c r="I15" s="52"/>
      <c r="J15" s="171" t="str">
        <f>'[1]Family data'!$F$108</f>
        <v/>
      </c>
    </row>
    <row r="16" spans="1:10" ht="18.75" customHeight="1">
      <c r="A16" s="71" t="str">
        <f t="shared" ref="A16:A23" si="0">IF(B16="","",A15+1)</f>
        <v/>
      </c>
      <c r="B16" s="559" t="str">
        <f>IF('[1]Family data'!A12&gt;0,'[1]Family data'!A12,"")</f>
        <v/>
      </c>
      <c r="C16" s="560"/>
      <c r="D16" s="561"/>
      <c r="E16" s="562" t="str">
        <f>IF('[1]Family data'!E12&gt;0,'[1]Family data'!E12,"")</f>
        <v/>
      </c>
      <c r="F16" s="563"/>
      <c r="G16" s="564" t="str">
        <f>IF('[1]Family data'!B12&gt;0,'[1]Family data'!B12,"")</f>
        <v/>
      </c>
      <c r="H16" s="565"/>
      <c r="I16" s="52"/>
      <c r="J16" s="52"/>
    </row>
    <row r="17" spans="1:10" ht="18.75" customHeight="1">
      <c r="A17" s="71" t="str">
        <f t="shared" si="0"/>
        <v/>
      </c>
      <c r="B17" s="559" t="str">
        <f>IF('[1]Family data'!A13&gt;0,'[1]Family data'!A13,"")</f>
        <v/>
      </c>
      <c r="C17" s="560"/>
      <c r="D17" s="561"/>
      <c r="E17" s="562" t="str">
        <f>IF('[1]Family data'!E13&gt;0,'[1]Family data'!E13,"")</f>
        <v/>
      </c>
      <c r="F17" s="563"/>
      <c r="G17" s="564" t="str">
        <f>IF('[1]Family data'!B13&gt;0,'[1]Family data'!B13,"")</f>
        <v/>
      </c>
      <c r="H17" s="565"/>
      <c r="I17" s="52"/>
      <c r="J17" s="52"/>
    </row>
    <row r="18" spans="1:10" ht="18.75" customHeight="1">
      <c r="A18" s="71" t="str">
        <f t="shared" si="0"/>
        <v/>
      </c>
      <c r="B18" s="559" t="str">
        <f>IF('[1]Family data'!A14&gt;0,'[1]Family data'!A14,"")</f>
        <v/>
      </c>
      <c r="C18" s="560"/>
      <c r="D18" s="561"/>
      <c r="E18" s="562" t="str">
        <f>IF('[1]Family data'!E14&gt;0,'[1]Family data'!E14,"")</f>
        <v/>
      </c>
      <c r="F18" s="563"/>
      <c r="G18" s="564" t="str">
        <f>IF('[1]Family data'!B14&gt;0,'[1]Family data'!B14,"")</f>
        <v/>
      </c>
      <c r="H18" s="565"/>
      <c r="I18" s="52"/>
      <c r="J18" s="52"/>
    </row>
    <row r="19" spans="1:10" ht="18.75" customHeight="1">
      <c r="A19" s="71" t="str">
        <f t="shared" si="0"/>
        <v/>
      </c>
      <c r="B19" s="564" t="str">
        <f>IF('[1]Family data'!A15&gt;0,'[1]Family data'!A15,"")</f>
        <v/>
      </c>
      <c r="C19" s="566"/>
      <c r="D19" s="565"/>
      <c r="E19" s="562" t="str">
        <f>IF('[1]Family data'!E15&gt;0,'[1]Family data'!E15,"")</f>
        <v/>
      </c>
      <c r="F19" s="563"/>
      <c r="G19" s="564" t="str">
        <f>IF('[1]Family data'!B15&gt;0,'[1]Family data'!B15,"")</f>
        <v/>
      </c>
      <c r="H19" s="565"/>
      <c r="I19" s="52"/>
      <c r="J19" s="52"/>
    </row>
    <row r="20" spans="1:10" ht="18.75" customHeight="1">
      <c r="A20" s="71" t="str">
        <f t="shared" si="0"/>
        <v/>
      </c>
      <c r="B20" s="564" t="str">
        <f>IF('[1]Family data'!A16&gt;0,'[1]Family data'!A16,"")</f>
        <v/>
      </c>
      <c r="C20" s="566"/>
      <c r="D20" s="565"/>
      <c r="E20" s="562" t="str">
        <f>IF('[1]Family data'!E16&gt;0,'[1]Family data'!E16,"")</f>
        <v/>
      </c>
      <c r="F20" s="563"/>
      <c r="G20" s="564" t="str">
        <f>IF('[1]Family data'!B16&gt;0,'[1]Family data'!B16,"")</f>
        <v/>
      </c>
      <c r="H20" s="565"/>
      <c r="I20" s="52"/>
      <c r="J20" s="52"/>
    </row>
    <row r="21" spans="1:10" ht="18.75" customHeight="1">
      <c r="A21" s="71" t="str">
        <f t="shared" si="0"/>
        <v/>
      </c>
      <c r="B21" s="564" t="str">
        <f>IF('[1]Family data'!A17&gt;0,'[1]Family data'!A17,"")</f>
        <v/>
      </c>
      <c r="C21" s="566"/>
      <c r="D21" s="565"/>
      <c r="E21" s="562" t="str">
        <f>IF('[1]Family data'!E17&gt;0,'[1]Family data'!E17,"")</f>
        <v/>
      </c>
      <c r="F21" s="563"/>
      <c r="G21" s="564" t="str">
        <f>IF('[1]Family data'!B17&gt;0,'[1]Family data'!B17,"")</f>
        <v/>
      </c>
      <c r="H21" s="565"/>
      <c r="I21" s="52"/>
      <c r="J21" s="52"/>
    </row>
    <row r="22" spans="1:10" ht="18.75" customHeight="1">
      <c r="A22" s="71" t="str">
        <f t="shared" si="0"/>
        <v/>
      </c>
      <c r="B22" s="564" t="str">
        <f>IF('[1]Family data'!A18&gt;0,'[1]Family data'!A18,"")</f>
        <v/>
      </c>
      <c r="C22" s="566"/>
      <c r="D22" s="565"/>
      <c r="E22" s="562" t="str">
        <f>IF('[1]Family data'!E18&gt;0,'[1]Family data'!E18,"")</f>
        <v/>
      </c>
      <c r="F22" s="563"/>
      <c r="G22" s="564" t="str">
        <f>IF('[1]Family data'!B18&gt;0,'[1]Family data'!B18,"")</f>
        <v/>
      </c>
      <c r="H22" s="565"/>
      <c r="I22" s="52"/>
      <c r="J22" s="52"/>
    </row>
    <row r="23" spans="1:10" ht="18.75" customHeight="1">
      <c r="A23" s="71" t="str">
        <f t="shared" si="0"/>
        <v/>
      </c>
      <c r="B23" s="564" t="str">
        <f>IF('[1]Family data'!A19&gt;0,'[1]Family data'!A19,"")</f>
        <v/>
      </c>
      <c r="C23" s="566"/>
      <c r="D23" s="565"/>
      <c r="E23" s="562" t="str">
        <f>IF('[1]Family data'!E19&gt;0,'[1]Family data'!E19,"")</f>
        <v/>
      </c>
      <c r="F23" s="563"/>
      <c r="G23" s="564" t="str">
        <f>IF('[1]Family data'!B19&gt;0,'[1]Family data'!B19,"")</f>
        <v/>
      </c>
      <c r="H23" s="565"/>
      <c r="I23" s="52"/>
      <c r="J23" s="52"/>
    </row>
    <row r="24" spans="1:10" ht="18.75" customHeight="1">
      <c r="A24" s="172" t="str">
        <f>IF(J15="See Note","Note-:","")</f>
        <v/>
      </c>
      <c r="B24" s="568" t="str">
        <f>'[1]Family data'!$E$113</f>
        <v/>
      </c>
      <c r="C24" s="568"/>
      <c r="D24" s="568"/>
      <c r="E24" s="568"/>
      <c r="F24" s="568"/>
      <c r="G24" s="568"/>
      <c r="H24" s="568"/>
      <c r="I24" s="568"/>
      <c r="J24" s="568"/>
    </row>
    <row r="25" spans="1:10" ht="18.75" customHeight="1">
      <c r="A25" s="172"/>
      <c r="B25" s="569"/>
      <c r="C25" s="569"/>
      <c r="D25" s="569"/>
      <c r="E25" s="569"/>
      <c r="F25" s="569"/>
      <c r="G25" s="569"/>
      <c r="H25" s="569"/>
      <c r="I25" s="569"/>
      <c r="J25" s="569"/>
    </row>
    <row r="26" spans="1:10" ht="18.75" customHeight="1">
      <c r="A26" s="567" t="s">
        <v>591</v>
      </c>
      <c r="B26" s="567"/>
      <c r="C26" s="567"/>
      <c r="D26" s="567"/>
      <c r="E26" s="567"/>
      <c r="F26" s="567"/>
      <c r="G26" s="567"/>
      <c r="H26" s="567"/>
      <c r="I26" s="567"/>
      <c r="J26" s="567"/>
    </row>
    <row r="27" spans="1:10" ht="18.75" customHeight="1">
      <c r="A27" s="567"/>
      <c r="B27" s="567"/>
      <c r="C27" s="567"/>
      <c r="D27" s="567"/>
      <c r="E27" s="567"/>
      <c r="F27" s="567"/>
      <c r="G27" s="567"/>
      <c r="H27" s="567"/>
      <c r="I27" s="567"/>
      <c r="J27" s="567"/>
    </row>
    <row r="28" spans="1:10" ht="18.75" customHeight="1">
      <c r="A28" s="47"/>
      <c r="B28" s="47"/>
      <c r="C28" s="47"/>
      <c r="D28" s="47"/>
      <c r="E28" s="47"/>
      <c r="F28" s="264" t="str">
        <f>[1]Pravesh!D232</f>
        <v>Signature of government employee</v>
      </c>
      <c r="G28" s="264"/>
      <c r="H28" s="264"/>
      <c r="I28" s="264"/>
      <c r="J28" s="264"/>
    </row>
    <row r="29" spans="1:10" ht="18.75" customHeight="1">
      <c r="A29" s="262" t="s">
        <v>174</v>
      </c>
      <c r="B29" s="262"/>
      <c r="C29" s="262" t="str">
        <f>'[1]Family data'!H3</f>
        <v>BIKANER</v>
      </c>
      <c r="D29" s="262"/>
      <c r="E29" s="262"/>
      <c r="F29" s="47"/>
      <c r="G29" s="47"/>
      <c r="H29" s="47"/>
      <c r="I29" s="47"/>
      <c r="J29" s="47"/>
    </row>
    <row r="30" spans="1:10" ht="18.75" customHeight="1">
      <c r="A30" s="262" t="s">
        <v>176</v>
      </c>
      <c r="B30" s="262"/>
      <c r="C30" s="570">
        <f ca="1">[1]Pravesh!I201</f>
        <v>45564</v>
      </c>
      <c r="D30" s="262"/>
      <c r="E30" s="262"/>
      <c r="F30" s="47"/>
      <c r="G30" s="47"/>
      <c r="H30" s="47"/>
      <c r="I30" s="47"/>
      <c r="J30" s="47"/>
    </row>
    <row r="31" spans="1:10" ht="18.75" customHeight="1">
      <c r="A31" s="47"/>
      <c r="B31" s="47"/>
      <c r="C31" s="47"/>
      <c r="D31" s="47"/>
      <c r="E31" s="47"/>
      <c r="F31" s="47"/>
      <c r="G31" s="47"/>
      <c r="H31" s="47"/>
      <c r="I31" s="47"/>
      <c r="J31" s="47"/>
    </row>
    <row r="32" spans="1:10" ht="18.75" customHeight="1">
      <c r="A32" s="47"/>
      <c r="B32" s="47"/>
      <c r="C32" s="47"/>
      <c r="D32" s="47"/>
      <c r="E32" s="47"/>
      <c r="F32" s="47"/>
      <c r="G32" s="47"/>
      <c r="H32" s="47"/>
      <c r="I32" s="47"/>
      <c r="J32" s="47"/>
    </row>
    <row r="33" spans="1:10" ht="18.75" customHeight="1">
      <c r="A33" s="567" t="s">
        <v>592</v>
      </c>
      <c r="B33" s="567"/>
      <c r="C33" s="567"/>
      <c r="D33" s="567"/>
      <c r="E33" s="567"/>
      <c r="F33" s="567"/>
      <c r="G33" s="567"/>
      <c r="H33" s="567"/>
      <c r="I33" s="567"/>
      <c r="J33" s="567"/>
    </row>
    <row r="34" spans="1:10" ht="18.75" customHeight="1">
      <c r="A34" s="567"/>
      <c r="B34" s="567"/>
      <c r="C34" s="567"/>
      <c r="D34" s="567"/>
      <c r="E34" s="567"/>
      <c r="F34" s="567"/>
      <c r="G34" s="567"/>
      <c r="H34" s="567"/>
      <c r="I34" s="567"/>
      <c r="J34" s="567"/>
    </row>
    <row r="35" spans="1:10" ht="18.75" customHeight="1">
      <c r="A35" s="47"/>
      <c r="B35" s="47"/>
      <c r="C35" s="47"/>
      <c r="D35" s="47"/>
      <c r="E35" s="47"/>
      <c r="F35" s="47"/>
      <c r="G35" s="47"/>
      <c r="H35" s="47"/>
      <c r="I35" s="47"/>
      <c r="J35" s="47"/>
    </row>
    <row r="36" spans="1:10" ht="18.75" customHeight="1">
      <c r="A36" s="264" t="s">
        <v>593</v>
      </c>
      <c r="B36" s="264"/>
      <c r="C36" s="264"/>
      <c r="D36" s="264"/>
      <c r="E36" s="264"/>
      <c r="F36" s="264"/>
      <c r="G36" s="264"/>
      <c r="H36" s="264"/>
      <c r="I36" s="264"/>
      <c r="J36" s="264"/>
    </row>
    <row r="37" spans="1:10" ht="18.75" customHeight="1">
      <c r="A37" s="47"/>
      <c r="B37" s="47"/>
      <c r="C37" s="47"/>
      <c r="D37" s="47"/>
      <c r="E37" s="47"/>
      <c r="F37" s="47"/>
      <c r="G37" s="47"/>
      <c r="H37" s="47"/>
      <c r="I37" s="47"/>
      <c r="J37" s="47"/>
    </row>
    <row r="38" spans="1:10" ht="18.75" customHeight="1">
      <c r="A38" s="264" t="s">
        <v>594</v>
      </c>
      <c r="B38" s="264"/>
      <c r="C38" s="264"/>
      <c r="D38" s="264"/>
      <c r="E38" s="47"/>
      <c r="F38" s="47"/>
      <c r="G38" s="47"/>
      <c r="H38" s="47"/>
      <c r="I38" s="47"/>
      <c r="J38" s="47"/>
    </row>
    <row r="39" spans="1:10" ht="18.75" customHeight="1">
      <c r="A39" s="47"/>
      <c r="B39" s="47"/>
      <c r="C39" s="47"/>
      <c r="D39" s="47"/>
      <c r="E39" s="47"/>
      <c r="F39" s="47"/>
      <c r="G39" s="47"/>
      <c r="H39" s="47"/>
      <c r="I39" s="47"/>
      <c r="J39" s="47"/>
    </row>
    <row r="40" spans="1:10" ht="18.75" customHeight="1">
      <c r="A40" s="264" t="s">
        <v>595</v>
      </c>
      <c r="B40" s="264"/>
      <c r="C40" s="264"/>
      <c r="D40" s="264"/>
      <c r="E40" s="47"/>
      <c r="F40" s="47"/>
      <c r="G40" s="47"/>
      <c r="H40" s="47"/>
      <c r="I40" s="47"/>
      <c r="J40" s="47"/>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5"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49"/>
  <dimension ref="A1:N82"/>
  <sheetViews>
    <sheetView view="pageBreakPreview" topLeftCell="A37" zoomScaleSheetLayoutView="100" workbookViewId="0">
      <selection activeCell="A60" sqref="A60:E60"/>
    </sheetView>
  </sheetViews>
  <sheetFormatPr defaultRowHeight="18"/>
  <cols>
    <col min="1" max="1" width="10" style="46" customWidth="1"/>
    <col min="2" max="2" width="11.140625" style="46" customWidth="1"/>
    <col min="3" max="5" width="9.140625" style="46"/>
    <col min="6" max="6" width="10.42578125" style="46" customWidth="1"/>
    <col min="7" max="7" width="11" style="46" customWidth="1"/>
    <col min="8" max="8" width="9.140625" style="46"/>
    <col min="9" max="9" width="11.28515625" style="46" customWidth="1"/>
    <col min="10" max="13" width="9.140625" style="46"/>
    <col min="14" max="14" width="0" style="46" hidden="1" customWidth="1"/>
    <col min="15" max="16384" width="9.140625" style="46"/>
  </cols>
  <sheetData>
    <row r="1" spans="1:14">
      <c r="A1" s="135"/>
      <c r="B1" s="135"/>
      <c r="C1" s="135"/>
      <c r="D1" s="135"/>
      <c r="E1" s="135"/>
      <c r="F1" s="135"/>
      <c r="G1" s="135"/>
      <c r="H1" s="135"/>
      <c r="I1" s="135">
        <v>25</v>
      </c>
      <c r="N1" s="46" t="str">
        <f>'[1]Family data'!$B$3</f>
        <v>Family</v>
      </c>
    </row>
    <row r="2" spans="1:14">
      <c r="A2" s="299" t="s">
        <v>596</v>
      </c>
      <c r="B2" s="299"/>
      <c r="C2" s="299"/>
      <c r="D2" s="299"/>
      <c r="E2" s="299"/>
      <c r="F2" s="299"/>
      <c r="G2" s="299"/>
      <c r="H2" s="299"/>
      <c r="I2" s="299"/>
    </row>
    <row r="3" spans="1:14">
      <c r="A3" s="122"/>
      <c r="B3" s="122"/>
      <c r="C3" s="122"/>
      <c r="D3" s="122"/>
      <c r="E3" s="122"/>
      <c r="F3" s="571" t="str">
        <f>IF($N$1="Family","THE FORM NO 2 IS NOT APPLICABLE DUE TO PENSIONER   HAVING FAMILY ","")</f>
        <v xml:space="preserve">THE FORM NO 2 IS NOT APPLICABLE DUE TO PENSIONER   HAVING FAMILY </v>
      </c>
      <c r="G3" s="571"/>
      <c r="H3" s="571"/>
      <c r="I3" s="571"/>
    </row>
    <row r="4" spans="1:14">
      <c r="A4" s="55"/>
      <c r="B4" s="55"/>
      <c r="C4" s="55"/>
      <c r="D4" s="55"/>
      <c r="E4" s="55"/>
      <c r="F4" s="571"/>
      <c r="G4" s="571"/>
      <c r="H4" s="571"/>
      <c r="I4" s="571"/>
    </row>
    <row r="5" spans="1:14">
      <c r="A5" s="299" t="s">
        <v>543</v>
      </c>
      <c r="B5" s="299"/>
      <c r="C5" s="299"/>
      <c r="D5" s="299"/>
      <c r="E5" s="299"/>
      <c r="F5" s="299"/>
      <c r="G5" s="299"/>
      <c r="H5" s="299"/>
      <c r="I5" s="299"/>
    </row>
    <row r="6" spans="1:14" ht="18" customHeight="1">
      <c r="A6" s="300" t="s">
        <v>597</v>
      </c>
      <c r="B6" s="300"/>
      <c r="C6" s="300"/>
      <c r="D6" s="300"/>
      <c r="E6" s="300"/>
      <c r="F6" s="300"/>
      <c r="G6" s="300"/>
      <c r="H6" s="300"/>
      <c r="I6" s="300"/>
    </row>
    <row r="7" spans="1:14">
      <c r="A7" s="300"/>
      <c r="B7" s="300"/>
      <c r="C7" s="300"/>
      <c r="D7" s="300"/>
      <c r="E7" s="300"/>
      <c r="F7" s="300"/>
      <c r="G7" s="300"/>
      <c r="H7" s="300"/>
      <c r="I7" s="300"/>
    </row>
    <row r="8" spans="1:14" ht="15.75" customHeight="1">
      <c r="A8" s="149" t="str">
        <f>IF($N$1="Family","--N.A.--","I " )</f>
        <v>--N.A.--</v>
      </c>
      <c r="B8" s="278" t="str">
        <f>IF($N$1="Family","--N.A.--",[1]Mastersheet!B3:D3)</f>
        <v>--N.A.--</v>
      </c>
      <c r="C8" s="278"/>
      <c r="D8" s="278"/>
      <c r="E8" s="278"/>
      <c r="F8" s="278"/>
      <c r="G8" s="529" t="s">
        <v>598</v>
      </c>
      <c r="H8" s="529"/>
      <c r="I8" s="529"/>
    </row>
    <row r="9" spans="1:14">
      <c r="A9" s="534" t="s">
        <v>599</v>
      </c>
      <c r="B9" s="534"/>
      <c r="C9" s="534"/>
      <c r="D9" s="534"/>
      <c r="E9" s="534"/>
      <c r="F9" s="534"/>
      <c r="G9" s="534"/>
      <c r="H9" s="534"/>
      <c r="I9" s="534"/>
    </row>
    <row r="10" spans="1:14">
      <c r="A10" s="534"/>
      <c r="B10" s="534"/>
      <c r="C10" s="534"/>
      <c r="D10" s="534"/>
      <c r="E10" s="534"/>
      <c r="F10" s="534"/>
      <c r="G10" s="534"/>
      <c r="H10" s="534"/>
      <c r="I10" s="534"/>
    </row>
    <row r="11" spans="1:14">
      <c r="A11" s="535"/>
      <c r="B11" s="535"/>
      <c r="C11" s="535"/>
      <c r="D11" s="535"/>
      <c r="E11" s="535"/>
      <c r="F11" s="535"/>
      <c r="G11" s="535"/>
      <c r="H11" s="535"/>
      <c r="I11" s="535"/>
    </row>
    <row r="12" spans="1:14">
      <c r="A12" s="360" t="s">
        <v>547</v>
      </c>
      <c r="B12" s="360"/>
      <c r="C12" s="360"/>
      <c r="D12" s="360"/>
      <c r="E12" s="322" t="s">
        <v>282</v>
      </c>
      <c r="F12" s="536"/>
      <c r="G12" s="322" t="s">
        <v>548</v>
      </c>
      <c r="H12" s="322" t="s">
        <v>549</v>
      </c>
      <c r="I12" s="536"/>
    </row>
    <row r="13" spans="1:14" ht="18" customHeight="1">
      <c r="A13" s="322" t="s">
        <v>550</v>
      </c>
      <c r="B13" s="322"/>
      <c r="C13" s="322"/>
      <c r="D13" s="322"/>
      <c r="E13" s="536"/>
      <c r="F13" s="536"/>
      <c r="G13" s="322"/>
      <c r="H13" s="536"/>
      <c r="I13" s="536"/>
    </row>
    <row r="14" spans="1:14">
      <c r="A14" s="322"/>
      <c r="B14" s="322"/>
      <c r="C14" s="322"/>
      <c r="D14" s="322"/>
      <c r="E14" s="536"/>
      <c r="F14" s="536"/>
      <c r="G14" s="322"/>
      <c r="H14" s="536"/>
      <c r="I14" s="536"/>
    </row>
    <row r="15" spans="1:14">
      <c r="A15" s="360">
        <v>1</v>
      </c>
      <c r="B15" s="360"/>
      <c r="C15" s="360"/>
      <c r="D15" s="360"/>
      <c r="E15" s="360">
        <v>2</v>
      </c>
      <c r="F15" s="360"/>
      <c r="G15" s="71">
        <v>3</v>
      </c>
      <c r="H15" s="360">
        <v>4</v>
      </c>
      <c r="I15" s="360"/>
    </row>
    <row r="16" spans="1:14">
      <c r="A16" s="417" t="str">
        <f>IF('[1]Family data'!$B$3="Family","",IF('[1]Family data'!H11="Original nominee",'[1]Family data'!A11,""))</f>
        <v/>
      </c>
      <c r="B16" s="430"/>
      <c r="C16" s="430"/>
      <c r="D16" s="431"/>
      <c r="E16" s="418" t="str">
        <f>IF('[1]Family data'!$B$3="Family","",IF('[1]Family data'!H11="Original nominee",'[1]Family data'!B11,""))</f>
        <v/>
      </c>
      <c r="F16" s="419"/>
      <c r="G16" s="83" t="str">
        <f>IF('[1]Family data'!$B$3="Family","",IF('[1]Family data'!H11="Original nominee",'[1]Family data'!C11,""))</f>
        <v/>
      </c>
      <c r="H16" s="537" t="str">
        <f>IF('[1]Family data'!$B$3="Family","",IF('[1]Family data'!H11="Original nominee",'[1]Family data'!D11,""))</f>
        <v/>
      </c>
      <c r="I16" s="538"/>
    </row>
    <row r="17" spans="1:9">
      <c r="A17" s="417" t="str">
        <f>IF('[1]Family data'!$B$3="Family","",IF('[1]Family data'!H12="Original nominee",'[1]Family data'!A12,""))</f>
        <v/>
      </c>
      <c r="B17" s="430"/>
      <c r="C17" s="430"/>
      <c r="D17" s="431"/>
      <c r="E17" s="418" t="str">
        <f>IF('[1]Family data'!$B$3="Family","",IF('[1]Family data'!H12="Original nominee",'[1]Family data'!B12,""))</f>
        <v/>
      </c>
      <c r="F17" s="419"/>
      <c r="G17" s="83" t="str">
        <f>IF('[1]Family data'!$B$3="Family","",IF('[1]Family data'!H12="Original nominee",'[1]Family data'!C12,""))</f>
        <v/>
      </c>
      <c r="H17" s="537" t="str">
        <f>IF('[1]Family data'!$B$3="Family","",IF('[1]Family data'!H12="Original nominee",'[1]Family data'!D12,""))</f>
        <v/>
      </c>
      <c r="I17" s="538"/>
    </row>
    <row r="18" spans="1:9">
      <c r="A18" s="417" t="str">
        <f>IF('[1]Family data'!$B$3="Family","",IF('[1]Family data'!H13="Original nominee",'[1]Family data'!A13,""))</f>
        <v/>
      </c>
      <c r="B18" s="430"/>
      <c r="C18" s="430"/>
      <c r="D18" s="431"/>
      <c r="E18" s="418" t="str">
        <f>IF('[1]Family data'!$B$3="Family","",IF('[1]Family data'!H13="Original nominee",'[1]Family data'!B13,""))</f>
        <v/>
      </c>
      <c r="F18" s="419"/>
      <c r="G18" s="83" t="str">
        <f>IF('[1]Family data'!$B$3="Family","",IF('[1]Family data'!H13="Original nominee",'[1]Family data'!C13,""))</f>
        <v/>
      </c>
      <c r="H18" s="537" t="str">
        <f>IF('[1]Family data'!$B$3="Family","",IF('[1]Family data'!H13="Original nominee",'[1]Family data'!D13,""))</f>
        <v/>
      </c>
      <c r="I18" s="538"/>
    </row>
    <row r="19" spans="1:9">
      <c r="A19" s="417" t="str">
        <f>IF('[1]Family data'!$B$3="Family","",IF('[1]Family data'!H14="Original nominee",'[1]Family data'!A14,""))</f>
        <v/>
      </c>
      <c r="B19" s="430"/>
      <c r="C19" s="430"/>
      <c r="D19" s="431"/>
      <c r="E19" s="418" t="str">
        <f>IF('[1]Family data'!$B$3="Family","",IF('[1]Family data'!H14="Original nominee",'[1]Family data'!B14,""))</f>
        <v/>
      </c>
      <c r="F19" s="419"/>
      <c r="G19" s="83" t="str">
        <f>IF('[1]Family data'!$B$3="Family","",IF('[1]Family data'!H14="Original nominee",'[1]Family data'!C14,""))</f>
        <v/>
      </c>
      <c r="H19" s="537" t="str">
        <f>IF('[1]Family data'!$B$3="Family","",IF('[1]Family data'!H14="Original nominee",'[1]Family data'!D14,""))</f>
        <v/>
      </c>
      <c r="I19" s="538"/>
    </row>
    <row r="20" spans="1:9">
      <c r="A20" s="417" t="str">
        <f>IF('[1]Family data'!$B$3="Family","",IF('[1]Family data'!H15="Original nominee",'[1]Family data'!A15,""))</f>
        <v/>
      </c>
      <c r="B20" s="430"/>
      <c r="C20" s="430"/>
      <c r="D20" s="431"/>
      <c r="E20" s="418" t="str">
        <f>IF('[1]Family data'!$B$3="Family","",IF('[1]Family data'!H15="Original nominee",'[1]Family data'!B15,""))</f>
        <v/>
      </c>
      <c r="F20" s="419"/>
      <c r="G20" s="83" t="str">
        <f>IF('[1]Family data'!$B$3="Family","",IF('[1]Family data'!H15="Original nominee",'[1]Family data'!C15,""))</f>
        <v/>
      </c>
      <c r="H20" s="537" t="str">
        <f>IF('[1]Family data'!$B$3="Family","",IF('[1]Family data'!H15="Original nominee",'[1]Family data'!D15,""))</f>
        <v/>
      </c>
      <c r="I20" s="538"/>
    </row>
    <row r="21" spans="1:9">
      <c r="A21" s="417" t="str">
        <f>IF('[1]Family data'!$B$3="Family","",IF('[1]Family data'!H16="Original nominee",'[1]Family data'!A16,""))</f>
        <v/>
      </c>
      <c r="B21" s="430"/>
      <c r="C21" s="430"/>
      <c r="D21" s="431"/>
      <c r="E21" s="418" t="str">
        <f>IF('[1]Family data'!$B$3="Family","",IF('[1]Family data'!H16="Original nominee",'[1]Family data'!B16,""))</f>
        <v/>
      </c>
      <c r="F21" s="419"/>
      <c r="G21" s="83" t="str">
        <f>IF('[1]Family data'!$B$3="Family","",IF('[1]Family data'!H16="Original nominee",'[1]Family data'!C16,""))</f>
        <v/>
      </c>
      <c r="H21" s="537" t="str">
        <f>IF('[1]Family data'!$B$3="Family","",IF('[1]Family data'!H16="Original nominee",'[1]Family data'!D16,""))</f>
        <v/>
      </c>
      <c r="I21" s="538"/>
    </row>
    <row r="22" spans="1:9">
      <c r="A22" s="417" t="str">
        <f>IF('[1]Family data'!$B$3="Family","",IF('[1]Family data'!H17="Original nominee",'[1]Family data'!A17,""))</f>
        <v/>
      </c>
      <c r="B22" s="430"/>
      <c r="C22" s="430"/>
      <c r="D22" s="431"/>
      <c r="E22" s="418" t="str">
        <f>IF('[1]Family data'!$B$3="Family","",IF('[1]Family data'!H17="Original nominee",'[1]Family data'!B17,""))</f>
        <v/>
      </c>
      <c r="F22" s="419"/>
      <c r="G22" s="83" t="str">
        <f>IF('[1]Family data'!$B$3="Family","",IF('[1]Family data'!H17="Original nominee",'[1]Family data'!C17,""))</f>
        <v/>
      </c>
      <c r="H22" s="537" t="str">
        <f>IF('[1]Family data'!$B$3="Family","",IF('[1]Family data'!H17="Original nominee",'[1]Family data'!D17,""))</f>
        <v/>
      </c>
      <c r="I22" s="538"/>
    </row>
    <row r="23" spans="1:9">
      <c r="A23" s="417" t="str">
        <f>IF('[1]Family data'!$B$3="Family","",IF('[1]Family data'!H18="Original nominee",'[1]Family data'!A18,""))</f>
        <v/>
      </c>
      <c r="B23" s="430"/>
      <c r="C23" s="430"/>
      <c r="D23" s="431"/>
      <c r="E23" s="418" t="str">
        <f>IF('[1]Family data'!$B$3="Family","",IF('[1]Family data'!H18="Original nominee",'[1]Family data'!B18,""))</f>
        <v/>
      </c>
      <c r="F23" s="419"/>
      <c r="G23" s="83" t="str">
        <f>IF('[1]Family data'!$B$3="Family","",IF('[1]Family data'!H18="Original nominee",'[1]Family data'!C18,""))</f>
        <v/>
      </c>
      <c r="H23" s="537" t="str">
        <f>IF('[1]Family data'!$B$3="Family","",IF('[1]Family data'!H18="Original nominee",'[1]Family data'!D18,""))</f>
        <v/>
      </c>
      <c r="I23" s="538"/>
    </row>
    <row r="24" spans="1:9" ht="18" customHeight="1">
      <c r="A24" s="417" t="s">
        <v>551</v>
      </c>
      <c r="B24" s="430"/>
      <c r="C24" s="430"/>
      <c r="D24" s="430"/>
      <c r="E24" s="430"/>
      <c r="F24" s="430"/>
      <c r="G24" s="431"/>
      <c r="H24" s="322" t="s">
        <v>549</v>
      </c>
      <c r="I24" s="322"/>
    </row>
    <row r="25" spans="1:9" ht="18" customHeight="1">
      <c r="A25" s="304" t="s">
        <v>600</v>
      </c>
      <c r="B25" s="304"/>
      <c r="C25" s="304"/>
      <c r="D25" s="304"/>
      <c r="E25" s="304"/>
      <c r="F25" s="304"/>
      <c r="G25" s="304"/>
      <c r="H25" s="322"/>
      <c r="I25" s="322"/>
    </row>
    <row r="26" spans="1:9" ht="42.75" customHeight="1">
      <c r="A26" s="304"/>
      <c r="B26" s="304"/>
      <c r="C26" s="304"/>
      <c r="D26" s="304"/>
      <c r="E26" s="304"/>
      <c r="F26" s="304"/>
      <c r="G26" s="304"/>
      <c r="H26" s="322"/>
      <c r="I26" s="322"/>
    </row>
    <row r="27" spans="1:9" ht="27" customHeight="1">
      <c r="A27" s="304"/>
      <c r="B27" s="304"/>
      <c r="C27" s="304"/>
      <c r="D27" s="304"/>
      <c r="E27" s="304"/>
      <c r="F27" s="304"/>
      <c r="G27" s="304"/>
      <c r="H27" s="322"/>
      <c r="I27" s="322"/>
    </row>
    <row r="28" spans="1:9">
      <c r="A28" s="360">
        <v>5</v>
      </c>
      <c r="B28" s="360"/>
      <c r="C28" s="360"/>
      <c r="D28" s="360"/>
      <c r="E28" s="360"/>
      <c r="F28" s="360"/>
      <c r="G28" s="360"/>
      <c r="H28" s="360">
        <v>6</v>
      </c>
      <c r="I28" s="360"/>
    </row>
    <row r="29" spans="1:9">
      <c r="A29" s="418" t="str">
        <f>IF('[1]Family data'!$B$3="Family","",IF('[1]Family data'!I11="YES",'[1]Family data'!A11,""))</f>
        <v/>
      </c>
      <c r="B29" s="479"/>
      <c r="C29" s="479"/>
      <c r="D29" s="419"/>
      <c r="E29" s="418" t="str">
        <f>IF('[1]Family data'!$B$3="Family","",IF('[1]Family data'!I11="YES",'[1]Family data'!B11,""))</f>
        <v/>
      </c>
      <c r="F29" s="419"/>
      <c r="G29" s="83" t="str">
        <f>IF('[1]Family data'!$B$3="Family","",IF('[1]Family data'!I11="YES",'[1]Family data'!C11,""))</f>
        <v/>
      </c>
      <c r="H29" s="537" t="str">
        <f>IF('[1]Family data'!$B$3="Family","",IF('[1]Family data'!I11="YES",'[1]Family data'!D11,""))</f>
        <v/>
      </c>
      <c r="I29" s="538"/>
    </row>
    <row r="30" spans="1:9">
      <c r="A30" s="418" t="str">
        <f>IF('[1]Family data'!$B$3="Family","",IF('[1]Family data'!I12="YES",'[1]Family data'!A12,""))</f>
        <v/>
      </c>
      <c r="B30" s="479"/>
      <c r="C30" s="479"/>
      <c r="D30" s="419"/>
      <c r="E30" s="418" t="str">
        <f>IF('[1]Family data'!$B$3="Family","",IF('[1]Family data'!I12="YES",'[1]Family data'!B12,""))</f>
        <v/>
      </c>
      <c r="F30" s="419"/>
      <c r="G30" s="83" t="str">
        <f>IF('[1]Family data'!$B$3="Family","",IF('[1]Family data'!I12="YES",'[1]Family data'!C12,""))</f>
        <v/>
      </c>
      <c r="H30" s="418" t="str">
        <f>IF('[1]Family data'!$B$3="Family","",IF('[1]Family data'!I12="YES",'[1]Family data'!D12,""))</f>
        <v/>
      </c>
      <c r="I30" s="419"/>
    </row>
    <row r="31" spans="1:9">
      <c r="A31" s="418" t="str">
        <f>IF('[1]Family data'!$B$3="Family","",IF('[1]Family data'!I13="YES",'[1]Family data'!A13,""))</f>
        <v/>
      </c>
      <c r="B31" s="479"/>
      <c r="C31" s="479"/>
      <c r="D31" s="419"/>
      <c r="E31" s="418" t="str">
        <f>IF('[1]Family data'!$B$3="Family","",IF('[1]Family data'!I13="YES",'[1]Family data'!B13,""))</f>
        <v/>
      </c>
      <c r="F31" s="419"/>
      <c r="G31" s="83" t="str">
        <f>IF('[1]Family data'!$B$3="Family","",IF('[1]Family data'!I13="YES",'[1]Family data'!C13,""))</f>
        <v/>
      </c>
      <c r="H31" s="418" t="str">
        <f>IF('[1]Family data'!$B$3="Family","",IF('[1]Family data'!I13="YES",'[1]Family data'!D13,""))</f>
        <v/>
      </c>
      <c r="I31" s="419"/>
    </row>
    <row r="32" spans="1:9">
      <c r="A32" s="418" t="str">
        <f>IF('[1]Family data'!$B$3="Family","",IF('[1]Family data'!I14="YES",'[1]Family data'!A14,""))</f>
        <v/>
      </c>
      <c r="B32" s="479"/>
      <c r="C32" s="479"/>
      <c r="D32" s="419"/>
      <c r="E32" s="418" t="str">
        <f>IF('[1]Family data'!$B$3="Family","",IF('[1]Family data'!I14="YES",'[1]Family data'!B14,""))</f>
        <v/>
      </c>
      <c r="F32" s="419"/>
      <c r="G32" s="83" t="str">
        <f>IF('[1]Family data'!$B$3="Family","",IF('[1]Family data'!I14="YES",'[1]Family data'!C14,""))</f>
        <v/>
      </c>
      <c r="H32" s="418" t="str">
        <f>IF('[1]Family data'!$B$3="Family","",IF('[1]Family data'!I14="YES",'[1]Family data'!D14,""))</f>
        <v/>
      </c>
      <c r="I32" s="419"/>
    </row>
    <row r="33" spans="1:9">
      <c r="A33" s="418" t="str">
        <f>IF('[1]Family data'!$B$3="Family","",IF('[1]Family data'!I15="YES",'[1]Family data'!A15,""))</f>
        <v/>
      </c>
      <c r="B33" s="479"/>
      <c r="C33" s="479"/>
      <c r="D33" s="419"/>
      <c r="E33" s="418" t="str">
        <f>IF('[1]Family data'!$B$3="Family","",IF('[1]Family data'!I15="YES",'[1]Family data'!B15,""))</f>
        <v/>
      </c>
      <c r="F33" s="419"/>
      <c r="G33" s="83" t="str">
        <f>IF('[1]Family data'!$B$3="Family","",IF('[1]Family data'!I15="YES",'[1]Family data'!C15,""))</f>
        <v/>
      </c>
      <c r="H33" s="418" t="str">
        <f>IF('[1]Family data'!$B$3="Family","",IF('[1]Family data'!I15="YES",'[1]Family data'!D15,""))</f>
        <v/>
      </c>
      <c r="I33" s="419"/>
    </row>
    <row r="34" spans="1:9">
      <c r="A34" s="418" t="str">
        <f>IF('[1]Family data'!$B$3="Family","",IF('[1]Family data'!I16="YES",'[1]Family data'!A16,""))</f>
        <v/>
      </c>
      <c r="B34" s="479"/>
      <c r="C34" s="479"/>
      <c r="D34" s="419"/>
      <c r="E34" s="418" t="str">
        <f>IF('[1]Family data'!$B$3="Family","",IF('[1]Family data'!I16="YES",'[1]Family data'!B16,""))</f>
        <v/>
      </c>
      <c r="F34" s="419"/>
      <c r="G34" s="83" t="str">
        <f>IF('[1]Family data'!$B$3="Family","",IF('[1]Family data'!I16="YES",'[1]Family data'!C16,""))</f>
        <v/>
      </c>
      <c r="H34" s="418" t="str">
        <f>IF('[1]Family data'!$B$3="Family","",IF('[1]Family data'!I16="YES",'[1]Family data'!D16,""))</f>
        <v/>
      </c>
      <c r="I34" s="419"/>
    </row>
    <row r="35" spans="1:9">
      <c r="A35" s="418" t="str">
        <f>IF('[1]Family data'!$B$3="Family","",IF('[1]Family data'!I17="YES",'[1]Family data'!A17,""))</f>
        <v/>
      </c>
      <c r="B35" s="479"/>
      <c r="C35" s="479"/>
      <c r="D35" s="419"/>
      <c r="E35" s="418" t="str">
        <f>IF('[1]Family data'!$B$3="Family","",IF('[1]Family data'!I17="YES",'[1]Family data'!B17,""))</f>
        <v/>
      </c>
      <c r="F35" s="419"/>
      <c r="G35" s="83" t="str">
        <f>IF('[1]Family data'!$B$3="Family","",IF('[1]Family data'!I17="YES",'[1]Family data'!C17,""))</f>
        <v/>
      </c>
      <c r="H35" s="418" t="str">
        <f>IF('[1]Family data'!$B$3="Family","",IF('[1]Family data'!I17="YES",'[1]Family data'!D17,""))</f>
        <v/>
      </c>
      <c r="I35" s="419"/>
    </row>
    <row r="36" spans="1:9">
      <c r="A36" s="383" t="s">
        <v>553</v>
      </c>
      <c r="B36" s="383"/>
      <c r="C36" s="383"/>
      <c r="D36" s="383"/>
      <c r="E36" s="383"/>
      <c r="F36" s="383"/>
      <c r="G36" s="383"/>
      <c r="H36" s="383"/>
      <c r="I36" s="383"/>
    </row>
    <row r="37" spans="1:9">
      <c r="A37" s="91"/>
      <c r="B37" s="91"/>
      <c r="C37" s="91"/>
      <c r="D37" s="91"/>
      <c r="E37" s="91"/>
      <c r="F37" s="91"/>
      <c r="G37" s="91"/>
      <c r="H37" s="91"/>
      <c r="I37" s="92">
        <v>26</v>
      </c>
    </row>
    <row r="38" spans="1:9">
      <c r="A38" s="161" t="s">
        <v>554</v>
      </c>
      <c r="B38" s="290" t="s">
        <v>555</v>
      </c>
      <c r="C38" s="290"/>
      <c r="D38" s="290"/>
      <c r="E38" s="290"/>
      <c r="F38" s="290"/>
      <c r="G38" s="290"/>
      <c r="H38" s="290"/>
      <c r="I38" s="290"/>
    </row>
    <row r="39" spans="1:9">
      <c r="A39" s="55"/>
      <c r="B39" s="290"/>
      <c r="C39" s="290"/>
      <c r="D39" s="290"/>
      <c r="E39" s="290"/>
      <c r="F39" s="290"/>
      <c r="G39" s="290"/>
      <c r="H39" s="290"/>
      <c r="I39" s="290"/>
    </row>
    <row r="40" spans="1:9">
      <c r="A40" s="55"/>
      <c r="B40" s="284" t="s">
        <v>556</v>
      </c>
      <c r="C40" s="284"/>
      <c r="D40" s="284"/>
      <c r="E40" s="284"/>
      <c r="F40" s="284"/>
      <c r="G40" s="284"/>
      <c r="H40" s="284"/>
      <c r="I40" s="284"/>
    </row>
    <row r="41" spans="1:9" ht="18" customHeight="1">
      <c r="A41" s="128" t="s">
        <v>601</v>
      </c>
      <c r="B41" s="492" t="str">
        <f>IF($N$1="Family","--N.A.--",[1]Pravesh!I202)</f>
        <v>--N.A.--</v>
      </c>
      <c r="C41" s="492"/>
      <c r="D41" s="109"/>
      <c r="E41" s="128"/>
      <c r="F41" s="128"/>
      <c r="G41" s="109"/>
      <c r="H41" s="285"/>
      <c r="I41" s="285"/>
    </row>
    <row r="42" spans="1:9">
      <c r="A42" s="55" t="s">
        <v>561</v>
      </c>
      <c r="B42" s="55"/>
      <c r="C42" s="55"/>
      <c r="D42" s="55"/>
      <c r="E42" s="55"/>
      <c r="F42" s="55"/>
      <c r="G42" s="55"/>
      <c r="H42" s="55"/>
      <c r="I42" s="55"/>
    </row>
    <row r="43" spans="1:9">
      <c r="A43" s="109">
        <v>1</v>
      </c>
      <c r="B43" s="55" t="str">
        <f>IF($N$1="Family","--N.A.--",PROPER(IF([1]Mastersheet!A29&gt;0,[1]Mastersheet!A29,"")))</f>
        <v>--N.A.--</v>
      </c>
      <c r="C43" s="55"/>
      <c r="D43" s="55"/>
      <c r="E43" s="55"/>
      <c r="F43" s="55" t="str">
        <f>IF($N$1="Family","--N.A.--",IF([1]Mastersheet!C29&gt;0,[1]Mastersheet!C29,""))</f>
        <v>--N.A.--</v>
      </c>
      <c r="G43" s="55"/>
      <c r="H43" s="55"/>
      <c r="I43" s="55"/>
    </row>
    <row r="44" spans="1:9">
      <c r="A44" s="109">
        <v>2</v>
      </c>
      <c r="B44" s="55" t="str">
        <f>IF($N$1="Family","--N.A.--",PROPER(IF([1]Mastersheet!A30&gt;0,[1]Mastersheet!A30,"")))</f>
        <v>--N.A.--</v>
      </c>
      <c r="C44" s="55"/>
      <c r="D44" s="55"/>
      <c r="E44" s="55"/>
      <c r="F44" s="55" t="str">
        <f>IF($N$1="Family","--N.A.--",IF([1]Mastersheet!C30&gt;0,[1]Mastersheet!C30,""))</f>
        <v>--N.A.--</v>
      </c>
      <c r="G44" s="55"/>
      <c r="H44" s="55"/>
      <c r="I44" s="55"/>
    </row>
    <row r="45" spans="1:9">
      <c r="A45" s="55"/>
      <c r="B45" s="55"/>
      <c r="C45" s="55"/>
      <c r="D45" s="55"/>
      <c r="E45" s="47"/>
      <c r="F45" s="47"/>
      <c r="G45" s="47"/>
      <c r="H45" s="47"/>
      <c r="I45" s="47"/>
    </row>
    <row r="46" spans="1:9">
      <c r="A46" s="55"/>
      <c r="B46" s="55"/>
      <c r="C46" s="55"/>
      <c r="D46" s="55"/>
      <c r="E46" s="285" t="s">
        <v>562</v>
      </c>
      <c r="F46" s="285"/>
      <c r="G46" s="285"/>
      <c r="H46" s="285"/>
      <c r="I46" s="285"/>
    </row>
    <row r="47" spans="1:9">
      <c r="A47" s="299" t="s">
        <v>563</v>
      </c>
      <c r="B47" s="299"/>
      <c r="C47" s="299"/>
      <c r="D47" s="299"/>
      <c r="E47" s="299"/>
      <c r="F47" s="299"/>
      <c r="G47" s="299"/>
      <c r="H47" s="299"/>
      <c r="I47" s="299"/>
    </row>
    <row r="48" spans="1:9">
      <c r="A48" s="55"/>
      <c r="B48" s="55"/>
      <c r="C48" s="55"/>
      <c r="D48" s="55"/>
      <c r="E48" s="55"/>
      <c r="F48" s="55"/>
      <c r="G48" s="55"/>
      <c r="H48" s="55"/>
      <c r="I48" s="55"/>
    </row>
    <row r="49" spans="1:9">
      <c r="A49" s="284" t="s">
        <v>564</v>
      </c>
      <c r="B49" s="284"/>
      <c r="C49" s="284"/>
      <c r="D49" s="284" t="str">
        <f>IF($N$1="Family","--N.A.--",[1]Mastersheet!B3)</f>
        <v>--N.A.--</v>
      </c>
      <c r="E49" s="284"/>
      <c r="F49" s="284"/>
      <c r="G49" s="284"/>
      <c r="H49" s="284"/>
      <c r="I49" s="284"/>
    </row>
    <row r="50" spans="1:9" ht="18.75" customHeight="1">
      <c r="A50" s="284" t="s">
        <v>565</v>
      </c>
      <c r="B50" s="284"/>
      <c r="C50" s="284"/>
      <c r="D50" s="284" t="str">
        <f>IF($N$1="Family","--N.A.--",[1]Mastersheet!B4)</f>
        <v>--N.A.--</v>
      </c>
      <c r="E50" s="284"/>
      <c r="F50" s="284"/>
      <c r="G50" s="284"/>
      <c r="H50" s="284"/>
      <c r="I50" s="284"/>
    </row>
    <row r="51" spans="1:9" ht="19.5" customHeight="1">
      <c r="A51" s="284" t="s">
        <v>434</v>
      </c>
      <c r="B51" s="284"/>
      <c r="C51" s="284"/>
      <c r="D51" s="284" t="str">
        <f>IF($N$1="Family","--N.A.--",[1]Mastersheet!B5)</f>
        <v>--N.A.--</v>
      </c>
      <c r="E51" s="284"/>
      <c r="F51" s="284"/>
      <c r="G51" s="284"/>
      <c r="H51" s="284"/>
      <c r="I51" s="284"/>
    </row>
    <row r="52" spans="1:9">
      <c r="A52" s="55"/>
      <c r="B52" s="55"/>
      <c r="C52" s="55"/>
      <c r="D52" s="55"/>
      <c r="E52" s="55"/>
      <c r="F52" s="55"/>
      <c r="G52" s="55"/>
      <c r="H52" s="55"/>
      <c r="I52" s="55"/>
    </row>
    <row r="53" spans="1:9" ht="23.25" customHeight="1">
      <c r="A53" s="55"/>
      <c r="B53" s="55"/>
      <c r="C53" s="55"/>
      <c r="D53" s="55"/>
      <c r="E53" s="285" t="s">
        <v>566</v>
      </c>
      <c r="F53" s="285"/>
      <c r="G53" s="285"/>
      <c r="H53" s="285"/>
      <c r="I53" s="285"/>
    </row>
    <row r="54" spans="1:9" ht="24" customHeight="1">
      <c r="A54" s="128" t="s">
        <v>118</v>
      </c>
      <c r="B54" s="55"/>
      <c r="C54" s="55"/>
      <c r="D54" s="128" t="s">
        <v>2</v>
      </c>
      <c r="E54" s="55"/>
      <c r="F54" s="524" t="str">
        <f>IF($N$1="Family","--N.A.--",[1]Mastersheet!G9)</f>
        <v>--N.A.--</v>
      </c>
      <c r="G54" s="524"/>
      <c r="H54" s="524"/>
      <c r="I54" s="524"/>
    </row>
    <row r="55" spans="1:9">
      <c r="A55" s="163"/>
      <c r="B55" s="55"/>
      <c r="C55" s="55"/>
      <c r="D55" s="55"/>
      <c r="E55" s="55"/>
      <c r="F55" s="524"/>
      <c r="G55" s="524"/>
      <c r="H55" s="524"/>
      <c r="I55" s="524"/>
    </row>
    <row r="56" spans="1:9">
      <c r="A56" s="300" t="s">
        <v>567</v>
      </c>
      <c r="B56" s="301"/>
      <c r="C56" s="301"/>
      <c r="D56" s="301"/>
      <c r="E56" s="301"/>
      <c r="F56" s="301"/>
      <c r="G56" s="301"/>
      <c r="H56" s="301"/>
      <c r="I56" s="301"/>
    </row>
    <row r="57" spans="1:9">
      <c r="A57" s="301"/>
      <c r="B57" s="301"/>
      <c r="C57" s="301"/>
      <c r="D57" s="301"/>
      <c r="E57" s="301"/>
      <c r="F57" s="301"/>
      <c r="G57" s="301"/>
      <c r="H57" s="301"/>
      <c r="I57" s="301"/>
    </row>
    <row r="58" spans="1:9">
      <c r="A58" s="55"/>
      <c r="B58" s="55"/>
      <c r="C58" s="55"/>
      <c r="D58" s="55"/>
      <c r="E58" s="55"/>
      <c r="F58" s="55"/>
      <c r="G58" s="55"/>
      <c r="H58" s="55"/>
      <c r="I58" s="55"/>
    </row>
    <row r="59" spans="1:9">
      <c r="A59" s="55" t="s">
        <v>232</v>
      </c>
      <c r="B59" s="55"/>
      <c r="C59" s="55"/>
      <c r="D59" s="55"/>
      <c r="E59" s="55"/>
      <c r="F59" s="55"/>
      <c r="G59" s="55"/>
      <c r="H59" s="55"/>
      <c r="I59" s="55"/>
    </row>
    <row r="60" spans="1:9">
      <c r="A60" s="284" t="str">
        <f>IF($N$1="Family","--N.A.--",[1]Mastersheet!$B$3)</f>
        <v>--N.A.--</v>
      </c>
      <c r="B60" s="284"/>
      <c r="C60" s="284"/>
      <c r="D60" s="284"/>
      <c r="E60" s="284"/>
      <c r="F60" s="55"/>
      <c r="G60" s="55"/>
      <c r="H60" s="55"/>
      <c r="I60" s="55"/>
    </row>
    <row r="61" spans="1:9">
      <c r="A61" s="284" t="str">
        <f>IF($N$1="Family","--N.A.--",[1]Mastersheet!$B$4)</f>
        <v>--N.A.--</v>
      </c>
      <c r="B61" s="284"/>
      <c r="C61" s="284"/>
      <c r="D61" s="284"/>
      <c r="E61" s="284"/>
      <c r="F61" s="55"/>
      <c r="G61" s="55"/>
      <c r="H61" s="55"/>
      <c r="I61" s="55"/>
    </row>
    <row r="62" spans="1:9">
      <c r="A62" s="572" t="str">
        <f>IF($N$1="Family","--N.A.--",[1]Mastersheet!$B$5)</f>
        <v>--N.A.--</v>
      </c>
      <c r="B62" s="572"/>
      <c r="C62" s="572"/>
      <c r="D62" s="572"/>
      <c r="E62" s="572"/>
      <c r="F62" s="572"/>
      <c r="G62" s="572"/>
      <c r="H62" s="572"/>
      <c r="I62" s="572"/>
    </row>
    <row r="63" spans="1:9">
      <c r="A63" s="55" t="s">
        <v>126</v>
      </c>
      <c r="B63" s="55"/>
      <c r="C63" s="55"/>
      <c r="D63" s="55"/>
      <c r="E63" s="55"/>
      <c r="F63" s="55"/>
      <c r="G63" s="55"/>
      <c r="H63" s="55"/>
      <c r="I63" s="55"/>
    </row>
    <row r="64" spans="1:9">
      <c r="A64" s="285" t="s">
        <v>568</v>
      </c>
      <c r="B64" s="285"/>
      <c r="C64" s="285"/>
      <c r="D64" s="285"/>
      <c r="E64" s="285"/>
      <c r="F64" s="285"/>
      <c r="G64" s="285"/>
      <c r="H64" s="285"/>
      <c r="I64" s="285"/>
    </row>
    <row r="65" spans="1:9">
      <c r="A65" s="55" t="s">
        <v>569</v>
      </c>
      <c r="B65" s="263" t="str">
        <f>B41</f>
        <v>--N.A.--</v>
      </c>
      <c r="C65" s="264"/>
      <c r="D65" s="284" t="s">
        <v>570</v>
      </c>
      <c r="E65" s="284"/>
      <c r="F65" s="284"/>
      <c r="G65" s="284"/>
      <c r="H65" s="284"/>
      <c r="I65" s="284"/>
    </row>
    <row r="66" spans="1:9">
      <c r="A66" s="55" t="s">
        <v>571</v>
      </c>
      <c r="B66" s="285">
        <v>2</v>
      </c>
      <c r="C66" s="285"/>
      <c r="D66" s="284" t="s">
        <v>573</v>
      </c>
      <c r="E66" s="284"/>
      <c r="F66" s="284"/>
      <c r="G66" s="284"/>
      <c r="H66" s="284"/>
      <c r="I66" s="284"/>
    </row>
    <row r="67" spans="1:9">
      <c r="A67" s="55"/>
      <c r="B67" s="55"/>
      <c r="C67" s="55"/>
      <c r="D67" s="55"/>
      <c r="E67" s="55"/>
      <c r="F67" s="55"/>
      <c r="G67" s="55"/>
      <c r="H67" s="55"/>
      <c r="I67" s="55"/>
    </row>
    <row r="68" spans="1:9">
      <c r="A68" s="55"/>
      <c r="B68" s="55"/>
      <c r="C68" s="55"/>
      <c r="D68" s="55"/>
      <c r="E68" s="55"/>
      <c r="F68" s="55"/>
      <c r="G68" s="55"/>
      <c r="H68" s="55"/>
      <c r="I68" s="55"/>
    </row>
    <row r="69" spans="1:9">
      <c r="A69" s="55"/>
      <c r="B69" s="55"/>
      <c r="C69" s="55"/>
      <c r="D69" s="55"/>
      <c r="E69" s="55"/>
      <c r="F69" s="55"/>
      <c r="G69" s="55"/>
      <c r="H69" s="55"/>
      <c r="I69" s="55"/>
    </row>
    <row r="70" spans="1:9">
      <c r="A70" s="55" t="s">
        <v>174</v>
      </c>
      <c r="B70" s="284" t="str">
        <f>IF($N$1="Family","--N.A.--",[1]Pravesh!H332)</f>
        <v>--N.A.--</v>
      </c>
      <c r="C70" s="284"/>
      <c r="D70" s="284"/>
      <c r="E70" s="285" t="s">
        <v>566</v>
      </c>
      <c r="F70" s="285"/>
      <c r="G70" s="285"/>
      <c r="H70" s="285"/>
      <c r="I70" s="285"/>
    </row>
    <row r="71" spans="1:9">
      <c r="A71" s="55" t="s">
        <v>402</v>
      </c>
      <c r="B71" s="492" t="str">
        <f>IF($N$1="Family","--N.A.--",[1]Pravesh!H333)</f>
        <v>--N.A.--</v>
      </c>
      <c r="C71" s="284"/>
      <c r="D71" s="284"/>
      <c r="E71" s="285" t="s">
        <v>574</v>
      </c>
      <c r="F71" s="285"/>
      <c r="G71" s="285"/>
      <c r="H71" s="285"/>
      <c r="I71" s="285"/>
    </row>
    <row r="72" spans="1:9">
      <c r="A72" s="55"/>
      <c r="B72" s="55"/>
      <c r="C72" s="55"/>
      <c r="D72" s="55"/>
      <c r="E72" s="55"/>
      <c r="F72" s="55"/>
      <c r="G72" s="55"/>
      <c r="H72" s="55"/>
      <c r="I72" s="55"/>
    </row>
    <row r="73" spans="1:9" ht="18" customHeight="1">
      <c r="A73" s="55" t="s">
        <v>575</v>
      </c>
      <c r="B73" s="286" t="s">
        <v>576</v>
      </c>
      <c r="C73" s="286"/>
      <c r="D73" s="286"/>
      <c r="E73" s="286"/>
      <c r="F73" s="286"/>
      <c r="G73" s="286"/>
      <c r="H73" s="286"/>
      <c r="I73" s="286"/>
    </row>
    <row r="74" spans="1:9">
      <c r="A74" s="55"/>
      <c r="B74" s="286"/>
      <c r="C74" s="286"/>
      <c r="D74" s="286"/>
      <c r="E74" s="286"/>
      <c r="F74" s="286"/>
      <c r="G74" s="286"/>
      <c r="H74" s="286"/>
      <c r="I74" s="286"/>
    </row>
    <row r="75" spans="1:9">
      <c r="A75" s="160"/>
      <c r="B75" s="286"/>
      <c r="C75" s="286"/>
      <c r="D75" s="286"/>
      <c r="E75" s="286"/>
      <c r="F75" s="286"/>
      <c r="G75" s="286"/>
      <c r="H75" s="286"/>
      <c r="I75" s="286"/>
    </row>
    <row r="76" spans="1:9">
      <c r="A76" s="149"/>
      <c r="B76" s="286"/>
      <c r="C76" s="286"/>
      <c r="D76" s="286"/>
      <c r="E76" s="286"/>
      <c r="F76" s="286"/>
      <c r="G76" s="286"/>
      <c r="H76" s="286"/>
      <c r="I76" s="286"/>
    </row>
    <row r="77" spans="1:9">
      <c r="A77" s="55" t="s">
        <v>577</v>
      </c>
      <c r="B77" s="55"/>
      <c r="C77" s="55"/>
      <c r="D77" s="55"/>
      <c r="E77" s="55"/>
      <c r="F77" s="55"/>
      <c r="G77" s="55"/>
      <c r="H77" s="55"/>
      <c r="I77" s="55"/>
    </row>
    <row r="78" spans="1:9">
      <c r="A78" s="290" t="s">
        <v>578</v>
      </c>
      <c r="B78" s="290"/>
      <c r="C78" s="290"/>
      <c r="D78" s="290"/>
      <c r="E78" s="290"/>
      <c r="F78" s="290"/>
      <c r="G78" s="290"/>
      <c r="H78" s="290"/>
      <c r="I78" s="290"/>
    </row>
    <row r="79" spans="1:9">
      <c r="A79" s="290"/>
      <c r="B79" s="290"/>
      <c r="C79" s="290"/>
      <c r="D79" s="290"/>
      <c r="E79" s="290"/>
      <c r="F79" s="290"/>
      <c r="G79" s="290"/>
      <c r="H79" s="290"/>
      <c r="I79" s="290"/>
    </row>
    <row r="80" spans="1:9">
      <c r="A80" s="165"/>
    </row>
    <row r="82" spans="1:1">
      <c r="A82" s="165"/>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4" priority="2" stopIfTrue="1">
      <formula>LEN(TRIM(A16))=0</formula>
    </cfRule>
  </conditionalFormatting>
  <conditionalFormatting sqref="A16:A23">
    <cfRule type="containsBlanks" dxfId="3"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6.xml><?xml version="1.0" encoding="utf-8"?>
<worksheet xmlns="http://schemas.openxmlformats.org/spreadsheetml/2006/main" xmlns:r="http://schemas.openxmlformats.org/officeDocument/2006/relationships">
  <sheetPr codeName="Sheet20"/>
  <dimension ref="A1:N85"/>
  <sheetViews>
    <sheetView view="pageBreakPreview" topLeftCell="A38" zoomScaleSheetLayoutView="100" workbookViewId="0">
      <selection activeCell="G46" sqref="G46:J47"/>
    </sheetView>
  </sheetViews>
  <sheetFormatPr defaultRowHeight="18"/>
  <cols>
    <col min="1" max="1" width="9.140625" style="59"/>
    <col min="2" max="2" width="6.42578125" style="59" customWidth="1"/>
    <col min="3" max="3" width="5.140625" style="59" customWidth="1"/>
    <col min="4" max="4" width="10.85546875" style="59" customWidth="1"/>
    <col min="5" max="5" width="11" style="59" customWidth="1"/>
    <col min="6" max="6" width="11.140625" style="59" customWidth="1"/>
    <col min="7" max="8" width="9.140625" style="59"/>
    <col min="9" max="9" width="9.85546875" style="59" customWidth="1"/>
    <col min="10" max="10" width="12.42578125" style="59" customWidth="1"/>
    <col min="11" max="13" width="9.140625" style="59"/>
    <col min="14" max="14" width="0" style="59" hidden="1" customWidth="1"/>
    <col min="15" max="16384" width="9.140625" style="59"/>
  </cols>
  <sheetData>
    <row r="1" spans="1:14">
      <c r="A1" s="135"/>
      <c r="B1" s="135"/>
      <c r="C1" s="135"/>
      <c r="D1" s="135"/>
      <c r="E1" s="135"/>
      <c r="F1" s="135"/>
      <c r="G1" s="135"/>
      <c r="H1" s="135"/>
      <c r="I1" s="135"/>
      <c r="J1" s="135">
        <v>27</v>
      </c>
      <c r="N1" s="59" t="str">
        <f>[1]Mastersheet!$C$70</f>
        <v>YES</v>
      </c>
    </row>
    <row r="2" spans="1:14">
      <c r="A2" s="299" t="s">
        <v>602</v>
      </c>
      <c r="B2" s="299"/>
      <c r="C2" s="299"/>
      <c r="D2" s="299"/>
      <c r="E2" s="299"/>
      <c r="F2" s="299"/>
      <c r="G2" s="299"/>
      <c r="H2" s="299"/>
      <c r="I2" s="299"/>
      <c r="J2" s="299"/>
    </row>
    <row r="3" spans="1:14" ht="19.5" customHeight="1">
      <c r="A3" s="299" t="s">
        <v>603</v>
      </c>
      <c r="B3" s="299"/>
      <c r="C3" s="299"/>
      <c r="D3" s="299"/>
      <c r="E3" s="299"/>
      <c r="F3" s="299"/>
      <c r="G3" s="299"/>
      <c r="H3" s="299"/>
      <c r="I3" s="299"/>
      <c r="J3" s="299"/>
    </row>
    <row r="4" spans="1:14">
      <c r="A4" s="300" t="s">
        <v>58</v>
      </c>
      <c r="B4" s="300"/>
      <c r="C4" s="300"/>
      <c r="D4" s="300"/>
      <c r="E4" s="300"/>
      <c r="F4" s="300"/>
      <c r="G4" s="300"/>
      <c r="H4" s="300"/>
      <c r="I4" s="300"/>
      <c r="J4" s="300"/>
    </row>
    <row r="5" spans="1:14" hidden="1">
      <c r="A5" s="300"/>
      <c r="B5" s="300"/>
      <c r="C5" s="300"/>
      <c r="D5" s="300"/>
      <c r="E5" s="300"/>
      <c r="F5" s="300"/>
      <c r="G5" s="300"/>
      <c r="H5" s="300"/>
      <c r="I5" s="300"/>
      <c r="J5" s="300"/>
    </row>
    <row r="6" spans="1:14" hidden="1">
      <c r="A6" s="300"/>
      <c r="B6" s="300"/>
      <c r="C6" s="300"/>
      <c r="D6" s="300"/>
      <c r="E6" s="300"/>
      <c r="F6" s="300"/>
      <c r="G6" s="300"/>
      <c r="H6" s="300"/>
      <c r="I6" s="300"/>
      <c r="J6" s="300"/>
    </row>
    <row r="7" spans="1:14" ht="18" customHeight="1">
      <c r="A7" s="574" t="s">
        <v>604</v>
      </c>
      <c r="B7" s="574"/>
      <c r="C7" s="574"/>
      <c r="D7" s="574"/>
      <c r="E7" s="574"/>
      <c r="F7" s="574"/>
      <c r="G7" s="574"/>
      <c r="H7" s="574"/>
      <c r="I7" s="574"/>
      <c r="J7" s="574"/>
    </row>
    <row r="8" spans="1:14" ht="22.5" hidden="1" customHeight="1">
      <c r="A8" s="574"/>
      <c r="B8" s="574"/>
      <c r="C8" s="574"/>
      <c r="D8" s="574"/>
      <c r="E8" s="574"/>
      <c r="F8" s="574"/>
      <c r="G8" s="574"/>
      <c r="H8" s="574"/>
      <c r="I8" s="574"/>
      <c r="J8" s="574"/>
    </row>
    <row r="9" spans="1:14">
      <c r="A9" s="299" t="s">
        <v>605</v>
      </c>
      <c r="B9" s="299"/>
      <c r="C9" s="299"/>
      <c r="D9" s="299"/>
      <c r="E9" s="299"/>
      <c r="F9" s="299"/>
      <c r="G9" s="299"/>
      <c r="H9" s="299"/>
      <c r="I9" s="299"/>
      <c r="J9" s="299"/>
    </row>
    <row r="10" spans="1:14">
      <c r="A10" s="55" t="s">
        <v>119</v>
      </c>
      <c r="B10" s="55"/>
      <c r="C10" s="55"/>
      <c r="D10" s="55"/>
      <c r="E10" s="55"/>
      <c r="F10" s="55"/>
      <c r="G10" s="55"/>
      <c r="H10" s="55"/>
      <c r="I10" s="575" t="str">
        <f>IF($N$1="NO","THE FORM-1 IS NOT APPLICABLE DUE TO PENSIONER  OPTED 'PENSION WITHOUT COMMUTATION'","")</f>
        <v/>
      </c>
      <c r="J10" s="575"/>
    </row>
    <row r="11" spans="1:14" ht="18" customHeight="1">
      <c r="A11" s="150" t="s">
        <v>501</v>
      </c>
      <c r="B11" s="55"/>
      <c r="C11" s="55"/>
      <c r="D11" s="55"/>
      <c r="E11" s="55"/>
      <c r="F11" s="278" t="s">
        <v>606</v>
      </c>
      <c r="G11" s="278"/>
      <c r="H11" s="57"/>
      <c r="I11" s="575"/>
      <c r="J11" s="575"/>
    </row>
    <row r="12" spans="1:14">
      <c r="A12" s="290" t="str">
        <f>IF($N$1="NO","--N.A.--",[1]Mastersheet!G9)</f>
        <v>DEPUTY DIRECTOR, XXXXXXXXX  RAJ, BIKANER</v>
      </c>
      <c r="B12" s="290"/>
      <c r="C12" s="290"/>
      <c r="D12" s="290"/>
      <c r="E12" s="150"/>
      <c r="F12" s="278"/>
      <c r="G12" s="278"/>
      <c r="H12" s="57"/>
      <c r="I12" s="575"/>
      <c r="J12" s="575"/>
    </row>
    <row r="13" spans="1:14">
      <c r="A13" s="290"/>
      <c r="B13" s="290"/>
      <c r="C13" s="290"/>
      <c r="D13" s="290"/>
      <c r="E13" s="150"/>
      <c r="F13" s="278"/>
      <c r="G13" s="278"/>
      <c r="H13" s="57"/>
      <c r="I13" s="575"/>
      <c r="J13" s="575"/>
    </row>
    <row r="14" spans="1:14">
      <c r="A14" s="290"/>
      <c r="B14" s="290"/>
      <c r="C14" s="290"/>
      <c r="D14" s="290"/>
      <c r="E14" s="150"/>
      <c r="F14" s="278"/>
      <c r="G14" s="278"/>
      <c r="H14" s="55"/>
      <c r="I14" s="575"/>
      <c r="J14" s="575"/>
    </row>
    <row r="15" spans="1:14">
      <c r="A15" s="55"/>
      <c r="B15" s="283" t="s">
        <v>607</v>
      </c>
      <c r="C15" s="283"/>
      <c r="D15" s="283"/>
      <c r="E15" s="283"/>
      <c r="F15" s="283"/>
      <c r="G15" s="283"/>
      <c r="H15" s="283"/>
      <c r="I15" s="283"/>
      <c r="J15" s="283"/>
    </row>
    <row r="16" spans="1:14" ht="24.75" customHeight="1">
      <c r="A16" s="55" t="s">
        <v>126</v>
      </c>
      <c r="B16" s="55"/>
      <c r="C16" s="55"/>
      <c r="D16" s="55"/>
      <c r="E16" s="55"/>
      <c r="F16" s="55"/>
      <c r="G16" s="55"/>
      <c r="H16" s="55"/>
      <c r="I16" s="55"/>
      <c r="J16" s="55"/>
    </row>
    <row r="17" spans="1:10">
      <c r="A17" s="55"/>
      <c r="B17" s="285" t="s">
        <v>608</v>
      </c>
      <c r="C17" s="285"/>
      <c r="D17" s="285"/>
      <c r="E17" s="285"/>
      <c r="F17" s="285"/>
      <c r="G17" s="285"/>
      <c r="H17" s="285"/>
      <c r="I17" s="285"/>
      <c r="J17" s="285"/>
    </row>
    <row r="18" spans="1:10" ht="19.5" customHeight="1">
      <c r="A18" s="286" t="s">
        <v>609</v>
      </c>
      <c r="B18" s="286"/>
      <c r="C18" s="286"/>
      <c r="D18" s="286"/>
      <c r="E18" s="286"/>
      <c r="F18" s="286"/>
      <c r="G18" s="286"/>
      <c r="H18" s="286"/>
      <c r="I18" s="286"/>
      <c r="J18" s="286"/>
    </row>
    <row r="19" spans="1:10" ht="24.75" customHeight="1">
      <c r="A19" s="286"/>
      <c r="B19" s="286"/>
      <c r="C19" s="286"/>
      <c r="D19" s="286"/>
      <c r="E19" s="286"/>
      <c r="F19" s="286"/>
      <c r="G19" s="286"/>
      <c r="H19" s="286"/>
      <c r="I19" s="286"/>
      <c r="J19" s="286"/>
    </row>
    <row r="20" spans="1:10">
      <c r="A20" s="56"/>
      <c r="B20" s="56"/>
      <c r="C20" s="56"/>
      <c r="D20" s="56"/>
      <c r="E20" s="56"/>
      <c r="F20" s="56"/>
      <c r="G20" s="56"/>
      <c r="H20" s="56"/>
      <c r="I20" s="56"/>
      <c r="J20" s="56"/>
    </row>
    <row r="21" spans="1:10" ht="22.5" customHeight="1">
      <c r="A21" s="62">
        <v>1</v>
      </c>
      <c r="B21" s="294" t="s">
        <v>610</v>
      </c>
      <c r="C21" s="294"/>
      <c r="D21" s="294"/>
      <c r="E21" s="294"/>
      <c r="F21" s="294"/>
      <c r="G21" s="294" t="str">
        <f>IF($N$1="NO","--N.A.--",[1]Mastersheet!B3)</f>
        <v>ABCD</v>
      </c>
      <c r="H21" s="294"/>
      <c r="I21" s="294"/>
      <c r="J21" s="294"/>
    </row>
    <row r="22" spans="1:10">
      <c r="A22" s="295">
        <v>2</v>
      </c>
      <c r="B22" s="304" t="s">
        <v>611</v>
      </c>
      <c r="C22" s="304"/>
      <c r="D22" s="304"/>
      <c r="E22" s="304"/>
      <c r="F22" s="304"/>
      <c r="G22" s="573" t="str">
        <f>IF($N$1="NO","--N.A.--",[1]Mastersheet!G3)</f>
        <v>XYZ</v>
      </c>
      <c r="H22" s="573"/>
      <c r="I22" s="573"/>
      <c r="J22" s="573"/>
    </row>
    <row r="23" spans="1:10">
      <c r="A23" s="296"/>
      <c r="B23" s="304"/>
      <c r="C23" s="304"/>
      <c r="D23" s="304"/>
      <c r="E23" s="304"/>
      <c r="F23" s="304"/>
      <c r="G23" s="573"/>
      <c r="H23" s="573"/>
      <c r="I23" s="573"/>
      <c r="J23" s="573"/>
    </row>
    <row r="24" spans="1:10" ht="18" customHeight="1">
      <c r="A24" s="295">
        <v>3</v>
      </c>
      <c r="B24" s="576" t="s">
        <v>612</v>
      </c>
      <c r="C24" s="287"/>
      <c r="D24" s="287"/>
      <c r="E24" s="287"/>
      <c r="F24" s="577"/>
      <c r="G24" s="582" t="str">
        <f>IF($N$1="NO","--N.A.--",[1]Mastersheet!B4)</f>
        <v>S.D.I.</v>
      </c>
      <c r="H24" s="582"/>
      <c r="I24" s="582"/>
      <c r="J24" s="582"/>
    </row>
    <row r="25" spans="1:10">
      <c r="A25" s="303"/>
      <c r="B25" s="578"/>
      <c r="C25" s="288"/>
      <c r="D25" s="288"/>
      <c r="E25" s="288"/>
      <c r="F25" s="579"/>
      <c r="G25" s="582"/>
      <c r="H25" s="582"/>
      <c r="I25" s="582"/>
      <c r="J25" s="582"/>
    </row>
    <row r="26" spans="1:10">
      <c r="A26" s="296"/>
      <c r="B26" s="580"/>
      <c r="C26" s="289"/>
      <c r="D26" s="289"/>
      <c r="E26" s="289"/>
      <c r="F26" s="581"/>
      <c r="G26" s="582"/>
      <c r="H26" s="582"/>
      <c r="I26" s="582"/>
      <c r="J26" s="582"/>
    </row>
    <row r="27" spans="1:10">
      <c r="A27" s="295">
        <v>4</v>
      </c>
      <c r="B27" s="297" t="s">
        <v>613</v>
      </c>
      <c r="C27" s="297"/>
      <c r="D27" s="297"/>
      <c r="E27" s="297"/>
      <c r="F27" s="297"/>
      <c r="G27" s="583" t="str">
        <f>IF($N$1="NO","--N.A.--",[1]Mastersheet!B5)</f>
        <v>DEPUTY DIRECTOR, XXXXX, BIKANER</v>
      </c>
      <c r="H27" s="584"/>
      <c r="I27" s="584"/>
      <c r="J27" s="585"/>
    </row>
    <row r="28" spans="1:10">
      <c r="A28" s="296"/>
      <c r="B28" s="297"/>
      <c r="C28" s="297"/>
      <c r="D28" s="297"/>
      <c r="E28" s="297"/>
      <c r="F28" s="297"/>
      <c r="G28" s="586"/>
      <c r="H28" s="587"/>
      <c r="I28" s="587"/>
      <c r="J28" s="588"/>
    </row>
    <row r="29" spans="1:10" ht="21.75" customHeight="1">
      <c r="A29" s="62">
        <v>5</v>
      </c>
      <c r="B29" s="294" t="s">
        <v>614</v>
      </c>
      <c r="C29" s="294"/>
      <c r="D29" s="294"/>
      <c r="E29" s="294"/>
      <c r="F29" s="294"/>
      <c r="G29" s="589">
        <f>IF($N$1="NO","--N.A.--",[1]Mastersheet!C62)</f>
        <v>24549</v>
      </c>
      <c r="H29" s="589"/>
      <c r="I29" s="589"/>
      <c r="J29" s="589"/>
    </row>
    <row r="30" spans="1:10" ht="21.75" customHeight="1">
      <c r="A30" s="62">
        <v>6</v>
      </c>
      <c r="B30" s="294" t="s">
        <v>615</v>
      </c>
      <c r="C30" s="294"/>
      <c r="D30" s="294"/>
      <c r="E30" s="294"/>
      <c r="F30" s="294"/>
      <c r="G30" s="590" t="str">
        <f>IF($N$1="NO","--N.A.--",[1]Mastersheet!H62)</f>
        <v>31/03/2027</v>
      </c>
      <c r="H30" s="294"/>
      <c r="I30" s="294"/>
      <c r="J30" s="294"/>
    </row>
    <row r="31" spans="1:10">
      <c r="A31" s="295">
        <v>7</v>
      </c>
      <c r="B31" s="297" t="s">
        <v>616</v>
      </c>
      <c r="C31" s="297"/>
      <c r="D31" s="297"/>
      <c r="E31" s="297"/>
      <c r="F31" s="297"/>
      <c r="G31" s="573" t="str">
        <f>IF($N$1="NO","--N.A.--",[1]Mastersheet!G6)</f>
        <v>Superannuation Pension</v>
      </c>
      <c r="H31" s="573"/>
      <c r="I31" s="573"/>
      <c r="J31" s="573"/>
    </row>
    <row r="32" spans="1:10">
      <c r="A32" s="296"/>
      <c r="B32" s="297"/>
      <c r="C32" s="297"/>
      <c r="D32" s="297"/>
      <c r="E32" s="297"/>
      <c r="F32" s="297"/>
      <c r="G32" s="573"/>
      <c r="H32" s="573"/>
      <c r="I32" s="573"/>
      <c r="J32" s="573"/>
    </row>
    <row r="33" spans="1:10" ht="18.75" customHeight="1">
      <c r="A33" s="62">
        <v>8</v>
      </c>
      <c r="B33" s="297" t="s">
        <v>617</v>
      </c>
      <c r="C33" s="297"/>
      <c r="D33" s="297"/>
      <c r="E33" s="297"/>
      <c r="F33" s="297"/>
      <c r="G33" s="600">
        <f>IF($N$1="NO","--N.A.--",[1]Mastersheet!D70)</f>
        <v>0.33333333333333331</v>
      </c>
      <c r="H33" s="360"/>
      <c r="I33" s="360"/>
      <c r="J33" s="360"/>
    </row>
    <row r="34" spans="1:10">
      <c r="A34" s="457" t="s">
        <v>618</v>
      </c>
      <c r="B34" s="457"/>
      <c r="C34" s="457"/>
      <c r="D34" s="457"/>
      <c r="E34" s="457"/>
      <c r="F34" s="457"/>
      <c r="G34" s="457"/>
      <c r="H34" s="457"/>
      <c r="I34" s="457"/>
      <c r="J34" s="457"/>
    </row>
    <row r="35" spans="1:10">
      <c r="A35" s="290"/>
      <c r="B35" s="290"/>
      <c r="C35" s="290"/>
      <c r="D35" s="290"/>
      <c r="E35" s="290"/>
      <c r="F35" s="290"/>
      <c r="G35" s="290"/>
      <c r="H35" s="290"/>
      <c r="I35" s="290"/>
      <c r="J35" s="290"/>
    </row>
    <row r="36" spans="1:10">
      <c r="A36" s="312">
        <v>9</v>
      </c>
      <c r="B36" s="297" t="s">
        <v>619</v>
      </c>
      <c r="C36" s="297"/>
      <c r="D36" s="297"/>
      <c r="E36" s="297"/>
      <c r="F36" s="297"/>
      <c r="G36" s="601" t="s">
        <v>17</v>
      </c>
      <c r="H36" s="601"/>
      <c r="I36" s="601"/>
      <c r="J36" s="601"/>
    </row>
    <row r="37" spans="1:10">
      <c r="A37" s="312"/>
      <c r="B37" s="297"/>
      <c r="C37" s="297"/>
      <c r="D37" s="297"/>
      <c r="E37" s="297"/>
      <c r="F37" s="297"/>
      <c r="G37" s="601"/>
      <c r="H37" s="601"/>
      <c r="I37" s="601"/>
      <c r="J37" s="601"/>
    </row>
    <row r="38" spans="1:10">
      <c r="A38" s="312"/>
      <c r="B38" s="297"/>
      <c r="C38" s="297"/>
      <c r="D38" s="297"/>
      <c r="E38" s="297"/>
      <c r="F38" s="297"/>
      <c r="G38" s="601"/>
      <c r="H38" s="601"/>
      <c r="I38" s="601"/>
      <c r="J38" s="601"/>
    </row>
    <row r="39" spans="1:10">
      <c r="A39" s="602">
        <v>28</v>
      </c>
      <c r="B39" s="602"/>
      <c r="C39" s="602"/>
      <c r="D39" s="602"/>
      <c r="E39" s="602"/>
      <c r="F39" s="602"/>
      <c r="G39" s="602"/>
      <c r="H39" s="602"/>
      <c r="I39" s="602"/>
      <c r="J39" s="602"/>
    </row>
    <row r="40" spans="1:10">
      <c r="A40" s="312">
        <v>10</v>
      </c>
      <c r="B40" s="294" t="s">
        <v>620</v>
      </c>
      <c r="C40" s="294"/>
      <c r="D40" s="294"/>
      <c r="E40" s="294"/>
      <c r="F40" s="294"/>
      <c r="G40" s="590"/>
      <c r="H40" s="294"/>
      <c r="I40" s="294"/>
      <c r="J40" s="294"/>
    </row>
    <row r="41" spans="1:10">
      <c r="A41" s="312"/>
      <c r="B41" s="312" t="s">
        <v>621</v>
      </c>
      <c r="C41" s="304" t="s">
        <v>622</v>
      </c>
      <c r="D41" s="304"/>
      <c r="E41" s="304"/>
      <c r="F41" s="304"/>
      <c r="G41" s="573" t="str">
        <f>IF($N$1="NO","--N.A.--",[1]Pravesh!I197)</f>
        <v>Treasury  Bikaner</v>
      </c>
      <c r="H41" s="573"/>
      <c r="I41" s="573"/>
      <c r="J41" s="573"/>
    </row>
    <row r="42" spans="1:10">
      <c r="A42" s="312"/>
      <c r="B42" s="312"/>
      <c r="C42" s="304"/>
      <c r="D42" s="304"/>
      <c r="E42" s="304"/>
      <c r="F42" s="304"/>
      <c r="G42" s="573"/>
      <c r="H42" s="573"/>
      <c r="I42" s="573"/>
      <c r="J42" s="573"/>
    </row>
    <row r="43" spans="1:10" ht="18" customHeight="1">
      <c r="A43" s="312"/>
      <c r="B43" s="312" t="s">
        <v>623</v>
      </c>
      <c r="C43" s="359" t="s">
        <v>624</v>
      </c>
      <c r="D43" s="305" t="s">
        <v>625</v>
      </c>
      <c r="E43" s="305"/>
      <c r="F43" s="305"/>
      <c r="G43" s="591" t="str">
        <f>IF($N$1="NO","--N.A.--",[1]Pravesh!$A$561)</f>
        <v>State Bank Of India,Abcd Branch,Kotegate Bikaner</v>
      </c>
      <c r="H43" s="592"/>
      <c r="I43" s="592"/>
      <c r="J43" s="593"/>
    </row>
    <row r="44" spans="1:10">
      <c r="A44" s="312"/>
      <c r="B44" s="312"/>
      <c r="C44" s="359"/>
      <c r="D44" s="305"/>
      <c r="E44" s="305"/>
      <c r="F44" s="305"/>
      <c r="G44" s="594"/>
      <c r="H44" s="595"/>
      <c r="I44" s="595"/>
      <c r="J44" s="596"/>
    </row>
    <row r="45" spans="1:10" ht="4.5" hidden="1" customHeight="1">
      <c r="A45" s="312"/>
      <c r="B45" s="312"/>
      <c r="C45" s="359"/>
      <c r="D45" s="305"/>
      <c r="E45" s="305"/>
      <c r="F45" s="305"/>
      <c r="G45" s="597"/>
      <c r="H45" s="598"/>
      <c r="I45" s="598"/>
      <c r="J45" s="599"/>
    </row>
    <row r="46" spans="1:10" ht="26.25" customHeight="1">
      <c r="A46" s="312"/>
      <c r="B46" s="312"/>
      <c r="C46" s="359" t="s">
        <v>271</v>
      </c>
      <c r="D46" s="603" t="s">
        <v>626</v>
      </c>
      <c r="E46" s="604"/>
      <c r="F46" s="605"/>
      <c r="G46" s="609" t="str">
        <f>IF($N$1="NO","--N.A.--",[1]Mastersheet!$G$15)</f>
        <v>012345678987654300</v>
      </c>
      <c r="H46" s="609"/>
      <c r="I46" s="609"/>
      <c r="J46" s="609"/>
    </row>
    <row r="47" spans="1:10" ht="24" hidden="1" customHeight="1">
      <c r="A47" s="312"/>
      <c r="B47" s="312"/>
      <c r="C47" s="359"/>
      <c r="D47" s="606"/>
      <c r="E47" s="607"/>
      <c r="F47" s="608"/>
      <c r="G47" s="609"/>
      <c r="H47" s="609"/>
      <c r="I47" s="609"/>
      <c r="J47" s="609"/>
    </row>
    <row r="48" spans="1:10">
      <c r="A48" s="312"/>
      <c r="B48" s="62" t="s">
        <v>627</v>
      </c>
      <c r="C48" s="294" t="s">
        <v>628</v>
      </c>
      <c r="D48" s="294"/>
      <c r="E48" s="294"/>
      <c r="F48" s="294"/>
      <c r="G48" s="590" t="str">
        <f>IF($N$1="NO","--N.A.--",PROPER(CONCATENATE([1]Mastersheet!B14,"  ",[1]Mastersheet!B15)))</f>
        <v>Treasury  Bikaner</v>
      </c>
      <c r="H48" s="294"/>
      <c r="I48" s="294"/>
      <c r="J48" s="294"/>
    </row>
    <row r="49" spans="1:10" ht="9" customHeight="1">
      <c r="A49" s="163" t="s">
        <v>629</v>
      </c>
      <c r="B49" s="55"/>
      <c r="C49" s="55"/>
      <c r="D49" s="55"/>
      <c r="E49" s="55"/>
      <c r="F49" s="55"/>
      <c r="G49" s="55"/>
      <c r="H49" s="55"/>
      <c r="I49" s="55"/>
      <c r="J49" s="55"/>
    </row>
    <row r="50" spans="1:10">
      <c r="A50" s="55"/>
      <c r="B50" s="55"/>
      <c r="C50" s="55"/>
      <c r="D50" s="55"/>
      <c r="E50" s="285" t="s">
        <v>175</v>
      </c>
      <c r="F50" s="285"/>
      <c r="G50" s="128"/>
      <c r="H50" s="128"/>
      <c r="I50" s="128"/>
      <c r="J50" s="128"/>
    </row>
    <row r="51" spans="1:10">
      <c r="A51" s="55" t="s">
        <v>174</v>
      </c>
      <c r="B51" s="284" t="str">
        <f>IF($N$1="NO","--N.A.--",[1]RI0!B71)</f>
        <v>BIKANER</v>
      </c>
      <c r="C51" s="284"/>
      <c r="D51" s="284"/>
      <c r="E51" s="278" t="s">
        <v>630</v>
      </c>
      <c r="F51" s="278"/>
      <c r="G51" s="285" t="str">
        <f>IF($N$1="NO","--N.A.--",[1]Mastersheet!B3)</f>
        <v>ABCD</v>
      </c>
      <c r="H51" s="285"/>
      <c r="I51" s="285"/>
      <c r="J51" s="285"/>
    </row>
    <row r="52" spans="1:10">
      <c r="A52" s="55" t="s">
        <v>118</v>
      </c>
      <c r="B52" s="525">
        <f ca="1">IF($N$1="NO","--N.A.--",[1]Pravesh!I202)</f>
        <v>45564</v>
      </c>
      <c r="C52" s="525"/>
      <c r="D52" s="525"/>
      <c r="E52" s="278"/>
      <c r="F52" s="278"/>
      <c r="G52" s="521" t="str">
        <f>IF($N$1="NO","--N.A.--",[1]Mastersheet!B8)</f>
        <v>NEAR STATION</v>
      </c>
      <c r="H52" s="521"/>
      <c r="I52" s="521"/>
      <c r="J52" s="521"/>
    </row>
    <row r="53" spans="1:10" ht="21" customHeight="1">
      <c r="A53" s="55"/>
      <c r="B53" s="55"/>
      <c r="C53" s="55"/>
      <c r="D53" s="55"/>
      <c r="E53" s="278"/>
      <c r="F53" s="278"/>
      <c r="G53" s="521"/>
      <c r="H53" s="521"/>
      <c r="I53" s="521"/>
      <c r="J53" s="521"/>
    </row>
    <row r="54" spans="1:10" ht="18" customHeight="1">
      <c r="A54" s="161" t="s">
        <v>631</v>
      </c>
      <c r="B54" s="277" t="s">
        <v>632</v>
      </c>
      <c r="C54" s="277"/>
      <c r="D54" s="277"/>
      <c r="E54" s="277"/>
      <c r="F54" s="277"/>
      <c r="G54" s="277"/>
      <c r="H54" s="277"/>
      <c r="I54" s="277"/>
      <c r="J54" s="277"/>
    </row>
    <row r="55" spans="1:10">
      <c r="A55" s="55"/>
      <c r="B55" s="277"/>
      <c r="C55" s="277"/>
      <c r="D55" s="277"/>
      <c r="E55" s="277"/>
      <c r="F55" s="277"/>
      <c r="G55" s="277"/>
      <c r="H55" s="277"/>
      <c r="I55" s="277"/>
      <c r="J55" s="277"/>
    </row>
    <row r="56" spans="1:10">
      <c r="A56" s="55"/>
      <c r="B56" s="277"/>
      <c r="C56" s="277"/>
      <c r="D56" s="277"/>
      <c r="E56" s="277"/>
      <c r="F56" s="277"/>
      <c r="G56" s="277"/>
      <c r="H56" s="277"/>
      <c r="I56" s="277"/>
      <c r="J56" s="277"/>
    </row>
    <row r="57" spans="1:10">
      <c r="A57" s="299" t="s">
        <v>633</v>
      </c>
      <c r="B57" s="299"/>
      <c r="C57" s="299"/>
      <c r="D57" s="299"/>
      <c r="E57" s="299"/>
      <c r="F57" s="299"/>
      <c r="G57" s="299"/>
      <c r="H57" s="299"/>
      <c r="I57" s="299"/>
      <c r="J57" s="299"/>
    </row>
    <row r="58" spans="1:10">
      <c r="A58" s="299" t="s">
        <v>634</v>
      </c>
      <c r="B58" s="299"/>
      <c r="C58" s="299"/>
      <c r="D58" s="299"/>
      <c r="E58" s="299"/>
      <c r="F58" s="299"/>
      <c r="G58" s="299"/>
      <c r="H58" s="299"/>
      <c r="I58" s="299"/>
      <c r="J58" s="299"/>
    </row>
    <row r="59" spans="1:10">
      <c r="A59" s="55"/>
      <c r="B59" s="284" t="s">
        <v>635</v>
      </c>
      <c r="C59" s="284"/>
      <c r="D59" s="284"/>
      <c r="E59" s="55" t="str">
        <f>IF($N$1="NO","--N.A.--",'[1]Family data'!F3)</f>
        <v>Shri</v>
      </c>
      <c r="F59" s="284" t="str">
        <f>IF($N$1="NO","--N.A.--",[1]Mastersheet!B3)</f>
        <v>ABCD</v>
      </c>
      <c r="G59" s="284"/>
      <c r="H59" s="284"/>
      <c r="I59" s="284"/>
      <c r="J59" s="284"/>
    </row>
    <row r="60" spans="1:10">
      <c r="A60" s="55"/>
      <c r="B60" s="284" t="s">
        <v>636</v>
      </c>
      <c r="C60" s="284"/>
      <c r="D60" s="284"/>
      <c r="E60" s="285" t="str">
        <f>IF($N$1="NO","--N.A.--",[1]Mastersheet!B4)</f>
        <v>S.D.I.</v>
      </c>
      <c r="F60" s="285"/>
      <c r="G60" s="285"/>
      <c r="H60" s="285" t="s">
        <v>637</v>
      </c>
      <c r="I60" s="285"/>
      <c r="J60" s="285"/>
    </row>
    <row r="61" spans="1:10">
      <c r="A61" s="55"/>
      <c r="B61" s="284" t="s">
        <v>638</v>
      </c>
      <c r="C61" s="284"/>
      <c r="D61" s="284"/>
      <c r="E61" s="284"/>
      <c r="F61" s="284"/>
      <c r="G61" s="284"/>
      <c r="H61" s="284"/>
      <c r="I61" s="284"/>
      <c r="J61" s="284"/>
    </row>
    <row r="62" spans="1:10">
      <c r="A62" s="55"/>
      <c r="B62" s="150"/>
      <c r="C62" s="150"/>
      <c r="D62" s="150"/>
      <c r="E62" s="150"/>
      <c r="F62" s="150"/>
      <c r="G62" s="150"/>
      <c r="H62" s="150"/>
      <c r="I62" s="150"/>
      <c r="J62" s="150"/>
    </row>
    <row r="63" spans="1:10">
      <c r="A63" s="55" t="s">
        <v>174</v>
      </c>
      <c r="B63" s="284" t="str">
        <f>IF($N$1="NO","--N.A.--",[1]Pravesh!H332)</f>
        <v/>
      </c>
      <c r="C63" s="284"/>
      <c r="D63" s="284"/>
      <c r="E63" s="55"/>
      <c r="F63" s="55"/>
      <c r="G63" s="55" t="s">
        <v>175</v>
      </c>
      <c r="H63" s="55"/>
      <c r="I63" s="55"/>
      <c r="J63" s="55"/>
    </row>
    <row r="64" spans="1:10">
      <c r="A64" s="55" t="s">
        <v>118</v>
      </c>
      <c r="B64" s="492">
        <f ca="1">IF($N$1="NO","--N.A.--",[1]Pravesh!H333)</f>
        <v>45564</v>
      </c>
      <c r="C64" s="492"/>
      <c r="D64" s="492"/>
      <c r="E64" s="55"/>
      <c r="F64" s="55"/>
      <c r="G64" s="55" t="s">
        <v>639</v>
      </c>
      <c r="H64" s="55"/>
      <c r="I64" s="55"/>
      <c r="J64" s="55"/>
    </row>
    <row r="65" spans="1:10">
      <c r="A65" s="173" t="s">
        <v>631</v>
      </c>
      <c r="B65" s="317" t="s">
        <v>640</v>
      </c>
      <c r="C65" s="317"/>
      <c r="D65" s="317"/>
      <c r="E65" s="317"/>
      <c r="F65" s="317"/>
      <c r="G65" s="317"/>
      <c r="H65" s="317"/>
      <c r="I65" s="317"/>
      <c r="J65" s="317"/>
    </row>
    <row r="66" spans="1:10">
      <c r="A66" s="87"/>
      <c r="B66" s="613"/>
      <c r="C66" s="613"/>
      <c r="D66" s="613"/>
      <c r="E66" s="613"/>
      <c r="F66" s="613"/>
      <c r="G66" s="613"/>
      <c r="H66" s="613"/>
      <c r="I66" s="613"/>
      <c r="J66" s="613"/>
    </row>
    <row r="67" spans="1:10">
      <c r="A67" s="174"/>
      <c r="B67" s="614"/>
      <c r="C67" s="614"/>
      <c r="D67" s="614"/>
      <c r="E67" s="614"/>
      <c r="F67" s="614"/>
      <c r="G67" s="614"/>
      <c r="H67" s="614"/>
      <c r="I67" s="614"/>
      <c r="J67" s="614"/>
    </row>
    <row r="68" spans="1:10">
      <c r="A68" s="175" t="s">
        <v>641</v>
      </c>
      <c r="B68" s="615" t="s">
        <v>642</v>
      </c>
      <c r="C68" s="615"/>
      <c r="D68" s="615"/>
      <c r="E68" s="615"/>
      <c r="F68" s="615"/>
      <c r="G68" s="615"/>
      <c r="H68" s="615"/>
      <c r="I68" s="615"/>
      <c r="J68" s="615"/>
    </row>
    <row r="69" spans="1:10">
      <c r="A69" s="299" t="s">
        <v>643</v>
      </c>
      <c r="B69" s="299"/>
      <c r="C69" s="299"/>
      <c r="D69" s="299"/>
      <c r="E69" s="299"/>
      <c r="F69" s="299"/>
      <c r="G69" s="299"/>
      <c r="H69" s="299"/>
      <c r="I69" s="299"/>
      <c r="J69" s="299"/>
    </row>
    <row r="70" spans="1:10" ht="18" customHeight="1">
      <c r="A70" s="176">
        <v>1</v>
      </c>
      <c r="B70" s="576" t="s">
        <v>644</v>
      </c>
      <c r="C70" s="287"/>
      <c r="D70" s="287"/>
      <c r="E70" s="287"/>
      <c r="F70" s="287"/>
      <c r="G70" s="287"/>
      <c r="H70" s="287"/>
      <c r="I70" s="287"/>
      <c r="J70" s="577"/>
    </row>
    <row r="71" spans="1:10">
      <c r="A71" s="62" t="s">
        <v>200</v>
      </c>
      <c r="B71" s="305" t="s">
        <v>645</v>
      </c>
      <c r="C71" s="305"/>
      <c r="D71" s="305"/>
      <c r="E71" s="305"/>
      <c r="F71" s="305"/>
      <c r="G71" s="305"/>
      <c r="H71" s="305"/>
      <c r="I71" s="305"/>
      <c r="J71" s="305"/>
    </row>
    <row r="72" spans="1:10">
      <c r="A72" s="295" t="s">
        <v>202</v>
      </c>
      <c r="B72" s="297" t="s">
        <v>646</v>
      </c>
      <c r="C72" s="297"/>
      <c r="D72" s="297"/>
      <c r="E72" s="297"/>
      <c r="F72" s="297"/>
      <c r="G72" s="297"/>
      <c r="H72" s="297"/>
      <c r="I72" s="297"/>
      <c r="J72" s="297"/>
    </row>
    <row r="73" spans="1:10">
      <c r="A73" s="296"/>
      <c r="B73" s="297"/>
      <c r="C73" s="297"/>
      <c r="D73" s="297"/>
      <c r="E73" s="297"/>
      <c r="F73" s="297"/>
      <c r="G73" s="297"/>
      <c r="H73" s="297"/>
      <c r="I73" s="297"/>
      <c r="J73" s="297"/>
    </row>
    <row r="74" spans="1:10" ht="19.5" customHeight="1">
      <c r="A74" s="295" t="s">
        <v>301</v>
      </c>
      <c r="B74" s="297" t="s">
        <v>647</v>
      </c>
      <c r="C74" s="297"/>
      <c r="D74" s="297"/>
      <c r="E74" s="297"/>
      <c r="F74" s="297"/>
      <c r="G74" s="297"/>
      <c r="H74" s="297"/>
      <c r="I74" s="610">
        <f>[1]Mastersheet!H72</f>
        <v>1720740</v>
      </c>
      <c r="J74" s="610"/>
    </row>
    <row r="75" spans="1:10">
      <c r="A75" s="296"/>
      <c r="B75" s="297"/>
      <c r="C75" s="297"/>
      <c r="D75" s="297"/>
      <c r="E75" s="297"/>
      <c r="F75" s="297"/>
      <c r="G75" s="297"/>
      <c r="H75" s="297"/>
      <c r="I75" s="610"/>
      <c r="J75" s="610"/>
    </row>
    <row r="76" spans="1:10">
      <c r="A76" s="62" t="s">
        <v>648</v>
      </c>
      <c r="B76" s="294" t="s">
        <v>649</v>
      </c>
      <c r="C76" s="294"/>
      <c r="D76" s="294"/>
      <c r="E76" s="294"/>
      <c r="F76" s="294"/>
      <c r="G76" s="294"/>
      <c r="H76" s="294"/>
      <c r="I76" s="610">
        <f>[1]Mastersheet!H73</f>
        <v>35000</v>
      </c>
      <c r="J76" s="610"/>
    </row>
    <row r="77" spans="1:10">
      <c r="A77" s="295">
        <v>2</v>
      </c>
      <c r="B77" s="343" t="s">
        <v>650</v>
      </c>
      <c r="C77" s="343"/>
      <c r="D77" s="343"/>
      <c r="E77" s="343"/>
      <c r="F77" s="343"/>
      <c r="G77" s="343"/>
      <c r="H77" s="343"/>
      <c r="I77" s="343"/>
      <c r="J77" s="343"/>
    </row>
    <row r="78" spans="1:10">
      <c r="A78" s="303"/>
      <c r="B78" s="505"/>
      <c r="C78" s="505"/>
      <c r="D78" s="505"/>
      <c r="E78" s="505"/>
      <c r="F78" s="505"/>
      <c r="G78" s="505"/>
      <c r="H78" s="505"/>
      <c r="I78" s="505"/>
      <c r="J78" s="505"/>
    </row>
    <row r="79" spans="1:10">
      <c r="A79" s="296"/>
      <c r="B79" s="505"/>
      <c r="C79" s="505"/>
      <c r="D79" s="505"/>
      <c r="E79" s="505"/>
      <c r="F79" s="505"/>
      <c r="G79" s="505"/>
      <c r="H79" s="505"/>
      <c r="I79" s="505"/>
      <c r="J79" s="505"/>
    </row>
    <row r="80" spans="1:10" ht="18" customHeight="1">
      <c r="A80" s="295">
        <v>3</v>
      </c>
      <c r="B80" s="304" t="s">
        <v>651</v>
      </c>
      <c r="C80" s="304"/>
      <c r="D80" s="304"/>
      <c r="E80" s="304"/>
      <c r="F80" s="304"/>
      <c r="G80" s="304"/>
      <c r="H80" s="304"/>
      <c r="I80" s="611">
        <f ca="1">IF($N$1="NO","--N.A.--",IF('[1]Family data'!D6&gt;0,'[1]Family data'!D6,""))</f>
        <v>45564</v>
      </c>
      <c r="J80" s="611"/>
    </row>
    <row r="81" spans="1:10">
      <c r="A81" s="296"/>
      <c r="B81" s="304"/>
      <c r="C81" s="304"/>
      <c r="D81" s="304"/>
      <c r="E81" s="304"/>
      <c r="F81" s="304"/>
      <c r="G81" s="304"/>
      <c r="H81" s="304"/>
      <c r="I81" s="611"/>
      <c r="J81" s="611"/>
    </row>
    <row r="82" spans="1:10" ht="7.5" customHeight="1">
      <c r="A82" s="161"/>
      <c r="B82" s="55"/>
      <c r="C82" s="55"/>
      <c r="D82" s="55"/>
      <c r="E82" s="55"/>
      <c r="F82" s="55"/>
      <c r="G82" s="55"/>
      <c r="H82" s="55"/>
      <c r="I82" s="55"/>
      <c r="J82" s="55"/>
    </row>
    <row r="83" spans="1:10">
      <c r="A83" s="55" t="s">
        <v>652</v>
      </c>
      <c r="B83" s="284" t="str">
        <f>IF($N$1="NO","--N.A.--",[1]Pravesh!H332)</f>
        <v/>
      </c>
      <c r="C83" s="284"/>
      <c r="D83" s="284"/>
      <c r="E83" s="285" t="s">
        <v>175</v>
      </c>
      <c r="F83" s="285"/>
      <c r="G83" s="285"/>
      <c r="H83" s="285"/>
      <c r="I83" s="285"/>
      <c r="J83" s="285"/>
    </row>
    <row r="84" spans="1:10">
      <c r="A84" s="55" t="s">
        <v>653</v>
      </c>
      <c r="B84" s="492">
        <f ca="1">IF($N$1="NO","--N.A.--",[1]Pravesh!H333)</f>
        <v>45564</v>
      </c>
      <c r="C84" s="492"/>
      <c r="D84" s="492"/>
      <c r="E84" s="612" t="str">
        <f>[1]Mastersheet!G9</f>
        <v>DEPUTY DIRECTOR, XXXXXXXXX  RAJ, BIKANER</v>
      </c>
      <c r="F84" s="612"/>
      <c r="G84" s="612"/>
      <c r="H84" s="612"/>
      <c r="I84" s="612"/>
      <c r="J84" s="612"/>
    </row>
    <row r="85" spans="1:10">
      <c r="E85" s="612"/>
      <c r="F85" s="612"/>
      <c r="G85" s="612"/>
      <c r="H85" s="612"/>
      <c r="I85" s="612"/>
      <c r="J85" s="612"/>
    </row>
  </sheetData>
  <mergeCells count="89">
    <mergeCell ref="B70:J70"/>
    <mergeCell ref="B71:J71"/>
    <mergeCell ref="G48:J48"/>
    <mergeCell ref="A69:J69"/>
    <mergeCell ref="B54:J56"/>
    <mergeCell ref="A57:J57"/>
    <mergeCell ref="A58:J58"/>
    <mergeCell ref="B59:D59"/>
    <mergeCell ref="F59:J59"/>
    <mergeCell ref="B64:D64"/>
    <mergeCell ref="B65:J67"/>
    <mergeCell ref="B68:J68"/>
    <mergeCell ref="E50:F50"/>
    <mergeCell ref="B51:D51"/>
    <mergeCell ref="E51:F53"/>
    <mergeCell ref="G51:J51"/>
    <mergeCell ref="B83:D83"/>
    <mergeCell ref="E83:J83"/>
    <mergeCell ref="B84:D84"/>
    <mergeCell ref="E84:J85"/>
    <mergeCell ref="B76:H76"/>
    <mergeCell ref="I76:J76"/>
    <mergeCell ref="A77:A79"/>
    <mergeCell ref="B77:J79"/>
    <mergeCell ref="A80:A81"/>
    <mergeCell ref="B80:H81"/>
    <mergeCell ref="I80:J81"/>
    <mergeCell ref="A72:A73"/>
    <mergeCell ref="B72:J73"/>
    <mergeCell ref="A74:A75"/>
    <mergeCell ref="B74:H75"/>
    <mergeCell ref="I74:J75"/>
    <mergeCell ref="B52:D52"/>
    <mergeCell ref="G52:J53"/>
    <mergeCell ref="B60:D60"/>
    <mergeCell ref="E60:G60"/>
    <mergeCell ref="H60:J60"/>
    <mergeCell ref="B61:J61"/>
    <mergeCell ref="B63:D63"/>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G43:J45"/>
    <mergeCell ref="B33:F33"/>
    <mergeCell ref="G33:J33"/>
    <mergeCell ref="A34:J35"/>
    <mergeCell ref="A36:A38"/>
    <mergeCell ref="B36:F38"/>
    <mergeCell ref="G36:J38"/>
    <mergeCell ref="B29:F29"/>
    <mergeCell ref="G29:J29"/>
    <mergeCell ref="B30:F30"/>
    <mergeCell ref="G30:J30"/>
    <mergeCell ref="A31:A32"/>
    <mergeCell ref="B31:F32"/>
    <mergeCell ref="G31:J32"/>
    <mergeCell ref="A24:A26"/>
    <mergeCell ref="B24:F26"/>
    <mergeCell ref="G24:J26"/>
    <mergeCell ref="A27:A28"/>
    <mergeCell ref="B27:F28"/>
    <mergeCell ref="G27:J28"/>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7.xml><?xml version="1.0" encoding="utf-8"?>
<worksheet xmlns="http://schemas.openxmlformats.org/spreadsheetml/2006/main" xmlns:r="http://schemas.openxmlformats.org/officeDocument/2006/relationships">
  <sheetPr>
    <pageSetUpPr fitToPage="1"/>
  </sheetPr>
  <dimension ref="A1:I49"/>
  <sheetViews>
    <sheetView view="pageBreakPreview" zoomScaleSheetLayoutView="100" workbookViewId="0">
      <selection activeCell="D17" sqref="D17:E20"/>
    </sheetView>
  </sheetViews>
  <sheetFormatPr defaultColWidth="9.140625" defaultRowHeight="15.75"/>
  <cols>
    <col min="1" max="2" width="9.140625" style="655"/>
    <col min="3" max="3" width="11" style="655" customWidth="1"/>
    <col min="4" max="4" width="11.85546875" style="655" bestFit="1" customWidth="1"/>
    <col min="5" max="5" width="9.140625" style="655"/>
    <col min="6" max="6" width="11.85546875" style="655" bestFit="1" customWidth="1"/>
    <col min="7" max="8" width="9.140625" style="655"/>
    <col min="9" max="9" width="9.7109375" style="655" customWidth="1"/>
    <col min="10" max="16384" width="9.140625" style="655"/>
  </cols>
  <sheetData>
    <row r="1" spans="1:9">
      <c r="A1" s="654"/>
      <c r="B1" s="654"/>
      <c r="C1" s="654"/>
      <c r="D1" s="654"/>
      <c r="E1" s="654"/>
      <c r="F1" s="654"/>
      <c r="G1" s="654"/>
      <c r="H1" s="654"/>
      <c r="I1" s="654">
        <v>29</v>
      </c>
    </row>
    <row r="2" spans="1:9">
      <c r="A2" s="656" t="s">
        <v>157</v>
      </c>
      <c r="B2" s="656"/>
      <c r="C2" s="656"/>
      <c r="D2" s="656"/>
      <c r="E2" s="656"/>
      <c r="F2" s="656"/>
      <c r="G2" s="656"/>
      <c r="H2" s="656"/>
      <c r="I2" s="656"/>
    </row>
    <row r="3" spans="1:9">
      <c r="A3" s="657" t="s">
        <v>654</v>
      </c>
      <c r="B3" s="657"/>
      <c r="C3" s="657"/>
      <c r="D3" s="657"/>
      <c r="E3" s="657"/>
      <c r="F3" s="657"/>
      <c r="G3" s="657"/>
      <c r="H3" s="657"/>
      <c r="I3" s="657"/>
    </row>
    <row r="4" spans="1:9">
      <c r="A4" s="654" t="s">
        <v>119</v>
      </c>
      <c r="B4" s="654"/>
      <c r="C4" s="654"/>
      <c r="D4" s="654"/>
      <c r="E4" s="654"/>
      <c r="F4" s="654"/>
      <c r="G4" s="654"/>
      <c r="H4" s="654"/>
      <c r="I4" s="654"/>
    </row>
    <row r="5" spans="1:9">
      <c r="A5" s="658" t="str">
        <f>IF([1]Mastersheet!$B$67="C","--N.A.--",[1]Mastersheet!G9)</f>
        <v>DEPUTY DIRECTOR, XXXXXXXXX  RAJ, BIKANER</v>
      </c>
      <c r="B5" s="658"/>
      <c r="C5" s="658"/>
      <c r="D5" s="658"/>
      <c r="E5" s="658"/>
      <c r="F5" s="657" t="s">
        <v>655</v>
      </c>
      <c r="G5" s="657"/>
      <c r="H5" s="657"/>
      <c r="I5" s="657"/>
    </row>
    <row r="6" spans="1:9">
      <c r="A6" s="658"/>
      <c r="B6" s="658"/>
      <c r="C6" s="658"/>
      <c r="D6" s="658"/>
      <c r="E6" s="658"/>
      <c r="F6" s="654"/>
      <c r="G6" s="654"/>
      <c r="H6" s="654"/>
      <c r="I6" s="654"/>
    </row>
    <row r="7" spans="1:9">
      <c r="A7" s="658"/>
      <c r="B7" s="658"/>
      <c r="C7" s="658"/>
      <c r="D7" s="658"/>
      <c r="E7" s="658"/>
      <c r="F7" s="657" t="s">
        <v>656</v>
      </c>
      <c r="G7" s="657"/>
      <c r="H7" s="657"/>
      <c r="I7" s="657"/>
    </row>
    <row r="8" spans="1:9">
      <c r="B8" s="654"/>
      <c r="C8" s="654"/>
      <c r="D8" s="654"/>
      <c r="E8" s="654"/>
      <c r="F8" s="654"/>
      <c r="G8" s="654"/>
      <c r="H8" s="654"/>
      <c r="I8" s="654"/>
    </row>
    <row r="9" spans="1:9">
      <c r="A9" s="659" t="s">
        <v>657</v>
      </c>
      <c r="B9" s="660" t="s">
        <v>345</v>
      </c>
      <c r="C9" s="657" t="str">
        <f>UPPER([1]Mastersheet!B3)</f>
        <v>ABCD</v>
      </c>
      <c r="D9" s="657"/>
      <c r="E9" s="657"/>
      <c r="F9" s="657"/>
      <c r="G9" s="657"/>
      <c r="H9" s="661" t="s">
        <v>658</v>
      </c>
      <c r="I9" s="661"/>
    </row>
    <row r="10" spans="1:9">
      <c r="A10" s="658" t="s">
        <v>659</v>
      </c>
      <c r="B10" s="658"/>
      <c r="C10" s="658"/>
      <c r="D10" s="658"/>
      <c r="E10" s="658"/>
      <c r="F10" s="658"/>
      <c r="G10" s="658"/>
      <c r="H10" s="658"/>
      <c r="I10" s="658"/>
    </row>
    <row r="11" spans="1:9">
      <c r="A11" s="658"/>
      <c r="B11" s="658"/>
      <c r="C11" s="658"/>
      <c r="D11" s="658"/>
      <c r="E11" s="658"/>
      <c r="F11" s="658"/>
      <c r="G11" s="658"/>
      <c r="H11" s="658"/>
      <c r="I11" s="658"/>
    </row>
    <row r="12" spans="1:9" ht="16.5" customHeight="1">
      <c r="A12" s="662" t="s">
        <v>660</v>
      </c>
      <c r="B12" s="662"/>
      <c r="C12" s="662"/>
      <c r="D12" s="662" t="s">
        <v>661</v>
      </c>
      <c r="E12" s="662"/>
      <c r="F12" s="663" t="s">
        <v>662</v>
      </c>
      <c r="G12" s="663"/>
      <c r="H12" s="663"/>
      <c r="I12" s="663"/>
    </row>
    <row r="13" spans="1:9" ht="31.5" customHeight="1">
      <c r="A13" s="662"/>
      <c r="B13" s="662"/>
      <c r="C13" s="662"/>
      <c r="D13" s="662"/>
      <c r="E13" s="662"/>
      <c r="F13" s="662" t="s">
        <v>582</v>
      </c>
      <c r="G13" s="664" t="s">
        <v>663</v>
      </c>
      <c r="H13" s="664"/>
      <c r="I13" s="664"/>
    </row>
    <row r="14" spans="1:9">
      <c r="A14" s="662"/>
      <c r="B14" s="662"/>
      <c r="C14" s="662"/>
      <c r="D14" s="662"/>
      <c r="E14" s="662"/>
      <c r="F14" s="662"/>
      <c r="G14" s="664"/>
      <c r="H14" s="664"/>
      <c r="I14" s="664"/>
    </row>
    <row r="15" spans="1:9">
      <c r="A15" s="662"/>
      <c r="B15" s="662"/>
      <c r="C15" s="662"/>
      <c r="D15" s="662"/>
      <c r="E15" s="662"/>
      <c r="F15" s="662"/>
      <c r="G15" s="664"/>
      <c r="H15" s="664"/>
      <c r="I15" s="664"/>
    </row>
    <row r="16" spans="1:9">
      <c r="A16" s="663">
        <v>1</v>
      </c>
      <c r="B16" s="663"/>
      <c r="C16" s="663"/>
      <c r="D16" s="663">
        <v>2</v>
      </c>
      <c r="E16" s="663"/>
      <c r="F16" s="665">
        <v>3</v>
      </c>
      <c r="G16" s="663">
        <v>4</v>
      </c>
      <c r="H16" s="663"/>
      <c r="I16" s="663"/>
    </row>
    <row r="17" spans="1:9" ht="15.75" customHeight="1">
      <c r="A17" s="662" t="str">
        <f>IF('[1]Family data'!$H$102="X",'[1]Family data'!$B$24,"N.A.")</f>
        <v>DCQ</v>
      </c>
      <c r="B17" s="662"/>
      <c r="C17" s="662"/>
      <c r="D17" s="666" t="str">
        <f>IF('[1]Family data'!$H$102="Y",'[1]Family data'!$G$24,IF('[1]Family data'!$H$102="X",'[1]Family data'!$G$24,"N.A."))</f>
        <v>Son</v>
      </c>
      <c r="E17" s="666"/>
      <c r="F17" s="667" t="str">
        <f>IF('[1]Family data'!$H$102="Y",'[1]Family data'!$H$24,"N.A.")</f>
        <v>N.A.</v>
      </c>
      <c r="G17" s="668" t="str">
        <f>IF('[1]Family data'!$H$102="Y",'[1]Family data'!$B$24,"N.A.")</f>
        <v>N.A.</v>
      </c>
      <c r="H17" s="669"/>
      <c r="I17" s="670"/>
    </row>
    <row r="18" spans="1:9">
      <c r="A18" s="662" t="str">
        <f>IF('[1]Family data'!$H$102="X",'[1]Family data'!$D$24,"N.A.")</f>
        <v>NEAR STATION</v>
      </c>
      <c r="B18" s="662"/>
      <c r="C18" s="662"/>
      <c r="D18" s="666"/>
      <c r="E18" s="666"/>
      <c r="F18" s="671"/>
      <c r="G18" s="662" t="str">
        <f>IF('[1]Family data'!$H$102="Y",'[1]Family data'!$D$24,"N.A.")</f>
        <v>N.A.</v>
      </c>
      <c r="H18" s="662"/>
      <c r="I18" s="662"/>
    </row>
    <row r="19" spans="1:9">
      <c r="A19" s="662"/>
      <c r="B19" s="662"/>
      <c r="C19" s="662"/>
      <c r="D19" s="666"/>
      <c r="E19" s="666"/>
      <c r="F19" s="671"/>
      <c r="G19" s="662"/>
      <c r="H19" s="662"/>
      <c r="I19" s="662"/>
    </row>
    <row r="20" spans="1:9">
      <c r="A20" s="662"/>
      <c r="B20" s="662"/>
      <c r="C20" s="662"/>
      <c r="D20" s="666"/>
      <c r="E20" s="666"/>
      <c r="F20" s="672"/>
      <c r="G20" s="662"/>
      <c r="H20" s="662"/>
      <c r="I20" s="662"/>
    </row>
    <row r="21" spans="1:9" ht="15.75" customHeight="1">
      <c r="A21" s="673" t="s">
        <v>664</v>
      </c>
      <c r="B21" s="674"/>
      <c r="C21" s="675" t="s">
        <v>665</v>
      </c>
      <c r="D21" s="662" t="s">
        <v>666</v>
      </c>
      <c r="E21" s="662" t="s">
        <v>667</v>
      </c>
      <c r="F21" s="662"/>
      <c r="G21" s="662"/>
      <c r="H21" s="662" t="s">
        <v>668</v>
      </c>
      <c r="I21" s="662"/>
    </row>
    <row r="22" spans="1:9">
      <c r="A22" s="676"/>
      <c r="B22" s="677"/>
      <c r="C22" s="678"/>
      <c r="D22" s="662"/>
      <c r="E22" s="662"/>
      <c r="F22" s="662"/>
      <c r="G22" s="662"/>
      <c r="H22" s="662"/>
      <c r="I22" s="662"/>
    </row>
    <row r="23" spans="1:9" ht="15.75" customHeight="1">
      <c r="A23" s="676"/>
      <c r="B23" s="677"/>
      <c r="C23" s="678"/>
      <c r="D23" s="662"/>
      <c r="E23" s="662"/>
      <c r="F23" s="662"/>
      <c r="G23" s="662"/>
      <c r="H23" s="662"/>
      <c r="I23" s="662"/>
    </row>
    <row r="24" spans="1:9">
      <c r="A24" s="676"/>
      <c r="B24" s="677"/>
      <c r="C24" s="678"/>
      <c r="D24" s="662"/>
      <c r="E24" s="662"/>
      <c r="F24" s="662"/>
      <c r="G24" s="662"/>
      <c r="H24" s="662"/>
      <c r="I24" s="662"/>
    </row>
    <row r="25" spans="1:9" ht="15.75" customHeight="1">
      <c r="A25" s="676"/>
      <c r="B25" s="677"/>
      <c r="C25" s="678"/>
      <c r="D25" s="662"/>
      <c r="E25" s="662"/>
      <c r="F25" s="662"/>
      <c r="G25" s="662"/>
      <c r="H25" s="662"/>
      <c r="I25" s="662"/>
    </row>
    <row r="26" spans="1:9">
      <c r="A26" s="676"/>
      <c r="B26" s="677"/>
      <c r="C26" s="678"/>
      <c r="D26" s="662"/>
      <c r="E26" s="662"/>
      <c r="F26" s="662"/>
      <c r="G26" s="662"/>
      <c r="H26" s="662"/>
      <c r="I26" s="662"/>
    </row>
    <row r="27" spans="1:9">
      <c r="A27" s="679"/>
      <c r="B27" s="680"/>
      <c r="C27" s="681"/>
      <c r="D27" s="662"/>
      <c r="E27" s="662"/>
      <c r="F27" s="662"/>
      <c r="G27" s="662"/>
      <c r="H27" s="662"/>
      <c r="I27" s="662"/>
    </row>
    <row r="28" spans="1:9">
      <c r="A28" s="682">
        <v>5</v>
      </c>
      <c r="B28" s="682"/>
      <c r="C28" s="665">
        <v>6</v>
      </c>
      <c r="D28" s="665">
        <v>7</v>
      </c>
      <c r="E28" s="682">
        <v>8</v>
      </c>
      <c r="F28" s="682"/>
      <c r="G28" s="682"/>
      <c r="H28" s="663">
        <v>9</v>
      </c>
      <c r="I28" s="663"/>
    </row>
    <row r="29" spans="1:9" ht="31.5" customHeight="1">
      <c r="A29" s="662" t="str">
        <f>IF('[1]Family data'!$H$102="Z",'[1]Family data'!$B$24,"N.A.")</f>
        <v>N.A.</v>
      </c>
      <c r="B29" s="662"/>
      <c r="C29" s="683" t="str">
        <f>IF('[1]Family data'!$H$102="Z",'[1]Family data'!$G$24,IF('[1]Family data'!$H$102="A",'[1]Family data'!$G$24,"N.A."))</f>
        <v>N.A.</v>
      </c>
      <c r="D29" s="684" t="str">
        <f>IF('[1]Family data'!$H$102="Z",'[1]Family data'!$H$24,"N.A.")</f>
        <v>N.A.</v>
      </c>
      <c r="E29" s="662" t="str">
        <f>IF('[1]Family data'!$H$102="A",'[1]Family data'!$B$24,"N.A.")</f>
        <v>N.A.</v>
      </c>
      <c r="F29" s="662"/>
      <c r="G29" s="662"/>
      <c r="H29" s="685" t="str">
        <f>PROPER(IF('[1]Family data'!$I$24="","",'[1]Family data'!$I$24))</f>
        <v>Death Or Pagalpal Of Nominee</v>
      </c>
      <c r="I29" s="685"/>
    </row>
    <row r="30" spans="1:9">
      <c r="A30" s="662"/>
      <c r="B30" s="662"/>
      <c r="C30" s="686"/>
      <c r="D30" s="684"/>
      <c r="E30" s="662"/>
      <c r="F30" s="662"/>
      <c r="G30" s="662"/>
      <c r="H30" s="685"/>
      <c r="I30" s="685"/>
    </row>
    <row r="31" spans="1:9" ht="15.75" customHeight="1">
      <c r="A31" s="662" t="str">
        <f>IF('[1]Family data'!$H$102="Z",'[1]Family data'!$D$24,"N.A.")</f>
        <v>N.A.</v>
      </c>
      <c r="B31" s="662"/>
      <c r="C31" s="686"/>
      <c r="D31" s="684"/>
      <c r="E31" s="662" t="str">
        <f>IF('[1]Family data'!$H$102="A",'[1]Family data'!$D$24,"N.A.")</f>
        <v>N.A.</v>
      </c>
      <c r="F31" s="662"/>
      <c r="G31" s="662"/>
      <c r="H31" s="685"/>
      <c r="I31" s="685"/>
    </row>
    <row r="32" spans="1:9">
      <c r="A32" s="662"/>
      <c r="B32" s="662"/>
      <c r="C32" s="686"/>
      <c r="D32" s="684"/>
      <c r="E32" s="662"/>
      <c r="F32" s="662"/>
      <c r="G32" s="662"/>
      <c r="H32" s="685"/>
      <c r="I32" s="685"/>
    </row>
    <row r="33" spans="1:9">
      <c r="A33" s="662"/>
      <c r="B33" s="662"/>
      <c r="C33" s="686"/>
      <c r="D33" s="684"/>
      <c r="E33" s="662"/>
      <c r="F33" s="662"/>
      <c r="G33" s="662"/>
      <c r="H33" s="685"/>
      <c r="I33" s="685"/>
    </row>
    <row r="34" spans="1:9">
      <c r="A34" s="662"/>
      <c r="B34" s="662"/>
      <c r="C34" s="687"/>
      <c r="D34" s="684"/>
      <c r="E34" s="662"/>
      <c r="F34" s="662"/>
      <c r="G34" s="662"/>
      <c r="H34" s="685"/>
      <c r="I34" s="685"/>
    </row>
    <row r="35" spans="1:9">
      <c r="A35" s="654"/>
      <c r="B35" s="654"/>
      <c r="C35" s="654"/>
      <c r="D35" s="654"/>
      <c r="E35" s="654"/>
      <c r="F35" s="654"/>
      <c r="G35" s="654"/>
      <c r="H35" s="654"/>
      <c r="I35" s="654"/>
    </row>
    <row r="36" spans="1:9">
      <c r="A36" s="654" t="s">
        <v>669</v>
      </c>
      <c r="B36" s="688" t="str">
        <f>IF('[1]Family data'!H3="","",'[1]Family data'!H3)</f>
        <v>BIKANER</v>
      </c>
      <c r="C36" s="688"/>
      <c r="D36" s="654" t="s">
        <v>670</v>
      </c>
      <c r="E36" s="654"/>
      <c r="G36" s="654"/>
      <c r="H36" s="654"/>
      <c r="I36" s="654"/>
    </row>
    <row r="37" spans="1:9">
      <c r="A37" s="654" t="s">
        <v>671</v>
      </c>
      <c r="B37" s="689">
        <f ca="1">IF('[1]Family data'!D6="","",'[1]Family data'!D6)</f>
        <v>45564</v>
      </c>
      <c r="C37" s="689"/>
      <c r="D37" s="658" t="s">
        <v>672</v>
      </c>
      <c r="E37" s="658"/>
      <c r="F37" s="690" t="str">
        <f>[1]Mastersheet!B3</f>
        <v>ABCD</v>
      </c>
      <c r="G37" s="690"/>
      <c r="H37" s="690"/>
      <c r="I37" s="690"/>
    </row>
    <row r="38" spans="1:9">
      <c r="A38" s="654" t="s">
        <v>673</v>
      </c>
      <c r="B38" s="654"/>
      <c r="C38" s="654"/>
      <c r="D38" s="658" t="s">
        <v>674</v>
      </c>
      <c r="E38" s="658"/>
      <c r="F38" s="691" t="str">
        <f>[1]Mastersheet!B7</f>
        <v>NEAR STATION</v>
      </c>
      <c r="G38" s="691"/>
      <c r="H38" s="691"/>
      <c r="I38" s="691"/>
    </row>
    <row r="39" spans="1:9">
      <c r="A39" s="654"/>
      <c r="B39" s="654"/>
      <c r="C39" s="654"/>
      <c r="D39" s="658"/>
      <c r="E39" s="658"/>
      <c r="F39" s="691"/>
      <c r="G39" s="691"/>
      <c r="H39" s="691"/>
      <c r="I39" s="691"/>
    </row>
    <row r="40" spans="1:9">
      <c r="A40" s="654"/>
      <c r="B40" s="654"/>
      <c r="C40" s="654"/>
      <c r="D40" s="654"/>
      <c r="E40" s="654"/>
      <c r="G40" s="654"/>
      <c r="H40" s="654"/>
      <c r="I40" s="654"/>
    </row>
    <row r="41" spans="1:9">
      <c r="A41" s="654"/>
      <c r="B41" s="654"/>
      <c r="C41" s="654"/>
      <c r="D41" s="654" t="s">
        <v>566</v>
      </c>
      <c r="E41" s="654"/>
      <c r="G41" s="654"/>
      <c r="H41" s="654"/>
      <c r="I41" s="654"/>
    </row>
    <row r="42" spans="1:9">
      <c r="A42" s="654"/>
      <c r="B42" s="654"/>
      <c r="C42" s="654"/>
      <c r="D42" s="661" t="s">
        <v>675</v>
      </c>
      <c r="E42" s="654"/>
      <c r="G42" s="661"/>
      <c r="H42" s="661"/>
      <c r="I42" s="661"/>
    </row>
    <row r="43" spans="1:9">
      <c r="A43" s="656" t="s">
        <v>676</v>
      </c>
      <c r="B43" s="656"/>
      <c r="C43" s="656"/>
      <c r="D43" s="656"/>
      <c r="E43" s="656"/>
      <c r="F43" s="656"/>
      <c r="G43" s="656"/>
      <c r="H43" s="656"/>
      <c r="I43" s="656"/>
    </row>
    <row r="44" spans="1:9">
      <c r="A44" s="654"/>
      <c r="B44" s="692" t="s">
        <v>677</v>
      </c>
      <c r="C44" s="654"/>
      <c r="D44" s="654"/>
      <c r="E44" s="654"/>
      <c r="F44" s="654"/>
      <c r="G44" s="654"/>
      <c r="H44" s="654"/>
      <c r="I44" s="654"/>
    </row>
    <row r="45" spans="1:9">
      <c r="A45" s="657" t="str">
        <f>F37</f>
        <v>ABCD</v>
      </c>
      <c r="B45" s="657"/>
      <c r="C45" s="657"/>
      <c r="D45" s="657"/>
      <c r="E45" s="657"/>
      <c r="F45" s="654" t="s">
        <v>678</v>
      </c>
      <c r="G45" s="654"/>
      <c r="H45" s="654"/>
      <c r="I45" s="654"/>
    </row>
    <row r="46" spans="1:9">
      <c r="A46" s="688" t="str">
        <f>F38</f>
        <v>NEAR STATION</v>
      </c>
      <c r="B46" s="688"/>
      <c r="C46" s="688"/>
      <c r="D46" s="688"/>
      <c r="E46" s="688"/>
      <c r="F46" s="688"/>
      <c r="G46" s="688"/>
      <c r="H46" s="688"/>
      <c r="I46" s="688"/>
    </row>
    <row r="47" spans="1:9">
      <c r="A47" s="654"/>
      <c r="B47" s="654"/>
      <c r="C47" s="654"/>
      <c r="D47" s="654"/>
      <c r="E47" s="654"/>
      <c r="F47" s="654"/>
      <c r="G47" s="654"/>
      <c r="H47" s="654"/>
      <c r="I47" s="654"/>
    </row>
    <row r="48" spans="1:9">
      <c r="A48" s="654" t="s">
        <v>679</v>
      </c>
      <c r="B48" s="654"/>
      <c r="C48" s="654"/>
      <c r="D48" s="654"/>
      <c r="E48" s="654"/>
      <c r="F48" s="693" t="s">
        <v>566</v>
      </c>
      <c r="G48" s="693"/>
      <c r="H48" s="693"/>
      <c r="I48" s="693"/>
    </row>
    <row r="49" spans="1:9">
      <c r="A49" s="654" t="s">
        <v>680</v>
      </c>
      <c r="B49" s="654"/>
      <c r="C49" s="654"/>
      <c r="D49" s="654"/>
      <c r="E49" s="654"/>
      <c r="F49" s="654"/>
      <c r="G49" s="654"/>
      <c r="H49" s="654"/>
      <c r="I49" s="654"/>
    </row>
  </sheetData>
  <mergeCells count="46">
    <mergeCell ref="A43:I43"/>
    <mergeCell ref="A45:E45"/>
    <mergeCell ref="A46:I46"/>
    <mergeCell ref="F48:I48"/>
    <mergeCell ref="B36:C36"/>
    <mergeCell ref="B37:C37"/>
    <mergeCell ref="D37:E37"/>
    <mergeCell ref="F37:I37"/>
    <mergeCell ref="D38:E39"/>
    <mergeCell ref="F38:I39"/>
    <mergeCell ref="A29:B30"/>
    <mergeCell ref="C29:C34"/>
    <mergeCell ref="D29:D34"/>
    <mergeCell ref="E29:G30"/>
    <mergeCell ref="H29:I34"/>
    <mergeCell ref="A31:B34"/>
    <mergeCell ref="E31:G34"/>
    <mergeCell ref="A21:B27"/>
    <mergeCell ref="C21:C27"/>
    <mergeCell ref="D21:D27"/>
    <mergeCell ref="E21:G27"/>
    <mergeCell ref="H21:I27"/>
    <mergeCell ref="A28:B28"/>
    <mergeCell ref="E28:G28"/>
    <mergeCell ref="H28:I28"/>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A2:I2"/>
    <mergeCell ref="A3:I3"/>
    <mergeCell ref="A5:E7"/>
    <mergeCell ref="F5:I5"/>
    <mergeCell ref="F7:I7"/>
    <mergeCell ref="C9:G9"/>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8.xml><?xml version="1.0" encoding="utf-8"?>
<worksheet xmlns="http://schemas.openxmlformats.org/spreadsheetml/2006/main" xmlns:r="http://schemas.openxmlformats.org/officeDocument/2006/relationships">
  <sheetPr codeName="Sheet29">
    <pageSetUpPr fitToPage="1"/>
  </sheetPr>
  <dimension ref="A1:I49"/>
  <sheetViews>
    <sheetView view="pageBreakPreview" zoomScaleSheetLayoutView="100" workbookViewId="0">
      <selection activeCell="J9" sqref="J9"/>
    </sheetView>
  </sheetViews>
  <sheetFormatPr defaultRowHeight="15.75"/>
  <cols>
    <col min="1" max="2" width="9.140625" style="148"/>
    <col min="3" max="3" width="11" style="148" customWidth="1"/>
    <col min="4" max="4" width="11.85546875" style="148" bestFit="1" customWidth="1"/>
    <col min="5" max="5" width="9.140625" style="148"/>
    <col min="6" max="6" width="11.85546875" style="148" bestFit="1" customWidth="1"/>
    <col min="7" max="8" width="9.140625" style="148"/>
    <col min="9" max="9" width="9.7109375" style="148" customWidth="1"/>
    <col min="10" max="16384" width="9.140625" style="148"/>
  </cols>
  <sheetData>
    <row r="1" spans="1:9">
      <c r="A1" s="55"/>
      <c r="B1" s="55"/>
      <c r="C1" s="55"/>
      <c r="D1" s="55"/>
      <c r="E1" s="55"/>
      <c r="F1" s="55"/>
      <c r="G1" s="55"/>
      <c r="H1" s="55"/>
      <c r="I1" s="55">
        <v>29</v>
      </c>
    </row>
    <row r="2" spans="1:9">
      <c r="A2" s="299" t="s">
        <v>157</v>
      </c>
      <c r="B2" s="299"/>
      <c r="C2" s="299"/>
      <c r="D2" s="299"/>
      <c r="E2" s="299"/>
      <c r="F2" s="299"/>
      <c r="G2" s="299"/>
      <c r="H2" s="299"/>
      <c r="I2" s="299"/>
    </row>
    <row r="3" spans="1:9">
      <c r="A3" s="285" t="s">
        <v>654</v>
      </c>
      <c r="B3" s="285"/>
      <c r="C3" s="285"/>
      <c r="D3" s="285"/>
      <c r="E3" s="285"/>
      <c r="F3" s="285"/>
      <c r="G3" s="285"/>
      <c r="H3" s="285"/>
      <c r="I3" s="285"/>
    </row>
    <row r="4" spans="1:9">
      <c r="A4" s="55" t="s">
        <v>119</v>
      </c>
      <c r="B4" s="55"/>
      <c r="C4" s="55"/>
      <c r="D4" s="55"/>
      <c r="E4" s="55"/>
      <c r="F4" s="55"/>
      <c r="G4" s="55"/>
      <c r="H4" s="55"/>
      <c r="I4" s="55"/>
    </row>
    <row r="5" spans="1:9">
      <c r="A5" s="277" t="str">
        <f>IF([1]Mastersheet!$B$67="C","--N.A.--",[1]Mastersheet!G9)</f>
        <v>DEPUTY DIRECTOR, XXXXXXXXX  RAJ, BIKANER</v>
      </c>
      <c r="B5" s="277"/>
      <c r="C5" s="277"/>
      <c r="D5" s="277"/>
      <c r="E5" s="277"/>
      <c r="F5" s="285" t="s">
        <v>655</v>
      </c>
      <c r="G5" s="285"/>
      <c r="H5" s="285"/>
      <c r="I5" s="285"/>
    </row>
    <row r="6" spans="1:9">
      <c r="A6" s="277"/>
      <c r="B6" s="277"/>
      <c r="C6" s="277"/>
      <c r="D6" s="277"/>
      <c r="E6" s="277"/>
      <c r="F6" s="55"/>
      <c r="G6" s="55"/>
      <c r="H6" s="55"/>
      <c r="I6" s="55"/>
    </row>
    <row r="7" spans="1:9">
      <c r="A7" s="277"/>
      <c r="B7" s="277"/>
      <c r="C7" s="277"/>
      <c r="D7" s="277"/>
      <c r="E7" s="277"/>
      <c r="F7" s="285" t="s">
        <v>656</v>
      </c>
      <c r="G7" s="285"/>
      <c r="H7" s="285"/>
      <c r="I7" s="285"/>
    </row>
    <row r="8" spans="1:9">
      <c r="B8" s="55"/>
      <c r="C8" s="55"/>
      <c r="D8" s="55"/>
      <c r="E8" s="55"/>
      <c r="F8" s="55"/>
      <c r="G8" s="55"/>
      <c r="H8" s="55"/>
      <c r="I8" s="55"/>
    </row>
    <row r="9" spans="1:9">
      <c r="A9" s="163" t="s">
        <v>657</v>
      </c>
      <c r="B9" s="109" t="s">
        <v>345</v>
      </c>
      <c r="C9" s="285" t="str">
        <f>UPPER([1]Mastersheet!B3)</f>
        <v>ABCD</v>
      </c>
      <c r="D9" s="285"/>
      <c r="E9" s="285"/>
      <c r="F9" s="285"/>
      <c r="G9" s="285"/>
      <c r="H9" s="128" t="s">
        <v>658</v>
      </c>
      <c r="I9" s="128"/>
    </row>
    <row r="10" spans="1:9">
      <c r="A10" s="277" t="s">
        <v>659</v>
      </c>
      <c r="B10" s="277"/>
      <c r="C10" s="277"/>
      <c r="D10" s="277"/>
      <c r="E10" s="277"/>
      <c r="F10" s="277"/>
      <c r="G10" s="277"/>
      <c r="H10" s="277"/>
      <c r="I10" s="277"/>
    </row>
    <row r="11" spans="1:9">
      <c r="A11" s="277"/>
      <c r="B11" s="277"/>
      <c r="C11" s="277"/>
      <c r="D11" s="277"/>
      <c r="E11" s="277"/>
      <c r="F11" s="277"/>
      <c r="G11" s="277"/>
      <c r="H11" s="277"/>
      <c r="I11" s="277"/>
    </row>
    <row r="12" spans="1:9" ht="16.5" customHeight="1">
      <c r="A12" s="359" t="s">
        <v>660</v>
      </c>
      <c r="B12" s="359"/>
      <c r="C12" s="359"/>
      <c r="D12" s="359" t="s">
        <v>661</v>
      </c>
      <c r="E12" s="359"/>
      <c r="F12" s="360" t="s">
        <v>662</v>
      </c>
      <c r="G12" s="360"/>
      <c r="H12" s="360"/>
      <c r="I12" s="360"/>
    </row>
    <row r="13" spans="1:9" ht="31.5" customHeight="1">
      <c r="A13" s="359"/>
      <c r="B13" s="359"/>
      <c r="C13" s="359"/>
      <c r="D13" s="359"/>
      <c r="E13" s="359"/>
      <c r="F13" s="359" t="s">
        <v>582</v>
      </c>
      <c r="G13" s="387" t="s">
        <v>663</v>
      </c>
      <c r="H13" s="387"/>
      <c r="I13" s="387"/>
    </row>
    <row r="14" spans="1:9">
      <c r="A14" s="359"/>
      <c r="B14" s="359"/>
      <c r="C14" s="359"/>
      <c r="D14" s="359"/>
      <c r="E14" s="359"/>
      <c r="F14" s="359"/>
      <c r="G14" s="387"/>
      <c r="H14" s="387"/>
      <c r="I14" s="387"/>
    </row>
    <row r="15" spans="1:9">
      <c r="A15" s="359"/>
      <c r="B15" s="359"/>
      <c r="C15" s="359"/>
      <c r="D15" s="359"/>
      <c r="E15" s="359"/>
      <c r="F15" s="359"/>
      <c r="G15" s="387"/>
      <c r="H15" s="387"/>
      <c r="I15" s="387"/>
    </row>
    <row r="16" spans="1:9" s="653" customFormat="1">
      <c r="A16" s="360">
        <v>1</v>
      </c>
      <c r="B16" s="360"/>
      <c r="C16" s="360"/>
      <c r="D16" s="360">
        <v>2</v>
      </c>
      <c r="E16" s="360"/>
      <c r="F16" s="190">
        <v>3</v>
      </c>
      <c r="G16" s="360">
        <v>4</v>
      </c>
      <c r="H16" s="360"/>
      <c r="I16" s="360"/>
    </row>
    <row r="17" spans="1:9" ht="15.75" customHeight="1">
      <c r="A17" s="359">
        <f>IF('[1]Family data'!$H$102="X",'[1]Family data'!$B$44,"N.A.")</f>
        <v>0</v>
      </c>
      <c r="B17" s="359"/>
      <c r="C17" s="359"/>
      <c r="D17" s="312" t="str">
        <f>IF('[1]Family data'!$H$102="Y",'[1]Family data'!$G$44,IF('[1]Family data'!$H$102="X",'[1]Family data'!$G$44,"N.A."))</f>
        <v>NEAR STATION</v>
      </c>
      <c r="E17" s="312"/>
      <c r="F17" s="616" t="str">
        <f>IF('[1]Family data'!$H$102="Y",'[1]Family data'!$H$44,"N.A.")</f>
        <v>N.A.</v>
      </c>
      <c r="G17" s="619" t="str">
        <f>IF('[1]Family data'!$H$102="Y",'[1]Family data'!$B$44,"N.A.")</f>
        <v>N.A.</v>
      </c>
      <c r="H17" s="620"/>
      <c r="I17" s="621"/>
    </row>
    <row r="18" spans="1:9">
      <c r="A18" s="359" t="str">
        <f>IF('[1]Family data'!$H$102="X",'[1]Family data'!$D$44,"N.A.")</f>
        <v/>
      </c>
      <c r="B18" s="359"/>
      <c r="C18" s="359"/>
      <c r="D18" s="312"/>
      <c r="E18" s="312"/>
      <c r="F18" s="617"/>
      <c r="G18" s="359" t="str">
        <f>IF('[1]Family data'!$H$102="Y",'[1]Family data'!$D$44,"N.A.")</f>
        <v>N.A.</v>
      </c>
      <c r="H18" s="359"/>
      <c r="I18" s="359"/>
    </row>
    <row r="19" spans="1:9">
      <c r="A19" s="359"/>
      <c r="B19" s="359"/>
      <c r="C19" s="359"/>
      <c r="D19" s="312"/>
      <c r="E19" s="312"/>
      <c r="F19" s="617"/>
      <c r="G19" s="359"/>
      <c r="H19" s="359"/>
      <c r="I19" s="359"/>
    </row>
    <row r="20" spans="1:9">
      <c r="A20" s="359"/>
      <c r="B20" s="359"/>
      <c r="C20" s="359"/>
      <c r="D20" s="312"/>
      <c r="E20" s="312"/>
      <c r="F20" s="618"/>
      <c r="G20" s="359"/>
      <c r="H20" s="359"/>
      <c r="I20" s="359"/>
    </row>
    <row r="21" spans="1:9" ht="15.75" customHeight="1">
      <c r="A21" s="388" t="s">
        <v>664</v>
      </c>
      <c r="B21" s="390"/>
      <c r="C21" s="623" t="s">
        <v>665</v>
      </c>
      <c r="D21" s="359" t="s">
        <v>666</v>
      </c>
      <c r="E21" s="359" t="s">
        <v>667</v>
      </c>
      <c r="F21" s="359"/>
      <c r="G21" s="359"/>
      <c r="H21" s="359" t="s">
        <v>668</v>
      </c>
      <c r="I21" s="359"/>
    </row>
    <row r="22" spans="1:9">
      <c r="A22" s="391"/>
      <c r="B22" s="393"/>
      <c r="C22" s="624"/>
      <c r="D22" s="359"/>
      <c r="E22" s="359"/>
      <c r="F22" s="359"/>
      <c r="G22" s="359"/>
      <c r="H22" s="359"/>
      <c r="I22" s="359"/>
    </row>
    <row r="23" spans="1:9" ht="15.75" customHeight="1">
      <c r="A23" s="391"/>
      <c r="B23" s="393"/>
      <c r="C23" s="624"/>
      <c r="D23" s="359"/>
      <c r="E23" s="359"/>
      <c r="F23" s="359"/>
      <c r="G23" s="359"/>
      <c r="H23" s="359"/>
      <c r="I23" s="359"/>
    </row>
    <row r="24" spans="1:9">
      <c r="A24" s="391"/>
      <c r="B24" s="393"/>
      <c r="C24" s="624"/>
      <c r="D24" s="359"/>
      <c r="E24" s="359"/>
      <c r="F24" s="359"/>
      <c r="G24" s="359"/>
      <c r="H24" s="359"/>
      <c r="I24" s="359"/>
    </row>
    <row r="25" spans="1:9" ht="15.75" customHeight="1">
      <c r="A25" s="391"/>
      <c r="B25" s="393"/>
      <c r="C25" s="624"/>
      <c r="D25" s="359"/>
      <c r="E25" s="359"/>
      <c r="F25" s="359"/>
      <c r="G25" s="359"/>
      <c r="H25" s="359"/>
      <c r="I25" s="359"/>
    </row>
    <row r="26" spans="1:9">
      <c r="A26" s="391"/>
      <c r="B26" s="393"/>
      <c r="C26" s="624"/>
      <c r="D26" s="359"/>
      <c r="E26" s="359"/>
      <c r="F26" s="359"/>
      <c r="G26" s="359"/>
      <c r="H26" s="359"/>
      <c r="I26" s="359"/>
    </row>
    <row r="27" spans="1:9">
      <c r="A27" s="394"/>
      <c r="B27" s="396"/>
      <c r="C27" s="625"/>
      <c r="D27" s="359"/>
      <c r="E27" s="359"/>
      <c r="F27" s="359"/>
      <c r="G27" s="359"/>
      <c r="H27" s="359"/>
      <c r="I27" s="359"/>
    </row>
    <row r="28" spans="1:9" s="653" customFormat="1">
      <c r="A28" s="362">
        <v>5</v>
      </c>
      <c r="B28" s="362"/>
      <c r="C28" s="190">
        <v>6</v>
      </c>
      <c r="D28" s="190">
        <v>7</v>
      </c>
      <c r="E28" s="362">
        <v>8</v>
      </c>
      <c r="F28" s="362"/>
      <c r="G28" s="362"/>
      <c r="H28" s="360">
        <v>9</v>
      </c>
      <c r="I28" s="360"/>
    </row>
    <row r="29" spans="1:9" ht="31.5" customHeight="1">
      <c r="A29" s="359" t="str">
        <f>IF('[1]Family data'!$H$102="Z",'[1]Family data'!$B$44,"N.A.")</f>
        <v>N.A.</v>
      </c>
      <c r="B29" s="359"/>
      <c r="C29" s="349" t="str">
        <f>IF('[1]Family data'!$H$102="Z",'[1]Family data'!$G$44,IF('[1]Family data'!$H$102="A",'[1]Family data'!$G$44,"N.A."))</f>
        <v>N.A.</v>
      </c>
      <c r="D29" s="622" t="str">
        <f>IF('[1]Family data'!$H$102="Z",'[1]Family data'!$H$44,"N.A.")</f>
        <v>N.A.</v>
      </c>
      <c r="E29" s="359" t="str">
        <f>IF('[1]Family data'!$H$102="A",'[1]Family data'!$B$44,"N.A.")</f>
        <v>N.A.</v>
      </c>
      <c r="F29" s="359"/>
      <c r="G29" s="359"/>
      <c r="H29" s="305" t="str">
        <f>PROPER(IF('[1]Family data'!$I$44="","",'[1]Family data'!$I$44))</f>
        <v/>
      </c>
      <c r="I29" s="305"/>
    </row>
    <row r="30" spans="1:9">
      <c r="A30" s="359"/>
      <c r="B30" s="359"/>
      <c r="C30" s="350"/>
      <c r="D30" s="622"/>
      <c r="E30" s="359"/>
      <c r="F30" s="359"/>
      <c r="G30" s="359"/>
      <c r="H30" s="305"/>
      <c r="I30" s="305"/>
    </row>
    <row r="31" spans="1:9" ht="15.75" customHeight="1">
      <c r="A31" s="359" t="str">
        <f>IF('[1]Family data'!$H$102="Z",'[1]Family data'!$D$44,"N.A.")</f>
        <v>N.A.</v>
      </c>
      <c r="B31" s="359"/>
      <c r="C31" s="350"/>
      <c r="D31" s="622"/>
      <c r="E31" s="359" t="str">
        <f>IF('[1]Family data'!$H$102="A",'[1]Family data'!$D$44,"N.A.")</f>
        <v>N.A.</v>
      </c>
      <c r="F31" s="359"/>
      <c r="G31" s="359"/>
      <c r="H31" s="305"/>
      <c r="I31" s="305"/>
    </row>
    <row r="32" spans="1:9">
      <c r="A32" s="359"/>
      <c r="B32" s="359"/>
      <c r="C32" s="350"/>
      <c r="D32" s="622"/>
      <c r="E32" s="359"/>
      <c r="F32" s="359"/>
      <c r="G32" s="359"/>
      <c r="H32" s="305"/>
      <c r="I32" s="305"/>
    </row>
    <row r="33" spans="1:9">
      <c r="A33" s="359"/>
      <c r="B33" s="359"/>
      <c r="C33" s="350"/>
      <c r="D33" s="622"/>
      <c r="E33" s="359"/>
      <c r="F33" s="359"/>
      <c r="G33" s="359"/>
      <c r="H33" s="305"/>
      <c r="I33" s="305"/>
    </row>
    <row r="34" spans="1:9">
      <c r="A34" s="359"/>
      <c r="B34" s="359"/>
      <c r="C34" s="351"/>
      <c r="D34" s="622"/>
      <c r="E34" s="359"/>
      <c r="F34" s="359"/>
      <c r="G34" s="359"/>
      <c r="H34" s="305"/>
      <c r="I34" s="305"/>
    </row>
    <row r="35" spans="1:9">
      <c r="A35" s="55"/>
      <c r="B35" s="55"/>
      <c r="C35" s="55"/>
      <c r="D35" s="55"/>
      <c r="E35" s="55"/>
      <c r="F35" s="55"/>
      <c r="G35" s="55"/>
      <c r="H35" s="55"/>
      <c r="I35" s="55"/>
    </row>
    <row r="36" spans="1:9">
      <c r="A36" s="55" t="s">
        <v>669</v>
      </c>
      <c r="B36" s="284" t="str">
        <f>IF('[1]Family data'!H3="","",'[1]Family data'!H3)</f>
        <v>BIKANER</v>
      </c>
      <c r="C36" s="284"/>
      <c r="D36" s="55" t="s">
        <v>670</v>
      </c>
      <c r="E36" s="55"/>
      <c r="G36" s="55"/>
      <c r="H36" s="55"/>
      <c r="I36" s="55"/>
    </row>
    <row r="37" spans="1:9">
      <c r="A37" s="55" t="s">
        <v>671</v>
      </c>
      <c r="B37" s="492">
        <f ca="1">IF('[1]Family data'!D6="","",'[1]Family data'!D6)</f>
        <v>45564</v>
      </c>
      <c r="C37" s="492"/>
      <c r="D37" s="277" t="s">
        <v>672</v>
      </c>
      <c r="E37" s="277"/>
      <c r="F37" s="626" t="str">
        <f>[1]Mastersheet!B3</f>
        <v>ABCD</v>
      </c>
      <c r="G37" s="626"/>
      <c r="H37" s="626"/>
      <c r="I37" s="626"/>
    </row>
    <row r="38" spans="1:9">
      <c r="A38" s="55" t="s">
        <v>673</v>
      </c>
      <c r="B38" s="55"/>
      <c r="C38" s="55"/>
      <c r="D38" s="277" t="s">
        <v>674</v>
      </c>
      <c r="E38" s="277"/>
      <c r="F38" s="489" t="str">
        <f>[1]Mastersheet!B7</f>
        <v>NEAR STATION</v>
      </c>
      <c r="G38" s="489"/>
      <c r="H38" s="489"/>
      <c r="I38" s="489"/>
    </row>
    <row r="39" spans="1:9">
      <c r="A39" s="55"/>
      <c r="B39" s="55"/>
      <c r="C39" s="55"/>
      <c r="D39" s="277"/>
      <c r="E39" s="277"/>
      <c r="F39" s="489"/>
      <c r="G39" s="489"/>
      <c r="H39" s="489"/>
      <c r="I39" s="489"/>
    </row>
    <row r="40" spans="1:9">
      <c r="A40" s="55"/>
      <c r="B40" s="55"/>
      <c r="C40" s="55"/>
      <c r="D40" s="55"/>
      <c r="E40" s="55"/>
      <c r="G40" s="55"/>
      <c r="H40" s="55"/>
      <c r="I40" s="55"/>
    </row>
    <row r="41" spans="1:9">
      <c r="A41" s="55"/>
      <c r="B41" s="55"/>
      <c r="C41" s="55"/>
      <c r="D41" s="55" t="s">
        <v>566</v>
      </c>
      <c r="E41" s="55"/>
      <c r="G41" s="55"/>
      <c r="H41" s="55"/>
      <c r="I41" s="55"/>
    </row>
    <row r="42" spans="1:9">
      <c r="A42" s="55"/>
      <c r="B42" s="55"/>
      <c r="C42" s="55"/>
      <c r="D42" s="128" t="s">
        <v>675</v>
      </c>
      <c r="E42" s="55"/>
      <c r="G42" s="128"/>
      <c r="H42" s="128"/>
      <c r="I42" s="128"/>
    </row>
    <row r="43" spans="1:9">
      <c r="A43" s="299" t="s">
        <v>676</v>
      </c>
      <c r="B43" s="299"/>
      <c r="C43" s="299"/>
      <c r="D43" s="299"/>
      <c r="E43" s="299"/>
      <c r="F43" s="299"/>
      <c r="G43" s="299"/>
      <c r="H43" s="299"/>
      <c r="I43" s="299"/>
    </row>
    <row r="44" spans="1:9">
      <c r="A44" s="55"/>
      <c r="B44" s="150" t="s">
        <v>677</v>
      </c>
      <c r="C44" s="55"/>
      <c r="D44" s="55"/>
      <c r="E44" s="55"/>
      <c r="F44" s="55"/>
      <c r="G44" s="55"/>
      <c r="H44" s="55"/>
      <c r="I44" s="55"/>
    </row>
    <row r="45" spans="1:9">
      <c r="A45" s="285" t="str">
        <f>F37</f>
        <v>ABCD</v>
      </c>
      <c r="B45" s="285"/>
      <c r="C45" s="285"/>
      <c r="D45" s="285"/>
      <c r="E45" s="285"/>
      <c r="F45" s="55" t="s">
        <v>678</v>
      </c>
      <c r="G45" s="55"/>
      <c r="H45" s="55"/>
      <c r="I45" s="55"/>
    </row>
    <row r="46" spans="1:9">
      <c r="A46" s="284" t="str">
        <f>F38</f>
        <v>NEAR STATION</v>
      </c>
      <c r="B46" s="284"/>
      <c r="C46" s="284"/>
      <c r="D46" s="284"/>
      <c r="E46" s="284"/>
      <c r="F46" s="284"/>
      <c r="G46" s="284"/>
      <c r="H46" s="284"/>
      <c r="I46" s="284"/>
    </row>
    <row r="47" spans="1:9">
      <c r="A47" s="55"/>
      <c r="B47" s="55"/>
      <c r="C47" s="55"/>
      <c r="D47" s="55"/>
      <c r="E47" s="55"/>
      <c r="F47" s="55"/>
      <c r="G47" s="55"/>
      <c r="H47" s="55"/>
      <c r="I47" s="55"/>
    </row>
    <row r="48" spans="1:9">
      <c r="A48" s="55" t="s">
        <v>679</v>
      </c>
      <c r="B48" s="55"/>
      <c r="C48" s="55"/>
      <c r="D48" s="55"/>
      <c r="E48" s="55"/>
      <c r="F48" s="515" t="s">
        <v>566</v>
      </c>
      <c r="G48" s="515"/>
      <c r="H48" s="515"/>
      <c r="I48" s="515"/>
    </row>
    <row r="49" spans="1:9">
      <c r="A49" s="55" t="s">
        <v>680</v>
      </c>
      <c r="B49" s="55"/>
      <c r="C49" s="55"/>
      <c r="D49" s="55"/>
      <c r="E49" s="55"/>
      <c r="F49" s="55"/>
      <c r="G49" s="55"/>
      <c r="H49" s="55"/>
      <c r="I49" s="55"/>
    </row>
  </sheetData>
  <mergeCells count="46">
    <mergeCell ref="A43:I43"/>
    <mergeCell ref="A45:E45"/>
    <mergeCell ref="A46:I46"/>
    <mergeCell ref="F48:I48"/>
    <mergeCell ref="B36:C36"/>
    <mergeCell ref="B37:C37"/>
    <mergeCell ref="D37:E37"/>
    <mergeCell ref="F37:I37"/>
    <mergeCell ref="D38:E39"/>
    <mergeCell ref="F38:I39"/>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C9:G9"/>
    <mergeCell ref="A2:I2"/>
    <mergeCell ref="A3:I3"/>
    <mergeCell ref="A5:E7"/>
    <mergeCell ref="F5:I5"/>
    <mergeCell ref="F7:I7"/>
  </mergeCells>
  <conditionalFormatting sqref="A17:I20 A29:G34">
    <cfRule type="cellIs" dxfId="2"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9.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G2" sqref="G2:I3"/>
    </sheetView>
  </sheetViews>
  <sheetFormatPr defaultColWidth="0" defaultRowHeight="18"/>
  <cols>
    <col min="1" max="7" width="9.140625" style="46" customWidth="1"/>
    <col min="8" max="8" width="10.140625" style="46" customWidth="1"/>
    <col min="9" max="9" width="12.28515625" style="46" customWidth="1"/>
    <col min="10" max="10" width="12.85546875" style="46" customWidth="1"/>
    <col min="11" max="11" width="9.42578125" style="46" customWidth="1"/>
    <col min="12" max="12" width="12.85546875" style="46" customWidth="1"/>
    <col min="13" max="16382" width="9.140625" style="46" customWidth="1"/>
    <col min="16383" max="16383" width="7" style="46" customWidth="1"/>
    <col min="16384" max="16384" width="26.5703125" style="46" customWidth="1"/>
  </cols>
  <sheetData>
    <row r="1" spans="1:12">
      <c r="A1" s="135"/>
      <c r="B1" s="135"/>
      <c r="C1" s="135"/>
      <c r="D1" s="135"/>
      <c r="E1" s="135"/>
      <c r="F1" s="135"/>
      <c r="G1" s="135"/>
      <c r="H1" s="135"/>
      <c r="I1" s="135">
        <v>30</v>
      </c>
      <c r="L1" s="46" t="str">
        <f>[1]Mastersheet!$H$21</f>
        <v>NO</v>
      </c>
    </row>
    <row r="2" spans="1:12" ht="18" customHeight="1">
      <c r="B2" s="299" t="s">
        <v>681</v>
      </c>
      <c r="C2" s="299"/>
      <c r="D2" s="299"/>
      <c r="E2" s="299"/>
      <c r="F2" s="299"/>
      <c r="G2" s="627" t="str">
        <f>IF($L$1="YES","","The form no 9 is not applicable under rule 81(1)(a)(vi)")</f>
        <v>The form no 9 is not applicable under rule 81(1)(a)(vi)</v>
      </c>
      <c r="H2" s="627"/>
      <c r="I2" s="627"/>
    </row>
    <row r="3" spans="1:12">
      <c r="B3" s="299" t="s">
        <v>682</v>
      </c>
      <c r="C3" s="299"/>
      <c r="D3" s="299"/>
      <c r="E3" s="299"/>
      <c r="F3" s="299"/>
      <c r="G3" s="627"/>
      <c r="H3" s="627"/>
      <c r="I3" s="627"/>
    </row>
    <row r="4" spans="1:12">
      <c r="A4" s="574" t="s">
        <v>683</v>
      </c>
      <c r="B4" s="574"/>
      <c r="C4" s="574"/>
      <c r="D4" s="574"/>
      <c r="E4" s="574"/>
      <c r="F4" s="574"/>
      <c r="G4" s="574"/>
      <c r="H4" s="574"/>
      <c r="I4" s="574"/>
    </row>
    <row r="5" spans="1:12" hidden="1">
      <c r="A5" s="574"/>
      <c r="B5" s="574"/>
      <c r="C5" s="574"/>
      <c r="D5" s="574"/>
      <c r="E5" s="574"/>
      <c r="F5" s="574"/>
      <c r="G5" s="574"/>
      <c r="H5" s="574"/>
      <c r="I5" s="574"/>
    </row>
    <row r="6" spans="1:12" ht="19.5" customHeight="1">
      <c r="A6" s="285" t="s">
        <v>684</v>
      </c>
      <c r="B6" s="285"/>
      <c r="C6" s="285"/>
      <c r="D6" s="285"/>
      <c r="E6" s="285"/>
      <c r="F6" s="285"/>
      <c r="G6" s="285"/>
      <c r="H6" s="285"/>
      <c r="I6" s="285"/>
    </row>
    <row r="7" spans="1:12" ht="18.75" customHeight="1">
      <c r="A7" s="285" t="str">
        <f>IF($L$1="NO","---N.A.---",[1]Pravesh!D228)</f>
        <v>---N.A.---</v>
      </c>
      <c r="B7" s="285"/>
      <c r="C7" s="285"/>
      <c r="D7" s="285" t="str">
        <f>IF([1]Mastersheet!H21="YES",[1]Mastersheet!B3,"--N.A.--")</f>
        <v>--N.A.--</v>
      </c>
      <c r="E7" s="285"/>
      <c r="F7" s="285"/>
      <c r="G7" s="285"/>
      <c r="H7" s="285" t="s">
        <v>685</v>
      </c>
      <c r="I7" s="285"/>
    </row>
    <row r="8" spans="1:12" ht="19.5" customHeight="1">
      <c r="A8" s="285" t="str">
        <f>IF([1]Mastersheet!$H$21="YES",[1]Mastersheet!G3,"--N.A.--")</f>
        <v>--N.A.--</v>
      </c>
      <c r="B8" s="285"/>
      <c r="C8" s="285"/>
      <c r="D8" s="285"/>
      <c r="E8" s="285"/>
      <c r="F8" s="55" t="s">
        <v>686</v>
      </c>
      <c r="G8" s="628" t="str">
        <f>IF([1]Mastersheet!$H$21="YES",[1]Mastersheet!B77,"--N.A.--")</f>
        <v>--N.A.--</v>
      </c>
      <c r="H8" s="285"/>
      <c r="I8" s="55" t="s">
        <v>215</v>
      </c>
    </row>
    <row r="9" spans="1:12">
      <c r="A9" s="285" t="s">
        <v>470</v>
      </c>
      <c r="B9" s="285"/>
      <c r="C9" s="629" t="str">
        <f>[1]Pravesh!H344</f>
        <v>NIL</v>
      </c>
      <c r="D9" s="630"/>
      <c r="E9" s="630"/>
      <c r="F9" s="128" t="s">
        <v>687</v>
      </c>
      <c r="G9" s="128"/>
      <c r="H9" s="128"/>
      <c r="I9" s="128"/>
    </row>
    <row r="10" spans="1:12">
      <c r="A10" s="284" t="s">
        <v>688</v>
      </c>
      <c r="B10" s="284"/>
      <c r="C10" s="284"/>
      <c r="D10" s="528" t="str">
        <f>IF([1]Pravesh!H341="","--N.A.--",[1]Pravesh!H341)</f>
        <v>--N.A.--</v>
      </c>
      <c r="E10" s="285"/>
      <c r="F10" s="285" t="s">
        <v>689</v>
      </c>
      <c r="G10" s="285"/>
      <c r="H10" s="528" t="str">
        <f>IF([1]Pravesh!H342="","--N.A.--",[1]Pravesh!H342)</f>
        <v>--N.A.--</v>
      </c>
      <c r="I10" s="285"/>
    </row>
    <row r="11" spans="1:12" ht="24" customHeight="1">
      <c r="A11" s="284" t="s">
        <v>690</v>
      </c>
      <c r="B11" s="284"/>
      <c r="C11" s="284"/>
      <c r="D11" s="284"/>
      <c r="E11" s="284"/>
      <c r="F11" s="55" t="s">
        <v>691</v>
      </c>
      <c r="G11" s="528" t="str">
        <f>[1]Pravesh!H344</f>
        <v>NIL</v>
      </c>
      <c r="H11" s="285"/>
      <c r="I11" s="285"/>
    </row>
    <row r="12" spans="1:12" ht="27.75" customHeight="1">
      <c r="A12" s="548" t="str">
        <f>IF($L$1="NO","--N.A.--",[1]Mastersheet!B5)</f>
        <v>--N.A.--</v>
      </c>
      <c r="B12" s="548"/>
      <c r="C12" s="548"/>
      <c r="D12" s="548"/>
      <c r="E12" s="548"/>
      <c r="F12" s="515" t="s">
        <v>692</v>
      </c>
      <c r="G12" s="515"/>
      <c r="H12" s="515"/>
      <c r="I12" s="515"/>
    </row>
    <row r="13" spans="1:12">
      <c r="A13" s="523" t="s">
        <v>693</v>
      </c>
      <c r="B13" s="523"/>
      <c r="C13" s="523"/>
      <c r="D13" s="523"/>
      <c r="E13" s="523"/>
      <c r="F13" s="523"/>
      <c r="G13" s="523"/>
      <c r="H13" s="523"/>
      <c r="I13" s="523"/>
    </row>
    <row r="14" spans="1:12">
      <c r="A14" s="523"/>
      <c r="B14" s="523"/>
      <c r="C14" s="523"/>
      <c r="D14" s="523"/>
      <c r="E14" s="523"/>
      <c r="F14" s="523"/>
      <c r="G14" s="523"/>
      <c r="H14" s="523"/>
      <c r="I14" s="523"/>
    </row>
    <row r="15" spans="1:12">
      <c r="A15" s="290" t="s">
        <v>694</v>
      </c>
      <c r="B15" s="290"/>
      <c r="C15" s="290"/>
      <c r="D15" s="290"/>
      <c r="E15" s="290"/>
      <c r="F15" s="290"/>
      <c r="G15" s="290"/>
      <c r="H15" s="290"/>
      <c r="I15" s="290"/>
    </row>
    <row r="16" spans="1:12">
      <c r="A16" s="290"/>
      <c r="B16" s="290"/>
      <c r="C16" s="290"/>
      <c r="D16" s="290"/>
      <c r="E16" s="290"/>
      <c r="F16" s="290"/>
      <c r="G16" s="290"/>
      <c r="H16" s="290"/>
      <c r="I16" s="290"/>
    </row>
    <row r="17" spans="1:10">
      <c r="A17" s="177">
        <v>1</v>
      </c>
      <c r="B17" s="55"/>
      <c r="C17" s="55"/>
      <c r="D17" s="55"/>
      <c r="E17" s="55"/>
      <c r="F17" s="55"/>
      <c r="G17" s="55"/>
      <c r="H17" s="55"/>
      <c r="I17" s="55"/>
    </row>
    <row r="18" spans="1:10">
      <c r="A18" s="177">
        <v>2</v>
      </c>
      <c r="B18" s="55"/>
      <c r="C18" s="55"/>
      <c r="D18" s="55"/>
      <c r="E18" s="55"/>
      <c r="F18" s="55"/>
      <c r="G18" s="55"/>
      <c r="H18" s="55"/>
      <c r="I18" s="55"/>
    </row>
    <row r="19" spans="1:10">
      <c r="A19" s="177">
        <v>3</v>
      </c>
      <c r="B19" s="55"/>
      <c r="C19" s="55"/>
      <c r="D19" s="55"/>
      <c r="E19" s="55"/>
      <c r="F19" s="55"/>
      <c r="G19" s="55"/>
      <c r="H19" s="55"/>
      <c r="I19" s="55"/>
    </row>
    <row r="20" spans="1:10">
      <c r="A20" s="177">
        <v>4</v>
      </c>
      <c r="B20" s="55"/>
      <c r="C20" s="55"/>
      <c r="D20" s="55"/>
      <c r="E20" s="55"/>
      <c r="F20" s="55"/>
      <c r="G20" s="55"/>
      <c r="H20" s="55"/>
      <c r="I20" s="55"/>
    </row>
    <row r="21" spans="1:10" hidden="1">
      <c r="A21" s="55"/>
      <c r="B21" s="55"/>
      <c r="C21" s="55"/>
      <c r="D21" s="55"/>
      <c r="E21" s="55"/>
      <c r="F21" s="55"/>
      <c r="G21" s="55"/>
      <c r="H21" s="55"/>
      <c r="I21" s="55"/>
    </row>
    <row r="22" spans="1:10">
      <c r="A22" s="285" t="str">
        <f>A7</f>
        <v>---N.A.---</v>
      </c>
      <c r="B22" s="285"/>
      <c r="C22" s="285" t="str">
        <f>D7</f>
        <v>--N.A.--</v>
      </c>
      <c r="D22" s="285"/>
      <c r="E22" s="285"/>
      <c r="F22" s="285"/>
      <c r="G22" s="285" t="s">
        <v>695</v>
      </c>
      <c r="H22" s="285"/>
      <c r="I22" s="285"/>
    </row>
    <row r="23" spans="1:10">
      <c r="A23" s="284" t="s">
        <v>696</v>
      </c>
      <c r="B23" s="284"/>
      <c r="C23" s="284"/>
      <c r="D23" s="284"/>
      <c r="E23" s="284"/>
      <c r="F23" s="284"/>
      <c r="G23" s="284"/>
      <c r="H23" s="284"/>
      <c r="I23" s="284"/>
    </row>
    <row r="24" spans="1:10" ht="4.5" customHeight="1">
      <c r="A24" s="55"/>
      <c r="B24" s="55"/>
      <c r="C24" s="55"/>
      <c r="D24" s="55"/>
      <c r="E24" s="55"/>
      <c r="F24" s="55"/>
      <c r="G24" s="55"/>
      <c r="H24" s="55"/>
      <c r="I24" s="55"/>
    </row>
    <row r="25" spans="1:10">
      <c r="A25" s="55"/>
      <c r="B25" s="55"/>
      <c r="C25" s="55"/>
      <c r="D25" s="55"/>
      <c r="E25" s="55"/>
      <c r="F25" s="285" t="s">
        <v>697</v>
      </c>
      <c r="G25" s="341"/>
      <c r="H25" s="341"/>
      <c r="I25" s="341"/>
      <c r="J25" s="140"/>
    </row>
    <row r="26" spans="1:10">
      <c r="A26" s="55"/>
      <c r="B26" s="55"/>
      <c r="C26" s="55"/>
      <c r="D26" s="55"/>
      <c r="E26" s="55"/>
      <c r="F26" s="55"/>
      <c r="G26" s="87"/>
      <c r="H26" s="87"/>
      <c r="I26" s="87"/>
      <c r="J26" s="140"/>
    </row>
    <row r="27" spans="1:10">
      <c r="A27" s="55"/>
      <c r="B27" s="87"/>
      <c r="C27" s="87"/>
      <c r="D27" s="87"/>
      <c r="E27" s="341" t="s">
        <v>698</v>
      </c>
      <c r="F27" s="341"/>
      <c r="G27" s="341"/>
      <c r="H27" s="341"/>
      <c r="I27" s="341"/>
      <c r="J27" s="140"/>
    </row>
    <row r="28" spans="1:10" ht="20.25" customHeight="1">
      <c r="A28" s="299" t="s">
        <v>699</v>
      </c>
      <c r="B28" s="299"/>
      <c r="C28" s="299"/>
      <c r="D28" s="299"/>
      <c r="E28" s="299"/>
      <c r="F28" s="299"/>
      <c r="G28" s="299"/>
      <c r="H28" s="299"/>
      <c r="I28" s="299"/>
    </row>
    <row r="29" spans="1:10" ht="19.5" customHeight="1">
      <c r="A29" s="300" t="s">
        <v>700</v>
      </c>
      <c r="B29" s="300"/>
      <c r="C29" s="300"/>
      <c r="D29" s="300"/>
      <c r="E29" s="300"/>
      <c r="F29" s="300"/>
      <c r="G29" s="300"/>
      <c r="H29" s="300"/>
      <c r="I29" s="300"/>
    </row>
    <row r="30" spans="1:10">
      <c r="A30" s="300" t="s">
        <v>701</v>
      </c>
      <c r="B30" s="301"/>
      <c r="C30" s="301"/>
      <c r="D30" s="301"/>
      <c r="E30" s="301"/>
      <c r="F30" s="301"/>
      <c r="G30" s="301"/>
      <c r="H30" s="301"/>
      <c r="I30" s="301"/>
    </row>
    <row r="31" spans="1:10" ht="19.5" customHeight="1">
      <c r="A31" s="301"/>
      <c r="B31" s="301"/>
      <c r="C31" s="301"/>
      <c r="D31" s="301"/>
      <c r="E31" s="301"/>
      <c r="F31" s="301"/>
      <c r="G31" s="301"/>
      <c r="H31" s="301"/>
      <c r="I31" s="301"/>
    </row>
    <row r="32" spans="1:10">
      <c r="A32" s="477" t="s">
        <v>702</v>
      </c>
      <c r="B32" s="477"/>
      <c r="C32" s="477"/>
      <c r="D32" s="477"/>
      <c r="E32" s="477"/>
      <c r="F32" s="477"/>
      <c r="G32" s="477"/>
      <c r="H32" s="285" t="str">
        <f>'[1]Family data'!F3</f>
        <v>Shri</v>
      </c>
      <c r="I32" s="285"/>
    </row>
    <row r="33" spans="1:9">
      <c r="A33" s="477" t="str">
        <f>C22</f>
        <v>--N.A.--</v>
      </c>
      <c r="B33" s="477"/>
      <c r="C33" s="477"/>
      <c r="D33" s="477"/>
      <c r="E33" s="477"/>
      <c r="F33" s="477" t="s">
        <v>703</v>
      </c>
      <c r="G33" s="477"/>
      <c r="H33" s="477"/>
      <c r="I33" s="477"/>
    </row>
    <row r="34" spans="1:9">
      <c r="A34" s="477" t="str">
        <f>C9</f>
        <v>NIL</v>
      </c>
      <c r="B34" s="477"/>
      <c r="C34" s="477"/>
      <c r="D34" s="477"/>
      <c r="E34" s="477"/>
      <c r="F34" s="477" t="s">
        <v>704</v>
      </c>
      <c r="G34" s="477"/>
      <c r="H34" s="494" t="str">
        <f>D10</f>
        <v>--N.A.--</v>
      </c>
      <c r="I34" s="477"/>
    </row>
    <row r="35" spans="1:9">
      <c r="A35" s="112" t="s">
        <v>705</v>
      </c>
      <c r="B35" s="494" t="str">
        <f>H10</f>
        <v>--N.A.--</v>
      </c>
      <c r="C35" s="477"/>
      <c r="D35" s="477" t="s">
        <v>706</v>
      </c>
      <c r="E35" s="477"/>
      <c r="F35" s="477"/>
      <c r="G35" s="494" t="str">
        <f>[1]Pravesh!H344</f>
        <v>NIL</v>
      </c>
      <c r="H35" s="477"/>
      <c r="I35" s="477"/>
    </row>
    <row r="36" spans="1:9">
      <c r="A36" s="290" t="s">
        <v>707</v>
      </c>
      <c r="B36" s="290"/>
      <c r="C36" s="290"/>
      <c r="D36" s="290"/>
      <c r="E36" s="290"/>
      <c r="F36" s="290"/>
      <c r="G36" s="290"/>
      <c r="H36" s="290"/>
      <c r="I36" s="290"/>
    </row>
    <row r="37" spans="1:9" ht="22.5" customHeight="1">
      <c r="A37" s="631"/>
      <c r="B37" s="631"/>
      <c r="C37" s="631"/>
      <c r="D37" s="631"/>
      <c r="E37" s="631"/>
      <c r="F37" s="631"/>
      <c r="G37" s="631"/>
      <c r="H37" s="631"/>
      <c r="I37" s="631"/>
    </row>
    <row r="38" spans="1:9" ht="18" customHeight="1">
      <c r="A38" s="631"/>
      <c r="B38" s="631"/>
      <c r="C38" s="631"/>
      <c r="D38" s="631"/>
      <c r="E38" s="631"/>
      <c r="F38" s="631"/>
      <c r="G38" s="631"/>
      <c r="H38" s="631"/>
      <c r="I38" s="631"/>
    </row>
    <row r="39" spans="1:9">
      <c r="A39" s="55"/>
      <c r="B39" s="55" t="s">
        <v>231</v>
      </c>
      <c r="C39" s="285" t="s">
        <v>172</v>
      </c>
      <c r="D39" s="285"/>
      <c r="E39" s="285"/>
      <c r="F39" s="109" t="s">
        <v>689</v>
      </c>
      <c r="G39" s="285" t="s">
        <v>172</v>
      </c>
      <c r="H39" s="285"/>
      <c r="I39" s="285"/>
    </row>
    <row r="40" spans="1:9">
      <c r="A40" s="55"/>
      <c r="B40" s="55" t="s">
        <v>231</v>
      </c>
      <c r="C40" s="285" t="s">
        <v>172</v>
      </c>
      <c r="D40" s="285"/>
      <c r="E40" s="285"/>
      <c r="F40" s="109" t="s">
        <v>689</v>
      </c>
      <c r="G40" s="285" t="s">
        <v>172</v>
      </c>
      <c r="H40" s="285"/>
      <c r="I40" s="285"/>
    </row>
    <row r="41" spans="1:9">
      <c r="A41" s="55"/>
      <c r="B41" s="55"/>
      <c r="C41" s="55"/>
      <c r="D41" s="55"/>
      <c r="E41" s="55"/>
      <c r="F41" s="55"/>
      <c r="G41" s="55"/>
      <c r="H41" s="55"/>
      <c r="I41" s="55"/>
    </row>
    <row r="42" spans="1:9">
      <c r="A42" s="284" t="s">
        <v>708</v>
      </c>
      <c r="B42" s="284"/>
      <c r="C42" s="528" t="str">
        <f>IF($L$1="NO","--N.A.--",[1]Pravesh!I201)</f>
        <v>--N.A.--</v>
      </c>
      <c r="D42" s="285"/>
      <c r="E42" s="55"/>
      <c r="F42" s="285" t="s">
        <v>709</v>
      </c>
      <c r="G42" s="285"/>
      <c r="H42" s="285"/>
      <c r="I42" s="285"/>
    </row>
    <row r="43" spans="1:9">
      <c r="A43" s="55"/>
      <c r="B43" s="55"/>
      <c r="C43" s="55"/>
      <c r="D43" s="55"/>
      <c r="E43" s="55"/>
      <c r="F43" s="285" t="s">
        <v>639</v>
      </c>
      <c r="G43" s="285"/>
      <c r="H43" s="285"/>
      <c r="I43" s="285"/>
    </row>
    <row r="44" spans="1:9">
      <c r="A44" s="55"/>
      <c r="B44" s="55"/>
      <c r="C44" s="55"/>
      <c r="D44" s="55"/>
      <c r="E44" s="55"/>
      <c r="F44" s="285" t="s">
        <v>363</v>
      </c>
      <c r="G44" s="285"/>
      <c r="H44" s="285"/>
      <c r="I44" s="285"/>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2.xml><?xml version="1.0" encoding="utf-8"?>
<worksheet xmlns="http://schemas.openxmlformats.org/spreadsheetml/2006/main" xmlns:r="http://schemas.openxmlformats.org/officeDocument/2006/relationships">
  <dimension ref="A1:C53"/>
  <sheetViews>
    <sheetView view="pageBreakPreview" topLeftCell="A13" zoomScaleSheetLayoutView="100" workbookViewId="0">
      <selection activeCell="C19" sqref="C19"/>
    </sheetView>
  </sheetViews>
  <sheetFormatPr defaultRowHeight="12.75"/>
  <cols>
    <col min="1" max="1" width="9.140625" style="35"/>
    <col min="2" max="2" width="72" style="35" customWidth="1"/>
    <col min="3" max="3" width="10.42578125" style="35" customWidth="1"/>
    <col min="4" max="16384" width="9.140625" style="35"/>
  </cols>
  <sheetData>
    <row r="1" spans="1:3" ht="31.5">
      <c r="A1" s="36" t="s">
        <v>26</v>
      </c>
      <c r="B1" s="36" t="s">
        <v>27</v>
      </c>
      <c r="C1" s="36" t="s">
        <v>28</v>
      </c>
    </row>
    <row r="2" spans="1:3" ht="15.75">
      <c r="A2" s="37" t="s">
        <v>17</v>
      </c>
      <c r="B2" s="38" t="s">
        <v>29</v>
      </c>
      <c r="C2" s="39">
        <v>2</v>
      </c>
    </row>
    <row r="3" spans="1:3" ht="31.5">
      <c r="A3" s="40">
        <v>8</v>
      </c>
      <c r="B3" s="39" t="s">
        <v>30</v>
      </c>
      <c r="C3" s="41" t="s">
        <v>31</v>
      </c>
    </row>
    <row r="4" spans="1:3" ht="31.5">
      <c r="A4" s="40">
        <v>5</v>
      </c>
      <c r="B4" s="39" t="s">
        <v>32</v>
      </c>
      <c r="C4" s="41" t="s">
        <v>33</v>
      </c>
    </row>
    <row r="5" spans="1:3" ht="15.75">
      <c r="A5" s="40">
        <v>7</v>
      </c>
      <c r="B5" s="39" t="s">
        <v>34</v>
      </c>
      <c r="C5" s="41" t="s">
        <v>35</v>
      </c>
    </row>
    <row r="6" spans="1:3" ht="15.75">
      <c r="A6" s="40" t="s">
        <v>36</v>
      </c>
      <c r="B6" s="39" t="s">
        <v>37</v>
      </c>
      <c r="C6" s="41" t="s">
        <v>38</v>
      </c>
    </row>
    <row r="7" spans="1:3" ht="15.75">
      <c r="A7" s="40">
        <v>6</v>
      </c>
      <c r="B7" s="39" t="s">
        <v>39</v>
      </c>
      <c r="C7" s="41" t="s">
        <v>40</v>
      </c>
    </row>
    <row r="8" spans="1:3" ht="15.75">
      <c r="A8" s="40">
        <v>31</v>
      </c>
      <c r="B8" s="39" t="s">
        <v>41</v>
      </c>
      <c r="C8" s="41" t="s">
        <v>42</v>
      </c>
    </row>
    <row r="9" spans="1:3" ht="31.5">
      <c r="A9" s="40">
        <v>28</v>
      </c>
      <c r="B9" s="39" t="s">
        <v>43</v>
      </c>
      <c r="C9" s="41" t="s">
        <v>44</v>
      </c>
    </row>
    <row r="10" spans="1:3" ht="31.5">
      <c r="A10" s="40" t="s">
        <v>45</v>
      </c>
      <c r="B10" s="39" t="s">
        <v>46</v>
      </c>
      <c r="C10" s="41" t="s">
        <v>47</v>
      </c>
    </row>
    <row r="11" spans="1:3" ht="31.5">
      <c r="A11" s="40">
        <v>27</v>
      </c>
      <c r="B11" s="39" t="s">
        <v>48</v>
      </c>
      <c r="C11" s="41" t="s">
        <v>49</v>
      </c>
    </row>
    <row r="12" spans="1:3" ht="31.5">
      <c r="A12" s="40" t="s">
        <v>50</v>
      </c>
      <c r="B12" s="39" t="s">
        <v>51</v>
      </c>
      <c r="C12" s="41" t="s">
        <v>49</v>
      </c>
    </row>
    <row r="13" spans="1:3" ht="31.5">
      <c r="A13" s="42">
        <v>1</v>
      </c>
      <c r="B13" s="43" t="s">
        <v>52</v>
      </c>
      <c r="C13" s="41" t="s">
        <v>53</v>
      </c>
    </row>
    <row r="14" spans="1:3" ht="15.75">
      <c r="A14" s="40">
        <v>3</v>
      </c>
      <c r="B14" s="39" t="s">
        <v>54</v>
      </c>
      <c r="C14" s="41" t="s">
        <v>55</v>
      </c>
    </row>
    <row r="15" spans="1:3" ht="31.5">
      <c r="A15" s="40">
        <v>2</v>
      </c>
      <c r="B15" s="39" t="s">
        <v>56</v>
      </c>
      <c r="C15" s="41" t="s">
        <v>57</v>
      </c>
    </row>
    <row r="16" spans="1:3" ht="30">
      <c r="A16" s="37">
        <v>1</v>
      </c>
      <c r="B16" s="44" t="s">
        <v>58</v>
      </c>
      <c r="C16" s="41" t="s">
        <v>59</v>
      </c>
    </row>
    <row r="17" spans="1:3" ht="34.5" customHeight="1">
      <c r="A17" s="37">
        <v>5</v>
      </c>
      <c r="B17" s="45" t="s">
        <v>60</v>
      </c>
      <c r="C17" s="41" t="s">
        <v>61</v>
      </c>
    </row>
    <row r="18" spans="1:3" ht="31.5">
      <c r="A18" s="40">
        <v>9</v>
      </c>
      <c r="B18" s="39" t="s">
        <v>62</v>
      </c>
      <c r="C18" s="41" t="s">
        <v>63</v>
      </c>
    </row>
    <row r="19" spans="1:3" ht="31.5">
      <c r="A19" s="40" t="s">
        <v>64</v>
      </c>
      <c r="B19" s="39" t="s">
        <v>65</v>
      </c>
      <c r="C19" s="41" t="s">
        <v>63</v>
      </c>
    </row>
    <row r="20" spans="1:3" ht="15.75">
      <c r="A20" s="37" t="s">
        <v>17</v>
      </c>
      <c r="B20" s="38" t="s">
        <v>66</v>
      </c>
      <c r="C20" s="41" t="s">
        <v>67</v>
      </c>
    </row>
    <row r="21" spans="1:3" ht="15.75">
      <c r="A21" s="37" t="s">
        <v>17</v>
      </c>
      <c r="B21" s="38" t="s">
        <v>717</v>
      </c>
      <c r="C21" s="41" t="s">
        <v>718</v>
      </c>
    </row>
    <row r="22" spans="1:3" ht="47.25" hidden="1">
      <c r="A22" s="40">
        <v>10</v>
      </c>
      <c r="B22" s="39" t="s">
        <v>68</v>
      </c>
      <c r="C22" s="39">
        <v>367</v>
      </c>
    </row>
    <row r="23" spans="1:3" ht="47.25" hidden="1">
      <c r="A23" s="40">
        <v>11</v>
      </c>
      <c r="B23" s="39" t="s">
        <v>69</v>
      </c>
      <c r="C23" s="39">
        <v>368</v>
      </c>
    </row>
    <row r="24" spans="1:3" ht="31.5" hidden="1">
      <c r="A24" s="40">
        <v>12</v>
      </c>
      <c r="B24" s="39" t="s">
        <v>70</v>
      </c>
      <c r="C24" s="39" t="s">
        <v>71</v>
      </c>
    </row>
    <row r="25" spans="1:3" ht="31.5" hidden="1">
      <c r="A25" s="40">
        <v>13</v>
      </c>
      <c r="B25" s="39" t="s">
        <v>72</v>
      </c>
      <c r="C25" s="39">
        <v>371</v>
      </c>
    </row>
    <row r="26" spans="1:3" ht="31.5" hidden="1">
      <c r="A26" s="40">
        <v>14</v>
      </c>
      <c r="B26" s="39" t="s">
        <v>73</v>
      </c>
      <c r="C26" s="39" t="s">
        <v>74</v>
      </c>
    </row>
    <row r="27" spans="1:3" ht="15.75" hidden="1">
      <c r="A27" s="40" t="s">
        <v>75</v>
      </c>
      <c r="B27" s="39" t="s">
        <v>76</v>
      </c>
      <c r="C27" s="39">
        <v>374</v>
      </c>
    </row>
    <row r="28" spans="1:3" ht="31.5" hidden="1">
      <c r="A28" s="40">
        <v>15</v>
      </c>
      <c r="B28" s="39" t="s">
        <v>77</v>
      </c>
      <c r="C28" s="39">
        <v>375</v>
      </c>
    </row>
    <row r="29" spans="1:3" ht="15.75" hidden="1">
      <c r="A29" s="40" t="s">
        <v>78</v>
      </c>
      <c r="B29" s="39" t="s">
        <v>79</v>
      </c>
      <c r="C29" s="39">
        <v>376</v>
      </c>
    </row>
    <row r="30" spans="1:3" ht="15.75" hidden="1">
      <c r="A30" s="40" t="s">
        <v>80</v>
      </c>
      <c r="B30" s="39" t="s">
        <v>81</v>
      </c>
      <c r="C30" s="39" t="s">
        <v>82</v>
      </c>
    </row>
    <row r="31" spans="1:3" ht="31.5" hidden="1">
      <c r="A31" s="40">
        <v>16</v>
      </c>
      <c r="B31" s="39" t="s">
        <v>83</v>
      </c>
      <c r="C31" s="39">
        <v>379</v>
      </c>
    </row>
    <row r="32" spans="1:3" ht="15.75" hidden="1">
      <c r="A32" s="40" t="s">
        <v>84</v>
      </c>
      <c r="B32" s="39" t="s">
        <v>85</v>
      </c>
      <c r="C32" s="39">
        <v>380</v>
      </c>
    </row>
    <row r="33" spans="1:3" ht="15.75" hidden="1">
      <c r="A33" s="40" t="s">
        <v>86</v>
      </c>
      <c r="B33" s="39" t="s">
        <v>87</v>
      </c>
      <c r="C33" s="39" t="s">
        <v>88</v>
      </c>
    </row>
    <row r="34" spans="1:3" ht="15.75" hidden="1">
      <c r="A34" s="40">
        <v>17</v>
      </c>
      <c r="B34" s="39" t="s">
        <v>89</v>
      </c>
      <c r="C34" s="39" t="s">
        <v>90</v>
      </c>
    </row>
    <row r="35" spans="1:3" ht="31.5" hidden="1">
      <c r="A35" s="40">
        <v>18</v>
      </c>
      <c r="B35" s="39" t="s">
        <v>91</v>
      </c>
      <c r="C35" s="39" t="s">
        <v>92</v>
      </c>
    </row>
    <row r="36" spans="1:3" ht="47.25" hidden="1">
      <c r="A36" s="40">
        <v>19</v>
      </c>
      <c r="B36" s="39" t="s">
        <v>93</v>
      </c>
      <c r="C36" s="39">
        <v>393</v>
      </c>
    </row>
    <row r="37" spans="1:3" ht="47.25" hidden="1">
      <c r="A37" s="40">
        <v>20</v>
      </c>
      <c r="B37" s="39" t="s">
        <v>94</v>
      </c>
      <c r="C37" s="39" t="s">
        <v>95</v>
      </c>
    </row>
    <row r="38" spans="1:3" ht="47.25" hidden="1">
      <c r="A38" s="40">
        <v>21</v>
      </c>
      <c r="B38" s="39" t="s">
        <v>96</v>
      </c>
      <c r="C38" s="39" t="s">
        <v>97</v>
      </c>
    </row>
    <row r="39" spans="1:3" ht="31.5" hidden="1">
      <c r="A39" s="40">
        <v>22</v>
      </c>
      <c r="B39" s="39" t="s">
        <v>70</v>
      </c>
      <c r="C39" s="39" t="s">
        <v>98</v>
      </c>
    </row>
    <row r="40" spans="1:3" ht="15.75" hidden="1">
      <c r="A40" s="40">
        <v>23</v>
      </c>
      <c r="B40" s="39" t="s">
        <v>99</v>
      </c>
      <c r="C40" s="39">
        <v>400</v>
      </c>
    </row>
    <row r="41" spans="1:3" ht="15.75" hidden="1">
      <c r="A41" s="40">
        <v>24</v>
      </c>
      <c r="B41" s="39" t="s">
        <v>100</v>
      </c>
      <c r="C41" s="39">
        <v>401</v>
      </c>
    </row>
    <row r="42" spans="1:3" ht="31.5" hidden="1">
      <c r="A42" s="40">
        <v>25</v>
      </c>
      <c r="B42" s="39" t="s">
        <v>101</v>
      </c>
      <c r="C42" s="39" t="s">
        <v>102</v>
      </c>
    </row>
    <row r="43" spans="1:3" ht="15.75" hidden="1">
      <c r="A43" s="40">
        <v>26</v>
      </c>
      <c r="B43" s="39" t="s">
        <v>103</v>
      </c>
      <c r="C43" s="39" t="s">
        <v>104</v>
      </c>
    </row>
    <row r="44" spans="1:3" ht="31.5" hidden="1">
      <c r="A44" s="40">
        <v>29</v>
      </c>
      <c r="B44" s="39" t="s">
        <v>105</v>
      </c>
      <c r="C44" s="39">
        <v>414</v>
      </c>
    </row>
    <row r="45" spans="1:3" ht="31.5" hidden="1">
      <c r="A45" s="40">
        <v>30</v>
      </c>
      <c r="B45" s="39" t="s">
        <v>106</v>
      </c>
      <c r="C45" s="39" t="s">
        <v>107</v>
      </c>
    </row>
    <row r="46" spans="1:3" ht="15.75" hidden="1">
      <c r="A46" s="40">
        <v>32</v>
      </c>
      <c r="B46" s="39" t="s">
        <v>108</v>
      </c>
      <c r="C46" s="39">
        <v>419</v>
      </c>
    </row>
    <row r="47" spans="1:3" ht="31.5" hidden="1">
      <c r="A47" s="40">
        <v>33</v>
      </c>
      <c r="B47" s="39" t="s">
        <v>109</v>
      </c>
      <c r="C47" s="39" t="s">
        <v>110</v>
      </c>
    </row>
    <row r="48" spans="1:3" ht="15.75" hidden="1">
      <c r="A48" s="40">
        <v>4</v>
      </c>
      <c r="B48" s="39" t="s">
        <v>111</v>
      </c>
      <c r="C48" s="39">
        <v>351</v>
      </c>
    </row>
    <row r="49" spans="1:3">
      <c r="A49" s="211" t="s">
        <v>723</v>
      </c>
      <c r="B49" s="212"/>
      <c r="C49" s="213"/>
    </row>
    <row r="50" spans="1:3" ht="25.5" customHeight="1">
      <c r="A50" s="214"/>
      <c r="B50" s="215"/>
      <c r="C50" s="216"/>
    </row>
    <row r="51" spans="1:3" ht="15.75">
      <c r="A51" s="37" t="s">
        <v>17</v>
      </c>
      <c r="B51" s="38" t="s">
        <v>724</v>
      </c>
      <c r="C51" s="41" t="s">
        <v>725</v>
      </c>
    </row>
    <row r="52" spans="1:3" ht="15.75">
      <c r="A52" s="37" t="s">
        <v>17</v>
      </c>
      <c r="B52" s="38" t="s">
        <v>726</v>
      </c>
      <c r="C52" s="41" t="s">
        <v>727</v>
      </c>
    </row>
    <row r="53" spans="1:3" ht="15.75">
      <c r="A53" s="37" t="s">
        <v>17</v>
      </c>
      <c r="B53" s="38" t="s">
        <v>728</v>
      </c>
      <c r="C53" s="41" t="s">
        <v>729</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5"/>
  <dimension ref="A1:J29"/>
  <sheetViews>
    <sheetView view="pageBreakPreview" workbookViewId="0">
      <selection activeCell="A29" sqref="A29"/>
    </sheetView>
  </sheetViews>
  <sheetFormatPr defaultRowHeight="18"/>
  <cols>
    <col min="1" max="4" width="9.140625" style="178"/>
    <col min="5" max="5" width="13.5703125" style="178" customWidth="1"/>
    <col min="6" max="6" width="11.28515625" style="178" bestFit="1" customWidth="1"/>
    <col min="7" max="7" width="17.140625" style="178" customWidth="1"/>
    <col min="8" max="8" width="10.140625" style="178" hidden="1" customWidth="1"/>
    <col min="9" max="9" width="0" style="178" hidden="1" customWidth="1"/>
    <col min="10" max="10" width="10.85546875" style="178" hidden="1" customWidth="1"/>
    <col min="11" max="11" width="0" style="178" hidden="1" customWidth="1"/>
    <col min="12" max="16384" width="9.140625" style="178"/>
  </cols>
  <sheetData>
    <row r="1" spans="1:10">
      <c r="G1" s="178">
        <v>31</v>
      </c>
    </row>
    <row r="2" spans="1:10" ht="23.25" customHeight="1">
      <c r="A2" s="632" t="s">
        <v>710</v>
      </c>
      <c r="B2" s="632"/>
      <c r="C2" s="632"/>
      <c r="D2" s="632"/>
      <c r="E2" s="632"/>
      <c r="F2" s="632"/>
      <c r="G2" s="632"/>
    </row>
    <row r="3" spans="1:10" ht="23.25" customHeight="1">
      <c r="A3" s="632"/>
      <c r="B3" s="632"/>
      <c r="C3" s="632"/>
      <c r="D3" s="632"/>
      <c r="E3" s="632"/>
      <c r="F3" s="632"/>
      <c r="G3" s="632"/>
    </row>
    <row r="4" spans="1:10" ht="18.75" thickBot="1">
      <c r="A4" s="179"/>
      <c r="B4" s="179"/>
      <c r="C4" s="179"/>
      <c r="D4" s="179"/>
      <c r="E4" s="179"/>
      <c r="F4" s="179"/>
      <c r="G4" s="179"/>
    </row>
    <row r="5" spans="1:10">
      <c r="A5" s="633" t="s">
        <v>711</v>
      </c>
      <c r="B5" s="634"/>
      <c r="C5" s="634"/>
      <c r="D5" s="635" t="str">
        <f>[1]Mastersheet!B3</f>
        <v>ABCD</v>
      </c>
      <c r="E5" s="635"/>
      <c r="F5" s="635"/>
      <c r="G5" s="635"/>
      <c r="I5" s="636" t="s">
        <v>712</v>
      </c>
      <c r="J5" s="637"/>
    </row>
    <row r="6" spans="1:10" ht="18.75" thickBot="1">
      <c r="A6" s="633" t="s">
        <v>2</v>
      </c>
      <c r="B6" s="634"/>
      <c r="C6" s="634"/>
      <c r="D6" s="635" t="str">
        <f>[1]Mastersheet!B4</f>
        <v>S.D.I.</v>
      </c>
      <c r="E6" s="635"/>
      <c r="F6" s="635"/>
      <c r="G6" s="635"/>
      <c r="I6" s="638"/>
      <c r="J6" s="639"/>
    </row>
    <row r="7" spans="1:10" ht="18.75" thickBot="1">
      <c r="A7" s="179"/>
      <c r="B7" s="179"/>
      <c r="C7" s="179"/>
      <c r="D7" s="179"/>
      <c r="E7" s="179"/>
      <c r="F7" s="179"/>
      <c r="G7" s="179"/>
    </row>
    <row r="8" spans="1:10" ht="18.75" thickBot="1">
      <c r="A8" s="640" t="s">
        <v>713</v>
      </c>
      <c r="B8" s="640"/>
      <c r="C8" s="640"/>
      <c r="D8" s="641" t="s">
        <v>232</v>
      </c>
      <c r="E8" s="641"/>
      <c r="F8" s="641"/>
      <c r="G8" s="180" t="s">
        <v>208</v>
      </c>
      <c r="H8" s="181" t="s">
        <v>206</v>
      </c>
      <c r="I8" s="181" t="s">
        <v>207</v>
      </c>
      <c r="J8" s="181" t="s">
        <v>208</v>
      </c>
    </row>
    <row r="9" spans="1:10" ht="21" thickBot="1">
      <c r="A9" s="642" t="str">
        <f>IF([1]CEOL!A8&gt;0,[1]CEOL!D8,"")</f>
        <v/>
      </c>
      <c r="B9" s="643"/>
      <c r="C9" s="644"/>
      <c r="D9" s="642" t="str">
        <f>IF([1]CEOL!D8&gt;0,[1]CEOL!D8,"")</f>
        <v/>
      </c>
      <c r="E9" s="643"/>
      <c r="F9" s="644"/>
      <c r="G9" s="180">
        <f>[1]CEOL!G8</f>
        <v>0</v>
      </c>
      <c r="H9" s="182" t="e">
        <f t="shared" ref="H9:H21" si="0">DATEDIF(A9,D9+1,"y")</f>
        <v>#VALUE!</v>
      </c>
      <c r="I9" s="182" t="e">
        <f t="shared" ref="I9:I21" si="1">DATEDIF(A9,D9+1,"ym")</f>
        <v>#VALUE!</v>
      </c>
      <c r="J9" s="182" t="e">
        <f t="shared" ref="J9:J21" si="2">IF(D9&gt;0,DATEDIF(A9,D9+1,"md"),0)</f>
        <v>#VALUE!</v>
      </c>
    </row>
    <row r="10" spans="1:10" ht="21" thickBot="1">
      <c r="A10" s="642" t="str">
        <f>IF([1]CEOL!A9&gt;0,[1]CEOL!D9,"")</f>
        <v/>
      </c>
      <c r="B10" s="643"/>
      <c r="C10" s="644"/>
      <c r="D10" s="642" t="str">
        <f>IF([1]CEOL!D9&gt;0,[1]CEOL!D9,"")</f>
        <v/>
      </c>
      <c r="E10" s="643"/>
      <c r="F10" s="644"/>
      <c r="G10" s="180">
        <f>[1]CEOL!G9</f>
        <v>0</v>
      </c>
      <c r="H10" s="182" t="e">
        <f t="shared" si="0"/>
        <v>#VALUE!</v>
      </c>
      <c r="I10" s="182" t="e">
        <f t="shared" si="1"/>
        <v>#VALUE!</v>
      </c>
      <c r="J10" s="182" t="e">
        <f t="shared" si="2"/>
        <v>#VALUE!</v>
      </c>
    </row>
    <row r="11" spans="1:10" ht="21" thickBot="1">
      <c r="A11" s="642" t="str">
        <f>IF([1]CEOL!A10&gt;0,[1]CEOL!D10,"")</f>
        <v/>
      </c>
      <c r="B11" s="643"/>
      <c r="C11" s="644"/>
      <c r="D11" s="642" t="str">
        <f>IF([1]CEOL!D10&gt;0,[1]CEOL!D10,"")</f>
        <v/>
      </c>
      <c r="E11" s="643"/>
      <c r="F11" s="644"/>
      <c r="G11" s="180">
        <f>[1]CEOL!G10</f>
        <v>0</v>
      </c>
      <c r="H11" s="182" t="e">
        <f t="shared" si="0"/>
        <v>#VALUE!</v>
      </c>
      <c r="I11" s="182" t="e">
        <f t="shared" si="1"/>
        <v>#VALUE!</v>
      </c>
      <c r="J11" s="182" t="e">
        <f t="shared" si="2"/>
        <v>#VALUE!</v>
      </c>
    </row>
    <row r="12" spans="1:10" ht="21" thickBot="1">
      <c r="A12" s="642" t="str">
        <f>IF([1]CEOL!A11&gt;0,[1]CEOL!D11,"")</f>
        <v/>
      </c>
      <c r="B12" s="643"/>
      <c r="C12" s="644"/>
      <c r="D12" s="642" t="str">
        <f>IF([1]CEOL!D11&gt;0,[1]CEOL!D11,"")</f>
        <v/>
      </c>
      <c r="E12" s="643"/>
      <c r="F12" s="644"/>
      <c r="G12" s="180">
        <f>[1]CEOL!G11</f>
        <v>0</v>
      </c>
      <c r="H12" s="182" t="e">
        <f t="shared" si="0"/>
        <v>#VALUE!</v>
      </c>
      <c r="I12" s="182" t="e">
        <f t="shared" si="1"/>
        <v>#VALUE!</v>
      </c>
      <c r="J12" s="182" t="e">
        <f t="shared" si="2"/>
        <v>#VALUE!</v>
      </c>
    </row>
    <row r="13" spans="1:10" ht="21" thickBot="1">
      <c r="A13" s="642" t="str">
        <f>IF([1]CEOL!A12&gt;0,[1]CEOL!D12,"")</f>
        <v/>
      </c>
      <c r="B13" s="643"/>
      <c r="C13" s="644"/>
      <c r="D13" s="642" t="str">
        <f>IF([1]CEOL!D12&gt;0,[1]CEOL!D12,"")</f>
        <v/>
      </c>
      <c r="E13" s="643"/>
      <c r="F13" s="644"/>
      <c r="G13" s="180">
        <f>[1]CEOL!G12</f>
        <v>0</v>
      </c>
      <c r="H13" s="182" t="e">
        <f t="shared" si="0"/>
        <v>#VALUE!</v>
      </c>
      <c r="I13" s="182" t="e">
        <f t="shared" si="1"/>
        <v>#VALUE!</v>
      </c>
      <c r="J13" s="182" t="e">
        <f t="shared" si="2"/>
        <v>#VALUE!</v>
      </c>
    </row>
    <row r="14" spans="1:10" ht="21" thickBot="1">
      <c r="A14" s="642" t="str">
        <f>IF([1]CEOL!A13&gt;0,[1]CEOL!D13,"")</f>
        <v/>
      </c>
      <c r="B14" s="643"/>
      <c r="C14" s="644"/>
      <c r="D14" s="642" t="str">
        <f>IF([1]CEOL!D13&gt;0,[1]CEOL!D13,"")</f>
        <v/>
      </c>
      <c r="E14" s="643"/>
      <c r="F14" s="644"/>
      <c r="G14" s="180">
        <f>[1]CEOL!G13</f>
        <v>0</v>
      </c>
      <c r="H14" s="182" t="e">
        <f t="shared" si="0"/>
        <v>#VALUE!</v>
      </c>
      <c r="I14" s="182" t="e">
        <f t="shared" si="1"/>
        <v>#VALUE!</v>
      </c>
      <c r="J14" s="182" t="e">
        <f t="shared" si="2"/>
        <v>#VALUE!</v>
      </c>
    </row>
    <row r="15" spans="1:10" ht="21" thickBot="1">
      <c r="A15" s="642" t="str">
        <f>IF([1]CEOL!A14&gt;0,[1]CEOL!D14,"")</f>
        <v/>
      </c>
      <c r="B15" s="643"/>
      <c r="C15" s="644"/>
      <c r="D15" s="642" t="str">
        <f>IF([1]CEOL!D14&gt;0,[1]CEOL!D14,"")</f>
        <v/>
      </c>
      <c r="E15" s="643"/>
      <c r="F15" s="644"/>
      <c r="G15" s="180">
        <f>[1]CEOL!G14</f>
        <v>0</v>
      </c>
      <c r="H15" s="182" t="e">
        <f t="shared" si="0"/>
        <v>#VALUE!</v>
      </c>
      <c r="I15" s="182" t="e">
        <f t="shared" si="1"/>
        <v>#VALUE!</v>
      </c>
      <c r="J15" s="182" t="e">
        <f t="shared" si="2"/>
        <v>#VALUE!</v>
      </c>
    </row>
    <row r="16" spans="1:10" ht="21" thickBot="1">
      <c r="A16" s="642" t="str">
        <f>IF([1]CEOL!A15&gt;0,[1]CEOL!D15,"")</f>
        <v/>
      </c>
      <c r="B16" s="643"/>
      <c r="C16" s="644"/>
      <c r="D16" s="642" t="str">
        <f>IF([1]CEOL!D15&gt;0,[1]CEOL!D15,"")</f>
        <v/>
      </c>
      <c r="E16" s="643"/>
      <c r="F16" s="644"/>
      <c r="G16" s="180">
        <f>[1]CEOL!G15</f>
        <v>0</v>
      </c>
      <c r="H16" s="182" t="e">
        <f t="shared" si="0"/>
        <v>#VALUE!</v>
      </c>
      <c r="I16" s="182" t="e">
        <f t="shared" si="1"/>
        <v>#VALUE!</v>
      </c>
      <c r="J16" s="182" t="e">
        <f t="shared" si="2"/>
        <v>#VALUE!</v>
      </c>
    </row>
    <row r="17" spans="1:10" ht="21" thickBot="1">
      <c r="A17" s="642" t="str">
        <f>IF([1]CEOL!A16&gt;0,[1]CEOL!D16,"")</f>
        <v/>
      </c>
      <c r="B17" s="643"/>
      <c r="C17" s="644"/>
      <c r="D17" s="642" t="str">
        <f>IF([1]CEOL!D16&gt;0,[1]CEOL!D16,"")</f>
        <v/>
      </c>
      <c r="E17" s="643"/>
      <c r="F17" s="644"/>
      <c r="G17" s="180">
        <f>[1]CEOL!G16</f>
        <v>0</v>
      </c>
      <c r="H17" s="182" t="e">
        <f t="shared" si="0"/>
        <v>#VALUE!</v>
      </c>
      <c r="I17" s="182" t="e">
        <f t="shared" si="1"/>
        <v>#VALUE!</v>
      </c>
      <c r="J17" s="182" t="e">
        <f t="shared" si="2"/>
        <v>#VALUE!</v>
      </c>
    </row>
    <row r="18" spans="1:10" ht="21" thickBot="1">
      <c r="A18" s="642" t="str">
        <f>IF([1]CEOL!A17&gt;0,[1]CEOL!D17,"")</f>
        <v/>
      </c>
      <c r="B18" s="643"/>
      <c r="C18" s="644"/>
      <c r="D18" s="642" t="str">
        <f>IF([1]CEOL!D17&gt;0,[1]CEOL!D17,"")</f>
        <v/>
      </c>
      <c r="E18" s="643"/>
      <c r="F18" s="644"/>
      <c r="G18" s="180">
        <f>[1]CEOL!G17</f>
        <v>0</v>
      </c>
      <c r="H18" s="182" t="e">
        <f t="shared" si="0"/>
        <v>#VALUE!</v>
      </c>
      <c r="I18" s="182" t="e">
        <f t="shared" si="1"/>
        <v>#VALUE!</v>
      </c>
      <c r="J18" s="182" t="e">
        <f t="shared" si="2"/>
        <v>#VALUE!</v>
      </c>
    </row>
    <row r="19" spans="1:10" ht="21" thickBot="1">
      <c r="A19" s="642" t="str">
        <f>IF([1]CEOL!A18&gt;0,[1]CEOL!D18,"")</f>
        <v/>
      </c>
      <c r="B19" s="643"/>
      <c r="C19" s="644"/>
      <c r="D19" s="642" t="str">
        <f>IF([1]CEOL!D18&gt;0,[1]CEOL!D18,"")</f>
        <v/>
      </c>
      <c r="E19" s="643"/>
      <c r="F19" s="644"/>
      <c r="G19" s="180">
        <f>[1]CEOL!G18</f>
        <v>0</v>
      </c>
      <c r="H19" s="182" t="e">
        <f t="shared" si="0"/>
        <v>#VALUE!</v>
      </c>
      <c r="I19" s="182" t="e">
        <f t="shared" si="1"/>
        <v>#VALUE!</v>
      </c>
      <c r="J19" s="182" t="e">
        <f t="shared" si="2"/>
        <v>#VALUE!</v>
      </c>
    </row>
    <row r="20" spans="1:10" ht="21" thickBot="1">
      <c r="A20" s="642" t="str">
        <f>IF([1]CEOL!A19&gt;0,[1]CEOL!D19,"")</f>
        <v/>
      </c>
      <c r="B20" s="643"/>
      <c r="C20" s="644"/>
      <c r="D20" s="642" t="str">
        <f>IF([1]CEOL!D19&gt;0,[1]CEOL!D19,"")</f>
        <v/>
      </c>
      <c r="E20" s="643"/>
      <c r="F20" s="644"/>
      <c r="G20" s="180">
        <f>[1]CEOL!G19</f>
        <v>0</v>
      </c>
      <c r="H20" s="182" t="e">
        <f t="shared" si="0"/>
        <v>#VALUE!</v>
      </c>
      <c r="I20" s="182" t="e">
        <f t="shared" si="1"/>
        <v>#VALUE!</v>
      </c>
      <c r="J20" s="182" t="e">
        <f t="shared" si="2"/>
        <v>#VALUE!</v>
      </c>
    </row>
    <row r="21" spans="1:10" ht="21" thickBot="1">
      <c r="A21" s="642" t="str">
        <f>IF([1]CEOL!A20&gt;0,[1]CEOL!D20,"")</f>
        <v/>
      </c>
      <c r="B21" s="643"/>
      <c r="C21" s="644"/>
      <c r="D21" s="642" t="str">
        <f>IF([1]CEOL!D20&gt;0,[1]CEOL!D20,"")</f>
        <v/>
      </c>
      <c r="E21" s="643"/>
      <c r="F21" s="644"/>
      <c r="G21" s="180">
        <f>[1]CEOL!G20</f>
        <v>0</v>
      </c>
      <c r="H21" s="182" t="e">
        <f t="shared" si="0"/>
        <v>#VALUE!</v>
      </c>
      <c r="I21" s="182" t="e">
        <f t="shared" si="1"/>
        <v>#VALUE!</v>
      </c>
      <c r="J21" s="182" t="e">
        <f t="shared" si="2"/>
        <v>#VALUE!</v>
      </c>
    </row>
    <row r="22" spans="1:10" ht="21" thickBot="1">
      <c r="A22" s="642" t="s">
        <v>714</v>
      </c>
      <c r="B22" s="643"/>
      <c r="C22" s="643"/>
      <c r="D22" s="643"/>
      <c r="E22" s="643"/>
      <c r="F22" s="644"/>
      <c r="G22" s="180">
        <f>SUM(G9:G21)</f>
        <v>0</v>
      </c>
      <c r="H22" s="182"/>
      <c r="I22" s="182"/>
      <c r="J22" s="182"/>
    </row>
    <row r="23" spans="1:10" ht="18.75" thickBot="1">
      <c r="A23" s="647" t="s">
        <v>715</v>
      </c>
      <c r="B23" s="648"/>
      <c r="C23" s="648"/>
      <c r="D23" s="649"/>
      <c r="E23" s="183" t="s">
        <v>206</v>
      </c>
      <c r="F23" s="183" t="s">
        <v>216</v>
      </c>
      <c r="G23" s="183" t="s">
        <v>208</v>
      </c>
      <c r="H23" s="184" t="e">
        <f>SUM(H9:H22)</f>
        <v>#VALUE!</v>
      </c>
      <c r="I23" s="184" t="e">
        <f>SUM(I9:I22)</f>
        <v>#VALUE!</v>
      </c>
      <c r="J23" s="184" t="e">
        <f>SUM(J9:J22)</f>
        <v>#VALUE!</v>
      </c>
    </row>
    <row r="24" spans="1:10" ht="18.75" thickBot="1">
      <c r="A24" s="650"/>
      <c r="B24" s="651"/>
      <c r="C24" s="651"/>
      <c r="D24" s="652"/>
      <c r="E24" s="183">
        <f>YEAR(G22)-1900</f>
        <v>0</v>
      </c>
      <c r="F24" s="183">
        <f>IF(G22&gt;31,MONTH(G22-31),0)</f>
        <v>0</v>
      </c>
      <c r="G24" s="183">
        <f>IF(G22&gt;0,DAY(G22)+1,0)</f>
        <v>0</v>
      </c>
    </row>
    <row r="25" spans="1:10">
      <c r="A25" s="179"/>
      <c r="B25" s="179"/>
      <c r="C25" s="179"/>
      <c r="D25" s="179"/>
      <c r="E25" s="179"/>
      <c r="F25" s="179"/>
      <c r="G25" s="179"/>
    </row>
    <row r="26" spans="1:10">
      <c r="A26" s="179"/>
      <c r="B26" s="179"/>
      <c r="C26" s="179"/>
      <c r="D26" s="179"/>
      <c r="E26" s="179"/>
      <c r="F26" s="179"/>
      <c r="G26" s="179"/>
    </row>
    <row r="27" spans="1:10">
      <c r="A27" s="179"/>
      <c r="B27" s="179"/>
      <c r="C27" s="645" t="str">
        <f>[1]Mastersheet!G9</f>
        <v>DEPUTY DIRECTOR, XXXXXXXXX  RAJ, BIKANER</v>
      </c>
      <c r="D27" s="646"/>
      <c r="E27" s="646"/>
      <c r="F27" s="646"/>
      <c r="G27" s="646"/>
    </row>
    <row r="28" spans="1:10" ht="15.75" customHeight="1">
      <c r="A28" s="179"/>
      <c r="B28" s="179"/>
      <c r="C28" s="646"/>
      <c r="D28" s="646"/>
      <c r="E28" s="646"/>
      <c r="F28" s="646"/>
      <c r="G28" s="646"/>
    </row>
    <row r="29" spans="1:10">
      <c r="A29" s="185" t="s">
        <v>716</v>
      </c>
      <c r="B29" s="179"/>
      <c r="C29" s="179"/>
      <c r="D29" s="179"/>
      <c r="E29" s="179"/>
      <c r="F29" s="179"/>
      <c r="G29" s="179"/>
    </row>
  </sheetData>
  <mergeCells count="37">
    <mergeCell ref="C27:G28"/>
    <mergeCell ref="A20:C20"/>
    <mergeCell ref="D20:F20"/>
    <mergeCell ref="A21:C21"/>
    <mergeCell ref="D21:F21"/>
    <mergeCell ref="A22:F22"/>
    <mergeCell ref="A23:D24"/>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conditionalFormatting sqref="A10:C10">
    <cfRule type="containsBlanks" dxfId="1"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topLeftCell="A10" zoomScaleSheetLayoutView="100" workbookViewId="0">
      <selection activeCell="F23" sqref="F23:I24"/>
    </sheetView>
  </sheetViews>
  <sheetFormatPr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217" t="s">
        <v>4</v>
      </c>
      <c r="B2" s="217"/>
      <c r="C2" s="217"/>
      <c r="D2" s="217"/>
      <c r="E2" s="217"/>
      <c r="F2" s="217"/>
      <c r="G2" s="217"/>
      <c r="H2" s="217"/>
      <c r="I2" s="217"/>
    </row>
    <row r="3" spans="1:9">
      <c r="A3" s="218" t="s">
        <v>5</v>
      </c>
      <c r="B3" s="218"/>
      <c r="C3" s="218"/>
      <c r="D3" s="218"/>
      <c r="E3" s="218"/>
      <c r="F3" s="218"/>
      <c r="G3" s="218"/>
      <c r="H3" s="218"/>
      <c r="I3" s="218"/>
    </row>
    <row r="4" spans="1:9">
      <c r="A4" s="219"/>
      <c r="B4" s="219"/>
      <c r="C4" s="219"/>
      <c r="D4" s="219"/>
      <c r="E4" s="219"/>
      <c r="F4" s="219"/>
      <c r="G4" s="219"/>
      <c r="H4" s="219"/>
      <c r="I4" s="219"/>
    </row>
    <row r="5" spans="1:9">
      <c r="A5" s="26">
        <v>1</v>
      </c>
      <c r="B5" s="220" t="s">
        <v>6</v>
      </c>
      <c r="C5" s="220"/>
      <c r="D5" s="220"/>
      <c r="E5" s="220"/>
      <c r="F5" s="221" t="str">
        <f>[1]Mastersheet!$B$11</f>
        <v>RJBI090012345678</v>
      </c>
      <c r="G5" s="221"/>
      <c r="H5" s="221"/>
      <c r="I5" s="221"/>
    </row>
    <row r="6" spans="1:9">
      <c r="A6" s="222">
        <v>2</v>
      </c>
      <c r="B6" s="223" t="s">
        <v>7</v>
      </c>
      <c r="C6" s="223"/>
      <c r="D6" s="223"/>
      <c r="E6" s="223"/>
      <c r="F6" s="224" t="str">
        <f>UPPER([1]Mastersheet!B3)</f>
        <v>ABCD</v>
      </c>
      <c r="G6" s="224"/>
      <c r="H6" s="224"/>
      <c r="I6" s="224"/>
    </row>
    <row r="7" spans="1:9">
      <c r="A7" s="222"/>
      <c r="B7" s="223"/>
      <c r="C7" s="223"/>
      <c r="D7" s="223"/>
      <c r="E7" s="223"/>
      <c r="F7" s="224"/>
      <c r="G7" s="224"/>
      <c r="H7" s="224"/>
      <c r="I7" s="224"/>
    </row>
    <row r="8" spans="1:9">
      <c r="A8" s="222">
        <v>3</v>
      </c>
      <c r="B8" s="223" t="str">
        <f>IF('[1]Family data'!F3="Smt","Husband Name","Father Name")</f>
        <v>Father Name</v>
      </c>
      <c r="C8" s="223"/>
      <c r="D8" s="223"/>
      <c r="E8" s="223"/>
      <c r="F8" s="224" t="str">
        <f>UPPER([1]Mastersheet!G3)</f>
        <v>XYZ</v>
      </c>
      <c r="G8" s="224"/>
      <c r="H8" s="224"/>
      <c r="I8" s="224"/>
    </row>
    <row r="9" spans="1:9">
      <c r="A9" s="222"/>
      <c r="B9" s="223"/>
      <c r="C9" s="223"/>
      <c r="D9" s="223"/>
      <c r="E9" s="223"/>
      <c r="F9" s="224"/>
      <c r="G9" s="224"/>
      <c r="H9" s="224"/>
      <c r="I9" s="224"/>
    </row>
    <row r="10" spans="1:9">
      <c r="A10" s="222">
        <v>4</v>
      </c>
      <c r="B10" s="223" t="s">
        <v>8</v>
      </c>
      <c r="C10" s="223"/>
      <c r="D10" s="223"/>
      <c r="E10" s="223"/>
      <c r="F10" s="224" t="str">
        <f>UPPER([1]Mastersheet!B4)</f>
        <v>S.D.I.</v>
      </c>
      <c r="G10" s="224"/>
      <c r="H10" s="224"/>
      <c r="I10" s="224"/>
    </row>
    <row r="11" spans="1:9">
      <c r="A11" s="222"/>
      <c r="B11" s="223"/>
      <c r="C11" s="223"/>
      <c r="D11" s="223"/>
      <c r="E11" s="223"/>
      <c r="F11" s="224"/>
      <c r="G11" s="224"/>
      <c r="H11" s="224"/>
      <c r="I11" s="224"/>
    </row>
    <row r="12" spans="1:9" ht="19.5" customHeight="1">
      <c r="A12" s="222">
        <v>5</v>
      </c>
      <c r="B12" s="226" t="s">
        <v>721</v>
      </c>
      <c r="C12" s="227"/>
      <c r="D12" s="227"/>
      <c r="E12" s="228"/>
      <c r="F12" s="233" t="str">
        <f>UPPER([1]Mastersheet!B5)</f>
        <v>DEPUTY DIRECTOR, XXXXX, BIKANER</v>
      </c>
      <c r="G12" s="234"/>
      <c r="H12" s="234"/>
      <c r="I12" s="187" t="s">
        <v>722</v>
      </c>
    </row>
    <row r="13" spans="1:9" ht="21.75" customHeight="1">
      <c r="A13" s="222"/>
      <c r="B13" s="229"/>
      <c r="C13" s="230"/>
      <c r="D13" s="230"/>
      <c r="E13" s="231"/>
      <c r="F13" s="235"/>
      <c r="G13" s="236"/>
      <c r="H13" s="236"/>
      <c r="I13" s="188">
        <f>[1]Mastersheet!H11</f>
        <v>1234</v>
      </c>
    </row>
    <row r="14" spans="1:9" ht="21.75" customHeight="1">
      <c r="A14" s="26">
        <v>6</v>
      </c>
      <c r="B14" s="232" t="s">
        <v>730</v>
      </c>
      <c r="C14" s="232"/>
      <c r="D14" s="232"/>
      <c r="E14" s="232"/>
      <c r="F14" s="189" t="str">
        <f>[1]Mastersheet!$E$12</f>
        <v>ABC@GMAIL.COM</v>
      </c>
      <c r="G14" s="237">
        <f>[1]Mastersheet!$B$12</f>
        <v>1234567890</v>
      </c>
      <c r="H14" s="237"/>
      <c r="I14" s="238"/>
    </row>
    <row r="15" spans="1:9" ht="19.5" customHeight="1">
      <c r="A15" s="222">
        <v>7</v>
      </c>
      <c r="B15" s="223" t="s">
        <v>9</v>
      </c>
      <c r="C15" s="225"/>
      <c r="D15" s="225"/>
      <c r="E15" s="225"/>
      <c r="F15" s="224" t="str">
        <f>UPPER([1]Mastersheet!B7)</f>
        <v>NEAR STATION</v>
      </c>
      <c r="G15" s="224"/>
      <c r="H15" s="224"/>
      <c r="I15" s="224"/>
    </row>
    <row r="16" spans="1:9">
      <c r="A16" s="222"/>
      <c r="B16" s="225"/>
      <c r="C16" s="225"/>
      <c r="D16" s="225"/>
      <c r="E16" s="225"/>
      <c r="F16" s="224"/>
      <c r="G16" s="224"/>
      <c r="H16" s="224"/>
      <c r="I16" s="224"/>
    </row>
    <row r="17" spans="1:11">
      <c r="A17" s="26">
        <v>8</v>
      </c>
      <c r="B17" s="220" t="s">
        <v>10</v>
      </c>
      <c r="C17" s="220"/>
      <c r="D17" s="220"/>
      <c r="E17" s="220"/>
      <c r="F17" s="239">
        <f>[1]Mastersheet!C62</f>
        <v>24549</v>
      </c>
      <c r="G17" s="220"/>
      <c r="H17" s="220"/>
      <c r="I17" s="220"/>
    </row>
    <row r="18" spans="1:11">
      <c r="A18" s="26">
        <v>9</v>
      </c>
      <c r="B18" s="220" t="s">
        <v>11</v>
      </c>
      <c r="C18" s="220"/>
      <c r="D18" s="220"/>
      <c r="E18" s="220"/>
      <c r="F18" s="239">
        <f>[1]Mastersheet!B63</f>
        <v>32979</v>
      </c>
      <c r="G18" s="220"/>
      <c r="H18" s="220"/>
      <c r="I18" s="220"/>
    </row>
    <row r="19" spans="1:11">
      <c r="A19" s="26">
        <v>10</v>
      </c>
      <c r="B19" s="240" t="s">
        <v>1</v>
      </c>
      <c r="C19" s="240"/>
      <c r="D19" s="240" t="str">
        <f>[1]Pravesh!D224</f>
        <v>Retirement</v>
      </c>
      <c r="E19" s="240"/>
      <c r="F19" s="241" t="str">
        <f>[1]Mastersheet!H62</f>
        <v>31/03/2027</v>
      </c>
      <c r="G19" s="220"/>
      <c r="H19" s="220"/>
      <c r="I19" s="220"/>
    </row>
    <row r="20" spans="1:11">
      <c r="A20" s="26">
        <v>11</v>
      </c>
      <c r="B20" s="220" t="str">
        <f>CONCATENATE("Name of ","  ",[1]Mastersheet!B14)</f>
        <v>Name of   Treasury</v>
      </c>
      <c r="C20" s="220"/>
      <c r="D20" s="220"/>
      <c r="E20" s="220"/>
      <c r="F20" s="220" t="str">
        <f>UPPER([1]Pravesh!I197)</f>
        <v>TREASURY  BIKANER</v>
      </c>
      <c r="G20" s="220"/>
      <c r="H20" s="220"/>
      <c r="I20" s="220"/>
    </row>
    <row r="21" spans="1:11" ht="24.75" customHeight="1">
      <c r="A21" s="243">
        <v>12</v>
      </c>
      <c r="B21" s="244" t="str">
        <f>CONCATENATE("Name of Banker from which pensioner wants to get","  ",LEFT([1]CFront!G13,LEN([1]CFront!G13)-4))</f>
        <v xml:space="preserve">Name of Banker from which pensioner wants to get  Regular Pension </v>
      </c>
      <c r="C21" s="245"/>
      <c r="D21" s="245"/>
      <c r="E21" s="244"/>
      <c r="F21" s="248" t="str">
        <f>UPPER([1]Mastersheet!C15)</f>
        <v>STATE BANK OF INDIA</v>
      </c>
      <c r="G21" s="248"/>
      <c r="H21" s="248"/>
      <c r="I21" s="248"/>
      <c r="K21" s="25" t="str">
        <f>CONCATENATE("Name of Banker from which pensioner wants to get","  ",LEFT([1]CFront!G13,LEN([1]CFront!G13)-4))</f>
        <v xml:space="preserve">Name of Banker from which pensioner wants to get  Regular Pension </v>
      </c>
    </row>
    <row r="22" spans="1:11">
      <c r="A22" s="243"/>
      <c r="B22" s="246"/>
      <c r="C22" s="247"/>
      <c r="D22" s="247"/>
      <c r="E22" s="246"/>
      <c r="F22" s="248"/>
      <c r="G22" s="248"/>
      <c r="H22" s="248"/>
      <c r="I22" s="248"/>
    </row>
    <row r="23" spans="1:11">
      <c r="A23" s="222">
        <v>13</v>
      </c>
      <c r="B23" s="249" t="s">
        <v>12</v>
      </c>
      <c r="C23" s="249"/>
      <c r="D23" s="249"/>
      <c r="E23" s="249"/>
      <c r="F23" s="248" t="str">
        <f>CONCATENATE(UPPER([1]Mastersheet!$D$15),"  ",[1]Mastersheet!$E$15)</f>
        <v>ABCD BRANCH  KOTEGATE BIKANER</v>
      </c>
      <c r="G23" s="248"/>
      <c r="H23" s="248"/>
      <c r="I23" s="248"/>
    </row>
    <row r="24" spans="1:11">
      <c r="A24" s="222"/>
      <c r="B24" s="249"/>
      <c r="C24" s="249"/>
      <c r="D24" s="249"/>
      <c r="E24" s="249"/>
      <c r="F24" s="248"/>
      <c r="G24" s="248"/>
      <c r="H24" s="248"/>
      <c r="I24" s="248"/>
    </row>
    <row r="25" spans="1:11">
      <c r="A25" s="26">
        <v>14</v>
      </c>
      <c r="B25" s="220" t="s">
        <v>13</v>
      </c>
      <c r="C25" s="220"/>
      <c r="D25" s="220"/>
      <c r="E25" s="220"/>
      <c r="F25" s="250" t="str">
        <f>[1]Mastersheet!$G$15</f>
        <v>012345678987654300</v>
      </c>
      <c r="G25" s="250"/>
      <c r="H25" s="250"/>
      <c r="I25" s="250"/>
    </row>
    <row r="26" spans="1:11">
      <c r="A26" s="222">
        <v>15</v>
      </c>
      <c r="B26" s="251" t="s">
        <v>14</v>
      </c>
      <c r="C26" s="251"/>
      <c r="D26" s="251"/>
      <c r="E26" s="251"/>
      <c r="F26" s="252" t="str">
        <f>[1]Mastersheet!$H$15</f>
        <v>SBI 010418</v>
      </c>
      <c r="G26" s="253"/>
      <c r="H26" s="253"/>
      <c r="I26" s="254"/>
    </row>
    <row r="27" spans="1:11">
      <c r="A27" s="222"/>
      <c r="B27" s="251"/>
      <c r="C27" s="251"/>
      <c r="D27" s="251"/>
      <c r="E27" s="251"/>
      <c r="F27" s="255"/>
      <c r="G27" s="256"/>
      <c r="H27" s="256"/>
      <c r="I27" s="257"/>
    </row>
    <row r="28" spans="1:11">
      <c r="A28" s="26">
        <v>16</v>
      </c>
      <c r="B28" s="220" t="s">
        <v>15</v>
      </c>
      <c r="C28" s="220"/>
      <c r="D28" s="220"/>
      <c r="E28" s="220"/>
      <c r="F28" s="242" t="str">
        <f>[1]Mastersheet!E11</f>
        <v>ABCP0123Q</v>
      </c>
      <c r="G28" s="242"/>
      <c r="H28" s="242"/>
      <c r="I28" s="242"/>
    </row>
    <row r="29" spans="1:11">
      <c r="A29" s="26"/>
      <c r="B29" s="223" t="s">
        <v>16</v>
      </c>
      <c r="C29" s="223"/>
      <c r="D29" s="223"/>
      <c r="E29" s="223"/>
      <c r="F29" s="258" t="str">
        <f>[1]Mastersheet!$D$10</f>
        <v>N.A.</v>
      </c>
      <c r="G29" s="258"/>
      <c r="H29" s="258"/>
      <c r="I29" s="258"/>
    </row>
    <row r="30" spans="1:11">
      <c r="A30" s="243">
        <v>17</v>
      </c>
      <c r="B30" s="220" t="s">
        <v>18</v>
      </c>
      <c r="C30" s="220"/>
      <c r="D30" s="220"/>
      <c r="E30" s="220"/>
      <c r="F30" s="220"/>
      <c r="G30" s="220"/>
      <c r="H30" s="220"/>
      <c r="I30" s="220"/>
    </row>
    <row r="31" spans="1:11" s="30" customFormat="1" ht="42" customHeight="1">
      <c r="A31" s="243"/>
      <c r="B31" s="27" t="s">
        <v>19</v>
      </c>
      <c r="C31" s="249" t="s">
        <v>20</v>
      </c>
      <c r="D31" s="249"/>
      <c r="E31" s="249"/>
      <c r="F31" s="27" t="s">
        <v>21</v>
      </c>
      <c r="G31" s="28" t="s">
        <v>22</v>
      </c>
      <c r="H31" s="29" t="s">
        <v>23</v>
      </c>
      <c r="I31" s="29" t="s">
        <v>24</v>
      </c>
    </row>
    <row r="32" spans="1:11">
      <c r="A32" s="243"/>
      <c r="B32" s="31">
        <f>IF(G32&gt;0,1,"")</f>
        <v>1</v>
      </c>
      <c r="C32" s="225" t="str">
        <f>IF('[1]Family data'!A11&gt;0,'[1]Family data'!A11,"")</f>
        <v>DCQ</v>
      </c>
      <c r="D32" s="225"/>
      <c r="E32" s="225"/>
      <c r="F32" s="31" t="str">
        <f>IF('[1]Family data'!B11&gt;0,'[1]Family data'!B11,"")</f>
        <v>Wife</v>
      </c>
      <c r="G32" s="32">
        <f>IF('[1]Family data'!E11&gt;0,'[1]Family data'!E11,"")</f>
        <v>24289</v>
      </c>
      <c r="H32" s="31" t="str">
        <f>IF('[1]Family data'!F11&gt;0,'[1]Family data'!F11,"")</f>
        <v>Married</v>
      </c>
      <c r="I32" s="31" t="str">
        <f>IF('[1]Family data'!G11&gt;0,'[1]Family data'!G11,"")</f>
        <v>Unemployed</v>
      </c>
    </row>
    <row r="33" spans="1:9">
      <c r="A33" s="243"/>
      <c r="B33" s="31" t="str">
        <f t="shared" ref="B33:B40" si="0">IF(G33="","",B32+1)</f>
        <v/>
      </c>
      <c r="C33" s="225" t="str">
        <f>IF('[1]Family data'!A12&gt;0,'[1]Family data'!A12,"")</f>
        <v/>
      </c>
      <c r="D33" s="225"/>
      <c r="E33" s="225"/>
      <c r="F33" s="31" t="str">
        <f>IF('[1]Family data'!B12&gt;0,'[1]Family data'!B12,"")</f>
        <v/>
      </c>
      <c r="G33" s="32" t="str">
        <f>IF('[1]Family data'!E12&gt;0,'[1]Family data'!E12,"")</f>
        <v/>
      </c>
      <c r="H33" s="31" t="str">
        <f>IF('[1]Family data'!F12&gt;0,'[1]Family data'!F12,"")</f>
        <v/>
      </c>
      <c r="I33" s="31" t="str">
        <f>IF('[1]Family data'!G12&gt;0,'[1]Family data'!G12,"")</f>
        <v/>
      </c>
    </row>
    <row r="34" spans="1:9">
      <c r="A34" s="243"/>
      <c r="B34" s="31" t="str">
        <f t="shared" si="0"/>
        <v/>
      </c>
      <c r="C34" s="225" t="str">
        <f>IF('[1]Family data'!A13&gt;0,'[1]Family data'!A13,"")</f>
        <v/>
      </c>
      <c r="D34" s="225"/>
      <c r="E34" s="225"/>
      <c r="F34" s="31" t="str">
        <f>IF('[1]Family data'!B13&gt;0,'[1]Family data'!B13,"")</f>
        <v/>
      </c>
      <c r="G34" s="32" t="str">
        <f>IF('[1]Family data'!E13&gt;0,'[1]Family data'!E13,"")</f>
        <v/>
      </c>
      <c r="H34" s="31" t="str">
        <f>IF('[1]Family data'!F13&gt;0,'[1]Family data'!F13,"")</f>
        <v/>
      </c>
      <c r="I34" s="31" t="str">
        <f>IF('[1]Family data'!G13&gt;0,'[1]Family data'!G13,"")</f>
        <v/>
      </c>
    </row>
    <row r="35" spans="1:9">
      <c r="A35" s="243"/>
      <c r="B35" s="31" t="str">
        <f t="shared" si="0"/>
        <v/>
      </c>
      <c r="C35" s="225" t="str">
        <f>IF('[1]Family data'!A14&gt;0,'[1]Family data'!A14,"")</f>
        <v/>
      </c>
      <c r="D35" s="225"/>
      <c r="E35" s="225"/>
      <c r="F35" s="31" t="str">
        <f>IF('[1]Family data'!B14&gt;0,'[1]Family data'!B14,"")</f>
        <v/>
      </c>
      <c r="G35" s="32" t="str">
        <f>IF('[1]Family data'!E14&gt;0,'[1]Family data'!E14,"")</f>
        <v/>
      </c>
      <c r="H35" s="31" t="str">
        <f>IF('[1]Family data'!F14&gt;0,'[1]Family data'!F14,"")</f>
        <v/>
      </c>
      <c r="I35" s="31" t="str">
        <f>IF('[1]Family data'!G14&gt;0,'[1]Family data'!G14,"")</f>
        <v/>
      </c>
    </row>
    <row r="36" spans="1:9">
      <c r="A36" s="243"/>
      <c r="B36" s="31" t="str">
        <f t="shared" si="0"/>
        <v/>
      </c>
      <c r="C36" s="225" t="str">
        <f>IF('[1]Family data'!A15&gt;0,'[1]Family data'!A15,"")</f>
        <v/>
      </c>
      <c r="D36" s="225"/>
      <c r="E36" s="225"/>
      <c r="F36" s="31" t="str">
        <f>IF('[1]Family data'!B15&gt;0,'[1]Family data'!B15,"")</f>
        <v/>
      </c>
      <c r="G36" s="32" t="str">
        <f>IF('[1]Family data'!E15&gt;0,'[1]Family data'!E15,"")</f>
        <v/>
      </c>
      <c r="H36" s="31" t="str">
        <f>IF('[1]Family data'!F15&gt;0,'[1]Family data'!F15,"")</f>
        <v/>
      </c>
      <c r="I36" s="31" t="str">
        <f>IF('[1]Family data'!G15&gt;0,'[1]Family data'!G15,"")</f>
        <v/>
      </c>
    </row>
    <row r="37" spans="1:9">
      <c r="A37" s="243"/>
      <c r="B37" s="31" t="str">
        <f t="shared" si="0"/>
        <v/>
      </c>
      <c r="C37" s="220" t="str">
        <f>IF('[1]Family data'!A16&gt;0,'[1]Family data'!A16,"")</f>
        <v/>
      </c>
      <c r="D37" s="220"/>
      <c r="E37" s="220"/>
      <c r="F37" s="31" t="str">
        <f>IF('[1]Family data'!B16&gt;0,'[1]Family data'!B16,"")</f>
        <v/>
      </c>
      <c r="G37" s="32" t="str">
        <f>IF('[1]Family data'!E16&gt;0,'[1]Family data'!E16,"")</f>
        <v/>
      </c>
      <c r="H37" s="31" t="str">
        <f>IF('[1]Family data'!F16&gt;0,'[1]Family data'!F16,"")</f>
        <v/>
      </c>
      <c r="I37" s="31" t="str">
        <f>IF('[1]Family data'!G16&gt;0,'[1]Family data'!G16,"")</f>
        <v/>
      </c>
    </row>
    <row r="38" spans="1:9">
      <c r="A38" s="243"/>
      <c r="B38" s="31" t="str">
        <f t="shared" si="0"/>
        <v/>
      </c>
      <c r="C38" s="220" t="str">
        <f>IF('[1]Family data'!A17&gt;0,'[1]Family data'!A17,"")</f>
        <v/>
      </c>
      <c r="D38" s="220"/>
      <c r="E38" s="220"/>
      <c r="F38" s="31" t="str">
        <f>IF('[1]Family data'!B17&gt;0,'[1]Family data'!B17,"")</f>
        <v/>
      </c>
      <c r="G38" s="32" t="str">
        <f>IF('[1]Family data'!E17&gt;0,'[1]Family data'!E17,"")</f>
        <v/>
      </c>
      <c r="H38" s="31" t="str">
        <f>IF('[1]Family data'!F17&gt;0,'[1]Family data'!F17,"")</f>
        <v/>
      </c>
      <c r="I38" s="31" t="str">
        <f>IF('[1]Family data'!G17&gt;0,'[1]Family data'!G17,"")</f>
        <v/>
      </c>
    </row>
    <row r="39" spans="1:9">
      <c r="A39" s="243"/>
      <c r="B39" s="31" t="str">
        <f t="shared" si="0"/>
        <v/>
      </c>
      <c r="C39" s="220" t="str">
        <f>IF('[1]Family data'!A18&gt;0,'[1]Family data'!A18,"")</f>
        <v/>
      </c>
      <c r="D39" s="220"/>
      <c r="E39" s="220"/>
      <c r="F39" s="31" t="str">
        <f>IF('[1]Family data'!B18&gt;0,'[1]Family data'!B18,"")</f>
        <v/>
      </c>
      <c r="G39" s="32" t="str">
        <f>IF('[1]Family data'!E18&gt;0,'[1]Family data'!E18,"")</f>
        <v/>
      </c>
      <c r="H39" s="31" t="str">
        <f>IF('[1]Family data'!F18&gt;0,'[1]Family data'!F18,"")</f>
        <v/>
      </c>
      <c r="I39" s="31" t="str">
        <f>IF('[1]Family data'!G18&gt;0,'[1]Family data'!G18,"")</f>
        <v/>
      </c>
    </row>
    <row r="40" spans="1:9">
      <c r="A40" s="243"/>
      <c r="B40" s="31" t="str">
        <f t="shared" si="0"/>
        <v/>
      </c>
      <c r="C40" s="220" t="str">
        <f>IF('[1]Family data'!A19&gt;0,'[1]Family data'!A19,"")</f>
        <v/>
      </c>
      <c r="D40" s="220"/>
      <c r="E40" s="220"/>
      <c r="F40" s="31" t="str">
        <f>IF('[1]Family data'!B19&gt;0,'[1]Family data'!B19,"")</f>
        <v/>
      </c>
      <c r="G40" s="32" t="str">
        <f>IF('[1]Family data'!E19&gt;0,'[1]Family data'!E19,"")</f>
        <v/>
      </c>
      <c r="H40" s="31" t="str">
        <f>IF('[1]Family data'!F19&gt;0,'[1]Family data'!F19,"")</f>
        <v/>
      </c>
      <c r="I40" s="31" t="str">
        <f>IF('[1]Family data'!G19&gt;0,'[1]Family data'!G19,"")</f>
        <v/>
      </c>
    </row>
    <row r="41" spans="1:9">
      <c r="A41" s="33"/>
      <c r="B41" s="260" t="s">
        <v>719</v>
      </c>
      <c r="C41" s="260"/>
      <c r="D41" s="260"/>
      <c r="E41" s="260"/>
      <c r="F41" s="260"/>
      <c r="G41" s="260"/>
      <c r="H41" s="260"/>
      <c r="I41" s="260"/>
    </row>
    <row r="42" spans="1:9">
      <c r="A42" s="33" t="str">
        <f>[1]C3!A24</f>
        <v/>
      </c>
      <c r="B42" s="34"/>
      <c r="C42" s="261" t="str">
        <f>[1]C3!B24</f>
        <v/>
      </c>
      <c r="D42" s="261"/>
      <c r="E42" s="261"/>
      <c r="F42" s="261"/>
      <c r="G42" s="261"/>
      <c r="H42" s="261"/>
      <c r="I42" s="261"/>
    </row>
    <row r="43" spans="1:9">
      <c r="A43" s="33"/>
      <c r="B43" s="34"/>
      <c r="C43" s="261"/>
      <c r="D43" s="261"/>
      <c r="E43" s="261"/>
      <c r="F43" s="261"/>
      <c r="G43" s="261"/>
      <c r="H43" s="261"/>
      <c r="I43" s="261"/>
    </row>
    <row r="44" spans="1:9">
      <c r="A44" s="33"/>
      <c r="B44" s="34"/>
      <c r="C44" s="34"/>
      <c r="D44" s="34"/>
      <c r="E44" s="34"/>
      <c r="F44" s="34"/>
      <c r="G44" s="34"/>
      <c r="H44" s="34"/>
      <c r="I44" s="34"/>
    </row>
    <row r="45" spans="1:9" ht="19.5" customHeight="1">
      <c r="A45" s="33"/>
      <c r="B45" s="259" t="s">
        <v>25</v>
      </c>
      <c r="C45" s="259"/>
      <c r="D45" s="259"/>
      <c r="E45" s="259"/>
      <c r="F45" s="259" t="str">
        <f>[1]Mastersheet!G9</f>
        <v>DEPUTY DIRECTOR, XXXXXXXXX  RAJ, BIKANER</v>
      </c>
      <c r="G45" s="259"/>
      <c r="H45" s="259"/>
      <c r="I45" s="259"/>
    </row>
    <row r="46" spans="1:9">
      <c r="A46" s="33"/>
      <c r="B46" s="34"/>
      <c r="C46" s="34"/>
      <c r="D46" s="34"/>
      <c r="E46" s="34"/>
      <c r="F46" s="259"/>
      <c r="G46" s="259"/>
      <c r="H46" s="259"/>
      <c r="I46" s="259"/>
    </row>
  </sheetData>
  <mergeCells count="61">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F19:I19"/>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A2:I2"/>
    <mergeCell ref="A3:I4"/>
    <mergeCell ref="B5:E5"/>
    <mergeCell ref="F5:I5"/>
    <mergeCell ref="A6:A7"/>
    <mergeCell ref="B6:E7"/>
    <mergeCell ref="F6:I7"/>
  </mergeCells>
  <pageMargins left="0.55118110236220474" right="0.35433070866141736" top="0.59055118110236227" bottom="0.56999999999999995" header="0.51181102362204722" footer="0.56999999999999995"/>
  <pageSetup paperSize="9" scale="84"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5"/>
  <dimension ref="A1:I74"/>
  <sheetViews>
    <sheetView view="pageBreakPreview" topLeftCell="A43" zoomScaleSheetLayoutView="100" workbookViewId="0">
      <selection activeCell="I27" sqref="I27"/>
    </sheetView>
  </sheetViews>
  <sheetFormatPr defaultRowHeight="18"/>
  <cols>
    <col min="1" max="7" width="9.140625" style="46"/>
    <col min="8" max="8" width="11.140625" style="46" customWidth="1"/>
    <col min="9" max="9" width="14.42578125" style="46" customWidth="1"/>
    <col min="10" max="16384" width="9.140625" style="46"/>
  </cols>
  <sheetData>
    <row r="1" spans="1:9">
      <c r="I1" s="46">
        <v>3</v>
      </c>
    </row>
    <row r="2" spans="1:9">
      <c r="A2" s="265" t="s">
        <v>112</v>
      </c>
      <c r="B2" s="265"/>
      <c r="C2" s="265"/>
      <c r="D2" s="265"/>
      <c r="E2" s="265"/>
      <c r="F2" s="265"/>
      <c r="G2" s="265"/>
      <c r="H2" s="265"/>
      <c r="I2" s="265"/>
    </row>
    <row r="3" spans="1:9">
      <c r="A3" s="265" t="s">
        <v>113</v>
      </c>
      <c r="B3" s="265"/>
      <c r="C3" s="265"/>
      <c r="D3" s="265"/>
      <c r="E3" s="265"/>
      <c r="F3" s="265"/>
      <c r="G3" s="265"/>
      <c r="H3" s="265"/>
      <c r="I3" s="265"/>
    </row>
    <row r="4" spans="1:9">
      <c r="A4" s="266" t="s">
        <v>114</v>
      </c>
      <c r="B4" s="266"/>
      <c r="C4" s="266"/>
      <c r="D4" s="266"/>
      <c r="E4" s="266"/>
      <c r="F4" s="266"/>
      <c r="G4" s="266"/>
      <c r="H4" s="266"/>
      <c r="I4" s="266"/>
    </row>
    <row r="5" spans="1:9">
      <c r="A5" s="266"/>
      <c r="B5" s="266"/>
      <c r="C5" s="266"/>
      <c r="D5" s="266"/>
      <c r="E5" s="266"/>
      <c r="F5" s="266"/>
      <c r="G5" s="266"/>
      <c r="H5" s="266"/>
      <c r="I5" s="266"/>
    </row>
    <row r="6" spans="1:9">
      <c r="A6" s="265" t="s">
        <v>115</v>
      </c>
      <c r="B6" s="265"/>
      <c r="C6" s="265"/>
      <c r="D6" s="265"/>
      <c r="E6" s="265"/>
      <c r="F6" s="265"/>
      <c r="G6" s="265"/>
      <c r="H6" s="265"/>
      <c r="I6" s="265"/>
    </row>
    <row r="7" spans="1:9">
      <c r="A7" s="47"/>
      <c r="B7" s="265" t="str">
        <f>[1]Mastersheet!G4</f>
        <v>SECONDARY EDUCATION</v>
      </c>
      <c r="C7" s="265"/>
      <c r="D7" s="265"/>
      <c r="E7" s="265"/>
      <c r="F7" s="48" t="s">
        <v>116</v>
      </c>
      <c r="G7" s="48"/>
      <c r="H7" s="48"/>
      <c r="I7" s="48"/>
    </row>
    <row r="8" spans="1:9">
      <c r="A8" s="47" t="s">
        <v>117</v>
      </c>
      <c r="B8" s="262" t="str">
        <f>[1]Pravesh!I200</f>
        <v/>
      </c>
      <c r="C8" s="262"/>
      <c r="D8" s="262"/>
      <c r="E8" s="262"/>
      <c r="F8" s="262"/>
      <c r="G8" s="47" t="s">
        <v>118</v>
      </c>
      <c r="H8" s="263">
        <f ca="1">[1]Pravesh!I201</f>
        <v>45564</v>
      </c>
      <c r="I8" s="264"/>
    </row>
    <row r="9" spans="1:9" ht="12.75" customHeight="1">
      <c r="A9" s="47"/>
      <c r="B9" s="47"/>
      <c r="C9" s="47"/>
      <c r="D9" s="47"/>
      <c r="E9" s="47"/>
      <c r="F9" s="47"/>
      <c r="G9" s="47"/>
      <c r="H9" s="47"/>
      <c r="I9" s="47"/>
    </row>
    <row r="10" spans="1:9">
      <c r="A10" s="47" t="s">
        <v>119</v>
      </c>
      <c r="B10" s="47"/>
      <c r="C10" s="47"/>
      <c r="D10" s="47"/>
      <c r="E10" s="47"/>
      <c r="F10" s="47"/>
      <c r="G10" s="47"/>
      <c r="H10" s="47"/>
      <c r="I10" s="47"/>
    </row>
    <row r="11" spans="1:9">
      <c r="A11" s="262" t="s">
        <v>120</v>
      </c>
      <c r="B11" s="262"/>
      <c r="C11" s="262"/>
      <c r="D11" s="47"/>
      <c r="E11" s="47"/>
      <c r="F11" s="47"/>
      <c r="G11" s="47"/>
      <c r="H11" s="47"/>
      <c r="I11" s="47"/>
    </row>
    <row r="12" spans="1:9">
      <c r="A12" s="262" t="s">
        <v>121</v>
      </c>
      <c r="B12" s="262"/>
      <c r="C12" s="262"/>
      <c r="D12" s="47"/>
      <c r="E12" s="47"/>
      <c r="F12" s="47"/>
      <c r="G12" s="47"/>
      <c r="H12" s="47"/>
      <c r="I12" s="47"/>
    </row>
    <row r="13" spans="1:9">
      <c r="A13" s="262" t="s">
        <v>122</v>
      </c>
      <c r="B13" s="262"/>
      <c r="C13" s="262"/>
      <c r="D13" s="47"/>
      <c r="E13" s="47"/>
      <c r="F13" s="47"/>
      <c r="G13" s="47"/>
      <c r="H13" s="47"/>
      <c r="I13" s="47"/>
    </row>
    <row r="14" spans="1:9">
      <c r="A14" s="49"/>
      <c r="B14" s="49"/>
      <c r="C14" s="49"/>
      <c r="D14" s="47"/>
      <c r="E14" s="47"/>
      <c r="F14" s="47"/>
      <c r="G14" s="47"/>
      <c r="H14" s="47"/>
      <c r="I14" s="47"/>
    </row>
    <row r="15" spans="1:9">
      <c r="A15" s="267" t="s">
        <v>123</v>
      </c>
      <c r="B15" s="267"/>
      <c r="C15" s="264" t="s">
        <v>124</v>
      </c>
      <c r="D15" s="264"/>
      <c r="E15" s="264" t="str">
        <f>[1]Mastersheet!B3</f>
        <v>ABCD</v>
      </c>
      <c r="F15" s="264"/>
      <c r="G15" s="264"/>
      <c r="H15" s="264"/>
      <c r="I15" s="264"/>
    </row>
    <row r="16" spans="1:9">
      <c r="A16" s="47"/>
      <c r="B16" s="47"/>
      <c r="C16" s="47" t="s">
        <v>125</v>
      </c>
      <c r="D16" s="47"/>
      <c r="E16" s="47"/>
      <c r="F16" s="47"/>
      <c r="G16" s="47"/>
      <c r="H16" s="47"/>
      <c r="I16" s="47"/>
    </row>
    <row r="17" spans="1:9">
      <c r="A17" s="47" t="s">
        <v>126</v>
      </c>
      <c r="B17" s="47"/>
      <c r="C17" s="47"/>
      <c r="D17" s="47"/>
      <c r="E17" s="47"/>
      <c r="F17" s="47"/>
      <c r="G17" s="47"/>
      <c r="H17" s="47"/>
      <c r="I17" s="47"/>
    </row>
    <row r="18" spans="1:9">
      <c r="A18" s="47"/>
      <c r="B18" s="47"/>
      <c r="C18" s="47"/>
      <c r="D18" s="47"/>
      <c r="E18" s="47"/>
      <c r="F18" s="47"/>
      <c r="G18" s="47"/>
      <c r="H18" s="47"/>
      <c r="I18" s="47"/>
    </row>
    <row r="19" spans="1:9">
      <c r="A19" s="47"/>
      <c r="B19" s="264" t="s">
        <v>127</v>
      </c>
      <c r="C19" s="264"/>
      <c r="D19" s="264"/>
      <c r="E19" s="264"/>
      <c r="F19" s="264"/>
      <c r="G19" s="264"/>
      <c r="H19" s="264"/>
      <c r="I19" s="264"/>
    </row>
    <row r="20" spans="1:9">
      <c r="A20" s="264" t="str">
        <f>[1]Mastersheet!B3</f>
        <v>ABCD</v>
      </c>
      <c r="B20" s="264"/>
      <c r="C20" s="264"/>
      <c r="D20" s="264"/>
      <c r="E20" s="264" t="s">
        <v>2</v>
      </c>
      <c r="F20" s="264"/>
      <c r="G20" s="264" t="str">
        <f>[1]Mastersheet!B4</f>
        <v>S.D.I.</v>
      </c>
      <c r="H20" s="264"/>
      <c r="I20" s="264"/>
    </row>
    <row r="21" spans="1:9">
      <c r="A21" s="262" t="s">
        <v>128</v>
      </c>
      <c r="B21" s="262"/>
      <c r="C21" s="262"/>
      <c r="D21" s="262"/>
      <c r="E21" s="262"/>
      <c r="F21" s="262"/>
      <c r="G21" s="262"/>
      <c r="H21" s="262"/>
      <c r="I21" s="262"/>
    </row>
    <row r="22" spans="1:9">
      <c r="A22" s="262" t="s">
        <v>129</v>
      </c>
      <c r="B22" s="262"/>
      <c r="C22" s="262"/>
      <c r="D22" s="262"/>
      <c r="E22" s="262"/>
      <c r="F22" s="262"/>
      <c r="G22" s="262"/>
      <c r="H22" s="262"/>
      <c r="I22" s="262"/>
    </row>
    <row r="23" spans="1:9">
      <c r="A23" s="268" t="s">
        <v>130</v>
      </c>
      <c r="B23" s="268"/>
      <c r="C23" s="268"/>
      <c r="D23" s="268"/>
      <c r="E23" s="268"/>
      <c r="F23" s="268"/>
      <c r="G23" s="268"/>
      <c r="H23" s="268"/>
      <c r="I23" s="268"/>
    </row>
    <row r="24" spans="1:9">
      <c r="A24" s="268"/>
      <c r="B24" s="268"/>
      <c r="C24" s="268"/>
      <c r="D24" s="268"/>
      <c r="E24" s="268"/>
      <c r="F24" s="268"/>
      <c r="G24" s="268"/>
      <c r="H24" s="268"/>
      <c r="I24" s="268"/>
    </row>
    <row r="25" spans="1:9">
      <c r="A25" s="268"/>
      <c r="B25" s="268"/>
      <c r="C25" s="268"/>
      <c r="D25" s="268"/>
      <c r="E25" s="268"/>
      <c r="F25" s="268"/>
      <c r="G25" s="268"/>
      <c r="H25" s="268"/>
      <c r="I25" s="268"/>
    </row>
    <row r="26" spans="1:9">
      <c r="A26" s="50" t="s">
        <v>131</v>
      </c>
      <c r="B26" s="269" t="s">
        <v>132</v>
      </c>
      <c r="C26" s="269"/>
      <c r="D26" s="269"/>
      <c r="E26" s="269"/>
      <c r="F26" s="269"/>
      <c r="G26" s="269"/>
      <c r="H26" s="269"/>
      <c r="I26" s="51" t="str">
        <f>IF([1]Recovery!L11="YES",[1]Recovery!K11,"NIL")</f>
        <v>NIL</v>
      </c>
    </row>
    <row r="27" spans="1:9">
      <c r="A27" s="50" t="s">
        <v>133</v>
      </c>
      <c r="B27" s="269" t="s">
        <v>134</v>
      </c>
      <c r="C27" s="269"/>
      <c r="D27" s="269"/>
      <c r="E27" s="269"/>
      <c r="F27" s="269"/>
      <c r="G27" s="269"/>
      <c r="H27" s="269"/>
      <c r="I27" s="51" t="str">
        <f>IF([1]Recovery!L12="YES",[1]Recovery!K12,"NIL")</f>
        <v>NIL</v>
      </c>
    </row>
    <row r="28" spans="1:9">
      <c r="A28" s="50" t="s">
        <v>135</v>
      </c>
      <c r="B28" s="269" t="s">
        <v>136</v>
      </c>
      <c r="C28" s="269"/>
      <c r="D28" s="269"/>
      <c r="E28" s="269"/>
      <c r="F28" s="269"/>
      <c r="G28" s="269"/>
      <c r="H28" s="269"/>
      <c r="I28" s="51" t="str">
        <f>IF([1]Recovery!L13="YES",[1]Recovery!K13,"NIL")</f>
        <v>NIL</v>
      </c>
    </row>
    <row r="29" spans="1:9" ht="18" customHeight="1">
      <c r="A29" s="270" t="s">
        <v>137</v>
      </c>
      <c r="B29" s="273" t="s">
        <v>138</v>
      </c>
      <c r="C29" s="273"/>
      <c r="D29" s="273"/>
      <c r="E29" s="273"/>
      <c r="F29" s="273"/>
      <c r="G29" s="273"/>
      <c r="H29" s="273"/>
      <c r="I29" s="274" t="str">
        <f>IF([1]Recovery!L14="YES",[1]Recovery!K14,"NIL")</f>
        <v>NIL</v>
      </c>
    </row>
    <row r="30" spans="1:9" ht="18" customHeight="1">
      <c r="A30" s="271"/>
      <c r="B30" s="273"/>
      <c r="C30" s="273"/>
      <c r="D30" s="273"/>
      <c r="E30" s="273"/>
      <c r="F30" s="273"/>
      <c r="G30" s="273"/>
      <c r="H30" s="273"/>
      <c r="I30" s="275"/>
    </row>
    <row r="31" spans="1:9">
      <c r="A31" s="272"/>
      <c r="B31" s="273"/>
      <c r="C31" s="273"/>
      <c r="D31" s="273"/>
      <c r="E31" s="273"/>
      <c r="F31" s="273"/>
      <c r="G31" s="273"/>
      <c r="H31" s="273"/>
      <c r="I31" s="276"/>
    </row>
    <row r="32" spans="1:9">
      <c r="A32" s="270" t="s">
        <v>139</v>
      </c>
      <c r="B32" s="273" t="s">
        <v>140</v>
      </c>
      <c r="C32" s="273"/>
      <c r="D32" s="273"/>
      <c r="E32" s="273"/>
      <c r="F32" s="273"/>
      <c r="G32" s="273"/>
      <c r="H32" s="273"/>
      <c r="I32" s="274" t="str">
        <f>IF([1]Recovery!L16="YES",[1]Recovery!K16,"NIL")</f>
        <v>NIL</v>
      </c>
    </row>
    <row r="33" spans="1:9">
      <c r="A33" s="272"/>
      <c r="B33" s="273"/>
      <c r="C33" s="273"/>
      <c r="D33" s="273"/>
      <c r="E33" s="273"/>
      <c r="F33" s="273"/>
      <c r="G33" s="273"/>
      <c r="H33" s="273"/>
      <c r="I33" s="276"/>
    </row>
    <row r="34" spans="1:9">
      <c r="A34" s="52"/>
      <c r="B34" s="279" t="s">
        <v>141</v>
      </c>
      <c r="C34" s="279"/>
      <c r="D34" s="279"/>
      <c r="E34" s="279"/>
      <c r="F34" s="279"/>
      <c r="G34" s="279"/>
      <c r="H34" s="279"/>
      <c r="I34" s="51">
        <f>SUM(I26:I33)</f>
        <v>0</v>
      </c>
    </row>
    <row r="35" spans="1:9" ht="33" customHeight="1">
      <c r="A35" s="280" t="s">
        <v>142</v>
      </c>
      <c r="B35" s="280"/>
      <c r="C35" s="280"/>
      <c r="D35" s="280"/>
      <c r="E35" s="280"/>
      <c r="F35" s="280"/>
      <c r="G35" s="280"/>
      <c r="H35" s="280"/>
      <c r="I35" s="280"/>
    </row>
    <row r="36" spans="1:9">
      <c r="A36" s="281" t="s">
        <v>143</v>
      </c>
      <c r="B36" s="282"/>
      <c r="C36" s="282"/>
      <c r="D36" s="282"/>
      <c r="E36" s="282"/>
      <c r="F36" s="282"/>
      <c r="G36" s="282"/>
      <c r="H36" s="282"/>
      <c r="I36" s="282"/>
    </row>
    <row r="37" spans="1:9">
      <c r="A37" s="282"/>
      <c r="B37" s="282"/>
      <c r="C37" s="282"/>
      <c r="D37" s="282"/>
      <c r="E37" s="282"/>
      <c r="F37" s="282"/>
      <c r="G37" s="282"/>
      <c r="H37" s="282"/>
      <c r="I37" s="282"/>
    </row>
    <row r="38" spans="1:9">
      <c r="A38" s="282"/>
      <c r="B38" s="282"/>
      <c r="C38" s="282"/>
      <c r="D38" s="282"/>
      <c r="E38" s="282"/>
      <c r="F38" s="282"/>
      <c r="G38" s="282"/>
      <c r="H38" s="282"/>
      <c r="I38" s="282"/>
    </row>
    <row r="39" spans="1:9">
      <c r="A39" s="282"/>
      <c r="B39" s="282"/>
      <c r="C39" s="282"/>
      <c r="D39" s="282"/>
      <c r="E39" s="282"/>
      <c r="F39" s="282"/>
      <c r="G39" s="282"/>
      <c r="H39" s="282"/>
      <c r="I39" s="282"/>
    </row>
    <row r="40" spans="1:9">
      <c r="A40" s="53"/>
      <c r="B40" s="53"/>
      <c r="C40" s="53"/>
      <c r="D40" s="53"/>
      <c r="E40" s="53"/>
      <c r="F40" s="53"/>
      <c r="G40" s="53"/>
      <c r="H40" s="53"/>
      <c r="I40" s="53"/>
    </row>
    <row r="41" spans="1:9">
      <c r="A41" s="47"/>
      <c r="B41" s="47"/>
      <c r="C41" s="47"/>
      <c r="D41" s="47"/>
      <c r="E41" s="47"/>
      <c r="F41" s="47"/>
      <c r="G41" s="47"/>
      <c r="H41" s="47"/>
      <c r="I41" s="47"/>
    </row>
    <row r="42" spans="1:9">
      <c r="A42" s="47"/>
      <c r="B42" s="47"/>
      <c r="C42" s="47"/>
      <c r="D42" s="47"/>
      <c r="E42" s="264" t="s">
        <v>144</v>
      </c>
      <c r="F42" s="264"/>
      <c r="G42" s="264"/>
      <c r="H42" s="264"/>
      <c r="I42" s="264"/>
    </row>
    <row r="43" spans="1:9">
      <c r="A43" s="47"/>
      <c r="B43" s="47"/>
      <c r="C43" s="47"/>
      <c r="D43" s="47"/>
      <c r="E43" s="264" t="s">
        <v>145</v>
      </c>
      <c r="F43" s="264"/>
      <c r="G43" s="264"/>
      <c r="H43" s="264"/>
      <c r="I43" s="264"/>
    </row>
    <row r="44" spans="1:9">
      <c r="A44" s="47"/>
      <c r="B44" s="47"/>
      <c r="C44" s="47"/>
      <c r="D44" s="47"/>
      <c r="E44" s="54"/>
      <c r="F44" s="54"/>
      <c r="G44" s="54"/>
      <c r="H44" s="54"/>
      <c r="I44" s="54">
        <v>4</v>
      </c>
    </row>
    <row r="45" spans="1:9">
      <c r="A45" s="283" t="s">
        <v>146</v>
      </c>
      <c r="B45" s="283"/>
      <c r="C45" s="283"/>
      <c r="D45" s="283"/>
      <c r="E45" s="283"/>
      <c r="F45" s="283"/>
      <c r="G45" s="283"/>
      <c r="H45" s="283"/>
      <c r="I45" s="283"/>
    </row>
    <row r="46" spans="1:9">
      <c r="A46" s="55">
        <v>1</v>
      </c>
      <c r="B46" s="284" t="s">
        <v>147</v>
      </c>
      <c r="C46" s="284"/>
      <c r="D46" s="284"/>
      <c r="E46" s="284"/>
      <c r="F46" s="284"/>
      <c r="G46" s="284"/>
      <c r="H46" s="285" t="str">
        <f>IF([1]Mastersheet!H109="YES",[1]Mastersheet!F109,"N.A.")</f>
        <v>Attached</v>
      </c>
      <c r="I46" s="285"/>
    </row>
    <row r="47" spans="1:9">
      <c r="A47" s="55">
        <v>2</v>
      </c>
      <c r="B47" s="277" t="s">
        <v>148</v>
      </c>
      <c r="C47" s="277"/>
      <c r="D47" s="277"/>
      <c r="E47" s="277"/>
      <c r="F47" s="277"/>
      <c r="G47" s="277"/>
      <c r="H47" s="278" t="str">
        <f>IF([1]Mastersheet!H110="YES",[1]Mastersheet!F110,"N.A.")</f>
        <v>Attached</v>
      </c>
      <c r="I47" s="278"/>
    </row>
    <row r="48" spans="1:9">
      <c r="A48" s="55"/>
      <c r="B48" s="277"/>
      <c r="C48" s="277"/>
      <c r="D48" s="277"/>
      <c r="E48" s="277"/>
      <c r="F48" s="277"/>
      <c r="G48" s="277"/>
      <c r="H48" s="278"/>
      <c r="I48" s="278"/>
    </row>
    <row r="49" spans="1:9">
      <c r="A49" s="55">
        <v>3</v>
      </c>
      <c r="B49" s="284" t="s">
        <v>149</v>
      </c>
      <c r="C49" s="284"/>
      <c r="D49" s="284"/>
      <c r="E49" s="284"/>
      <c r="F49" s="284"/>
      <c r="G49" s="284"/>
      <c r="H49" s="285" t="str">
        <f>IF([1]Mastersheet!H111="YES",[1]Mastersheet!F111,"N.A.")</f>
        <v>Attached</v>
      </c>
      <c r="I49" s="285"/>
    </row>
    <row r="50" spans="1:9">
      <c r="A50" s="55">
        <v>4</v>
      </c>
      <c r="B50" s="277" t="s">
        <v>150</v>
      </c>
      <c r="C50" s="277"/>
      <c r="D50" s="277"/>
      <c r="E50" s="277"/>
      <c r="F50" s="277"/>
      <c r="G50" s="277"/>
      <c r="H50" s="278" t="str">
        <f>IF([1]Mastersheet!H112="YES",[1]Mastersheet!F112,"N.A.")</f>
        <v>N.A.</v>
      </c>
      <c r="I50" s="278"/>
    </row>
    <row r="51" spans="1:9" ht="18" customHeight="1">
      <c r="A51" s="55"/>
      <c r="B51" s="277"/>
      <c r="C51" s="277"/>
      <c r="D51" s="277"/>
      <c r="E51" s="277"/>
      <c r="F51" s="277"/>
      <c r="G51" s="277"/>
      <c r="H51" s="278"/>
      <c r="I51" s="278"/>
    </row>
    <row r="52" spans="1:9" ht="18" customHeight="1">
      <c r="A52" s="55">
        <v>5</v>
      </c>
      <c r="B52" s="277" t="s">
        <v>151</v>
      </c>
      <c r="C52" s="277"/>
      <c r="D52" s="277"/>
      <c r="E52" s="277"/>
      <c r="F52" s="277"/>
      <c r="G52" s="277"/>
      <c r="H52" s="278" t="str">
        <f>IF([1]Mastersheet!H113="YES",[1]Mastersheet!F113,"N.A.")</f>
        <v>Attached</v>
      </c>
      <c r="I52" s="278"/>
    </row>
    <row r="53" spans="1:9" ht="18" customHeight="1">
      <c r="A53" s="55"/>
      <c r="B53" s="277"/>
      <c r="C53" s="277"/>
      <c r="D53" s="277"/>
      <c r="E53" s="277"/>
      <c r="F53" s="277"/>
      <c r="G53" s="277"/>
      <c r="H53" s="278"/>
      <c r="I53" s="278"/>
    </row>
    <row r="54" spans="1:9">
      <c r="A54" s="55">
        <v>6</v>
      </c>
      <c r="B54" s="290" t="s">
        <v>152</v>
      </c>
      <c r="C54" s="290"/>
      <c r="D54" s="290"/>
      <c r="E54" s="290"/>
      <c r="F54" s="290"/>
      <c r="G54" s="290"/>
      <c r="H54" s="278" t="str">
        <f>IF([1]Mastersheet!H114="YES",[1]Mastersheet!F114,"N.A.")</f>
        <v>N.A.</v>
      </c>
      <c r="I54" s="278"/>
    </row>
    <row r="55" spans="1:9" ht="18" customHeight="1">
      <c r="A55" s="55"/>
      <c r="B55" s="290"/>
      <c r="C55" s="290"/>
      <c r="D55" s="290"/>
      <c r="E55" s="290"/>
      <c r="F55" s="290"/>
      <c r="G55" s="290"/>
      <c r="H55" s="278"/>
      <c r="I55" s="278"/>
    </row>
    <row r="56" spans="1:9">
      <c r="A56" s="55"/>
      <c r="B56" s="56"/>
      <c r="C56" s="56"/>
      <c r="D56" s="56"/>
      <c r="E56" s="56"/>
      <c r="F56" s="56"/>
      <c r="G56" s="56"/>
      <c r="H56" s="56"/>
      <c r="I56" s="56"/>
    </row>
    <row r="57" spans="1:9" ht="18" customHeight="1">
      <c r="A57" s="55">
        <v>7</v>
      </c>
      <c r="B57" s="277" t="s">
        <v>153</v>
      </c>
      <c r="C57" s="277"/>
      <c r="D57" s="277"/>
      <c r="E57" s="277"/>
      <c r="F57" s="277"/>
      <c r="G57" s="277"/>
      <c r="H57" s="278" t="str">
        <f>IF([1]Mastersheet!H117="YES",[1]Mastersheet!F116,"N.A.")</f>
        <v>N.A.</v>
      </c>
      <c r="I57" s="291"/>
    </row>
    <row r="58" spans="1:9" ht="18" customHeight="1">
      <c r="A58" s="55"/>
      <c r="B58" s="277"/>
      <c r="C58" s="277"/>
      <c r="D58" s="277"/>
      <c r="E58" s="277"/>
      <c r="F58" s="277"/>
      <c r="G58" s="277"/>
      <c r="H58" s="291"/>
      <c r="I58" s="291"/>
    </row>
    <row r="59" spans="1:9">
      <c r="A59" s="55"/>
      <c r="B59" s="277"/>
      <c r="C59" s="277"/>
      <c r="D59" s="277"/>
      <c r="E59" s="277"/>
      <c r="F59" s="277"/>
      <c r="G59" s="277"/>
      <c r="H59" s="291"/>
      <c r="I59" s="291"/>
    </row>
    <row r="60" spans="1:9">
      <c r="A60" s="55"/>
      <c r="B60" s="277"/>
      <c r="C60" s="277"/>
      <c r="D60" s="277"/>
      <c r="E60" s="277"/>
      <c r="F60" s="277"/>
      <c r="G60" s="277"/>
      <c r="H60" s="291"/>
      <c r="I60" s="291"/>
    </row>
    <row r="61" spans="1:9" ht="18" customHeight="1">
      <c r="A61" s="55">
        <v>8</v>
      </c>
      <c r="B61" s="292" t="s">
        <v>154</v>
      </c>
      <c r="C61" s="292"/>
      <c r="D61" s="292"/>
      <c r="E61" s="292"/>
      <c r="F61" s="292"/>
      <c r="G61" s="292"/>
      <c r="H61" s="278" t="str">
        <f>IF([1]Mastersheet!H118="YES",[1]Mastersheet!F118,"N.A.")</f>
        <v>N.A.</v>
      </c>
      <c r="I61" s="278"/>
    </row>
    <row r="62" spans="1:9">
      <c r="A62" s="55"/>
      <c r="B62" s="292"/>
      <c r="C62" s="292"/>
      <c r="D62" s="292"/>
      <c r="E62" s="292"/>
      <c r="F62" s="292"/>
      <c r="G62" s="292"/>
      <c r="H62" s="278"/>
      <c r="I62" s="278"/>
    </row>
    <row r="63" spans="1:9">
      <c r="A63" s="55"/>
      <c r="B63" s="292"/>
      <c r="C63" s="292"/>
      <c r="D63" s="292"/>
      <c r="E63" s="292"/>
      <c r="F63" s="292"/>
      <c r="G63" s="292"/>
      <c r="H63" s="278"/>
      <c r="I63" s="278"/>
    </row>
    <row r="64" spans="1:9">
      <c r="A64" s="55"/>
      <c r="B64" s="292"/>
      <c r="C64" s="292"/>
      <c r="D64" s="292"/>
      <c r="E64" s="292"/>
      <c r="F64" s="292"/>
      <c r="G64" s="292"/>
      <c r="H64" s="278"/>
      <c r="I64" s="278"/>
    </row>
    <row r="65" spans="1:9">
      <c r="A65" s="55"/>
      <c r="B65" s="292"/>
      <c r="C65" s="292"/>
      <c r="D65" s="292"/>
      <c r="E65" s="292"/>
      <c r="F65" s="292"/>
      <c r="G65" s="292"/>
      <c r="H65" s="278"/>
      <c r="I65" s="278"/>
    </row>
    <row r="66" spans="1:9">
      <c r="A66" s="55"/>
      <c r="B66" s="292"/>
      <c r="C66" s="292"/>
      <c r="D66" s="292"/>
      <c r="E66" s="292"/>
      <c r="F66" s="292"/>
      <c r="G66" s="292"/>
      <c r="H66" s="278"/>
      <c r="I66" s="278"/>
    </row>
    <row r="67" spans="1:9">
      <c r="A67" s="55"/>
      <c r="B67" s="286" t="s">
        <v>155</v>
      </c>
      <c r="C67" s="286"/>
      <c r="D67" s="286"/>
      <c r="E67" s="286"/>
      <c r="F67" s="286"/>
      <c r="G67" s="286"/>
      <c r="H67" s="286"/>
      <c r="I67" s="286"/>
    </row>
    <row r="68" spans="1:9">
      <c r="A68" s="55"/>
      <c r="B68" s="286"/>
      <c r="C68" s="286"/>
      <c r="D68" s="286"/>
      <c r="E68" s="286"/>
      <c r="F68" s="286"/>
      <c r="G68" s="286"/>
      <c r="H68" s="286"/>
      <c r="I68" s="286"/>
    </row>
    <row r="69" spans="1:9">
      <c r="A69" s="55"/>
      <c r="B69" s="286"/>
      <c r="C69" s="286"/>
      <c r="D69" s="286"/>
      <c r="E69" s="286"/>
      <c r="F69" s="286"/>
      <c r="G69" s="286"/>
      <c r="H69" s="286"/>
      <c r="I69" s="286"/>
    </row>
    <row r="70" spans="1:9">
      <c r="A70" s="55"/>
      <c r="B70" s="287" t="s">
        <v>156</v>
      </c>
      <c r="C70" s="287"/>
      <c r="D70" s="287"/>
      <c r="E70" s="287"/>
      <c r="F70" s="287"/>
      <c r="G70" s="287"/>
      <c r="H70" s="287"/>
      <c r="I70" s="287"/>
    </row>
    <row r="71" spans="1:9">
      <c r="A71" s="57"/>
      <c r="B71" s="288"/>
      <c r="C71" s="288"/>
      <c r="D71" s="288"/>
      <c r="E71" s="288"/>
      <c r="F71" s="288"/>
      <c r="G71" s="288"/>
      <c r="H71" s="288"/>
      <c r="I71" s="288"/>
    </row>
    <row r="72" spans="1:9">
      <c r="A72" s="57"/>
      <c r="B72" s="288"/>
      <c r="C72" s="288"/>
      <c r="D72" s="288"/>
      <c r="E72" s="288"/>
      <c r="F72" s="288"/>
      <c r="G72" s="288"/>
      <c r="H72" s="288"/>
      <c r="I72" s="288"/>
    </row>
    <row r="73" spans="1:9">
      <c r="A73" s="57"/>
      <c r="B73" s="288"/>
      <c r="C73" s="288"/>
      <c r="D73" s="288"/>
      <c r="E73" s="288"/>
      <c r="F73" s="288"/>
      <c r="G73" s="288"/>
      <c r="H73" s="288"/>
      <c r="I73" s="288"/>
    </row>
    <row r="74" spans="1:9">
      <c r="A74" s="57"/>
      <c r="B74" s="289"/>
      <c r="C74" s="289"/>
      <c r="D74" s="289"/>
      <c r="E74" s="289"/>
      <c r="F74" s="289"/>
      <c r="G74" s="289"/>
      <c r="H74" s="289"/>
      <c r="I74" s="289"/>
    </row>
  </sheetData>
  <mergeCells count="53">
    <mergeCell ref="B67:I69"/>
    <mergeCell ref="B70:I74"/>
    <mergeCell ref="B54:G55"/>
    <mergeCell ref="H54:I55"/>
    <mergeCell ref="B57:G60"/>
    <mergeCell ref="H57:I60"/>
    <mergeCell ref="B61:G66"/>
    <mergeCell ref="H61:I66"/>
    <mergeCell ref="B49:G49"/>
    <mergeCell ref="H49:I49"/>
    <mergeCell ref="B50:G51"/>
    <mergeCell ref="H50:I51"/>
    <mergeCell ref="B52:G53"/>
    <mergeCell ref="H52:I53"/>
    <mergeCell ref="B47:G48"/>
    <mergeCell ref="H47:I48"/>
    <mergeCell ref="A32:A33"/>
    <mergeCell ref="B32:H33"/>
    <mergeCell ref="I32:I33"/>
    <mergeCell ref="B34:H34"/>
    <mergeCell ref="A35:I35"/>
    <mergeCell ref="A36:I39"/>
    <mergeCell ref="E42:I42"/>
    <mergeCell ref="E43:I43"/>
    <mergeCell ref="A45:I45"/>
    <mergeCell ref="B46:G46"/>
    <mergeCell ref="H46:I46"/>
    <mergeCell ref="A23:I25"/>
    <mergeCell ref="B26:H26"/>
    <mergeCell ref="B27:H27"/>
    <mergeCell ref="B28:H28"/>
    <mergeCell ref="A29:A31"/>
    <mergeCell ref="B29:H31"/>
    <mergeCell ref="I29:I31"/>
    <mergeCell ref="A22:I22"/>
    <mergeCell ref="A11:C11"/>
    <mergeCell ref="A12:C12"/>
    <mergeCell ref="A13:C13"/>
    <mergeCell ref="A15:B15"/>
    <mergeCell ref="C15:D15"/>
    <mergeCell ref="E15:I15"/>
    <mergeCell ref="B19:I19"/>
    <mergeCell ref="A20:D20"/>
    <mergeCell ref="E20:F20"/>
    <mergeCell ref="G20:I20"/>
    <mergeCell ref="A21:I21"/>
    <mergeCell ref="B8:F8"/>
    <mergeCell ref="H8:I8"/>
    <mergeCell ref="A2:I2"/>
    <mergeCell ref="A3:I3"/>
    <mergeCell ref="A4:I5"/>
    <mergeCell ref="A6:I6"/>
    <mergeCell ref="B7:E7"/>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topLeftCell="A22" zoomScaleSheetLayoutView="100" workbookViewId="0">
      <selection activeCell="E23" sqref="E23:G23"/>
    </sheetView>
  </sheetViews>
  <sheetFormatPr defaultRowHeight="18"/>
  <cols>
    <col min="1" max="1" width="7.5703125" style="58" bestFit="1" customWidth="1"/>
    <col min="2" max="2" width="12" style="59" customWidth="1"/>
    <col min="3" max="3" width="9.140625" style="59"/>
    <col min="4" max="4" width="13" style="59" customWidth="1"/>
    <col min="5" max="5" width="15" style="59" customWidth="1"/>
    <col min="6" max="6" width="19" style="59" customWidth="1"/>
    <col min="7" max="7" width="14.42578125" style="59" customWidth="1"/>
    <col min="8" max="16384" width="9.140625" style="59"/>
  </cols>
  <sheetData>
    <row r="1" spans="1:19" ht="14.25" customHeight="1">
      <c r="G1" s="59">
        <v>5</v>
      </c>
    </row>
    <row r="2" spans="1:19">
      <c r="A2" s="299" t="s">
        <v>157</v>
      </c>
      <c r="B2" s="299"/>
      <c r="C2" s="299"/>
      <c r="D2" s="299"/>
      <c r="E2" s="299"/>
      <c r="F2" s="299"/>
      <c r="G2" s="299"/>
      <c r="H2" s="60"/>
      <c r="I2" s="60"/>
    </row>
    <row r="3" spans="1:19">
      <c r="A3" s="285" t="s">
        <v>158</v>
      </c>
      <c r="B3" s="285"/>
      <c r="C3" s="285"/>
      <c r="D3" s="285"/>
      <c r="E3" s="285"/>
      <c r="F3" s="285"/>
      <c r="G3" s="285"/>
      <c r="H3" s="60"/>
      <c r="I3" s="60"/>
    </row>
    <row r="4" spans="1:19">
      <c r="A4" s="300" t="s">
        <v>159</v>
      </c>
      <c r="B4" s="300"/>
      <c r="C4" s="300"/>
      <c r="D4" s="300"/>
      <c r="E4" s="300"/>
      <c r="F4" s="300"/>
      <c r="G4" s="300"/>
      <c r="H4" s="60"/>
      <c r="I4" s="60"/>
      <c r="K4" s="293"/>
      <c r="L4" s="293"/>
      <c r="M4" s="293"/>
      <c r="N4" s="293"/>
      <c r="O4" s="293"/>
      <c r="P4" s="293"/>
      <c r="Q4" s="293"/>
      <c r="R4" s="293"/>
      <c r="S4" s="293"/>
    </row>
    <row r="5" spans="1:19">
      <c r="A5" s="301"/>
      <c r="B5" s="301"/>
      <c r="C5" s="301"/>
      <c r="D5" s="301"/>
      <c r="E5" s="301"/>
      <c r="F5" s="301"/>
      <c r="G5" s="301"/>
      <c r="H5" s="60"/>
      <c r="I5" s="60"/>
      <c r="K5" s="61"/>
      <c r="L5" s="61"/>
      <c r="M5" s="61"/>
      <c r="N5" s="61"/>
      <c r="O5" s="61"/>
      <c r="P5" s="61"/>
      <c r="Q5" s="61"/>
      <c r="R5" s="61"/>
      <c r="S5" s="61"/>
    </row>
    <row r="6" spans="1:19">
      <c r="A6" s="62">
        <v>1</v>
      </c>
      <c r="B6" s="294" t="s">
        <v>160</v>
      </c>
      <c r="C6" s="294"/>
      <c r="D6" s="294"/>
      <c r="E6" s="294" t="str">
        <f>[1]Mastersheet!B3</f>
        <v>ABCD</v>
      </c>
      <c r="F6" s="294"/>
      <c r="G6" s="294"/>
    </row>
    <row r="7" spans="1:19">
      <c r="A7" s="295">
        <v>2</v>
      </c>
      <c r="B7" s="294" t="s">
        <v>161</v>
      </c>
      <c r="C7" s="294"/>
      <c r="D7" s="294"/>
      <c r="E7" s="302">
        <f>[1]Mastersheet!C62</f>
        <v>24549</v>
      </c>
      <c r="F7" s="302"/>
      <c r="G7" s="302"/>
    </row>
    <row r="8" spans="1:19">
      <c r="A8" s="296"/>
      <c r="B8" s="294" t="s">
        <v>162</v>
      </c>
      <c r="C8" s="294"/>
      <c r="D8" s="294"/>
      <c r="E8" s="302" t="str">
        <f>[1]Mastersheet!H62</f>
        <v>31/03/2027</v>
      </c>
      <c r="F8" s="302"/>
      <c r="G8" s="302"/>
    </row>
    <row r="9" spans="1:19">
      <c r="A9" s="295">
        <v>3</v>
      </c>
      <c r="B9" s="297" t="s">
        <v>163</v>
      </c>
      <c r="C9" s="298"/>
      <c r="D9" s="298"/>
      <c r="E9" s="298"/>
      <c r="F9" s="298"/>
      <c r="G9" s="298"/>
    </row>
    <row r="10" spans="1:19">
      <c r="A10" s="296"/>
      <c r="B10" s="298"/>
      <c r="C10" s="298"/>
      <c r="D10" s="298"/>
      <c r="E10" s="298"/>
      <c r="F10" s="298"/>
      <c r="G10" s="298"/>
    </row>
    <row r="11" spans="1:19">
      <c r="A11" s="295">
        <v>4</v>
      </c>
      <c r="B11" s="304" t="s">
        <v>164</v>
      </c>
      <c r="C11" s="304"/>
      <c r="D11" s="304"/>
      <c r="E11" s="304"/>
      <c r="F11" s="304"/>
      <c r="G11" s="304"/>
    </row>
    <row r="12" spans="1:19">
      <c r="A12" s="303"/>
      <c r="B12" s="304"/>
      <c r="C12" s="304"/>
      <c r="D12" s="304"/>
      <c r="E12" s="304"/>
      <c r="F12" s="304"/>
      <c r="G12" s="304"/>
    </row>
    <row r="13" spans="1:19">
      <c r="A13" s="296"/>
      <c r="B13" s="304"/>
      <c r="C13" s="304"/>
      <c r="D13" s="304"/>
      <c r="E13" s="304"/>
      <c r="F13" s="304"/>
      <c r="G13" s="304"/>
    </row>
    <row r="14" spans="1:19">
      <c r="A14" s="295">
        <v>5</v>
      </c>
      <c r="B14" s="297" t="s">
        <v>165</v>
      </c>
      <c r="C14" s="297"/>
      <c r="D14" s="297"/>
      <c r="E14" s="297"/>
      <c r="F14" s="297"/>
      <c r="G14" s="297"/>
    </row>
    <row r="15" spans="1:19">
      <c r="A15" s="296"/>
      <c r="B15" s="297"/>
      <c r="C15" s="297"/>
      <c r="D15" s="297"/>
      <c r="E15" s="297"/>
      <c r="F15" s="297"/>
      <c r="G15" s="297"/>
    </row>
    <row r="16" spans="1:19" ht="18" customHeight="1">
      <c r="A16" s="295">
        <v>6</v>
      </c>
      <c r="B16" s="305" t="s">
        <v>166</v>
      </c>
      <c r="C16" s="305"/>
      <c r="D16" s="305"/>
      <c r="E16" s="306" t="str">
        <f>[1]Mastersheet!B7</f>
        <v>NEAR STATION</v>
      </c>
      <c r="F16" s="307"/>
      <c r="G16" s="308"/>
    </row>
    <row r="17" spans="1:8" ht="18" customHeight="1">
      <c r="A17" s="296"/>
      <c r="B17" s="305"/>
      <c r="C17" s="305"/>
      <c r="D17" s="305"/>
      <c r="E17" s="309"/>
      <c r="F17" s="310"/>
      <c r="G17" s="311"/>
    </row>
    <row r="18" spans="1:8" ht="18" customHeight="1">
      <c r="A18" s="295">
        <v>7</v>
      </c>
      <c r="B18" s="305" t="s">
        <v>167</v>
      </c>
      <c r="C18" s="305"/>
      <c r="D18" s="305"/>
      <c r="E18" s="306" t="str">
        <f>[1]Mastersheet!B8</f>
        <v>NEAR STATION</v>
      </c>
      <c r="F18" s="307"/>
      <c r="G18" s="308"/>
    </row>
    <row r="19" spans="1:8">
      <c r="A19" s="296"/>
      <c r="B19" s="305"/>
      <c r="C19" s="305"/>
      <c r="D19" s="305"/>
      <c r="E19" s="309"/>
      <c r="F19" s="310"/>
      <c r="G19" s="311"/>
    </row>
    <row r="20" spans="1:8" ht="18" customHeight="1">
      <c r="A20" s="295">
        <v>8</v>
      </c>
      <c r="B20" s="304" t="s">
        <v>168</v>
      </c>
      <c r="C20" s="304"/>
      <c r="D20" s="304"/>
      <c r="E20" s="294" t="str">
        <f>PROPER([1]Pravesh!I197)</f>
        <v>Treasury  Bikaner</v>
      </c>
      <c r="F20" s="294"/>
      <c r="G20" s="294"/>
    </row>
    <row r="21" spans="1:8">
      <c r="A21" s="303"/>
      <c r="B21" s="304"/>
      <c r="C21" s="304"/>
      <c r="D21" s="304"/>
      <c r="E21" s="306" t="str">
        <f>[1]Pravesh!$A$561</f>
        <v>State Bank Of India,Abcd Branch,Kotegate Bikaner</v>
      </c>
      <c r="F21" s="307"/>
      <c r="G21" s="308"/>
    </row>
    <row r="22" spans="1:8">
      <c r="A22" s="296"/>
      <c r="B22" s="304"/>
      <c r="C22" s="304"/>
      <c r="D22" s="304"/>
      <c r="E22" s="309"/>
      <c r="F22" s="310"/>
      <c r="G22" s="311"/>
    </row>
    <row r="23" spans="1:8">
      <c r="A23" s="62">
        <v>9</v>
      </c>
      <c r="B23" s="63" t="s">
        <v>169</v>
      </c>
      <c r="C23" s="63"/>
      <c r="D23" s="63"/>
      <c r="E23" s="302" t="s">
        <v>170</v>
      </c>
      <c r="F23" s="302"/>
      <c r="G23" s="302"/>
    </row>
    <row r="24" spans="1:8" ht="18" customHeight="1">
      <c r="A24" s="312">
        <v>10</v>
      </c>
      <c r="B24" s="313" t="s">
        <v>171</v>
      </c>
      <c r="C24" s="314"/>
      <c r="D24" s="314"/>
      <c r="E24" s="314"/>
      <c r="F24" s="315"/>
      <c r="G24" s="322" t="s">
        <v>172</v>
      </c>
      <c r="H24" s="64" t="s">
        <v>173</v>
      </c>
    </row>
    <row r="25" spans="1:8">
      <c r="A25" s="312"/>
      <c r="B25" s="316"/>
      <c r="C25" s="317"/>
      <c r="D25" s="317"/>
      <c r="E25" s="317"/>
      <c r="F25" s="318"/>
      <c r="G25" s="322"/>
    </row>
    <row r="26" spans="1:8">
      <c r="A26" s="312"/>
      <c r="B26" s="316"/>
      <c r="C26" s="317"/>
      <c r="D26" s="317"/>
      <c r="E26" s="317"/>
      <c r="F26" s="318"/>
      <c r="G26" s="322"/>
    </row>
    <row r="27" spans="1:8">
      <c r="A27" s="312"/>
      <c r="B27" s="319"/>
      <c r="C27" s="320"/>
      <c r="D27" s="320"/>
      <c r="E27" s="320"/>
      <c r="F27" s="321"/>
      <c r="G27" s="322"/>
    </row>
    <row r="28" spans="1:8">
      <c r="A28" s="65"/>
      <c r="B28" s="66"/>
      <c r="C28" s="66"/>
      <c r="D28" s="66"/>
      <c r="E28" s="66"/>
      <c r="F28" s="66"/>
      <c r="G28" s="67"/>
    </row>
    <row r="29" spans="1:8">
      <c r="A29" s="323" t="s">
        <v>174</v>
      </c>
      <c r="B29" s="323"/>
      <c r="C29" s="288" t="str">
        <f>'[1]Family data'!H3</f>
        <v>BIKANER</v>
      </c>
      <c r="D29" s="288"/>
      <c r="E29" s="68" t="s">
        <v>175</v>
      </c>
      <c r="F29" s="68"/>
      <c r="G29" s="68"/>
    </row>
    <row r="30" spans="1:8">
      <c r="A30" s="323" t="s">
        <v>176</v>
      </c>
      <c r="B30" s="323"/>
      <c r="C30" s="325">
        <f ca="1">[1]Pravesh!I201</f>
        <v>45564</v>
      </c>
      <c r="D30" s="288"/>
      <c r="E30" s="68" t="s">
        <v>2</v>
      </c>
      <c r="F30" s="326" t="str">
        <f>[1]Mastersheet!B4</f>
        <v>S.D.I.</v>
      </c>
      <c r="G30" s="326"/>
    </row>
    <row r="31" spans="1:8" ht="48.75" customHeight="1">
      <c r="A31" s="69"/>
      <c r="B31" s="327"/>
      <c r="C31" s="327"/>
      <c r="D31" s="327"/>
      <c r="E31" s="68" t="s">
        <v>177</v>
      </c>
      <c r="F31" s="326" t="str">
        <f>[1]Mastersheet!B5</f>
        <v>DEPUTY DIRECTOR, XXXXX, BIKANER</v>
      </c>
      <c r="G31" s="326"/>
    </row>
    <row r="32" spans="1:8" ht="18" customHeight="1">
      <c r="A32" s="328">
        <v>1</v>
      </c>
      <c r="B32" s="329" t="s">
        <v>178</v>
      </c>
      <c r="C32" s="330"/>
      <c r="D32" s="330"/>
      <c r="E32" s="330"/>
      <c r="F32" s="330"/>
      <c r="G32" s="330"/>
    </row>
    <row r="33" spans="1:7">
      <c r="A33" s="328"/>
      <c r="B33" s="330"/>
      <c r="C33" s="330"/>
      <c r="D33" s="330"/>
      <c r="E33" s="330"/>
      <c r="F33" s="330"/>
      <c r="G33" s="330"/>
    </row>
    <row r="34" spans="1:7">
      <c r="A34" s="328"/>
      <c r="B34" s="330"/>
      <c r="C34" s="330"/>
      <c r="D34" s="330"/>
      <c r="E34" s="330"/>
      <c r="F34" s="330"/>
      <c r="G34" s="330"/>
    </row>
    <row r="35" spans="1:7" ht="18" customHeight="1">
      <c r="A35" s="328">
        <v>2</v>
      </c>
      <c r="B35" s="329" t="s">
        <v>179</v>
      </c>
      <c r="C35" s="330"/>
      <c r="D35" s="330"/>
      <c r="E35" s="330"/>
      <c r="F35" s="330"/>
      <c r="G35" s="330"/>
    </row>
    <row r="36" spans="1:7">
      <c r="A36" s="328"/>
      <c r="B36" s="330"/>
      <c r="C36" s="330"/>
      <c r="D36" s="330"/>
      <c r="E36" s="330"/>
      <c r="F36" s="330"/>
      <c r="G36" s="330"/>
    </row>
    <row r="37" spans="1:7">
      <c r="A37" s="328"/>
      <c r="B37" s="330"/>
      <c r="C37" s="330"/>
      <c r="D37" s="330"/>
      <c r="E37" s="330"/>
      <c r="F37" s="330"/>
      <c r="G37" s="330"/>
    </row>
    <row r="38" spans="1:7" ht="18" customHeight="1">
      <c r="A38" s="328">
        <v>3</v>
      </c>
      <c r="B38" s="329" t="s">
        <v>180</v>
      </c>
      <c r="C38" s="330"/>
      <c r="D38" s="330"/>
      <c r="E38" s="330"/>
      <c r="F38" s="330"/>
      <c r="G38" s="330"/>
    </row>
    <row r="39" spans="1:7">
      <c r="A39" s="328"/>
      <c r="B39" s="330"/>
      <c r="C39" s="330"/>
      <c r="D39" s="330"/>
      <c r="E39" s="330"/>
      <c r="F39" s="330"/>
      <c r="G39" s="330"/>
    </row>
    <row r="40" spans="1:7">
      <c r="A40" s="328"/>
      <c r="B40" s="330"/>
      <c r="C40" s="330"/>
      <c r="D40" s="330"/>
      <c r="E40" s="330"/>
      <c r="F40" s="330"/>
      <c r="G40" s="330"/>
    </row>
    <row r="41" spans="1:7">
      <c r="A41" s="65">
        <v>4</v>
      </c>
      <c r="B41" s="324" t="s">
        <v>181</v>
      </c>
      <c r="C41" s="324"/>
      <c r="D41" s="324"/>
      <c r="E41" s="324"/>
      <c r="F41" s="324"/>
      <c r="G41" s="324"/>
    </row>
    <row r="42" spans="1:7">
      <c r="A42" s="65">
        <v>5</v>
      </c>
      <c r="B42" s="324" t="s">
        <v>182</v>
      </c>
      <c r="C42" s="324"/>
      <c r="D42" s="324"/>
      <c r="E42" s="324"/>
      <c r="F42" s="324"/>
      <c r="G42" s="324"/>
    </row>
  </sheetData>
  <mergeCells count="46">
    <mergeCell ref="B42:G42"/>
    <mergeCell ref="A30:B30"/>
    <mergeCell ref="C30:D30"/>
    <mergeCell ref="F30:G30"/>
    <mergeCell ref="B31:D31"/>
    <mergeCell ref="F31:G31"/>
    <mergeCell ref="A32:A34"/>
    <mergeCell ref="B32:G34"/>
    <mergeCell ref="A35:A37"/>
    <mergeCell ref="B35:G37"/>
    <mergeCell ref="A38:A40"/>
    <mergeCell ref="B38:G40"/>
    <mergeCell ref="B41:G41"/>
    <mergeCell ref="E23:G23"/>
    <mergeCell ref="A24:A27"/>
    <mergeCell ref="B24:F27"/>
    <mergeCell ref="G24:G27"/>
    <mergeCell ref="A29:B29"/>
    <mergeCell ref="C29:D29"/>
    <mergeCell ref="A18:A19"/>
    <mergeCell ref="B18:D19"/>
    <mergeCell ref="E18:G19"/>
    <mergeCell ref="A20:A22"/>
    <mergeCell ref="B20:D22"/>
    <mergeCell ref="E20:G20"/>
    <mergeCell ref="E21:G22"/>
    <mergeCell ref="A11:A13"/>
    <mergeCell ref="B11:G13"/>
    <mergeCell ref="A14:A15"/>
    <mergeCell ref="B14:G15"/>
    <mergeCell ref="A16:A17"/>
    <mergeCell ref="B16:D17"/>
    <mergeCell ref="E16:G17"/>
    <mergeCell ref="A2:G2"/>
    <mergeCell ref="A3:G3"/>
    <mergeCell ref="A4:G5"/>
    <mergeCell ref="A7:A8"/>
    <mergeCell ref="B7:D7"/>
    <mergeCell ref="E7:G7"/>
    <mergeCell ref="B8:D8"/>
    <mergeCell ref="E8:G8"/>
    <mergeCell ref="K4:S4"/>
    <mergeCell ref="B6:D6"/>
    <mergeCell ref="E6:G6"/>
    <mergeCell ref="A9:A10"/>
    <mergeCell ref="B9:G10"/>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K264"/>
  <sheetViews>
    <sheetView view="pageBreakPreview" topLeftCell="A217" zoomScaleSheetLayoutView="100" workbookViewId="0">
      <selection activeCell="E241" sqref="E241"/>
    </sheetView>
  </sheetViews>
  <sheetFormatPr defaultRowHeight="18"/>
  <cols>
    <col min="1" max="1" width="6.42578125" style="70" customWidth="1"/>
    <col min="2" max="3" width="9.140625" style="46"/>
    <col min="4" max="4" width="10.42578125" style="46" customWidth="1"/>
    <col min="5" max="5" width="11.85546875" style="46" customWidth="1"/>
    <col min="6" max="6" width="9.140625" style="46"/>
    <col min="7" max="7" width="10.42578125" style="46" customWidth="1"/>
    <col min="8" max="8" width="14" style="46" customWidth="1"/>
    <col min="9" max="9" width="12.42578125" style="46" customWidth="1"/>
    <col min="10" max="10" width="13.28515625" style="46" customWidth="1"/>
    <col min="11" max="16384" width="9.140625" style="46"/>
  </cols>
  <sheetData>
    <row r="1" spans="1:10">
      <c r="J1" s="46">
        <v>6</v>
      </c>
    </row>
    <row r="2" spans="1:10">
      <c r="A2" s="340" t="s">
        <v>183</v>
      </c>
      <c r="B2" s="340"/>
      <c r="C2" s="340"/>
      <c r="D2" s="340"/>
      <c r="E2" s="340"/>
      <c r="F2" s="340"/>
      <c r="G2" s="340"/>
      <c r="H2" s="340"/>
      <c r="I2" s="340"/>
      <c r="J2" s="340"/>
    </row>
    <row r="3" spans="1:10">
      <c r="A3" s="340" t="s">
        <v>184</v>
      </c>
      <c r="B3" s="340"/>
      <c r="C3" s="340"/>
      <c r="D3" s="340"/>
      <c r="E3" s="340"/>
      <c r="F3" s="340"/>
      <c r="G3" s="340"/>
      <c r="H3" s="340"/>
      <c r="I3" s="340"/>
      <c r="J3" s="340"/>
    </row>
    <row r="4" spans="1:10">
      <c r="A4" s="341" t="s">
        <v>185</v>
      </c>
      <c r="B4" s="341"/>
      <c r="C4" s="341"/>
      <c r="D4" s="341"/>
      <c r="E4" s="341"/>
      <c r="F4" s="341"/>
      <c r="G4" s="341"/>
      <c r="H4" s="341"/>
      <c r="I4" s="341"/>
      <c r="J4" s="341"/>
    </row>
    <row r="5" spans="1:10">
      <c r="A5" s="341" t="s">
        <v>186</v>
      </c>
      <c r="B5" s="341"/>
      <c r="C5" s="341"/>
      <c r="D5" s="341"/>
      <c r="E5" s="341"/>
      <c r="F5" s="341"/>
      <c r="G5" s="341"/>
      <c r="H5" s="341"/>
      <c r="I5" s="341"/>
      <c r="J5" s="341"/>
    </row>
    <row r="6" spans="1:10">
      <c r="A6" s="340" t="s">
        <v>187</v>
      </c>
      <c r="B6" s="340"/>
      <c r="C6" s="340"/>
      <c r="D6" s="340"/>
      <c r="E6" s="340"/>
      <c r="F6" s="340"/>
      <c r="G6" s="340"/>
      <c r="H6" s="340"/>
      <c r="I6" s="340"/>
      <c r="J6" s="340"/>
    </row>
    <row r="7" spans="1:10">
      <c r="A7" s="71">
        <v>1</v>
      </c>
      <c r="B7" s="294" t="s">
        <v>188</v>
      </c>
      <c r="C7" s="294"/>
      <c r="D7" s="294"/>
      <c r="E7" s="294"/>
      <c r="F7" s="294" t="str">
        <f>[1]Mastersheet!B3</f>
        <v>ABCD</v>
      </c>
      <c r="G7" s="294"/>
      <c r="H7" s="294"/>
      <c r="I7" s="294"/>
      <c r="J7" s="294"/>
    </row>
    <row r="8" spans="1:10" ht="18" customHeight="1">
      <c r="A8" s="331">
        <v>2</v>
      </c>
      <c r="B8" s="304" t="s">
        <v>189</v>
      </c>
      <c r="C8" s="304"/>
      <c r="D8" s="304"/>
      <c r="E8" s="304"/>
      <c r="F8" s="333" t="str">
        <f>[1]Mastersheet!G3</f>
        <v>XYZ</v>
      </c>
      <c r="G8" s="334"/>
      <c r="H8" s="334"/>
      <c r="I8" s="334"/>
      <c r="J8" s="335"/>
    </row>
    <row r="9" spans="1:10">
      <c r="A9" s="332"/>
      <c r="B9" s="304"/>
      <c r="C9" s="304"/>
      <c r="D9" s="304"/>
      <c r="E9" s="304"/>
      <c r="F9" s="336" t="str">
        <f>IF('[1]Family data'!F3="Shri","",IF('[1]Family data'!F3="Smt",CONCATENATE("(",'[1]Family data'!H4,")")))</f>
        <v/>
      </c>
      <c r="G9" s="337"/>
      <c r="H9" s="337"/>
      <c r="I9" s="338" t="str">
        <f>IF('[1]Family data'!F3="Shri","",IF('[1]Family data'!F3="Smt",CONCATENATE("(","Husband of ",PROPER([1]Mastersheet!B3),")")))</f>
        <v/>
      </c>
      <c r="J9" s="339"/>
    </row>
    <row r="10" spans="1:10">
      <c r="A10" s="71">
        <v>3</v>
      </c>
      <c r="B10" s="294" t="s">
        <v>190</v>
      </c>
      <c r="C10" s="294"/>
      <c r="D10" s="294"/>
      <c r="E10" s="294"/>
      <c r="F10" s="302">
        <f>[1]Mastersheet!C62</f>
        <v>24549</v>
      </c>
      <c r="G10" s="302"/>
      <c r="H10" s="302"/>
      <c r="I10" s="302"/>
      <c r="J10" s="302"/>
    </row>
    <row r="11" spans="1:10">
      <c r="A11" s="71">
        <v>4</v>
      </c>
      <c r="B11" s="294" t="s">
        <v>191</v>
      </c>
      <c r="C11" s="294"/>
      <c r="D11" s="294"/>
      <c r="E11" s="294"/>
      <c r="F11" s="294" t="str">
        <f>'[1]Family data'!F4</f>
        <v>Hindu</v>
      </c>
      <c r="G11" s="294"/>
      <c r="H11" s="294"/>
      <c r="I11" s="294"/>
      <c r="J11" s="294"/>
    </row>
    <row r="12" spans="1:10" ht="18" customHeight="1">
      <c r="A12" s="331">
        <v>5</v>
      </c>
      <c r="B12" s="343" t="s">
        <v>192</v>
      </c>
      <c r="C12" s="343"/>
      <c r="D12" s="343"/>
      <c r="E12" s="343"/>
      <c r="F12" s="304" t="str">
        <f>[1]Mastersheet!B7</f>
        <v>NEAR STATION</v>
      </c>
      <c r="G12" s="304"/>
      <c r="H12" s="304"/>
      <c r="I12" s="304"/>
      <c r="J12" s="304"/>
    </row>
    <row r="13" spans="1:10">
      <c r="A13" s="332"/>
      <c r="B13" s="343"/>
      <c r="C13" s="343"/>
      <c r="D13" s="343"/>
      <c r="E13" s="343"/>
      <c r="F13" s="304"/>
      <c r="G13" s="304"/>
      <c r="H13" s="304"/>
      <c r="I13" s="304"/>
      <c r="J13" s="304"/>
    </row>
    <row r="14" spans="1:10">
      <c r="A14" s="342"/>
      <c r="B14" s="343"/>
      <c r="C14" s="343"/>
      <c r="D14" s="343"/>
      <c r="E14" s="343"/>
      <c r="F14" s="304"/>
      <c r="G14" s="304"/>
      <c r="H14" s="304"/>
      <c r="I14" s="304"/>
      <c r="J14" s="304"/>
    </row>
    <row r="15" spans="1:10">
      <c r="A15" s="331">
        <v>6</v>
      </c>
      <c r="B15" s="294" t="s">
        <v>193</v>
      </c>
      <c r="C15" s="294"/>
      <c r="D15" s="294"/>
      <c r="E15" s="294"/>
      <c r="F15" s="294"/>
      <c r="G15" s="294"/>
      <c r="H15" s="294"/>
      <c r="I15" s="294"/>
      <c r="J15" s="294"/>
    </row>
    <row r="16" spans="1:10" ht="15.75" customHeight="1">
      <c r="A16" s="332"/>
      <c r="B16" s="294" t="s">
        <v>194</v>
      </c>
      <c r="C16" s="294"/>
      <c r="D16" s="294"/>
      <c r="E16" s="294"/>
      <c r="F16" s="294" t="str">
        <f>IF([1]Mastersheet!B9="Officiating","Nil",[1]Mastersheet!B9)</f>
        <v>Substantive</v>
      </c>
      <c r="G16" s="294"/>
      <c r="H16" s="294"/>
      <c r="I16" s="294"/>
      <c r="J16" s="294"/>
    </row>
    <row r="17" spans="1:10" ht="18" customHeight="1">
      <c r="A17" s="342"/>
      <c r="B17" s="294" t="s">
        <v>195</v>
      </c>
      <c r="C17" s="294"/>
      <c r="D17" s="294"/>
      <c r="E17" s="294"/>
      <c r="F17" s="294" t="str">
        <f>IF([1]Mastersheet!B9="Officiating",[1]Mastersheet!B9,"Nil")</f>
        <v>Nil</v>
      </c>
      <c r="G17" s="294"/>
      <c r="H17" s="294"/>
      <c r="I17" s="294"/>
      <c r="J17" s="294"/>
    </row>
    <row r="18" spans="1:10" ht="15.75" customHeight="1">
      <c r="A18" s="331">
        <v>7</v>
      </c>
      <c r="B18" s="294" t="s">
        <v>196</v>
      </c>
      <c r="C18" s="294"/>
      <c r="D18" s="294"/>
      <c r="E18" s="294"/>
      <c r="F18" s="302">
        <f>[1]Mastersheet!B63</f>
        <v>32979</v>
      </c>
      <c r="G18" s="302"/>
      <c r="H18" s="302"/>
      <c r="I18" s="302"/>
      <c r="J18" s="302"/>
    </row>
    <row r="19" spans="1:10" ht="18" customHeight="1">
      <c r="A19" s="332"/>
      <c r="B19" s="294" t="s">
        <v>197</v>
      </c>
      <c r="C19" s="294"/>
      <c r="D19" s="294"/>
      <c r="E19" s="294"/>
      <c r="F19" s="302" t="str">
        <f>[1]Mastersheet!H62</f>
        <v>31/03/2027</v>
      </c>
      <c r="G19" s="302"/>
      <c r="H19" s="302"/>
      <c r="I19" s="302"/>
      <c r="J19" s="302"/>
    </row>
    <row r="20" spans="1:10" ht="18" customHeight="1">
      <c r="A20" s="349">
        <v>8</v>
      </c>
      <c r="B20" s="352" t="s">
        <v>198</v>
      </c>
      <c r="C20" s="352"/>
      <c r="D20" s="352"/>
      <c r="E20" s="352"/>
      <c r="F20" s="352"/>
      <c r="G20" s="352"/>
      <c r="H20" s="352"/>
      <c r="I20" s="352"/>
      <c r="J20" s="352"/>
    </row>
    <row r="21" spans="1:10" ht="18" customHeight="1">
      <c r="A21" s="357"/>
      <c r="B21" s="359" t="s">
        <v>199</v>
      </c>
      <c r="C21" s="359" t="s">
        <v>200</v>
      </c>
      <c r="D21" s="304" t="s">
        <v>201</v>
      </c>
      <c r="E21" s="304"/>
      <c r="F21" s="304"/>
      <c r="G21" s="304"/>
      <c r="H21" s="347" t="str">
        <f>IF([1]Q.S.!G16&gt;0,[1]Q.S.!G16,"NIL")</f>
        <v>NIL</v>
      </c>
      <c r="I21" s="353"/>
      <c r="J21" s="354"/>
    </row>
    <row r="22" spans="1:10">
      <c r="A22" s="357"/>
      <c r="B22" s="359"/>
      <c r="C22" s="359"/>
      <c r="D22" s="304"/>
      <c r="E22" s="304"/>
      <c r="F22" s="304"/>
      <c r="G22" s="304"/>
      <c r="H22" s="348"/>
      <c r="I22" s="355"/>
      <c r="J22" s="356"/>
    </row>
    <row r="23" spans="1:10">
      <c r="A23" s="357"/>
      <c r="B23" s="359"/>
      <c r="C23" s="359" t="s">
        <v>202</v>
      </c>
      <c r="D23" s="297" t="s">
        <v>203</v>
      </c>
      <c r="E23" s="297"/>
      <c r="F23" s="297"/>
      <c r="G23" s="297"/>
      <c r="H23" s="360" t="str">
        <f>IF([1]Q.S.!G17&gt;0,[1]Q.S.!G17,"NIL")</f>
        <v>NIL</v>
      </c>
      <c r="I23" s="360"/>
      <c r="J23" s="360"/>
    </row>
    <row r="24" spans="1:10">
      <c r="A24" s="357"/>
      <c r="B24" s="359"/>
      <c r="C24" s="359"/>
      <c r="D24" s="297"/>
      <c r="E24" s="297"/>
      <c r="F24" s="297"/>
      <c r="G24" s="297"/>
      <c r="H24" s="360"/>
      <c r="I24" s="360"/>
      <c r="J24" s="360"/>
    </row>
    <row r="25" spans="1:10" ht="18" customHeight="1">
      <c r="A25" s="357"/>
      <c r="B25" s="359" t="s">
        <v>204</v>
      </c>
      <c r="C25" s="344" t="s">
        <v>205</v>
      </c>
      <c r="D25" s="344"/>
      <c r="E25" s="344"/>
      <c r="F25" s="344"/>
      <c r="G25" s="344"/>
      <c r="H25" s="71" t="s">
        <v>206</v>
      </c>
      <c r="I25" s="71" t="s">
        <v>207</v>
      </c>
      <c r="J25" s="71" t="s">
        <v>208</v>
      </c>
    </row>
    <row r="26" spans="1:10">
      <c r="A26" s="357"/>
      <c r="B26" s="359"/>
      <c r="C26" s="344"/>
      <c r="D26" s="344"/>
      <c r="E26" s="344"/>
      <c r="F26" s="344"/>
      <c r="G26" s="344"/>
      <c r="H26" s="345" t="str">
        <f>IF([1]Q.S.!F37&gt;0,[1]Q.S.!F37,"NIL")</f>
        <v>NIL</v>
      </c>
      <c r="I26" s="345" t="str">
        <f>IF([1]Q.S.!G37&gt;0,[1]Q.S.!G37,"NIL")</f>
        <v>NIL</v>
      </c>
      <c r="J26" s="347" t="str">
        <f>IF([1]Q.S.!H37&gt;0,[1]Q.S.!H37,"NIL")</f>
        <v>NIL</v>
      </c>
    </row>
    <row r="27" spans="1:10" ht="15.75" customHeight="1">
      <c r="A27" s="358"/>
      <c r="B27" s="359"/>
      <c r="C27" s="344"/>
      <c r="D27" s="344"/>
      <c r="E27" s="344"/>
      <c r="F27" s="344"/>
      <c r="G27" s="344"/>
      <c r="H27" s="346"/>
      <c r="I27" s="346"/>
      <c r="J27" s="348"/>
    </row>
    <row r="28" spans="1:10" ht="18" customHeight="1">
      <c r="A28" s="349">
        <v>9</v>
      </c>
      <c r="B28" s="352" t="s">
        <v>209</v>
      </c>
      <c r="C28" s="352"/>
      <c r="D28" s="352"/>
      <c r="E28" s="352"/>
      <c r="F28" s="352"/>
      <c r="G28" s="352"/>
      <c r="H28" s="352"/>
      <c r="I28" s="352"/>
      <c r="J28" s="352"/>
    </row>
    <row r="29" spans="1:10">
      <c r="A29" s="350"/>
      <c r="B29" s="322" t="s">
        <v>199</v>
      </c>
      <c r="C29" s="344" t="s">
        <v>210</v>
      </c>
      <c r="D29" s="344"/>
      <c r="E29" s="344"/>
      <c r="F29" s="344"/>
      <c r="G29" s="344"/>
      <c r="H29" s="347" t="str">
        <f>IF([1]Q.S.!G39&gt;0,[1]Q.S.!G39,"NIL")</f>
        <v>NIL</v>
      </c>
      <c r="I29" s="353"/>
      <c r="J29" s="354"/>
    </row>
    <row r="30" spans="1:10">
      <c r="A30" s="350"/>
      <c r="B30" s="322"/>
      <c r="C30" s="344"/>
      <c r="D30" s="344"/>
      <c r="E30" s="344"/>
      <c r="F30" s="344"/>
      <c r="G30" s="344"/>
      <c r="H30" s="348"/>
      <c r="I30" s="355"/>
      <c r="J30" s="356"/>
    </row>
    <row r="31" spans="1:10" ht="18" customHeight="1">
      <c r="A31" s="350"/>
      <c r="B31" s="322" t="s">
        <v>204</v>
      </c>
      <c r="C31" s="344" t="s">
        <v>211</v>
      </c>
      <c r="D31" s="344"/>
      <c r="E31" s="344"/>
      <c r="F31" s="344"/>
      <c r="G31" s="344"/>
      <c r="H31" s="347" t="str">
        <f>IF([1]Q.S.!G40&gt;0,[1]Q.S.!G40,"NIL")</f>
        <v>NIL</v>
      </c>
      <c r="I31" s="353"/>
      <c r="J31" s="354"/>
    </row>
    <row r="32" spans="1:10">
      <c r="A32" s="351"/>
      <c r="B32" s="322"/>
      <c r="C32" s="344"/>
      <c r="D32" s="344"/>
      <c r="E32" s="344"/>
      <c r="F32" s="344"/>
      <c r="G32" s="344"/>
      <c r="H32" s="348"/>
      <c r="I32" s="355"/>
      <c r="J32" s="356"/>
    </row>
    <row r="33" spans="1:10" ht="15.75" customHeight="1">
      <c r="A33" s="349">
        <v>10</v>
      </c>
      <c r="B33" s="352" t="s">
        <v>212</v>
      </c>
      <c r="C33" s="352"/>
      <c r="D33" s="352"/>
      <c r="E33" s="352"/>
      <c r="F33" s="352"/>
      <c r="G33" s="352"/>
      <c r="H33" s="352"/>
      <c r="I33" s="352"/>
      <c r="J33" s="352"/>
    </row>
    <row r="34" spans="1:10" ht="18" customHeight="1">
      <c r="A34" s="357"/>
      <c r="B34" s="304" t="s">
        <v>213</v>
      </c>
      <c r="C34" s="304"/>
      <c r="D34" s="304"/>
      <c r="E34" s="304"/>
      <c r="F34" s="304"/>
      <c r="G34" s="304"/>
      <c r="H34" s="304"/>
      <c r="I34" s="304"/>
      <c r="J34" s="304"/>
    </row>
    <row r="35" spans="1:10" ht="18" customHeight="1">
      <c r="A35" s="357"/>
      <c r="B35" s="362" t="s">
        <v>214</v>
      </c>
      <c r="C35" s="362"/>
      <c r="D35" s="362"/>
      <c r="E35" s="362"/>
      <c r="F35" s="362"/>
      <c r="G35" s="362"/>
      <c r="H35" s="72" t="s">
        <v>215</v>
      </c>
      <c r="I35" s="72" t="s">
        <v>216</v>
      </c>
      <c r="J35" s="72" t="s">
        <v>208</v>
      </c>
    </row>
    <row r="36" spans="1:10">
      <c r="A36" s="358"/>
      <c r="B36" s="362" t="str">
        <f>IF([1]Q.S.!A20="","N.A.",[1]Q.S.!A20)</f>
        <v>N.A.</v>
      </c>
      <c r="C36" s="362"/>
      <c r="D36" s="362"/>
      <c r="E36" s="362"/>
      <c r="F36" s="362"/>
      <c r="G36" s="362"/>
      <c r="H36" s="73" t="str">
        <f>IF([1]Q.S.!F20&gt;0,[1]Q.S.!F20,"NIL")</f>
        <v>NIL</v>
      </c>
      <c r="I36" s="73" t="str">
        <f>IF([1]Q.S.!G20&gt;0,[1]Q.S.!G20,"NIL")</f>
        <v>NIL</v>
      </c>
      <c r="J36" s="73" t="str">
        <f>IF([1]Q.S.!H20&gt;0,[1]Q.S.!H20,"NIL")</f>
        <v>NIL</v>
      </c>
    </row>
    <row r="37" spans="1:10" ht="18" customHeight="1">
      <c r="A37" s="349">
        <v>11</v>
      </c>
      <c r="B37" s="352" t="s">
        <v>217</v>
      </c>
      <c r="C37" s="352"/>
      <c r="D37" s="352"/>
      <c r="E37" s="352"/>
      <c r="F37" s="352"/>
      <c r="G37" s="352"/>
      <c r="H37" s="352"/>
      <c r="I37" s="352"/>
      <c r="J37" s="352"/>
    </row>
    <row r="38" spans="1:10" ht="18" customHeight="1">
      <c r="A38" s="357"/>
      <c r="B38" s="304" t="s">
        <v>218</v>
      </c>
      <c r="C38" s="304"/>
      <c r="D38" s="304"/>
      <c r="E38" s="304"/>
      <c r="F38" s="304"/>
      <c r="G38" s="304"/>
      <c r="H38" s="72" t="s">
        <v>215</v>
      </c>
      <c r="I38" s="72" t="s">
        <v>216</v>
      </c>
      <c r="J38" s="72" t="s">
        <v>208</v>
      </c>
    </row>
    <row r="39" spans="1:10">
      <c r="A39" s="357"/>
      <c r="B39" s="322"/>
      <c r="C39" s="322"/>
      <c r="D39" s="322"/>
      <c r="E39" s="322"/>
      <c r="F39" s="322"/>
      <c r="G39" s="322"/>
      <c r="H39" s="74">
        <f>[1]Mastersheet!B77</f>
        <v>36</v>
      </c>
      <c r="I39" s="74">
        <f>[1]Mastersheet!C77</f>
        <v>11</v>
      </c>
      <c r="J39" s="74">
        <f>[1]Mastersheet!D77</f>
        <v>16</v>
      </c>
    </row>
    <row r="40" spans="1:10">
      <c r="A40" s="358"/>
      <c r="B40" s="322"/>
      <c r="C40" s="322"/>
      <c r="D40" s="322"/>
      <c r="E40" s="322"/>
      <c r="F40" s="322"/>
      <c r="G40" s="322"/>
      <c r="H40" s="71"/>
      <c r="I40" s="71"/>
      <c r="J40" s="71"/>
    </row>
    <row r="41" spans="1:10" ht="18" customHeight="1">
      <c r="A41" s="72">
        <v>12</v>
      </c>
      <c r="B41" s="352" t="s">
        <v>219</v>
      </c>
      <c r="C41" s="352"/>
      <c r="D41" s="352"/>
      <c r="E41" s="352"/>
      <c r="F41" s="352"/>
      <c r="G41" s="352"/>
      <c r="H41" s="361" t="str">
        <f>[1]Mastersheet!G6</f>
        <v>Superannuation Pension</v>
      </c>
      <c r="I41" s="361"/>
      <c r="J41" s="361"/>
    </row>
    <row r="42" spans="1:10">
      <c r="A42" s="349">
        <v>13</v>
      </c>
      <c r="B42" s="294" t="s">
        <v>220</v>
      </c>
      <c r="C42" s="294"/>
      <c r="D42" s="294"/>
      <c r="E42" s="294"/>
      <c r="F42" s="294"/>
      <c r="G42" s="294"/>
      <c r="H42" s="294"/>
      <c r="I42" s="294"/>
      <c r="J42" s="294"/>
    </row>
    <row r="43" spans="1:10" ht="18" customHeight="1">
      <c r="A43" s="350"/>
      <c r="B43" s="297" t="s">
        <v>221</v>
      </c>
      <c r="C43" s="344" t="s">
        <v>222</v>
      </c>
      <c r="D43" s="344"/>
      <c r="E43" s="344"/>
      <c r="F43" s="344"/>
      <c r="G43" s="344"/>
      <c r="H43" s="374" t="str">
        <f>IF([1]Q.S.!H12&gt;0,[1]Q.S.!H12,"N.A.")</f>
        <v>N.A.</v>
      </c>
      <c r="I43" s="374"/>
      <c r="J43" s="374"/>
    </row>
    <row r="44" spans="1:10">
      <c r="A44" s="350"/>
      <c r="B44" s="297"/>
      <c r="C44" s="344"/>
      <c r="D44" s="344"/>
      <c r="E44" s="344"/>
      <c r="F44" s="344"/>
      <c r="G44" s="344"/>
      <c r="H44" s="374"/>
      <c r="I44" s="374"/>
      <c r="J44" s="374"/>
    </row>
    <row r="45" spans="1:10" ht="18" customHeight="1">
      <c r="A45" s="350"/>
      <c r="B45" s="297" t="s">
        <v>223</v>
      </c>
      <c r="C45" s="344" t="s">
        <v>224</v>
      </c>
      <c r="D45" s="344"/>
      <c r="E45" s="344"/>
      <c r="F45" s="344"/>
      <c r="G45" s="344"/>
      <c r="H45" s="363" t="str">
        <f>IF([1]Q.S.!H13&gt;0,[1]Q.S.!H13,"N.A.")</f>
        <v>N.A.</v>
      </c>
      <c r="I45" s="364"/>
      <c r="J45" s="365"/>
    </row>
    <row r="46" spans="1:10">
      <c r="A46" s="350"/>
      <c r="B46" s="297"/>
      <c r="C46" s="344"/>
      <c r="D46" s="344"/>
      <c r="E46" s="344"/>
      <c r="F46" s="344"/>
      <c r="G46" s="344"/>
      <c r="H46" s="369"/>
      <c r="I46" s="370"/>
      <c r="J46" s="371"/>
    </row>
    <row r="47" spans="1:10" ht="15" customHeight="1">
      <c r="A47" s="350"/>
      <c r="B47" s="297" t="s">
        <v>225</v>
      </c>
      <c r="C47" s="344" t="s">
        <v>226</v>
      </c>
      <c r="D47" s="344"/>
      <c r="E47" s="344"/>
      <c r="F47" s="344"/>
      <c r="G47" s="344"/>
      <c r="H47" s="363" t="str">
        <f>IF([1]Q.S.!H14&gt;0,[1]Q.S.!H14,"N.A.")</f>
        <v>N.A.</v>
      </c>
      <c r="I47" s="364"/>
      <c r="J47" s="365"/>
    </row>
    <row r="48" spans="1:10">
      <c r="A48" s="350"/>
      <c r="B48" s="297"/>
      <c r="C48" s="344"/>
      <c r="D48" s="344"/>
      <c r="E48" s="344"/>
      <c r="F48" s="344"/>
      <c r="G48" s="344"/>
      <c r="H48" s="366"/>
      <c r="I48" s="367"/>
      <c r="J48" s="368"/>
    </row>
    <row r="49" spans="1:10">
      <c r="A49" s="351"/>
      <c r="B49" s="297"/>
      <c r="C49" s="344"/>
      <c r="D49" s="344"/>
      <c r="E49" s="344"/>
      <c r="F49" s="344"/>
      <c r="G49" s="344"/>
      <c r="H49" s="369"/>
      <c r="I49" s="370"/>
      <c r="J49" s="371"/>
    </row>
    <row r="50" spans="1:10">
      <c r="A50" s="372">
        <v>7</v>
      </c>
      <c r="B50" s="372"/>
      <c r="C50" s="372"/>
      <c r="D50" s="372"/>
      <c r="E50" s="372"/>
      <c r="F50" s="372"/>
      <c r="G50" s="372"/>
      <c r="H50" s="372"/>
      <c r="I50" s="372"/>
      <c r="J50" s="372"/>
    </row>
    <row r="51" spans="1:10">
      <c r="A51" s="331">
        <v>14</v>
      </c>
      <c r="B51" s="344" t="s">
        <v>227</v>
      </c>
      <c r="C51" s="344"/>
      <c r="D51" s="344"/>
      <c r="E51" s="344"/>
      <c r="F51" s="344"/>
      <c r="G51" s="344"/>
      <c r="H51" s="322" t="s">
        <v>228</v>
      </c>
      <c r="I51" s="322"/>
      <c r="J51" s="322"/>
    </row>
    <row r="52" spans="1:10">
      <c r="A52" s="342"/>
      <c r="B52" s="344"/>
      <c r="C52" s="344"/>
      <c r="D52" s="344"/>
      <c r="E52" s="344"/>
      <c r="F52" s="344"/>
      <c r="G52" s="344"/>
      <c r="H52" s="322"/>
      <c r="I52" s="322"/>
      <c r="J52" s="322"/>
    </row>
    <row r="53" spans="1:10">
      <c r="A53" s="331">
        <v>15</v>
      </c>
      <c r="B53" s="304" t="s">
        <v>229</v>
      </c>
      <c r="C53" s="304"/>
      <c r="D53" s="304"/>
      <c r="E53" s="304"/>
      <c r="F53" s="304"/>
      <c r="G53" s="304"/>
      <c r="H53" s="373" t="str">
        <f>[1]Mastersheet!A76</f>
        <v>36  Year  11  Month  16  Days</v>
      </c>
      <c r="I53" s="373"/>
      <c r="J53" s="373"/>
    </row>
    <row r="54" spans="1:10">
      <c r="A54" s="332"/>
      <c r="B54" s="304"/>
      <c r="C54" s="304"/>
      <c r="D54" s="304"/>
      <c r="E54" s="304"/>
      <c r="F54" s="304"/>
      <c r="G54" s="304"/>
      <c r="H54" s="373"/>
      <c r="I54" s="373"/>
      <c r="J54" s="373"/>
    </row>
    <row r="55" spans="1:10">
      <c r="A55" s="349">
        <v>16</v>
      </c>
      <c r="B55" s="382" t="s">
        <v>230</v>
      </c>
      <c r="C55" s="383"/>
      <c r="D55" s="383"/>
      <c r="E55" s="383"/>
      <c r="F55" s="383"/>
      <c r="G55" s="384"/>
      <c r="H55" s="71" t="s">
        <v>231</v>
      </c>
      <c r="I55" s="71" t="s">
        <v>232</v>
      </c>
      <c r="J55" s="71" t="s">
        <v>233</v>
      </c>
    </row>
    <row r="56" spans="1:10" ht="18" customHeight="1">
      <c r="A56" s="350"/>
      <c r="B56" s="75" t="s">
        <v>234</v>
      </c>
      <c r="C56" s="380" t="s">
        <v>235</v>
      </c>
      <c r="D56" s="380"/>
      <c r="E56" s="380"/>
      <c r="F56" s="380"/>
      <c r="G56" s="380"/>
      <c r="H56" s="76" t="str">
        <f>IF([1]Q.S.!F7&gt;0,[1]Q.S.!F7,"NIL")</f>
        <v>NIL</v>
      </c>
      <c r="I56" s="76" t="str">
        <f>IF([1]Q.S.!G7&gt;0,[1]Q.S.!G7,"NIL")</f>
        <v>NIL</v>
      </c>
      <c r="J56" s="77" t="str">
        <f>IF([1]Q.S.!H7&gt;0,[1]Q.S.!H7,"NIL")</f>
        <v>NIL</v>
      </c>
    </row>
    <row r="57" spans="1:10" ht="18" customHeight="1">
      <c r="A57" s="350"/>
      <c r="B57" s="75" t="s">
        <v>236</v>
      </c>
      <c r="C57" s="380" t="s">
        <v>237</v>
      </c>
      <c r="D57" s="380"/>
      <c r="E57" s="380"/>
      <c r="F57" s="380"/>
      <c r="G57" s="380"/>
      <c r="H57" s="385" t="str">
        <f>IF([1]Q.S.!E8="YES","ATTACHED ANNEXURE",IF([1]Q.S.!F8&gt;0,[1]Q.S.!F8,"NIL"))</f>
        <v>ATTACHED ANNEXURE</v>
      </c>
      <c r="I57" s="385" t="str">
        <f>IF([1]Q.S.!E8="YES","ATTACHED ANNEXURE",IF([1]Q.S.!G8&gt;0,[1]Q.S.!G8,"NIL"))</f>
        <v>ATTACHED ANNEXURE</v>
      </c>
      <c r="J57" s="375">
        <f>IF([1]Q.S.!E8="YES",'[1]Table(R)'!G214,IF([1]Q.S.!H8&gt;0,[1]Q.S.!H8,"NIL"))</f>
        <v>0</v>
      </c>
    </row>
    <row r="58" spans="1:10" ht="18" customHeight="1">
      <c r="A58" s="350"/>
      <c r="B58" s="75"/>
      <c r="C58" s="377" t="s">
        <v>238</v>
      </c>
      <c r="D58" s="378"/>
      <c r="E58" s="378"/>
      <c r="F58" s="378"/>
      <c r="G58" s="379"/>
      <c r="H58" s="386"/>
      <c r="I58" s="386"/>
      <c r="J58" s="376"/>
    </row>
    <row r="59" spans="1:10" ht="18" customHeight="1">
      <c r="A59" s="350"/>
      <c r="B59" s="75" t="s">
        <v>239</v>
      </c>
      <c r="C59" s="380" t="s">
        <v>240</v>
      </c>
      <c r="D59" s="380"/>
      <c r="E59" s="380"/>
      <c r="F59" s="380"/>
      <c r="G59" s="380"/>
      <c r="H59" s="76" t="str">
        <f>IF([1]Q.S.!F9&gt;0,[1]Q.S.!F9,"NIL")</f>
        <v>NIL</v>
      </c>
      <c r="I59" s="76" t="str">
        <f>IF([1]Q.S.!G9&gt;0,[1]Q.S.!G9,"NIL")</f>
        <v>NIL</v>
      </c>
      <c r="J59" s="77" t="str">
        <f>IF([1]Q.S.!H9&gt;0,[1]Q.S.!H9,"NIL")</f>
        <v>NIL</v>
      </c>
    </row>
    <row r="60" spans="1:10" ht="18" customHeight="1">
      <c r="A60" s="350"/>
      <c r="B60" s="75" t="s">
        <v>241</v>
      </c>
      <c r="C60" s="380" t="s">
        <v>242</v>
      </c>
      <c r="D60" s="380"/>
      <c r="E60" s="380"/>
      <c r="F60" s="380"/>
      <c r="G60" s="380"/>
      <c r="H60" s="76" t="str">
        <f>IF([1]Q.S.!F10&gt;0,[1]Q.S.!F10,"NIL")</f>
        <v>NIL</v>
      </c>
      <c r="I60" s="76" t="str">
        <f>IF([1]Q.S.!G10&gt;0,[1]Q.S.!G10,"NIL")</f>
        <v>NIL</v>
      </c>
      <c r="J60" s="77" t="str">
        <f>IF([1]Q.S.!H10&gt;0,[1]Q.S.!H10,"NIL")</f>
        <v>NIL</v>
      </c>
    </row>
    <row r="61" spans="1:10" ht="18" customHeight="1">
      <c r="A61" s="350">
        <v>17</v>
      </c>
      <c r="B61" s="345" t="s">
        <v>243</v>
      </c>
      <c r="C61" s="304" t="s">
        <v>244</v>
      </c>
      <c r="D61" s="304"/>
      <c r="E61" s="304"/>
      <c r="F61" s="304"/>
      <c r="G61" s="304"/>
      <c r="H61" s="304"/>
      <c r="I61" s="304"/>
      <c r="J61" s="304"/>
    </row>
    <row r="62" spans="1:10">
      <c r="A62" s="350"/>
      <c r="B62" s="346"/>
      <c r="C62" s="304"/>
      <c r="D62" s="304"/>
      <c r="E62" s="304"/>
      <c r="F62" s="304"/>
      <c r="G62" s="304"/>
      <c r="H62" s="304"/>
      <c r="I62" s="304"/>
      <c r="J62" s="304"/>
    </row>
    <row r="63" spans="1:10" ht="18" customHeight="1">
      <c r="A63" s="350"/>
      <c r="B63" s="381" t="s">
        <v>19</v>
      </c>
      <c r="C63" s="322" t="s">
        <v>245</v>
      </c>
      <c r="D63" s="322"/>
      <c r="E63" s="322"/>
      <c r="F63" s="322" t="s">
        <v>246</v>
      </c>
      <c r="G63" s="322"/>
      <c r="H63" s="322" t="s">
        <v>231</v>
      </c>
      <c r="I63" s="322" t="s">
        <v>232</v>
      </c>
      <c r="J63" s="322" t="s">
        <v>233</v>
      </c>
    </row>
    <row r="64" spans="1:10" ht="15.75" customHeight="1">
      <c r="A64" s="350"/>
      <c r="B64" s="381"/>
      <c r="C64" s="322"/>
      <c r="D64" s="322"/>
      <c r="E64" s="322"/>
      <c r="F64" s="322"/>
      <c r="G64" s="322"/>
      <c r="H64" s="322"/>
      <c r="I64" s="322"/>
      <c r="J64" s="322"/>
    </row>
    <row r="65" spans="1:11">
      <c r="A65" s="350"/>
      <c r="B65" s="72" t="s">
        <v>131</v>
      </c>
      <c r="C65" s="360" t="str">
        <f>IF([1]Q.S.!A25&gt;0,[1]Q.S.!A25,"NIL")</f>
        <v>NIL</v>
      </c>
      <c r="D65" s="360"/>
      <c r="E65" s="360"/>
      <c r="F65" s="360" t="str">
        <f>IF([1]Q.S.!D25&gt;0,[1]Q.S.!D25,"NIL")</f>
        <v>NIL</v>
      </c>
      <c r="G65" s="360"/>
      <c r="H65" s="78" t="str">
        <f>IF([1]Q.S.!F25&gt;0,[1]Q.S.!F25,"NIL")</f>
        <v>NIL</v>
      </c>
      <c r="I65" s="78" t="str">
        <f>IF([1]Q.S.!G25&gt;0,[1]Q.S.!G25,"NIL")</f>
        <v>NIL</v>
      </c>
      <c r="J65" s="77" t="str">
        <f>IF([1]Q.S.!H25&gt;0,[1]Q.S.!H25,"NIL")</f>
        <v>NIL</v>
      </c>
    </row>
    <row r="66" spans="1:11" ht="15" customHeight="1">
      <c r="A66" s="350"/>
      <c r="B66" s="72" t="s">
        <v>133</v>
      </c>
      <c r="C66" s="360" t="str">
        <f>IF([1]Q.S.!A26&gt;0,[1]Q.S.!A26,"NIL")</f>
        <v>NIL</v>
      </c>
      <c r="D66" s="360"/>
      <c r="E66" s="360"/>
      <c r="F66" s="360" t="str">
        <f>IF([1]Q.S.!D26&gt;0,[1]Q.S.!D26,"NIL")</f>
        <v>NIL</v>
      </c>
      <c r="G66" s="360"/>
      <c r="H66" s="78" t="str">
        <f>IF([1]Q.S.!F26&gt;0,[1]Q.S.!F26,"NIL")</f>
        <v>NIL</v>
      </c>
      <c r="I66" s="78" t="str">
        <f>IF([1]Q.S.!G26&gt;0,[1]Q.S.!G26,"NIL")</f>
        <v>NIL</v>
      </c>
      <c r="J66" s="77" t="str">
        <f>IF([1]Q.S.!H26&gt;0,[1]Q.S.!H26,"NIL")</f>
        <v>NIL</v>
      </c>
    </row>
    <row r="67" spans="1:11">
      <c r="A67" s="350"/>
      <c r="B67" s="72" t="s">
        <v>135</v>
      </c>
      <c r="C67" s="360" t="str">
        <f>IF([1]Q.S.!A27&gt;0,[1]Q.S.!A27,"NIL")</f>
        <v>NIL</v>
      </c>
      <c r="D67" s="360"/>
      <c r="E67" s="360"/>
      <c r="F67" s="360" t="str">
        <f>IF([1]Q.S.!D27&gt;0,[1]Q.S.!D27,"NIL")</f>
        <v>NIL</v>
      </c>
      <c r="G67" s="360"/>
      <c r="H67" s="78" t="str">
        <f>IF([1]Q.S.!F27&gt;0,[1]Q.S.!F27,"NIL")</f>
        <v>NIL</v>
      </c>
      <c r="I67" s="78" t="str">
        <f>IF([1]Q.S.!G27&gt;0,[1]Q.S.!G27,"NIL")</f>
        <v>NIL</v>
      </c>
      <c r="J67" s="77" t="str">
        <f>IF([1]Q.S.!H27&gt;0,[1]Q.S.!H27,"NIL")</f>
        <v>NIL</v>
      </c>
    </row>
    <row r="68" spans="1:11">
      <c r="A68" s="350"/>
      <c r="B68" s="79" t="s">
        <v>236</v>
      </c>
      <c r="C68" s="387" t="s">
        <v>247</v>
      </c>
      <c r="D68" s="387"/>
      <c r="E68" s="387"/>
      <c r="F68" s="387"/>
      <c r="G68" s="387"/>
      <c r="H68" s="360" t="s">
        <v>172</v>
      </c>
      <c r="I68" s="360"/>
      <c r="J68" s="360"/>
      <c r="K68" s="64" t="s">
        <v>173</v>
      </c>
    </row>
    <row r="69" spans="1:11">
      <c r="A69" s="350"/>
      <c r="B69" s="295" t="s">
        <v>248</v>
      </c>
      <c r="C69" s="297" t="s">
        <v>249</v>
      </c>
      <c r="D69" s="297"/>
      <c r="E69" s="297"/>
      <c r="F69" s="297"/>
      <c r="G69" s="297"/>
      <c r="H69" s="388" t="str">
        <f>IF([1]Mastersheet!H125="YES",[1]Mastersheet!E125,"N.A.")</f>
        <v>N.A.</v>
      </c>
      <c r="I69" s="389"/>
      <c r="J69" s="390"/>
    </row>
    <row r="70" spans="1:11">
      <c r="A70" s="350"/>
      <c r="B70" s="303"/>
      <c r="C70" s="297"/>
      <c r="D70" s="297"/>
      <c r="E70" s="297"/>
      <c r="F70" s="297"/>
      <c r="G70" s="297"/>
      <c r="H70" s="391"/>
      <c r="I70" s="392"/>
      <c r="J70" s="393"/>
      <c r="K70" s="64" t="s">
        <v>173</v>
      </c>
    </row>
    <row r="71" spans="1:11">
      <c r="A71" s="351"/>
      <c r="B71" s="296"/>
      <c r="C71" s="297"/>
      <c r="D71" s="297"/>
      <c r="E71" s="297"/>
      <c r="F71" s="297"/>
      <c r="G71" s="297"/>
      <c r="H71" s="394"/>
      <c r="I71" s="395"/>
      <c r="J71" s="396"/>
    </row>
    <row r="72" spans="1:11">
      <c r="A72" s="349">
        <v>18</v>
      </c>
      <c r="B72" s="294" t="s">
        <v>250</v>
      </c>
      <c r="C72" s="294"/>
      <c r="D72" s="294"/>
      <c r="E72" s="294"/>
      <c r="F72" s="294"/>
      <c r="G72" s="294"/>
      <c r="H72" s="294"/>
      <c r="I72" s="294"/>
      <c r="J72" s="294"/>
    </row>
    <row r="73" spans="1:11" ht="18" customHeight="1">
      <c r="A73" s="350"/>
      <c r="B73" s="331" t="s">
        <v>234</v>
      </c>
      <c r="C73" s="344" t="s">
        <v>251</v>
      </c>
      <c r="D73" s="344"/>
      <c r="E73" s="344"/>
      <c r="F73" s="344"/>
      <c r="G73" s="344"/>
      <c r="H73" s="344"/>
      <c r="I73" s="397">
        <f>[1]Mastersheet!H75</f>
        <v>105000</v>
      </c>
      <c r="J73" s="398"/>
    </row>
    <row r="74" spans="1:11" ht="19.5" customHeight="1">
      <c r="A74" s="350"/>
      <c r="B74" s="342"/>
      <c r="C74" s="344"/>
      <c r="D74" s="344"/>
      <c r="E74" s="344"/>
      <c r="F74" s="344"/>
      <c r="G74" s="344"/>
      <c r="H74" s="344"/>
      <c r="I74" s="399"/>
      <c r="J74" s="400"/>
    </row>
    <row r="75" spans="1:11" ht="18.75">
      <c r="A75" s="350"/>
      <c r="B75" s="79" t="s">
        <v>236</v>
      </c>
      <c r="C75" s="294" t="s">
        <v>252</v>
      </c>
      <c r="D75" s="294"/>
      <c r="E75" s="294"/>
      <c r="F75" s="294"/>
      <c r="G75" s="294"/>
      <c r="H75" s="294"/>
      <c r="I75" s="399">
        <f>[1]Mastersheet!H76</f>
        <v>0</v>
      </c>
      <c r="J75" s="400"/>
    </row>
    <row r="76" spans="1:11" ht="18" customHeight="1">
      <c r="A76" s="350"/>
      <c r="B76" s="331" t="s">
        <v>239</v>
      </c>
      <c r="C76" s="306" t="s">
        <v>253</v>
      </c>
      <c r="D76" s="307"/>
      <c r="E76" s="307"/>
      <c r="F76" s="307"/>
      <c r="G76" s="307"/>
      <c r="H76" s="308"/>
      <c r="I76" s="404" t="s">
        <v>172</v>
      </c>
      <c r="J76" s="405"/>
    </row>
    <row r="77" spans="1:11">
      <c r="A77" s="350"/>
      <c r="B77" s="332"/>
      <c r="C77" s="401"/>
      <c r="D77" s="402"/>
      <c r="E77" s="402"/>
      <c r="F77" s="402"/>
      <c r="G77" s="402"/>
      <c r="H77" s="403"/>
      <c r="I77" s="406"/>
      <c r="J77" s="407"/>
    </row>
    <row r="78" spans="1:11">
      <c r="A78" s="350"/>
      <c r="B78" s="342"/>
      <c r="C78" s="309"/>
      <c r="D78" s="310"/>
      <c r="E78" s="310"/>
      <c r="F78" s="310"/>
      <c r="G78" s="310"/>
      <c r="H78" s="311"/>
      <c r="I78" s="408"/>
      <c r="J78" s="409"/>
    </row>
    <row r="79" spans="1:11" ht="15" customHeight="1">
      <c r="A79" s="350"/>
      <c r="B79" s="322" t="s">
        <v>8</v>
      </c>
      <c r="C79" s="322"/>
      <c r="D79" s="322"/>
      <c r="E79" s="322" t="s">
        <v>231</v>
      </c>
      <c r="F79" s="322" t="s">
        <v>232</v>
      </c>
      <c r="G79" s="322" t="s">
        <v>254</v>
      </c>
      <c r="H79" s="322" t="s">
        <v>255</v>
      </c>
      <c r="I79" s="322" t="s">
        <v>256</v>
      </c>
      <c r="J79" s="322"/>
    </row>
    <row r="80" spans="1:11">
      <c r="A80" s="350"/>
      <c r="B80" s="322"/>
      <c r="C80" s="322"/>
      <c r="D80" s="322"/>
      <c r="E80" s="322"/>
      <c r="F80" s="322"/>
      <c r="G80" s="322"/>
      <c r="H80" s="322"/>
      <c r="I80" s="322"/>
      <c r="J80" s="322"/>
    </row>
    <row r="81" spans="1:11">
      <c r="A81" s="350"/>
      <c r="B81" s="322"/>
      <c r="C81" s="322"/>
      <c r="D81" s="322"/>
      <c r="E81" s="322"/>
      <c r="F81" s="322"/>
      <c r="G81" s="322"/>
      <c r="H81" s="322"/>
      <c r="I81" s="322"/>
      <c r="J81" s="322"/>
    </row>
    <row r="82" spans="1:11">
      <c r="A82" s="350"/>
      <c r="B82" s="322"/>
      <c r="C82" s="322"/>
      <c r="D82" s="322"/>
      <c r="E82" s="322"/>
      <c r="F82" s="322"/>
      <c r="G82" s="322"/>
      <c r="H82" s="322"/>
      <c r="I82" s="322"/>
      <c r="J82" s="322"/>
    </row>
    <row r="83" spans="1:11" s="70" customFormat="1">
      <c r="A83" s="350"/>
      <c r="B83" s="362">
        <v>1</v>
      </c>
      <c r="C83" s="362"/>
      <c r="D83" s="362"/>
      <c r="E83" s="72">
        <v>2</v>
      </c>
      <c r="F83" s="72">
        <v>3</v>
      </c>
      <c r="G83" s="72">
        <v>4</v>
      </c>
      <c r="H83" s="72">
        <v>5</v>
      </c>
      <c r="I83" s="362">
        <v>6</v>
      </c>
      <c r="J83" s="362"/>
    </row>
    <row r="84" spans="1:11">
      <c r="A84" s="350"/>
      <c r="B84" s="410" t="str">
        <f>IF([1]Q.S.!B33&gt;0,[1]Q.S.!B33,"NIL")</f>
        <v>NIL</v>
      </c>
      <c r="C84" s="410"/>
      <c r="D84" s="410"/>
      <c r="E84" s="80" t="str">
        <f>IF([1]Q.S.!D33&gt;0,[1]Q.S.!D33,"NIL")</f>
        <v>NIL</v>
      </c>
      <c r="F84" s="80" t="str">
        <f>IF([1]Q.S.!E33&gt;0,[1]Q.S.!E33,"NIL")</f>
        <v>NIL</v>
      </c>
      <c r="G84" s="81" t="str">
        <f>IF([1]Q.S.!F33&gt;0,[1]Q.S.!F33,"NIL")</f>
        <v>NIL</v>
      </c>
      <c r="H84" s="82" t="str">
        <f>IF([1]Q.S.!G33&gt;0,[1]Q.S.!G33,"NIL")</f>
        <v>NIL</v>
      </c>
      <c r="I84" s="411" t="str">
        <f>IF([1]Q.S.!H33&gt;0,[1]Q.S.!H33,"NIL")</f>
        <v>NIL</v>
      </c>
      <c r="J84" s="411"/>
    </row>
    <row r="85" spans="1:11">
      <c r="A85" s="351"/>
      <c r="B85" s="410" t="str">
        <f>IF([1]Q.S.!B34&gt;0,[1]Q.S.!B34,"NIL")</f>
        <v>NIL</v>
      </c>
      <c r="C85" s="410"/>
      <c r="D85" s="410"/>
      <c r="E85" s="81" t="str">
        <f>IF([1]Q.S.!D34&gt;0,[1]Q.S.!D34,"NIL")</f>
        <v>NIL</v>
      </c>
      <c r="F85" s="81" t="str">
        <f>IF([1]Q.S.!E34&gt;0,[1]Q.S.!E34,"NIL")</f>
        <v>NIL</v>
      </c>
      <c r="G85" s="81" t="str">
        <f>IF([1]Q.S.!F34&gt;0,[1]Q.S.!F34,"NIL")</f>
        <v>NIL</v>
      </c>
      <c r="H85" s="81" t="str">
        <f>IF([1]Q.S.!G34&gt;0,[1]Q.S.!G34,"NIL")</f>
        <v>NIL</v>
      </c>
      <c r="I85" s="412" t="str">
        <f>IF([1]Q.S.!H34&gt;0,[1]Q.S.!H34,"NIL")</f>
        <v>NIL</v>
      </c>
      <c r="J85" s="412"/>
    </row>
    <row r="86" spans="1:11" ht="15.75" customHeight="1">
      <c r="A86" s="295">
        <v>19</v>
      </c>
      <c r="B86" s="344" t="s">
        <v>257</v>
      </c>
      <c r="C86" s="344"/>
      <c r="D86" s="344"/>
      <c r="E86" s="344"/>
      <c r="F86" s="344"/>
      <c r="G86" s="344"/>
      <c r="H86" s="344"/>
      <c r="I86" s="414">
        <f ca="1">IF('[1]Family data'!D6&gt;0,'[1]Family data'!D6,"")</f>
        <v>45564</v>
      </c>
      <c r="J86" s="414"/>
      <c r="K86" s="64" t="s">
        <v>173</v>
      </c>
    </row>
    <row r="87" spans="1:11">
      <c r="A87" s="296"/>
      <c r="B87" s="344"/>
      <c r="C87" s="344"/>
      <c r="D87" s="344"/>
      <c r="E87" s="344"/>
      <c r="F87" s="344"/>
      <c r="G87" s="344"/>
      <c r="H87" s="344"/>
      <c r="I87" s="414"/>
      <c r="J87" s="414"/>
    </row>
    <row r="88" spans="1:11" ht="18" customHeight="1">
      <c r="A88" s="62">
        <v>20</v>
      </c>
      <c r="B88" s="304" t="s">
        <v>258</v>
      </c>
      <c r="C88" s="304"/>
      <c r="D88" s="304"/>
      <c r="E88" s="304"/>
      <c r="F88" s="304"/>
      <c r="G88" s="304"/>
      <c r="H88" s="304"/>
      <c r="I88" s="415">
        <f>[1]Mastersheet!H65</f>
        <v>52500</v>
      </c>
      <c r="J88" s="415"/>
    </row>
    <row r="89" spans="1:11" ht="18" customHeight="1">
      <c r="A89" s="62">
        <v>21</v>
      </c>
      <c r="B89" s="304" t="s">
        <v>259</v>
      </c>
      <c r="C89" s="304"/>
      <c r="D89" s="304"/>
      <c r="E89" s="304"/>
      <c r="F89" s="304"/>
      <c r="G89" s="304"/>
      <c r="H89" s="304"/>
      <c r="I89" s="415">
        <f>[1]Mastersheet!H70</f>
        <v>2500000</v>
      </c>
      <c r="J89" s="415"/>
    </row>
    <row r="90" spans="1:11" ht="18" customHeight="1">
      <c r="A90" s="62">
        <v>22</v>
      </c>
      <c r="B90" s="304" t="s">
        <v>260</v>
      </c>
      <c r="C90" s="304"/>
      <c r="D90" s="304"/>
      <c r="E90" s="304"/>
      <c r="F90" s="304"/>
      <c r="G90" s="304"/>
      <c r="H90" s="304"/>
      <c r="I90" s="413" t="str">
        <f>[1]Mastersheet!H64</f>
        <v>01/04/2027</v>
      </c>
      <c r="J90" s="360"/>
    </row>
    <row r="91" spans="1:11" ht="15.75" customHeight="1">
      <c r="A91" s="295">
        <v>23</v>
      </c>
      <c r="B91" s="344" t="s">
        <v>261</v>
      </c>
      <c r="C91" s="344"/>
      <c r="D91" s="344"/>
      <c r="E91" s="344"/>
      <c r="F91" s="344"/>
      <c r="G91" s="344"/>
      <c r="H91" s="344"/>
      <c r="I91" s="360" t="s">
        <v>228</v>
      </c>
      <c r="J91" s="360"/>
    </row>
    <row r="92" spans="1:11" ht="19.5" customHeight="1">
      <c r="A92" s="296"/>
      <c r="B92" s="344"/>
      <c r="C92" s="344"/>
      <c r="D92" s="344"/>
      <c r="E92" s="344"/>
      <c r="F92" s="344"/>
      <c r="G92" s="344"/>
      <c r="H92" s="344"/>
      <c r="I92" s="360"/>
      <c r="J92" s="360"/>
    </row>
    <row r="93" spans="1:11" ht="19.5" customHeight="1">
      <c r="A93" s="372">
        <v>8</v>
      </c>
      <c r="B93" s="372"/>
      <c r="C93" s="372"/>
      <c r="D93" s="372"/>
      <c r="E93" s="372"/>
      <c r="F93" s="372"/>
      <c r="G93" s="372"/>
      <c r="H93" s="372"/>
      <c r="I93" s="372"/>
      <c r="J93" s="372"/>
    </row>
    <row r="94" spans="1:11">
      <c r="A94" s="295">
        <v>24</v>
      </c>
      <c r="B94" s="294" t="s">
        <v>262</v>
      </c>
      <c r="C94" s="294"/>
      <c r="D94" s="294"/>
      <c r="E94" s="294"/>
      <c r="F94" s="294"/>
      <c r="G94" s="294"/>
      <c r="H94" s="294"/>
      <c r="I94" s="294"/>
      <c r="J94" s="294"/>
    </row>
    <row r="95" spans="1:11" ht="18" customHeight="1">
      <c r="A95" s="303"/>
      <c r="B95" s="349" t="s">
        <v>200</v>
      </c>
      <c r="C95" s="304" t="s">
        <v>263</v>
      </c>
      <c r="D95" s="304"/>
      <c r="E95" s="304"/>
      <c r="F95" s="304"/>
      <c r="G95" s="304"/>
      <c r="H95" s="304"/>
      <c r="I95" s="416" t="str">
        <f>IF([1]Recovery!L6="YES",[1]Recovery!K6,"NIL")</f>
        <v>NIL</v>
      </c>
      <c r="J95" s="416"/>
    </row>
    <row r="96" spans="1:11">
      <c r="A96" s="303"/>
      <c r="B96" s="351"/>
      <c r="C96" s="304"/>
      <c r="D96" s="304"/>
      <c r="E96" s="304"/>
      <c r="F96" s="304"/>
      <c r="G96" s="304"/>
      <c r="H96" s="304"/>
      <c r="I96" s="416"/>
      <c r="J96" s="416"/>
    </row>
    <row r="97" spans="1:11">
      <c r="A97" s="303"/>
      <c r="B97" s="349" t="s">
        <v>202</v>
      </c>
      <c r="C97" s="294" t="s">
        <v>264</v>
      </c>
      <c r="D97" s="294"/>
      <c r="E97" s="294"/>
      <c r="F97" s="294"/>
      <c r="G97" s="294"/>
      <c r="H97" s="417"/>
      <c r="I97" s="416" t="str">
        <f>IF([1]Recovery!L8="YES",[1]Recovery!K8,"NIL")</f>
        <v>NIL</v>
      </c>
      <c r="J97" s="416"/>
    </row>
    <row r="98" spans="1:11">
      <c r="A98" s="296"/>
      <c r="B98" s="351"/>
      <c r="C98" s="83" t="s">
        <v>265</v>
      </c>
      <c r="D98" s="84"/>
      <c r="E98" s="84"/>
      <c r="F98" s="84"/>
      <c r="G98" s="84"/>
      <c r="H98" s="84"/>
      <c r="I98" s="416"/>
      <c r="J98" s="416"/>
    </row>
    <row r="99" spans="1:11" ht="18" customHeight="1">
      <c r="A99" s="295">
        <v>25</v>
      </c>
      <c r="B99" s="349" t="s">
        <v>200</v>
      </c>
      <c r="C99" s="297" t="s">
        <v>266</v>
      </c>
      <c r="D99" s="297"/>
      <c r="E99" s="297"/>
      <c r="F99" s="297"/>
      <c r="G99" s="297"/>
      <c r="H99" s="297"/>
      <c r="I99" s="347" t="str">
        <f>IF([1]Mastersheet!H120="YES",[1]Mastersheet!F120,"N.A.")</f>
        <v>Attached</v>
      </c>
      <c r="J99" s="354"/>
    </row>
    <row r="100" spans="1:11">
      <c r="A100" s="303"/>
      <c r="B100" s="351"/>
      <c r="C100" s="297"/>
      <c r="D100" s="297"/>
      <c r="E100" s="297"/>
      <c r="F100" s="297"/>
      <c r="G100" s="297"/>
      <c r="H100" s="297"/>
      <c r="I100" s="348"/>
      <c r="J100" s="356"/>
    </row>
    <row r="101" spans="1:11" ht="18" customHeight="1">
      <c r="A101" s="303"/>
      <c r="B101" s="349" t="s">
        <v>202</v>
      </c>
      <c r="C101" s="297" t="s">
        <v>267</v>
      </c>
      <c r="D101" s="297"/>
      <c r="E101" s="297"/>
      <c r="F101" s="297"/>
      <c r="G101" s="297"/>
      <c r="H101" s="297"/>
      <c r="I101" s="347" t="str">
        <f>IF([1]Mastersheet!H122="YES",[1]Mastersheet!F122,"N.A.")</f>
        <v>Attached</v>
      </c>
      <c r="J101" s="354"/>
    </row>
    <row r="102" spans="1:11">
      <c r="A102" s="296"/>
      <c r="B102" s="351"/>
      <c r="C102" s="297"/>
      <c r="D102" s="297"/>
      <c r="E102" s="297"/>
      <c r="F102" s="297"/>
      <c r="G102" s="297"/>
      <c r="H102" s="297"/>
      <c r="I102" s="348"/>
      <c r="J102" s="356"/>
    </row>
    <row r="103" spans="1:11">
      <c r="A103" s="295">
        <v>26</v>
      </c>
      <c r="B103" s="294" t="s">
        <v>268</v>
      </c>
      <c r="C103" s="294"/>
      <c r="D103" s="294"/>
      <c r="E103" s="294"/>
      <c r="F103" s="294"/>
      <c r="G103" s="294"/>
      <c r="H103" s="294"/>
      <c r="I103" s="294"/>
      <c r="J103" s="294"/>
    </row>
    <row r="104" spans="1:11" ht="18.75">
      <c r="A104" s="303"/>
      <c r="B104" s="71" t="s">
        <v>269</v>
      </c>
      <c r="C104" s="294" t="s">
        <v>270</v>
      </c>
      <c r="D104" s="294"/>
      <c r="E104" s="294"/>
      <c r="F104" s="294"/>
      <c r="G104" s="294"/>
      <c r="H104" s="294"/>
      <c r="I104" s="415">
        <f>[1]Mastersheet!H75+[1]Mastersheet!H76</f>
        <v>105000</v>
      </c>
      <c r="J104" s="415"/>
    </row>
    <row r="105" spans="1:11" ht="18" customHeight="1">
      <c r="A105" s="303"/>
      <c r="B105" s="295" t="s">
        <v>271</v>
      </c>
      <c r="C105" s="304" t="s">
        <v>272</v>
      </c>
      <c r="D105" s="304"/>
      <c r="E105" s="304"/>
      <c r="F105" s="304"/>
      <c r="G105" s="304"/>
      <c r="H105" s="304"/>
      <c r="I105" s="304"/>
      <c r="J105" s="304"/>
    </row>
    <row r="106" spans="1:11">
      <c r="A106" s="303"/>
      <c r="B106" s="303"/>
      <c r="C106" s="304"/>
      <c r="D106" s="304"/>
      <c r="E106" s="304"/>
      <c r="F106" s="304"/>
      <c r="G106" s="304"/>
      <c r="H106" s="304"/>
      <c r="I106" s="304"/>
      <c r="J106" s="304"/>
    </row>
    <row r="107" spans="1:11">
      <c r="A107" s="303"/>
      <c r="B107" s="303"/>
      <c r="C107" s="63" t="s">
        <v>273</v>
      </c>
      <c r="D107" s="294" t="s">
        <v>274</v>
      </c>
      <c r="E107" s="294"/>
      <c r="F107" s="294"/>
      <c r="G107" s="294"/>
      <c r="H107" s="294"/>
      <c r="I107" s="416">
        <f>I88</f>
        <v>52500</v>
      </c>
      <c r="J107" s="360"/>
    </row>
    <row r="108" spans="1:11">
      <c r="A108" s="303"/>
      <c r="B108" s="296"/>
      <c r="C108" s="63" t="s">
        <v>275</v>
      </c>
      <c r="D108" s="294" t="s">
        <v>276</v>
      </c>
      <c r="E108" s="294"/>
      <c r="F108" s="294"/>
      <c r="G108" s="294"/>
      <c r="H108" s="294"/>
      <c r="I108" s="416">
        <f>ROUND(I104*30%,0)</f>
        <v>31500</v>
      </c>
      <c r="J108" s="360"/>
    </row>
    <row r="109" spans="1:11">
      <c r="A109" s="296"/>
      <c r="B109" s="71" t="s">
        <v>277</v>
      </c>
      <c r="C109" s="63" t="s">
        <v>278</v>
      </c>
      <c r="D109" s="63"/>
      <c r="E109" s="63"/>
      <c r="F109" s="63"/>
      <c r="G109" s="63"/>
      <c r="H109" s="63"/>
      <c r="I109" s="418" t="s">
        <v>279</v>
      </c>
      <c r="J109" s="419"/>
      <c r="K109" s="64" t="s">
        <v>173</v>
      </c>
    </row>
    <row r="110" spans="1:11" ht="18" customHeight="1">
      <c r="A110" s="322" t="s">
        <v>280</v>
      </c>
      <c r="B110" s="322" t="s">
        <v>281</v>
      </c>
      <c r="C110" s="322"/>
      <c r="D110" s="322"/>
      <c r="E110" s="322"/>
      <c r="F110" s="322" t="s">
        <v>22</v>
      </c>
      <c r="G110" s="322"/>
      <c r="H110" s="322" t="s">
        <v>282</v>
      </c>
      <c r="I110" s="322"/>
      <c r="J110" s="322"/>
    </row>
    <row r="111" spans="1:11">
      <c r="A111" s="322"/>
      <c r="B111" s="322"/>
      <c r="C111" s="322"/>
      <c r="D111" s="322"/>
      <c r="E111" s="322"/>
      <c r="F111" s="322"/>
      <c r="G111" s="322"/>
      <c r="H111" s="322"/>
      <c r="I111" s="322"/>
      <c r="J111" s="322"/>
    </row>
    <row r="112" spans="1:11">
      <c r="A112" s="85">
        <v>1</v>
      </c>
      <c r="B112" s="294" t="str">
        <f>[1]C3!B15</f>
        <v>DCQ</v>
      </c>
      <c r="C112" s="294"/>
      <c r="D112" s="294"/>
      <c r="E112" s="294"/>
      <c r="F112" s="420">
        <f>[1]C3!E15</f>
        <v>24289</v>
      </c>
      <c r="G112" s="362"/>
      <c r="H112" s="360" t="str">
        <f>CONCATENATE([1]C3!G15,'[1]Family data'!$H$107)</f>
        <v>Wife</v>
      </c>
      <c r="I112" s="360"/>
      <c r="J112" s="360"/>
    </row>
    <row r="113" spans="1:10">
      <c r="A113" s="85">
        <v>2</v>
      </c>
      <c r="B113" s="294" t="str">
        <f>[1]C3!B16</f>
        <v/>
      </c>
      <c r="C113" s="294"/>
      <c r="D113" s="294"/>
      <c r="E113" s="294"/>
      <c r="F113" s="420" t="str">
        <f>[1]C3!E16</f>
        <v/>
      </c>
      <c r="G113" s="362"/>
      <c r="H113" s="360" t="str">
        <f>[1]C3!G16</f>
        <v/>
      </c>
      <c r="I113" s="360"/>
      <c r="J113" s="360"/>
    </row>
    <row r="114" spans="1:10">
      <c r="A114" s="85">
        <v>3</v>
      </c>
      <c r="B114" s="294" t="str">
        <f>[1]C3!B17</f>
        <v/>
      </c>
      <c r="C114" s="294"/>
      <c r="D114" s="294"/>
      <c r="E114" s="294"/>
      <c r="F114" s="420" t="str">
        <f>[1]C3!E17</f>
        <v/>
      </c>
      <c r="G114" s="362"/>
      <c r="H114" s="360" t="str">
        <f>[1]C3!G17</f>
        <v/>
      </c>
      <c r="I114" s="360"/>
      <c r="J114" s="360"/>
    </row>
    <row r="115" spans="1:10">
      <c r="A115" s="85">
        <v>4</v>
      </c>
      <c r="B115" s="294" t="str">
        <f>[1]C3!B18</f>
        <v/>
      </c>
      <c r="C115" s="294"/>
      <c r="D115" s="294"/>
      <c r="E115" s="294"/>
      <c r="F115" s="420" t="str">
        <f>[1]C3!E18</f>
        <v/>
      </c>
      <c r="G115" s="362"/>
      <c r="H115" s="360" t="str">
        <f>[1]C3!G18</f>
        <v/>
      </c>
      <c r="I115" s="360"/>
      <c r="J115" s="360"/>
    </row>
    <row r="116" spans="1:10">
      <c r="A116" s="85">
        <v>5</v>
      </c>
      <c r="B116" s="294" t="str">
        <f>[1]C3!B19</f>
        <v/>
      </c>
      <c r="C116" s="294"/>
      <c r="D116" s="294"/>
      <c r="E116" s="294"/>
      <c r="F116" s="420" t="str">
        <f>[1]C3!E19</f>
        <v/>
      </c>
      <c r="G116" s="362"/>
      <c r="H116" s="360" t="str">
        <f>[1]C3!G19</f>
        <v/>
      </c>
      <c r="I116" s="360"/>
      <c r="J116" s="360"/>
    </row>
    <row r="117" spans="1:10">
      <c r="A117" s="85">
        <v>6</v>
      </c>
      <c r="B117" s="294" t="str">
        <f>[1]C3!B20</f>
        <v/>
      </c>
      <c r="C117" s="294"/>
      <c r="D117" s="294"/>
      <c r="E117" s="294"/>
      <c r="F117" s="420" t="str">
        <f>[1]C3!E20</f>
        <v/>
      </c>
      <c r="G117" s="362"/>
      <c r="H117" s="360" t="str">
        <f>[1]C3!G20</f>
        <v/>
      </c>
      <c r="I117" s="360"/>
      <c r="J117" s="360"/>
    </row>
    <row r="118" spans="1:10">
      <c r="A118" s="85">
        <v>7</v>
      </c>
      <c r="B118" s="294" t="str">
        <f>[1]C3!B21</f>
        <v/>
      </c>
      <c r="C118" s="294"/>
      <c r="D118" s="294"/>
      <c r="E118" s="294"/>
      <c r="F118" s="420" t="str">
        <f>[1]C3!E21</f>
        <v/>
      </c>
      <c r="G118" s="362"/>
      <c r="H118" s="360" t="str">
        <f>[1]C3!G21</f>
        <v/>
      </c>
      <c r="I118" s="360"/>
      <c r="J118" s="360"/>
    </row>
    <row r="119" spans="1:10">
      <c r="A119" s="85">
        <v>27</v>
      </c>
      <c r="B119" s="387" t="s">
        <v>283</v>
      </c>
      <c r="C119" s="387"/>
      <c r="D119" s="387"/>
      <c r="E119" s="387"/>
      <c r="F119" s="387" t="str">
        <f>'[1]Family data'!B4</f>
        <v>5.6  Ft</v>
      </c>
      <c r="G119" s="387"/>
      <c r="H119" s="387"/>
      <c r="I119" s="387"/>
      <c r="J119" s="387"/>
    </row>
    <row r="120" spans="1:10" ht="18" customHeight="1">
      <c r="A120" s="85">
        <v>28</v>
      </c>
      <c r="B120" s="387" t="s">
        <v>284</v>
      </c>
      <c r="C120" s="387"/>
      <c r="D120" s="387"/>
      <c r="E120" s="387"/>
      <c r="F120" s="387" t="str">
        <f>'[1]Family data'!B5</f>
        <v>INJURY SIGN ON FOREHEAD</v>
      </c>
      <c r="G120" s="387"/>
      <c r="H120" s="387"/>
      <c r="I120" s="387"/>
      <c r="J120" s="387"/>
    </row>
    <row r="121" spans="1:10" ht="18" customHeight="1">
      <c r="A121" s="349">
        <v>29</v>
      </c>
      <c r="B121" s="304" t="s">
        <v>285</v>
      </c>
      <c r="C121" s="304"/>
      <c r="D121" s="304"/>
      <c r="E121" s="304"/>
      <c r="F121" s="387" t="str">
        <f>[1]CIFMS!F20</f>
        <v>TREASURY  BIKANER</v>
      </c>
      <c r="G121" s="387"/>
      <c r="H121" s="387"/>
      <c r="I121" s="387"/>
      <c r="J121" s="387"/>
    </row>
    <row r="122" spans="1:10" ht="18" customHeight="1">
      <c r="A122" s="350"/>
      <c r="B122" s="304"/>
      <c r="C122" s="304"/>
      <c r="D122" s="304"/>
      <c r="E122" s="304"/>
      <c r="F122" s="421" t="str">
        <f>[1]Pravesh!$A$561</f>
        <v>State Bank Of India,Abcd Branch,Kotegate Bikaner</v>
      </c>
      <c r="G122" s="422"/>
      <c r="H122" s="422"/>
      <c r="I122" s="422"/>
      <c r="J122" s="423"/>
    </row>
    <row r="123" spans="1:10">
      <c r="A123" s="351"/>
      <c r="B123" s="304"/>
      <c r="C123" s="304"/>
      <c r="D123" s="304"/>
      <c r="E123" s="304"/>
      <c r="F123" s="424"/>
      <c r="G123" s="425"/>
      <c r="H123" s="425"/>
      <c r="I123" s="425"/>
      <c r="J123" s="426"/>
    </row>
    <row r="124" spans="1:10" ht="18" customHeight="1">
      <c r="A124" s="69"/>
      <c r="B124" s="427" t="s">
        <v>286</v>
      </c>
      <c r="C124" s="427"/>
      <c r="D124" s="427"/>
      <c r="E124" s="427"/>
      <c r="F124" s="427"/>
      <c r="G124" s="427"/>
      <c r="H124" s="427"/>
      <c r="I124" s="427"/>
      <c r="J124" s="427"/>
    </row>
    <row r="125" spans="1:10">
      <c r="A125" s="67"/>
      <c r="B125" s="427"/>
      <c r="C125" s="427"/>
      <c r="D125" s="427"/>
      <c r="E125" s="427"/>
      <c r="F125" s="427"/>
      <c r="G125" s="427"/>
      <c r="H125" s="427"/>
      <c r="I125" s="427"/>
      <c r="J125" s="427"/>
    </row>
    <row r="126" spans="1:10">
      <c r="A126" s="67"/>
      <c r="B126" s="86"/>
      <c r="C126" s="86"/>
      <c r="D126" s="86"/>
      <c r="E126" s="86"/>
      <c r="F126" s="86"/>
      <c r="G126" s="341" t="s">
        <v>287</v>
      </c>
      <c r="H126" s="341"/>
      <c r="I126" s="341"/>
      <c r="J126" s="341"/>
    </row>
    <row r="127" spans="1:10">
      <c r="A127" s="69"/>
      <c r="B127" s="87"/>
      <c r="C127" s="87"/>
      <c r="D127" s="87"/>
      <c r="E127" s="87"/>
      <c r="F127" s="87"/>
      <c r="G127" s="87"/>
      <c r="H127" s="87"/>
      <c r="I127" s="87"/>
      <c r="J127" s="87"/>
    </row>
    <row r="128" spans="1:10">
      <c r="A128" s="69"/>
      <c r="B128" s="87"/>
      <c r="C128" s="87"/>
      <c r="D128" s="87"/>
      <c r="E128" s="87"/>
      <c r="F128" s="428" t="str">
        <f>[1]Mastersheet!G9</f>
        <v>DEPUTY DIRECTOR, XXXXXXXXX  RAJ, BIKANER</v>
      </c>
      <c r="G128" s="428"/>
      <c r="H128" s="428"/>
      <c r="I128" s="428"/>
      <c r="J128" s="428"/>
    </row>
    <row r="129" spans="1:10">
      <c r="A129" s="69"/>
      <c r="B129" s="87"/>
      <c r="C129" s="87"/>
      <c r="D129" s="87"/>
      <c r="E129" s="87"/>
      <c r="F129" s="428"/>
      <c r="G129" s="428"/>
      <c r="H129" s="428"/>
      <c r="I129" s="428"/>
      <c r="J129" s="428"/>
    </row>
    <row r="130" spans="1:10">
      <c r="A130" s="69"/>
      <c r="B130" s="87"/>
      <c r="C130" s="87"/>
      <c r="D130" s="87"/>
      <c r="E130" s="87"/>
      <c r="F130" s="88"/>
      <c r="G130" s="88"/>
      <c r="H130" s="88"/>
      <c r="I130" s="88"/>
      <c r="J130" s="89">
        <v>9</v>
      </c>
    </row>
    <row r="131" spans="1:10">
      <c r="A131" s="429" t="s">
        <v>288</v>
      </c>
      <c r="B131" s="429"/>
      <c r="C131" s="429"/>
      <c r="D131" s="87"/>
      <c r="E131" s="87"/>
      <c r="F131" s="87"/>
      <c r="G131" s="87"/>
      <c r="H131" s="87"/>
      <c r="I131" s="87"/>
      <c r="J131" s="87"/>
    </row>
    <row r="132" spans="1:10">
      <c r="A132" s="62">
        <v>1</v>
      </c>
      <c r="B132" s="294" t="s">
        <v>289</v>
      </c>
      <c r="C132" s="294"/>
      <c r="D132" s="294"/>
      <c r="E132" s="294"/>
      <c r="F132" s="294"/>
      <c r="G132" s="294"/>
      <c r="H132" s="294"/>
      <c r="I132" s="294"/>
      <c r="J132" s="294"/>
    </row>
    <row r="133" spans="1:10" ht="18" customHeight="1">
      <c r="A133" s="62">
        <v>2</v>
      </c>
      <c r="B133" s="294" t="s">
        <v>290</v>
      </c>
      <c r="C133" s="294"/>
      <c r="D133" s="294"/>
      <c r="E133" s="294"/>
      <c r="F133" s="294"/>
      <c r="G133" s="294"/>
      <c r="H133" s="294"/>
      <c r="I133" s="294"/>
      <c r="J133" s="294"/>
    </row>
    <row r="134" spans="1:10">
      <c r="A134" s="62">
        <v>3</v>
      </c>
      <c r="B134" s="294" t="s">
        <v>291</v>
      </c>
      <c r="C134" s="294"/>
      <c r="D134" s="294"/>
      <c r="E134" s="294"/>
      <c r="F134" s="294"/>
      <c r="G134" s="294"/>
      <c r="H134" s="294"/>
      <c r="I134" s="294"/>
      <c r="J134" s="294"/>
    </row>
    <row r="135" spans="1:10">
      <c r="A135" s="62">
        <v>4</v>
      </c>
      <c r="B135" s="294" t="s">
        <v>292</v>
      </c>
      <c r="C135" s="294"/>
      <c r="D135" s="294"/>
      <c r="E135" s="294"/>
      <c r="F135" s="294"/>
      <c r="G135" s="294"/>
      <c r="H135" s="294"/>
      <c r="I135" s="294"/>
      <c r="J135" s="294"/>
    </row>
    <row r="136" spans="1:10" ht="19.5" customHeight="1">
      <c r="A136" s="62">
        <v>5</v>
      </c>
      <c r="B136" s="294" t="s">
        <v>293</v>
      </c>
      <c r="C136" s="294"/>
      <c r="D136" s="294"/>
      <c r="E136" s="294"/>
      <c r="F136" s="294"/>
      <c r="G136" s="294"/>
      <c r="H136" s="294"/>
      <c r="I136" s="294"/>
      <c r="J136" s="294"/>
    </row>
    <row r="137" spans="1:10">
      <c r="A137" s="62">
        <v>6</v>
      </c>
      <c r="B137" s="294" t="s">
        <v>294</v>
      </c>
      <c r="C137" s="294"/>
      <c r="D137" s="294"/>
      <c r="E137" s="294"/>
      <c r="F137" s="294"/>
      <c r="G137" s="294"/>
      <c r="H137" s="294"/>
      <c r="I137" s="294"/>
      <c r="J137" s="294"/>
    </row>
    <row r="138" spans="1:10" ht="18" customHeight="1">
      <c r="A138" s="295">
        <v>7</v>
      </c>
      <c r="B138" s="306" t="s">
        <v>295</v>
      </c>
      <c r="C138" s="307"/>
      <c r="D138" s="307"/>
      <c r="E138" s="307"/>
      <c r="F138" s="307"/>
      <c r="G138" s="307"/>
      <c r="H138" s="307"/>
      <c r="I138" s="307"/>
      <c r="J138" s="308"/>
    </row>
    <row r="139" spans="1:10">
      <c r="A139" s="303"/>
      <c r="B139" s="401"/>
      <c r="C139" s="402"/>
      <c r="D139" s="402"/>
      <c r="E139" s="402"/>
      <c r="F139" s="402"/>
      <c r="G139" s="402"/>
      <c r="H139" s="402"/>
      <c r="I139" s="402"/>
      <c r="J139" s="403"/>
    </row>
    <row r="140" spans="1:10" ht="3.75" customHeight="1">
      <c r="A140" s="296"/>
      <c r="B140" s="309"/>
      <c r="C140" s="310"/>
      <c r="D140" s="310"/>
      <c r="E140" s="310"/>
      <c r="F140" s="310"/>
      <c r="G140" s="310"/>
      <c r="H140" s="310"/>
      <c r="I140" s="310"/>
      <c r="J140" s="311"/>
    </row>
    <row r="141" spans="1:10" ht="18" customHeight="1">
      <c r="A141" s="295">
        <v>8</v>
      </c>
      <c r="B141" s="304" t="s">
        <v>296</v>
      </c>
      <c r="C141" s="304"/>
      <c r="D141" s="304"/>
      <c r="E141" s="304"/>
      <c r="F141" s="304"/>
      <c r="G141" s="304"/>
      <c r="H141" s="304"/>
      <c r="I141" s="304"/>
      <c r="J141" s="304"/>
    </row>
    <row r="142" spans="1:10">
      <c r="A142" s="303"/>
      <c r="B142" s="304"/>
      <c r="C142" s="304"/>
      <c r="D142" s="304"/>
      <c r="E142" s="304"/>
      <c r="F142" s="304"/>
      <c r="G142" s="304"/>
      <c r="H142" s="304"/>
      <c r="I142" s="304"/>
      <c r="J142" s="304"/>
    </row>
    <row r="143" spans="1:10">
      <c r="A143" s="296"/>
      <c r="B143" s="304"/>
      <c r="C143" s="304"/>
      <c r="D143" s="304"/>
      <c r="E143" s="304"/>
      <c r="F143" s="304"/>
      <c r="G143" s="304"/>
      <c r="H143" s="304"/>
      <c r="I143" s="304"/>
      <c r="J143" s="304"/>
    </row>
    <row r="144" spans="1:10">
      <c r="A144" s="295">
        <v>9</v>
      </c>
      <c r="B144" s="294" t="s">
        <v>297</v>
      </c>
      <c r="C144" s="294"/>
      <c r="D144" s="294"/>
      <c r="E144" s="294"/>
      <c r="F144" s="294"/>
      <c r="G144" s="294"/>
      <c r="H144" s="294"/>
      <c r="I144" s="294"/>
      <c r="J144" s="294"/>
    </row>
    <row r="145" spans="1:10">
      <c r="A145" s="303"/>
      <c r="B145" s="90" t="s">
        <v>234</v>
      </c>
      <c r="C145" s="294" t="s">
        <v>298</v>
      </c>
      <c r="D145" s="294"/>
      <c r="E145" s="294"/>
      <c r="F145" s="294"/>
      <c r="G145" s="294"/>
      <c r="H145" s="294"/>
      <c r="I145" s="294"/>
      <c r="J145" s="294"/>
    </row>
    <row r="146" spans="1:10">
      <c r="A146" s="303"/>
      <c r="B146" s="90" t="s">
        <v>299</v>
      </c>
      <c r="C146" s="294" t="s">
        <v>300</v>
      </c>
      <c r="D146" s="294"/>
      <c r="E146" s="294"/>
      <c r="F146" s="294"/>
      <c r="G146" s="294"/>
      <c r="H146" s="294"/>
      <c r="I146" s="294"/>
      <c r="J146" s="294"/>
    </row>
    <row r="147" spans="1:10">
      <c r="A147" s="296"/>
      <c r="B147" s="90" t="s">
        <v>301</v>
      </c>
      <c r="C147" s="294" t="s">
        <v>302</v>
      </c>
      <c r="D147" s="294"/>
      <c r="E147" s="294"/>
      <c r="F147" s="294"/>
      <c r="G147" s="294"/>
      <c r="H147" s="294"/>
      <c r="I147" s="294"/>
      <c r="J147" s="294"/>
    </row>
    <row r="148" spans="1:10">
      <c r="A148" s="295">
        <v>10</v>
      </c>
      <c r="B148" s="294" t="s">
        <v>303</v>
      </c>
      <c r="C148" s="294"/>
      <c r="D148" s="294"/>
      <c r="E148" s="294"/>
      <c r="F148" s="294"/>
      <c r="G148" s="294"/>
      <c r="H148" s="294"/>
      <c r="I148" s="294"/>
      <c r="J148" s="294"/>
    </row>
    <row r="149" spans="1:10">
      <c r="A149" s="296"/>
      <c r="B149" s="417" t="s">
        <v>304</v>
      </c>
      <c r="C149" s="430"/>
      <c r="D149" s="430"/>
      <c r="E149" s="430"/>
      <c r="F149" s="430"/>
      <c r="G149" s="430"/>
      <c r="H149" s="430"/>
      <c r="I149" s="430"/>
      <c r="J149" s="431"/>
    </row>
    <row r="150" spans="1:10" ht="18" customHeight="1">
      <c r="A150" s="62">
        <v>11</v>
      </c>
      <c r="B150" s="304" t="s">
        <v>305</v>
      </c>
      <c r="C150" s="304"/>
      <c r="D150" s="304"/>
      <c r="E150" s="304"/>
      <c r="F150" s="304"/>
      <c r="G150" s="304"/>
      <c r="H150" s="304"/>
      <c r="I150" s="304"/>
      <c r="J150" s="304"/>
    </row>
    <row r="151" spans="1:10">
      <c r="A151" s="62">
        <v>12</v>
      </c>
      <c r="B151" s="294" t="s">
        <v>306</v>
      </c>
      <c r="C151" s="294"/>
      <c r="D151" s="294"/>
      <c r="E151" s="294"/>
      <c r="F151" s="294"/>
      <c r="G151" s="294"/>
      <c r="H151" s="294"/>
      <c r="I151" s="294"/>
      <c r="J151" s="294"/>
    </row>
    <row r="152" spans="1:10">
      <c r="A152" s="65"/>
      <c r="B152" s="91"/>
      <c r="C152" s="91"/>
      <c r="D152" s="91"/>
      <c r="E152" s="91"/>
      <c r="F152" s="91"/>
      <c r="G152" s="91"/>
      <c r="H152" s="91"/>
      <c r="I152" s="91"/>
      <c r="J152" s="92">
        <v>10</v>
      </c>
    </row>
    <row r="153" spans="1:10">
      <c r="A153" s="340" t="s">
        <v>307</v>
      </c>
      <c r="B153" s="340"/>
      <c r="C153" s="340"/>
      <c r="D153" s="340"/>
      <c r="E153" s="340"/>
      <c r="F153" s="340"/>
      <c r="G153" s="340"/>
      <c r="H153" s="340"/>
      <c r="I153" s="340"/>
      <c r="J153" s="340"/>
    </row>
    <row r="154" spans="1:10">
      <c r="A154" s="340" t="s">
        <v>308</v>
      </c>
      <c r="B154" s="340"/>
      <c r="C154" s="340"/>
      <c r="D154" s="340"/>
      <c r="E154" s="340"/>
      <c r="F154" s="340"/>
      <c r="G154" s="340"/>
      <c r="H154" s="340"/>
      <c r="I154" s="340"/>
      <c r="J154" s="340"/>
    </row>
    <row r="155" spans="1:10">
      <c r="A155" s="429" t="s">
        <v>309</v>
      </c>
      <c r="B155" s="429"/>
      <c r="C155" s="429"/>
      <c r="D155" s="429"/>
      <c r="E155" s="429"/>
      <c r="F155" s="429"/>
      <c r="G155" s="429"/>
      <c r="H155" s="429"/>
      <c r="I155" s="429"/>
      <c r="J155" s="429"/>
    </row>
    <row r="156" spans="1:10" ht="18" customHeight="1">
      <c r="A156" s="435">
        <v>1</v>
      </c>
      <c r="B156" s="306" t="s">
        <v>310</v>
      </c>
      <c r="C156" s="307"/>
      <c r="D156" s="307"/>
      <c r="E156" s="307"/>
      <c r="F156" s="307"/>
      <c r="G156" s="307"/>
      <c r="H156" s="307"/>
      <c r="I156" s="307"/>
      <c r="J156" s="308"/>
    </row>
    <row r="157" spans="1:10">
      <c r="A157" s="433"/>
      <c r="B157" s="401"/>
      <c r="C157" s="402"/>
      <c r="D157" s="402"/>
      <c r="E157" s="402"/>
      <c r="F157" s="402"/>
      <c r="G157" s="402"/>
      <c r="H157" s="402"/>
      <c r="I157" s="402"/>
      <c r="J157" s="403"/>
    </row>
    <row r="158" spans="1:10">
      <c r="A158" s="433"/>
      <c r="B158" s="401"/>
      <c r="C158" s="402"/>
      <c r="D158" s="402"/>
      <c r="E158" s="402"/>
      <c r="F158" s="402"/>
      <c r="G158" s="402"/>
      <c r="H158" s="402"/>
      <c r="I158" s="402"/>
      <c r="J158" s="403"/>
    </row>
    <row r="159" spans="1:10" ht="5.25" customHeight="1">
      <c r="A159" s="433"/>
      <c r="B159" s="309"/>
      <c r="C159" s="310"/>
      <c r="D159" s="310"/>
      <c r="E159" s="310"/>
      <c r="F159" s="310"/>
      <c r="G159" s="310"/>
      <c r="H159" s="310"/>
      <c r="I159" s="310"/>
      <c r="J159" s="311"/>
    </row>
    <row r="160" spans="1:10" ht="18" customHeight="1">
      <c r="A160" s="436">
        <v>2</v>
      </c>
      <c r="B160" s="344" t="s">
        <v>311</v>
      </c>
      <c r="C160" s="344"/>
      <c r="D160" s="344"/>
      <c r="E160" s="344"/>
      <c r="F160" s="344"/>
      <c r="G160" s="93" t="s">
        <v>312</v>
      </c>
      <c r="H160" s="322" t="str">
        <f>[1]Mastersheet!G6</f>
        <v>Superannuation Pension</v>
      </c>
      <c r="I160" s="322"/>
      <c r="J160" s="322"/>
    </row>
    <row r="161" spans="1:10">
      <c r="A161" s="437"/>
      <c r="B161" s="344"/>
      <c r="C161" s="344"/>
      <c r="D161" s="344"/>
      <c r="E161" s="344"/>
      <c r="F161" s="344"/>
      <c r="G161" s="304" t="s">
        <v>313</v>
      </c>
      <c r="H161" s="304"/>
      <c r="I161" s="432">
        <f>I89</f>
        <v>2500000</v>
      </c>
      <c r="J161" s="432"/>
    </row>
    <row r="162" spans="1:10">
      <c r="A162" s="438"/>
      <c r="B162" s="344"/>
      <c r="C162" s="344"/>
      <c r="D162" s="344"/>
      <c r="E162" s="344"/>
      <c r="F162" s="344"/>
      <c r="G162" s="304" t="s">
        <v>314</v>
      </c>
      <c r="H162" s="304"/>
      <c r="I162" s="432">
        <f>I107</f>
        <v>52500</v>
      </c>
      <c r="J162" s="432"/>
    </row>
    <row r="163" spans="1:10" ht="18" customHeight="1">
      <c r="A163" s="433">
        <v>3</v>
      </c>
      <c r="B163" s="344" t="s">
        <v>315</v>
      </c>
      <c r="C163" s="344"/>
      <c r="D163" s="344"/>
      <c r="E163" s="344"/>
      <c r="F163" s="344"/>
      <c r="G163" s="344"/>
      <c r="H163" s="344"/>
      <c r="I163" s="434" t="str">
        <f>[1]Mastersheet!G6</f>
        <v>Superannuation Pension</v>
      </c>
      <c r="J163" s="434"/>
    </row>
    <row r="164" spans="1:10">
      <c r="A164" s="433"/>
      <c r="B164" s="344"/>
      <c r="C164" s="344"/>
      <c r="D164" s="344"/>
      <c r="E164" s="344"/>
      <c r="F164" s="344"/>
      <c r="G164" s="344"/>
      <c r="H164" s="344"/>
      <c r="I164" s="413" t="str">
        <f>[1]Mastersheet!H64</f>
        <v>01/04/2027</v>
      </c>
      <c r="J164" s="360"/>
    </row>
    <row r="165" spans="1:10" ht="18" customHeight="1">
      <c r="A165" s="433">
        <v>4</v>
      </c>
      <c r="B165" s="304" t="s">
        <v>316</v>
      </c>
      <c r="C165" s="304"/>
      <c r="D165" s="304"/>
      <c r="E165" s="304"/>
      <c r="F165" s="304"/>
      <c r="G165" s="304"/>
      <c r="H165" s="304"/>
      <c r="I165" s="360" t="s">
        <v>17</v>
      </c>
      <c r="J165" s="360"/>
    </row>
    <row r="166" spans="1:10" ht="18" customHeight="1">
      <c r="A166" s="433"/>
      <c r="B166" s="304"/>
      <c r="C166" s="304"/>
      <c r="D166" s="304"/>
      <c r="E166" s="304"/>
      <c r="F166" s="304"/>
      <c r="G166" s="304"/>
      <c r="H166" s="304"/>
      <c r="I166" s="360"/>
      <c r="J166" s="360"/>
    </row>
    <row r="167" spans="1:10" ht="18" customHeight="1">
      <c r="A167" s="360">
        <v>5</v>
      </c>
      <c r="B167" s="304" t="s">
        <v>317</v>
      </c>
      <c r="C167" s="304"/>
      <c r="D167" s="304"/>
      <c r="E167" s="304"/>
      <c r="F167" s="304"/>
      <c r="G167" s="304"/>
      <c r="H167" s="304"/>
      <c r="I167" s="360" t="s">
        <v>17</v>
      </c>
      <c r="J167" s="360"/>
    </row>
    <row r="168" spans="1:10">
      <c r="A168" s="360"/>
      <c r="B168" s="304"/>
      <c r="C168" s="304"/>
      <c r="D168" s="304"/>
      <c r="E168" s="304"/>
      <c r="F168" s="304"/>
      <c r="G168" s="304"/>
      <c r="H168" s="304"/>
      <c r="I168" s="360"/>
      <c r="J168" s="360"/>
    </row>
    <row r="169" spans="1:10">
      <c r="A169" s="360"/>
      <c r="B169" s="304"/>
      <c r="C169" s="304"/>
      <c r="D169" s="304"/>
      <c r="E169" s="304"/>
      <c r="F169" s="304"/>
      <c r="G169" s="304"/>
      <c r="H169" s="304"/>
      <c r="I169" s="360"/>
      <c r="J169" s="360"/>
    </row>
    <row r="170" spans="1:10">
      <c r="A170" s="439" t="s">
        <v>318</v>
      </c>
      <c r="B170" s="439"/>
      <c r="C170" s="439"/>
      <c r="D170" s="439"/>
      <c r="E170" s="439"/>
      <c r="F170" s="439"/>
      <c r="G170" s="439"/>
      <c r="H170" s="439"/>
      <c r="I170" s="439"/>
      <c r="J170" s="439"/>
    </row>
    <row r="171" spans="1:10" ht="18" customHeight="1">
      <c r="A171" s="72">
        <v>1</v>
      </c>
      <c r="B171" s="387" t="s">
        <v>319</v>
      </c>
      <c r="C171" s="387"/>
      <c r="D171" s="387"/>
      <c r="E171" s="387"/>
      <c r="F171" s="387"/>
      <c r="G171" s="360" t="str">
        <f>[1]Mastersheet!B3</f>
        <v>ABCD</v>
      </c>
      <c r="H171" s="360"/>
      <c r="I171" s="360"/>
      <c r="J171" s="360"/>
    </row>
    <row r="172" spans="1:10">
      <c r="A172" s="72">
        <v>2</v>
      </c>
      <c r="B172" s="387" t="s">
        <v>320</v>
      </c>
      <c r="C172" s="387"/>
      <c r="D172" s="387"/>
      <c r="E172" s="387"/>
      <c r="F172" s="387"/>
      <c r="G172" s="360" t="str">
        <f>[1]Mastersheet!G6</f>
        <v>Superannuation Pension</v>
      </c>
      <c r="H172" s="360"/>
      <c r="I172" s="360"/>
      <c r="J172" s="360"/>
    </row>
    <row r="173" spans="1:10">
      <c r="A173" s="71">
        <v>3</v>
      </c>
      <c r="B173" s="387" t="s">
        <v>321</v>
      </c>
      <c r="C173" s="387"/>
      <c r="D173" s="387"/>
      <c r="E173" s="387"/>
      <c r="F173" s="387"/>
      <c r="G173" s="416">
        <f>I162</f>
        <v>52500</v>
      </c>
      <c r="H173" s="360"/>
      <c r="I173" s="360"/>
      <c r="J173" s="360"/>
    </row>
    <row r="174" spans="1:10">
      <c r="A174" s="71">
        <v>4</v>
      </c>
      <c r="B174" s="387" t="s">
        <v>322</v>
      </c>
      <c r="C174" s="387"/>
      <c r="D174" s="387"/>
      <c r="E174" s="387"/>
      <c r="F174" s="387"/>
      <c r="G174" s="416">
        <f>I161</f>
        <v>2500000</v>
      </c>
      <c r="H174" s="360"/>
      <c r="I174" s="360"/>
      <c r="J174" s="360"/>
    </row>
    <row r="175" spans="1:10">
      <c r="A175" s="71">
        <v>5</v>
      </c>
      <c r="B175" s="387" t="s">
        <v>323</v>
      </c>
      <c r="C175" s="387"/>
      <c r="D175" s="387"/>
      <c r="E175" s="387"/>
      <c r="F175" s="387"/>
      <c r="G175" s="413" t="str">
        <f>I164</f>
        <v>01/04/2027</v>
      </c>
      <c r="H175" s="360"/>
      <c r="I175" s="360"/>
      <c r="J175" s="360"/>
    </row>
    <row r="176" spans="1:10">
      <c r="A176" s="345">
        <v>6</v>
      </c>
      <c r="B176" s="387" t="s">
        <v>324</v>
      </c>
      <c r="C176" s="387"/>
      <c r="D176" s="387"/>
      <c r="E176" s="387"/>
      <c r="F176" s="387"/>
      <c r="G176" s="360"/>
      <c r="H176" s="360"/>
      <c r="I176" s="360"/>
      <c r="J176" s="360"/>
    </row>
    <row r="177" spans="1:10">
      <c r="A177" s="440"/>
      <c r="B177" s="90" t="s">
        <v>325</v>
      </c>
      <c r="C177" s="294" t="s">
        <v>326</v>
      </c>
      <c r="D177" s="294"/>
      <c r="E177" s="294"/>
      <c r="F177" s="294"/>
      <c r="G177" s="294"/>
      <c r="H177" s="416">
        <f>I107</f>
        <v>52500</v>
      </c>
      <c r="I177" s="416"/>
      <c r="J177" s="416"/>
    </row>
    <row r="178" spans="1:10">
      <c r="A178" s="346"/>
      <c r="B178" s="94" t="s">
        <v>299</v>
      </c>
      <c r="C178" s="294" t="s">
        <v>327</v>
      </c>
      <c r="D178" s="294"/>
      <c r="E178" s="294"/>
      <c r="F178" s="294"/>
      <c r="G178" s="294"/>
      <c r="H178" s="416">
        <f>I108</f>
        <v>31500</v>
      </c>
      <c r="I178" s="416"/>
      <c r="J178" s="416"/>
    </row>
    <row r="179" spans="1:10" ht="18" customHeight="1">
      <c r="A179" s="345">
        <v>7</v>
      </c>
      <c r="B179" s="304" t="s">
        <v>328</v>
      </c>
      <c r="C179" s="304"/>
      <c r="D179" s="304"/>
      <c r="E179" s="304"/>
      <c r="F179" s="304"/>
      <c r="G179" s="304"/>
      <c r="H179" s="360" t="s">
        <v>228</v>
      </c>
      <c r="I179" s="360"/>
      <c r="J179" s="360"/>
    </row>
    <row r="180" spans="1:10">
      <c r="A180" s="346"/>
      <c r="B180" s="304"/>
      <c r="C180" s="304"/>
      <c r="D180" s="304"/>
      <c r="E180" s="304"/>
      <c r="F180" s="304"/>
      <c r="G180" s="304"/>
      <c r="H180" s="360"/>
      <c r="I180" s="360"/>
      <c r="J180" s="360"/>
    </row>
    <row r="181" spans="1:10" ht="18" customHeight="1">
      <c r="A181" s="345">
        <v>8</v>
      </c>
      <c r="B181" s="304" t="s">
        <v>329</v>
      </c>
      <c r="C181" s="304"/>
      <c r="D181" s="304"/>
      <c r="E181" s="304"/>
      <c r="F181" s="304"/>
      <c r="G181" s="304"/>
      <c r="H181" s="360" t="s">
        <v>228</v>
      </c>
      <c r="I181" s="360"/>
      <c r="J181" s="360"/>
    </row>
    <row r="182" spans="1:10">
      <c r="A182" s="346"/>
      <c r="B182" s="304"/>
      <c r="C182" s="304"/>
      <c r="D182" s="304"/>
      <c r="E182" s="304"/>
      <c r="F182" s="304"/>
      <c r="G182" s="304"/>
      <c r="H182" s="360"/>
      <c r="I182" s="360"/>
      <c r="J182" s="360"/>
    </row>
    <row r="183" spans="1:10">
      <c r="A183" s="345">
        <v>9</v>
      </c>
      <c r="B183" s="304" t="s">
        <v>330</v>
      </c>
      <c r="C183" s="304"/>
      <c r="D183" s="304"/>
      <c r="E183" s="304"/>
      <c r="F183" s="304"/>
      <c r="G183" s="304"/>
      <c r="H183" s="360" t="s">
        <v>17</v>
      </c>
      <c r="I183" s="360"/>
      <c r="J183" s="360"/>
    </row>
    <row r="184" spans="1:10">
      <c r="A184" s="346"/>
      <c r="B184" s="304"/>
      <c r="C184" s="304"/>
      <c r="D184" s="304"/>
      <c r="E184" s="304"/>
      <c r="F184" s="304"/>
      <c r="G184" s="304"/>
      <c r="H184" s="360"/>
      <c r="I184" s="360"/>
      <c r="J184" s="360"/>
    </row>
    <row r="185" spans="1:10">
      <c r="A185" s="69"/>
      <c r="B185" s="87"/>
      <c r="C185" s="87"/>
      <c r="D185" s="87"/>
      <c r="E185" s="87"/>
      <c r="F185" s="87"/>
      <c r="G185" s="87"/>
      <c r="H185" s="87"/>
      <c r="I185" s="87"/>
      <c r="J185" s="87"/>
    </row>
    <row r="186" spans="1:10">
      <c r="A186" s="69"/>
      <c r="B186" s="87"/>
      <c r="C186" s="87"/>
      <c r="D186" s="87"/>
      <c r="E186" s="87"/>
      <c r="F186" s="87"/>
      <c r="G186" s="340" t="s">
        <v>331</v>
      </c>
      <c r="H186" s="340"/>
      <c r="I186" s="340"/>
      <c r="J186" s="340"/>
    </row>
    <row r="187" spans="1:10">
      <c r="A187" s="69"/>
      <c r="B187" s="87"/>
      <c r="C187" s="87"/>
      <c r="D187" s="87"/>
      <c r="E187" s="87"/>
      <c r="F187" s="87"/>
      <c r="G187" s="340" t="s">
        <v>121</v>
      </c>
      <c r="H187" s="340"/>
      <c r="I187" s="340"/>
      <c r="J187" s="340"/>
    </row>
    <row r="188" spans="1:10">
      <c r="A188" s="69"/>
      <c r="B188" s="87"/>
      <c r="C188" s="87"/>
      <c r="D188" s="87"/>
      <c r="E188" s="87"/>
      <c r="F188" s="87"/>
      <c r="G188" s="88"/>
      <c r="H188" s="88"/>
      <c r="I188" s="88"/>
      <c r="J188" s="89">
        <v>11</v>
      </c>
    </row>
    <row r="189" spans="1:10">
      <c r="A189" s="340" t="s">
        <v>332</v>
      </c>
      <c r="B189" s="340"/>
      <c r="C189" s="340"/>
      <c r="D189" s="340"/>
      <c r="E189" s="340"/>
      <c r="F189" s="340"/>
      <c r="G189" s="340"/>
      <c r="H189" s="340"/>
      <c r="I189" s="340"/>
      <c r="J189" s="340"/>
    </row>
    <row r="190" spans="1:10">
      <c r="A190" s="341" t="s">
        <v>333</v>
      </c>
      <c r="B190" s="341"/>
      <c r="C190" s="341"/>
      <c r="D190" s="341"/>
      <c r="E190" s="341"/>
      <c r="F190" s="341"/>
      <c r="G190" s="341"/>
      <c r="H190" s="341"/>
      <c r="I190" s="341"/>
      <c r="J190" s="341"/>
    </row>
    <row r="191" spans="1:10">
      <c r="A191" s="340" t="s">
        <v>334</v>
      </c>
      <c r="B191" s="340"/>
      <c r="C191" s="340"/>
      <c r="D191" s="340"/>
      <c r="E191" s="340"/>
      <c r="F191" s="340"/>
      <c r="G191" s="340"/>
      <c r="H191" s="340"/>
      <c r="I191" s="340"/>
      <c r="J191" s="340"/>
    </row>
    <row r="192" spans="1:10">
      <c r="A192" s="294" t="s">
        <v>335</v>
      </c>
      <c r="B192" s="294"/>
      <c r="C192" s="294"/>
      <c r="D192" s="294"/>
      <c r="E192" s="294"/>
      <c r="F192" s="294"/>
      <c r="G192" s="360" t="str">
        <f>[1]Mastersheet!B3</f>
        <v>ABCD</v>
      </c>
      <c r="H192" s="360"/>
      <c r="I192" s="360"/>
      <c r="J192" s="360"/>
    </row>
    <row r="193" spans="1:10">
      <c r="A193" s="294" t="s">
        <v>336</v>
      </c>
      <c r="B193" s="294"/>
      <c r="C193" s="294"/>
      <c r="D193" s="294"/>
      <c r="E193" s="294"/>
      <c r="F193" s="294"/>
      <c r="G193" s="360" t="str">
        <f>[1]Mastersheet!B4</f>
        <v>S.D.I.</v>
      </c>
      <c r="H193" s="360"/>
      <c r="I193" s="360"/>
      <c r="J193" s="360"/>
    </row>
    <row r="194" spans="1:10">
      <c r="A194" s="441" t="s">
        <v>337</v>
      </c>
      <c r="B194" s="441"/>
      <c r="C194" s="441"/>
      <c r="D194" s="441"/>
      <c r="E194" s="441" t="s">
        <v>338</v>
      </c>
      <c r="F194" s="441" t="s">
        <v>339</v>
      </c>
      <c r="G194" s="441" t="s">
        <v>340</v>
      </c>
      <c r="H194" s="441"/>
      <c r="I194" s="441" t="s">
        <v>341</v>
      </c>
      <c r="J194" s="442" t="s">
        <v>342</v>
      </c>
    </row>
    <row r="195" spans="1:10" ht="24" customHeight="1">
      <c r="A195" s="441"/>
      <c r="B195" s="441"/>
      <c r="C195" s="441"/>
      <c r="D195" s="441"/>
      <c r="E195" s="441"/>
      <c r="F195" s="441"/>
      <c r="G195" s="441"/>
      <c r="H195" s="441"/>
      <c r="I195" s="441"/>
      <c r="J195" s="442"/>
    </row>
    <row r="196" spans="1:10" ht="27" customHeight="1">
      <c r="A196" s="441"/>
      <c r="B196" s="441"/>
      <c r="C196" s="441"/>
      <c r="D196" s="441"/>
      <c r="E196" s="441"/>
      <c r="F196" s="441"/>
      <c r="G196" s="95" t="s">
        <v>343</v>
      </c>
      <c r="H196" s="95" t="s">
        <v>344</v>
      </c>
      <c r="I196" s="441"/>
      <c r="J196" s="442"/>
    </row>
    <row r="197" spans="1:10" s="70" customFormat="1">
      <c r="A197" s="362">
        <v>1</v>
      </c>
      <c r="B197" s="362"/>
      <c r="C197" s="362"/>
      <c r="D197" s="362"/>
      <c r="E197" s="72">
        <v>2</v>
      </c>
      <c r="F197" s="96">
        <v>3</v>
      </c>
      <c r="G197" s="72">
        <v>4</v>
      </c>
      <c r="H197" s="71">
        <v>5</v>
      </c>
      <c r="I197" s="71">
        <v>6</v>
      </c>
      <c r="J197" s="71">
        <v>7</v>
      </c>
    </row>
    <row r="198" spans="1:10">
      <c r="A198" s="62" t="s">
        <v>345</v>
      </c>
      <c r="B198" s="360" t="s">
        <v>346</v>
      </c>
      <c r="C198" s="360"/>
      <c r="D198" s="360"/>
      <c r="E198" s="63" t="str">
        <f>IF([1]LTA!H6&gt;0,[1]LTA!H6,"NIL")</f>
        <v>NIL</v>
      </c>
      <c r="F198" s="63" t="str">
        <f>IF([1]LTA!I6&gt;0,[1]LTA!I6,"NIL")</f>
        <v>NIL</v>
      </c>
      <c r="G198" s="63" t="str">
        <f>IF([1]LTA!J6&gt;0,[1]LTA!J6,"NIL")</f>
        <v>NIL</v>
      </c>
      <c r="H198" s="63" t="str">
        <f>IF([1]LTA!K6&gt;0,[1]LTA!K6,"NIL")</f>
        <v>NIL</v>
      </c>
      <c r="I198" s="63" t="str">
        <f>IF([1]LTA!L6&gt;0,[1]LTA!L6,"NIL")</f>
        <v>NIL</v>
      </c>
      <c r="J198" s="63" t="str">
        <f>IF([1]LTA!M6&gt;0,[1]LTA!M6,"NIL")</f>
        <v>NIL</v>
      </c>
    </row>
    <row r="199" spans="1:10">
      <c r="A199" s="62" t="s">
        <v>347</v>
      </c>
      <c r="B199" s="294" t="s">
        <v>348</v>
      </c>
      <c r="C199" s="294"/>
      <c r="D199" s="294"/>
      <c r="E199" s="71" t="str">
        <f>IF([1]LTA!H7&gt;0,[1]LTA!H7,"NIL")</f>
        <v>NIL</v>
      </c>
      <c r="F199" s="71" t="str">
        <f>IF([1]LTA!I7&gt;0,[1]LTA!I7,"NIL")</f>
        <v>NIL</v>
      </c>
      <c r="G199" s="71" t="str">
        <f>IF([1]LTA!J7&gt;0,[1]LTA!J7,"NIL")</f>
        <v>NIL</v>
      </c>
      <c r="H199" s="71" t="str">
        <f>IF([1]LTA!K7&gt;0,[1]LTA!K7,"NIL")</f>
        <v>NIL</v>
      </c>
      <c r="I199" s="71" t="str">
        <f>IF([1]LTA!L7&gt;0,[1]LTA!L7,"NIL")</f>
        <v>NIL</v>
      </c>
      <c r="J199" s="71" t="str">
        <f>IF([1]LTA!M7&gt;0,[1]LTA!M7,"NIL")</f>
        <v>NIL</v>
      </c>
    </row>
    <row r="200" spans="1:10">
      <c r="A200" s="295" t="s">
        <v>200</v>
      </c>
      <c r="B200" s="90" t="s">
        <v>349</v>
      </c>
      <c r="C200" s="90"/>
      <c r="D200" s="90"/>
      <c r="E200" s="71" t="str">
        <f>IF([1]LTA!H8&gt;0,[1]LTA!H8,"NIL")</f>
        <v>NIL</v>
      </c>
      <c r="F200" s="71" t="str">
        <f>IF([1]LTA!I8&gt;0,[1]LTA!I8,"NIL")</f>
        <v>NIL</v>
      </c>
      <c r="G200" s="71" t="str">
        <f>IF([1]LTA!J8&gt;0,[1]LTA!J8,"NIL")</f>
        <v>NIL</v>
      </c>
      <c r="H200" s="71" t="str">
        <f>IF([1]LTA!K8&gt;0,[1]LTA!K8,"NIL")</f>
        <v>NIL</v>
      </c>
      <c r="I200" s="71" t="str">
        <f>IF([1]LTA!L8&gt;0,[1]LTA!L8,"NIL")</f>
        <v>NIL</v>
      </c>
      <c r="J200" s="71" t="str">
        <f>IF([1]LTA!M8&gt;0,[1]LTA!M8,"NIL")</f>
        <v>NIL</v>
      </c>
    </row>
    <row r="201" spans="1:10">
      <c r="A201" s="303"/>
      <c r="B201" s="294" t="s">
        <v>350</v>
      </c>
      <c r="C201" s="294"/>
      <c r="D201" s="294"/>
      <c r="E201" s="71" t="str">
        <f>IF([1]LTA!H9&gt;0,[1]LTA!H9,"NIL")</f>
        <v>NIL</v>
      </c>
      <c r="F201" s="71" t="str">
        <f>IF([1]LTA!I9&gt;0,[1]LTA!I9,"NIL")</f>
        <v>NIL</v>
      </c>
      <c r="G201" s="71" t="str">
        <f>IF([1]LTA!J9&gt;0,[1]LTA!J9,"NIL")</f>
        <v>NIL</v>
      </c>
      <c r="H201" s="71" t="str">
        <f>IF([1]LTA!K9&gt;0,[1]LTA!K9,"NIL")</f>
        <v>NIL</v>
      </c>
      <c r="I201" s="71" t="str">
        <f>IF([1]LTA!L9&gt;0,[1]LTA!L9,"NIL")</f>
        <v>NIL</v>
      </c>
      <c r="J201" s="71" t="str">
        <f>IF([1]LTA!M9&gt;0,[1]LTA!M9,"NIL")</f>
        <v>NIL</v>
      </c>
    </row>
    <row r="202" spans="1:10">
      <c r="A202" s="296"/>
      <c r="B202" s="294" t="s">
        <v>351</v>
      </c>
      <c r="C202" s="294"/>
      <c r="D202" s="294"/>
      <c r="E202" s="71" t="str">
        <f>IF([1]LTA!H10&gt;0,[1]LTA!H10,"NIL")</f>
        <v>NIL</v>
      </c>
      <c r="F202" s="71" t="str">
        <f>IF([1]LTA!I10&gt;0,[1]LTA!I10,"NIL")</f>
        <v>NIL</v>
      </c>
      <c r="G202" s="71" t="str">
        <f>IF([1]LTA!J10&gt;0,[1]LTA!J10,"NIL")</f>
        <v>NIL</v>
      </c>
      <c r="H202" s="71" t="str">
        <f>IF([1]LTA!K10&gt;0,[1]LTA!K10,"NIL")</f>
        <v>NIL</v>
      </c>
      <c r="I202" s="71" t="str">
        <f>IF([1]LTA!L10&gt;0,[1]LTA!L10,"NIL")</f>
        <v>NIL</v>
      </c>
      <c r="J202" s="71" t="str">
        <f>IF([1]LTA!M10&gt;0,[1]LTA!M10,"NIL")</f>
        <v>NIL</v>
      </c>
    </row>
    <row r="203" spans="1:10">
      <c r="A203" s="295" t="s">
        <v>202</v>
      </c>
      <c r="B203" s="294" t="s">
        <v>352</v>
      </c>
      <c r="C203" s="294"/>
      <c r="D203" s="294"/>
      <c r="E203" s="71" t="str">
        <f>IF([1]LTA!H11&gt;0,[1]LTA!H11,"NIL")</f>
        <v>NIL</v>
      </c>
      <c r="F203" s="71" t="str">
        <f>IF([1]LTA!I11&gt;0,[1]LTA!I11,"NIL")</f>
        <v>NIL</v>
      </c>
      <c r="G203" s="71" t="str">
        <f>IF([1]LTA!J11&gt;0,[1]LTA!J11,"NIL")</f>
        <v>NIL</v>
      </c>
      <c r="H203" s="71" t="str">
        <f>IF([1]LTA!K11&gt;0,[1]LTA!K11,"NIL")</f>
        <v>NIL</v>
      </c>
      <c r="I203" s="71" t="str">
        <f>IF([1]LTA!L11&gt;0,[1]LTA!L11,"NIL")</f>
        <v>NIL</v>
      </c>
      <c r="J203" s="71" t="str">
        <f>IF([1]LTA!M11&gt;0,[1]LTA!M11,"NIL")</f>
        <v>NIL</v>
      </c>
    </row>
    <row r="204" spans="1:10">
      <c r="A204" s="303"/>
      <c r="B204" s="294" t="s">
        <v>353</v>
      </c>
      <c r="C204" s="294"/>
      <c r="D204" s="294"/>
      <c r="E204" s="71" t="str">
        <f>IF([1]LTA!H12&gt;0,[1]LTA!H12,"NIL")</f>
        <v>NIL</v>
      </c>
      <c r="F204" s="71" t="str">
        <f>IF([1]LTA!I12&gt;0,[1]LTA!I12,"NIL")</f>
        <v>NIL</v>
      </c>
      <c r="G204" s="71" t="str">
        <f>IF([1]LTA!J12&gt;0,[1]LTA!J12,"NIL")</f>
        <v>NIL</v>
      </c>
      <c r="H204" s="71" t="str">
        <f>IF([1]LTA!K12&gt;0,[1]LTA!K12,"NIL")</f>
        <v>NIL</v>
      </c>
      <c r="I204" s="71" t="str">
        <f>IF([1]LTA!L12&gt;0,[1]LTA!L12,"NIL")</f>
        <v>NIL</v>
      </c>
      <c r="J204" s="71" t="str">
        <f>IF([1]LTA!M12&gt;0,[1]LTA!M12,"NIL")</f>
        <v>NIL</v>
      </c>
    </row>
    <row r="205" spans="1:10">
      <c r="A205" s="303"/>
      <c r="B205" s="294" t="s">
        <v>354</v>
      </c>
      <c r="C205" s="294"/>
      <c r="D205" s="294"/>
      <c r="E205" s="71" t="str">
        <f>IF([1]LTA!H13&gt;0,[1]LTA!H13,"NIL")</f>
        <v>NIL</v>
      </c>
      <c r="F205" s="71" t="str">
        <f>IF([1]LTA!I13&gt;0,[1]LTA!I13,"NIL")</f>
        <v>NIL</v>
      </c>
      <c r="G205" s="71" t="str">
        <f>IF([1]LTA!J13&gt;0,[1]LTA!J13,"NIL")</f>
        <v>NIL</v>
      </c>
      <c r="H205" s="71" t="str">
        <f>IF([1]LTA!K13&gt;0,[1]LTA!K13,"NIL")</f>
        <v>NIL</v>
      </c>
      <c r="I205" s="71" t="str">
        <f>IF([1]LTA!L13&gt;0,[1]LTA!L13,"NIL")</f>
        <v>NIL</v>
      </c>
      <c r="J205" s="71" t="str">
        <f>IF([1]LTA!M13&gt;0,[1]LTA!M13,"NIL")</f>
        <v>NIL</v>
      </c>
    </row>
    <row r="206" spans="1:10">
      <c r="A206" s="296"/>
      <c r="B206" s="294" t="s">
        <v>355</v>
      </c>
      <c r="C206" s="294"/>
      <c r="D206" s="294"/>
      <c r="E206" s="71" t="str">
        <f>IF([1]LTA!H14&gt;0,[1]LTA!H14,"NIL")</f>
        <v>NIL</v>
      </c>
      <c r="F206" s="71" t="str">
        <f>IF([1]LTA!I14&gt;0,[1]LTA!I14,"NIL")</f>
        <v>NIL</v>
      </c>
      <c r="G206" s="71" t="str">
        <f>IF([1]LTA!J14&gt;0,[1]LTA!J14,"NIL")</f>
        <v>NIL</v>
      </c>
      <c r="H206" s="71" t="str">
        <f>IF([1]LTA!K14&gt;0,[1]LTA!K14,"NIL")</f>
        <v>NIL</v>
      </c>
      <c r="I206" s="71" t="str">
        <f>IF([1]LTA!L14&gt;0,[1]LTA!L14,"NIL")</f>
        <v>NIL</v>
      </c>
      <c r="J206" s="71" t="str">
        <f>IF([1]LTA!M14&gt;0,[1]LTA!M14,"NIL")</f>
        <v>NIL</v>
      </c>
    </row>
    <row r="207" spans="1:10">
      <c r="A207" s="295" t="s">
        <v>301</v>
      </c>
      <c r="B207" s="294" t="s">
        <v>356</v>
      </c>
      <c r="C207" s="294"/>
      <c r="D207" s="294"/>
      <c r="E207" s="71" t="str">
        <f>IF([1]LTA!H15&gt;0,[1]LTA!H15,"NIL")</f>
        <v>NIL</v>
      </c>
      <c r="F207" s="71" t="str">
        <f>IF([1]LTA!I15&gt;0,[1]LTA!I15,"NIL")</f>
        <v>NIL</v>
      </c>
      <c r="G207" s="71" t="str">
        <f>IF([1]LTA!J15&gt;0,[1]LTA!J15,"NIL")</f>
        <v>NIL</v>
      </c>
      <c r="H207" s="71" t="str">
        <f>IF([1]LTA!K15&gt;0,[1]LTA!K15,"NIL")</f>
        <v>NIL</v>
      </c>
      <c r="I207" s="71" t="str">
        <f>IF([1]LTA!L15&gt;0,[1]LTA!L15,"NIL")</f>
        <v>NIL</v>
      </c>
      <c r="J207" s="71" t="str">
        <f>IF([1]LTA!M15&gt;0,[1]LTA!M15,"NIL")</f>
        <v>NIL</v>
      </c>
    </row>
    <row r="208" spans="1:10">
      <c r="A208" s="303"/>
      <c r="B208" s="294" t="s">
        <v>353</v>
      </c>
      <c r="C208" s="294"/>
      <c r="D208" s="294"/>
      <c r="E208" s="71" t="str">
        <f>IF([1]LTA!H16&gt;0,[1]LTA!H16,"NIL")</f>
        <v>NIL</v>
      </c>
      <c r="F208" s="71" t="str">
        <f>IF([1]LTA!I16&gt;0,[1]LTA!I16,"NIL")</f>
        <v>NIL</v>
      </c>
      <c r="G208" s="71" t="str">
        <f>IF([1]LTA!J16&gt;0,[1]LTA!J16,"NIL")</f>
        <v>NIL</v>
      </c>
      <c r="H208" s="71" t="str">
        <f>IF([1]LTA!K16&gt;0,[1]LTA!K16,"NIL")</f>
        <v>NIL</v>
      </c>
      <c r="I208" s="71" t="str">
        <f>IF([1]LTA!L16&gt;0,[1]LTA!L16,"NIL")</f>
        <v>NIL</v>
      </c>
      <c r="J208" s="71" t="str">
        <f>IF([1]LTA!M16&gt;0,[1]LTA!M16,"NIL")</f>
        <v>NIL</v>
      </c>
    </row>
    <row r="209" spans="1:10">
      <c r="A209" s="303"/>
      <c r="B209" s="294" t="s">
        <v>354</v>
      </c>
      <c r="C209" s="294"/>
      <c r="D209" s="294"/>
      <c r="E209" s="71" t="str">
        <f>IF([1]LTA!H17&gt;0,[1]LTA!H17,"NIL")</f>
        <v>NIL</v>
      </c>
      <c r="F209" s="71" t="str">
        <f>IF([1]LTA!I17&gt;0,[1]LTA!I17,"NIL")</f>
        <v>NIL</v>
      </c>
      <c r="G209" s="71" t="str">
        <f>IF([1]LTA!J17&gt;0,[1]LTA!J17,"NIL")</f>
        <v>NIL</v>
      </c>
      <c r="H209" s="71" t="str">
        <f>IF([1]LTA!K17&gt;0,[1]LTA!K17,"NIL")</f>
        <v>NIL</v>
      </c>
      <c r="I209" s="71" t="str">
        <f>IF([1]LTA!L17&gt;0,[1]LTA!L17,"NIL")</f>
        <v>NIL</v>
      </c>
      <c r="J209" s="71" t="str">
        <f>IF([1]LTA!M17&gt;0,[1]LTA!M17,"NIL")</f>
        <v>NIL</v>
      </c>
    </row>
    <row r="210" spans="1:10">
      <c r="A210" s="296"/>
      <c r="B210" s="294" t="s">
        <v>355</v>
      </c>
      <c r="C210" s="294"/>
      <c r="D210" s="294"/>
      <c r="E210" s="71" t="str">
        <f>IF([1]LTA!H18&gt;0,[1]LTA!H18,"NIL")</f>
        <v>NIL</v>
      </c>
      <c r="F210" s="71" t="str">
        <f>IF([1]LTA!I18&gt;0,[1]LTA!I18,"NIL")</f>
        <v>NIL</v>
      </c>
      <c r="G210" s="71" t="str">
        <f>IF([1]LTA!J18&gt;0,[1]LTA!J18,"NIL")</f>
        <v>NIL</v>
      </c>
      <c r="H210" s="71" t="str">
        <f>IF([1]LTA!K18&gt;0,[1]LTA!K18,"NIL")</f>
        <v>NIL</v>
      </c>
      <c r="I210" s="71" t="str">
        <f>IF([1]LTA!L18&gt;0,[1]LTA!L18,"NIL")</f>
        <v>NIL</v>
      </c>
      <c r="J210" s="71" t="str">
        <f>IF([1]LTA!M18&gt;0,[1]LTA!M18,"NIL")</f>
        <v>NIL</v>
      </c>
    </row>
    <row r="211" spans="1:10">
      <c r="A211" s="62" t="s">
        <v>357</v>
      </c>
      <c r="B211" s="294" t="s">
        <v>358</v>
      </c>
      <c r="C211" s="294"/>
      <c r="D211" s="294"/>
      <c r="E211" s="71" t="str">
        <f>IF([1]LTA!H19&gt;0,[1]LTA!H19,"NIL")</f>
        <v>NIL</v>
      </c>
      <c r="F211" s="71" t="str">
        <f>IF([1]LTA!I19&gt;0,[1]LTA!I19,"NIL")</f>
        <v>NIL</v>
      </c>
      <c r="G211" s="71" t="str">
        <f>IF([1]LTA!J19&gt;0,[1]LTA!J19,"NIL")</f>
        <v>NIL</v>
      </c>
      <c r="H211" s="71" t="str">
        <f>IF([1]LTA!K19&gt;0,[1]LTA!K19,"NIL")</f>
        <v>NIL</v>
      </c>
      <c r="I211" s="71" t="str">
        <f>IF([1]LTA!L19&gt;0,[1]LTA!L19,"NIL")</f>
        <v>NIL</v>
      </c>
      <c r="J211" s="71" t="str">
        <f>IF([1]LTA!M19&gt;0,[1]LTA!M19,"NIL")</f>
        <v>NIL</v>
      </c>
    </row>
    <row r="212" spans="1:10">
      <c r="A212" s="62" t="s">
        <v>200</v>
      </c>
      <c r="B212" s="294"/>
      <c r="C212" s="294"/>
      <c r="D212" s="294"/>
      <c r="E212" s="71" t="str">
        <f>IF([1]LTA!H20&gt;0,[1]LTA!H20,"NIL")</f>
        <v>NIL</v>
      </c>
      <c r="F212" s="71" t="str">
        <f>IF([1]LTA!I20&gt;0,[1]LTA!I20,"NIL")</f>
        <v>NIL</v>
      </c>
      <c r="G212" s="71" t="str">
        <f>IF([1]LTA!J20&gt;0,[1]LTA!J20,"NIL")</f>
        <v>NIL</v>
      </c>
      <c r="H212" s="71" t="str">
        <f>IF([1]LTA!K20&gt;0,[1]LTA!K20,"NIL")</f>
        <v>NIL</v>
      </c>
      <c r="I212" s="71" t="str">
        <f>IF([1]LTA!L20&gt;0,[1]LTA!L20,"NIL")</f>
        <v>NIL</v>
      </c>
      <c r="J212" s="71" t="str">
        <f>IF([1]LTA!M20&gt;0,[1]LTA!M20,"NIL")</f>
        <v>NIL</v>
      </c>
    </row>
    <row r="213" spans="1:10">
      <c r="A213" s="62" t="s">
        <v>202</v>
      </c>
      <c r="B213" s="294"/>
      <c r="C213" s="294"/>
      <c r="D213" s="294"/>
      <c r="E213" s="71" t="str">
        <f>IF([1]LTA!H21&gt;0,[1]LTA!H21,"NIL")</f>
        <v>NIL</v>
      </c>
      <c r="F213" s="71" t="str">
        <f>IF([1]LTA!I21&gt;0,[1]LTA!I21,"NIL")</f>
        <v>NIL</v>
      </c>
      <c r="G213" s="71" t="str">
        <f>IF([1]LTA!J21&gt;0,[1]LTA!J21,"NIL")</f>
        <v>NIL</v>
      </c>
      <c r="H213" s="71" t="str">
        <f>IF([1]LTA!K21&gt;0,[1]LTA!K21,"NIL")</f>
        <v>NIL</v>
      </c>
      <c r="I213" s="71" t="str">
        <f>IF([1]LTA!L21&gt;0,[1]LTA!L21,"NIL")</f>
        <v>NIL</v>
      </c>
      <c r="J213" s="71" t="str">
        <f>IF([1]LTA!M21&gt;0,[1]LTA!M21,"NIL")</f>
        <v>NIL</v>
      </c>
    </row>
    <row r="214" spans="1:10">
      <c r="A214" s="62" t="s">
        <v>301</v>
      </c>
      <c r="B214" s="294"/>
      <c r="C214" s="294"/>
      <c r="D214" s="294"/>
      <c r="E214" s="71" t="str">
        <f>IF([1]LTA!H22&gt;0,[1]LTA!H22,"NIL")</f>
        <v>NIL</v>
      </c>
      <c r="F214" s="71" t="str">
        <f>IF([1]LTA!I22&gt;0,[1]LTA!I22,"NIL")</f>
        <v>NIL</v>
      </c>
      <c r="G214" s="71" t="str">
        <f>IF([1]LTA!J22&gt;0,[1]LTA!J22,"NIL")</f>
        <v>NIL</v>
      </c>
      <c r="H214" s="71" t="str">
        <f>IF([1]LTA!K22&gt;0,[1]LTA!K22,"NIL")</f>
        <v>NIL</v>
      </c>
      <c r="I214" s="71" t="str">
        <f>IF([1]LTA!L22&gt;0,[1]LTA!L22,"NIL")</f>
        <v>NIL</v>
      </c>
      <c r="J214" s="71" t="str">
        <f>IF([1]LTA!M22&gt;0,[1]LTA!M22,"NIL")</f>
        <v>NIL</v>
      </c>
    </row>
    <row r="215" spans="1:10">
      <c r="A215" s="62" t="s">
        <v>359</v>
      </c>
      <c r="B215" s="444" t="s">
        <v>360</v>
      </c>
      <c r="C215" s="445"/>
      <c r="D215" s="446"/>
      <c r="E215" s="71" t="str">
        <f>IF([1]LTA!H23&gt;0,[1]LTA!H23,"NIL")</f>
        <v>NIL</v>
      </c>
      <c r="F215" s="71" t="str">
        <f>IF([1]LTA!I23&gt;0,[1]LTA!I23,"NIL")</f>
        <v>NIL</v>
      </c>
      <c r="G215" s="71" t="str">
        <f>IF([1]LTA!J23&gt;0,[1]LTA!J23,"NIL")</f>
        <v>NIL</v>
      </c>
      <c r="H215" s="71" t="str">
        <f>IF([1]LTA!K23&gt;0,[1]LTA!K23,"NIL")</f>
        <v>NIL</v>
      </c>
      <c r="I215" s="71" t="str">
        <f>IF([1]LTA!L23&gt;0,[1]LTA!L23,"NIL")</f>
        <v>NIL</v>
      </c>
      <c r="J215" s="71" t="str">
        <f>IF([1]LTA!M23&gt;0,[1]LTA!M23,"NIL")</f>
        <v>NIL</v>
      </c>
    </row>
    <row r="216" spans="1:10">
      <c r="A216" s="62" t="s">
        <v>200</v>
      </c>
      <c r="B216" s="294"/>
      <c r="C216" s="294"/>
      <c r="D216" s="294"/>
      <c r="E216" s="71" t="str">
        <f>IF([1]LTA!H24&gt;0,[1]LTA!H24,"NIL")</f>
        <v>NIL</v>
      </c>
      <c r="F216" s="71" t="str">
        <f>IF([1]LTA!I24&gt;0,[1]LTA!I24,"NIL")</f>
        <v>NIL</v>
      </c>
      <c r="G216" s="71" t="str">
        <f>IF([1]LTA!J24&gt;0,[1]LTA!J24,"NIL")</f>
        <v>NIL</v>
      </c>
      <c r="H216" s="71" t="str">
        <f>IF([1]LTA!K24&gt;0,[1]LTA!K24,"NIL")</f>
        <v>NIL</v>
      </c>
      <c r="I216" s="71" t="str">
        <f>IF([1]LTA!L24&gt;0,[1]LTA!L24,"NIL")</f>
        <v>NIL</v>
      </c>
      <c r="J216" s="71" t="str">
        <f>IF([1]LTA!M24&gt;0,[1]LTA!M24,"NIL")</f>
        <v>NIL</v>
      </c>
    </row>
    <row r="217" spans="1:10">
      <c r="A217" s="62" t="s">
        <v>202</v>
      </c>
      <c r="B217" s="294"/>
      <c r="C217" s="294"/>
      <c r="D217" s="294"/>
      <c r="E217" s="71" t="str">
        <f>IF([1]LTA!H25&gt;0,[1]LTA!H25,"NIL")</f>
        <v>NIL</v>
      </c>
      <c r="F217" s="71" t="str">
        <f>IF([1]LTA!I25&gt;0,[1]LTA!I25,"NIL")</f>
        <v>NIL</v>
      </c>
      <c r="G217" s="71" t="str">
        <f>IF([1]LTA!J25&gt;0,[1]LTA!J25,"NIL")</f>
        <v>NIL</v>
      </c>
      <c r="H217" s="71" t="str">
        <f>IF([1]LTA!K25&gt;0,[1]LTA!K25,"NIL")</f>
        <v>NIL</v>
      </c>
      <c r="I217" s="71" t="str">
        <f>IF([1]LTA!L25&gt;0,[1]LTA!L25,"NIL")</f>
        <v>NIL</v>
      </c>
      <c r="J217" s="71" t="str">
        <f>IF([1]LTA!M25&gt;0,[1]LTA!M25,"NIL")</f>
        <v>NIL</v>
      </c>
    </row>
    <row r="218" spans="1:10">
      <c r="A218" s="62" t="s">
        <v>301</v>
      </c>
      <c r="B218" s="294"/>
      <c r="C218" s="294"/>
      <c r="D218" s="294"/>
      <c r="E218" s="71" t="str">
        <f>IF([1]LTA!H26&gt;0,[1]LTA!H26,"NIL")</f>
        <v/>
      </c>
      <c r="F218" s="71" t="str">
        <f>IF([1]LTA!I26&gt;0,[1]LTA!I26,"NIL")</f>
        <v>NIL</v>
      </c>
      <c r="G218" s="71" t="str">
        <f>IF([1]LTA!J26&gt;0,[1]LTA!J26,"NIL")</f>
        <v>NIL</v>
      </c>
      <c r="H218" s="71" t="str">
        <f>IF([1]LTA!K26&gt;0,[1]LTA!K26,"NIL")</f>
        <v>NIL</v>
      </c>
      <c r="I218" s="71" t="str">
        <f>IF([1]LTA!L26&gt;0,[1]LTA!L26,"NIL")</f>
        <v>NIL</v>
      </c>
      <c r="J218" s="71" t="str">
        <f>IF([1]LTA!M26&gt;0,[1]LTA!M26,"NIL")</f>
        <v>NIL</v>
      </c>
    </row>
    <row r="219" spans="1:10">
      <c r="A219" s="323" t="s">
        <v>361</v>
      </c>
      <c r="B219" s="323"/>
      <c r="C219" s="323"/>
      <c r="D219" s="323"/>
      <c r="E219" s="323"/>
      <c r="F219" s="323"/>
      <c r="G219" s="323"/>
      <c r="H219" s="323"/>
      <c r="I219" s="323"/>
      <c r="J219" s="87"/>
    </row>
    <row r="220" spans="1:10" ht="18" customHeight="1">
      <c r="A220" s="443" t="s">
        <v>362</v>
      </c>
      <c r="B220" s="443"/>
      <c r="C220" s="443"/>
      <c r="D220" s="443"/>
      <c r="E220" s="443"/>
      <c r="F220" s="443"/>
      <c r="G220" s="443"/>
      <c r="H220" s="443"/>
      <c r="I220" s="443"/>
      <c r="J220" s="443"/>
    </row>
    <row r="221" spans="1:10">
      <c r="A221" s="69"/>
      <c r="B221" s="87"/>
      <c r="C221" s="87"/>
      <c r="D221" s="87"/>
      <c r="E221" s="87"/>
      <c r="F221" s="87"/>
      <c r="G221" s="87"/>
      <c r="H221" s="87"/>
      <c r="I221" s="87"/>
      <c r="J221" s="87"/>
    </row>
    <row r="222" spans="1:10">
      <c r="A222" s="69"/>
      <c r="B222" s="341" t="s">
        <v>175</v>
      </c>
      <c r="C222" s="341"/>
      <c r="D222" s="341"/>
      <c r="E222" s="341"/>
      <c r="F222" s="87"/>
      <c r="G222" s="87"/>
      <c r="H222" s="87"/>
      <c r="I222" s="87"/>
      <c r="J222" s="87"/>
    </row>
    <row r="223" spans="1:10">
      <c r="A223" s="69"/>
      <c r="B223" s="341" t="s">
        <v>2</v>
      </c>
      <c r="C223" s="341"/>
      <c r="D223" s="341"/>
      <c r="E223" s="341"/>
      <c r="F223" s="87"/>
      <c r="G223" s="87"/>
      <c r="H223" s="87"/>
      <c r="I223" s="87"/>
      <c r="J223" s="87"/>
    </row>
    <row r="224" spans="1:10">
      <c r="A224" s="69"/>
      <c r="B224" s="341" t="s">
        <v>363</v>
      </c>
      <c r="C224" s="341"/>
      <c r="D224" s="341"/>
      <c r="E224" s="341"/>
      <c r="F224" s="87"/>
      <c r="G224" s="87"/>
      <c r="H224" s="87"/>
      <c r="I224" s="87"/>
      <c r="J224" s="87"/>
    </row>
    <row r="225" spans="1:10">
      <c r="A225" s="69"/>
      <c r="B225" s="341" t="s">
        <v>364</v>
      </c>
      <c r="C225" s="341"/>
      <c r="D225" s="341"/>
      <c r="E225" s="341"/>
      <c r="F225" s="87"/>
      <c r="G225" s="87"/>
      <c r="H225" s="87"/>
      <c r="I225" s="87"/>
      <c r="J225" s="87"/>
    </row>
    <row r="226" spans="1:10">
      <c r="A226" s="69"/>
      <c r="B226" s="87"/>
      <c r="C226" s="87"/>
      <c r="D226" s="87"/>
      <c r="E226" s="87"/>
      <c r="F226" s="87"/>
      <c r="G226" s="87"/>
      <c r="H226" s="87"/>
      <c r="I226" s="87"/>
      <c r="J226" s="87"/>
    </row>
    <row r="227" spans="1:10" ht="18" customHeight="1">
      <c r="A227" s="288" t="s">
        <v>365</v>
      </c>
      <c r="B227" s="288"/>
      <c r="C227" s="288"/>
      <c r="D227" s="288"/>
      <c r="E227" s="288"/>
      <c r="F227" s="288"/>
      <c r="G227" s="288"/>
      <c r="H227" s="288"/>
      <c r="I227" s="288"/>
      <c r="J227" s="288"/>
    </row>
    <row r="228" spans="1:10">
      <c r="A228" s="288"/>
      <c r="B228" s="288"/>
      <c r="C228" s="288"/>
      <c r="D228" s="288"/>
      <c r="E228" s="288"/>
      <c r="F228" s="288"/>
      <c r="G228" s="288"/>
      <c r="H228" s="288"/>
      <c r="I228" s="288"/>
      <c r="J228" s="288"/>
    </row>
    <row r="229" spans="1:10">
      <c r="A229" s="66"/>
      <c r="B229" s="66"/>
      <c r="C229" s="66"/>
      <c r="D229" s="66"/>
      <c r="E229" s="66"/>
      <c r="F229" s="66"/>
      <c r="G229" s="66"/>
      <c r="H229" s="66"/>
      <c r="I229" s="66"/>
      <c r="J229" s="97">
        <v>12</v>
      </c>
    </row>
    <row r="230" spans="1:10">
      <c r="A230" s="451" t="s">
        <v>366</v>
      </c>
      <c r="B230" s="451"/>
      <c r="C230" s="451"/>
      <c r="D230" s="451"/>
      <c r="E230" s="451"/>
      <c r="F230" s="451"/>
      <c r="G230" s="451"/>
      <c r="H230" s="451"/>
      <c r="I230" s="451"/>
      <c r="J230" s="87"/>
    </row>
    <row r="231" spans="1:10">
      <c r="A231" s="341" t="s">
        <v>367</v>
      </c>
      <c r="B231" s="341"/>
      <c r="C231" s="341"/>
      <c r="D231" s="341"/>
      <c r="E231" s="341"/>
      <c r="F231" s="341"/>
      <c r="G231" s="341"/>
      <c r="H231" s="341"/>
      <c r="I231" s="341"/>
      <c r="J231" s="87"/>
    </row>
    <row r="232" spans="1:10">
      <c r="A232" s="451" t="s">
        <v>368</v>
      </c>
      <c r="B232" s="451"/>
      <c r="C232" s="451"/>
      <c r="D232" s="451"/>
      <c r="E232" s="451"/>
      <c r="F232" s="451"/>
      <c r="G232" s="451"/>
      <c r="H232" s="451"/>
      <c r="I232" s="451"/>
      <c r="J232" s="87"/>
    </row>
    <row r="233" spans="1:10">
      <c r="A233" s="69"/>
      <c r="B233" s="87"/>
      <c r="C233" s="87"/>
      <c r="D233" s="87"/>
      <c r="E233" s="87"/>
      <c r="F233" s="87"/>
      <c r="G233" s="87"/>
      <c r="H233" s="87"/>
      <c r="I233" s="87"/>
      <c r="J233" s="87"/>
    </row>
    <row r="234" spans="1:10">
      <c r="A234" s="429" t="s">
        <v>369</v>
      </c>
      <c r="B234" s="429"/>
      <c r="C234" s="429"/>
      <c r="D234" s="429"/>
      <c r="E234" s="429"/>
      <c r="F234" s="429"/>
      <c r="G234" s="429"/>
      <c r="H234" s="429"/>
      <c r="I234" s="429"/>
      <c r="J234" s="98"/>
    </row>
    <row r="235" spans="1:10">
      <c r="A235" s="99"/>
      <c r="B235" s="99"/>
      <c r="C235" s="99"/>
      <c r="D235" s="99"/>
      <c r="E235" s="99"/>
      <c r="F235" s="99"/>
      <c r="G235" s="99"/>
      <c r="H235" s="99"/>
      <c r="I235" s="99"/>
      <c r="J235" s="87"/>
    </row>
    <row r="236" spans="1:10" ht="18" customHeight="1">
      <c r="A236" s="326" t="s">
        <v>370</v>
      </c>
      <c r="B236" s="447"/>
      <c r="C236" s="326" t="s">
        <v>371</v>
      </c>
      <c r="D236" s="326" t="s">
        <v>372</v>
      </c>
      <c r="E236" s="326"/>
      <c r="F236" s="326"/>
      <c r="G236" s="326" t="s">
        <v>373</v>
      </c>
      <c r="H236" s="326" t="s">
        <v>374</v>
      </c>
      <c r="I236" s="326"/>
      <c r="J236" s="87"/>
    </row>
    <row r="237" spans="1:10" ht="18.75" thickBot="1">
      <c r="A237" s="448"/>
      <c r="B237" s="448"/>
      <c r="C237" s="326"/>
      <c r="D237" s="449"/>
      <c r="E237" s="449"/>
      <c r="F237" s="449"/>
      <c r="G237" s="326"/>
      <c r="H237" s="326"/>
      <c r="I237" s="326"/>
      <c r="J237" s="87"/>
    </row>
    <row r="238" spans="1:10">
      <c r="A238" s="450">
        <v>2</v>
      </c>
      <c r="B238" s="450"/>
      <c r="C238" s="326"/>
      <c r="D238" s="450">
        <f>[1]Pravesh!$B$569</f>
        <v>50</v>
      </c>
      <c r="E238" s="450"/>
      <c r="F238" s="450"/>
      <c r="G238" s="326"/>
      <c r="H238" s="326"/>
      <c r="I238" s="326"/>
      <c r="J238" s="87"/>
    </row>
    <row r="239" spans="1:10" ht="20.25" customHeight="1">
      <c r="A239" s="100"/>
      <c r="B239" s="87"/>
      <c r="C239" s="101">
        <f>[1]Mastersheet!H75+[1]Mastersheet!H76</f>
        <v>105000</v>
      </c>
      <c r="D239" s="326" t="s">
        <v>371</v>
      </c>
      <c r="E239" s="102">
        <f>[1]Mastersheet!H77</f>
        <v>50</v>
      </c>
      <c r="F239" s="103"/>
      <c r="G239" s="326" t="s">
        <v>373</v>
      </c>
      <c r="H239" s="452">
        <f>[1]Mastersheet!H65</f>
        <v>52500</v>
      </c>
      <c r="I239" s="452"/>
      <c r="J239" s="87"/>
    </row>
    <row r="240" spans="1:10" ht="20.25" customHeight="1">
      <c r="A240" s="100"/>
      <c r="B240" s="87"/>
      <c r="C240" s="69">
        <v>2</v>
      </c>
      <c r="D240" s="326"/>
      <c r="E240" s="69">
        <f>D238</f>
        <v>50</v>
      </c>
      <c r="F240" s="103"/>
      <c r="G240" s="326"/>
      <c r="H240" s="452"/>
      <c r="I240" s="452"/>
      <c r="J240" s="87"/>
    </row>
    <row r="241" spans="1:10" ht="19.5" customHeight="1">
      <c r="A241" s="100"/>
      <c r="B241" s="103"/>
      <c r="C241" s="87"/>
      <c r="D241" s="103"/>
      <c r="E241" s="103"/>
      <c r="F241" s="103"/>
      <c r="G241" s="454" t="str">
        <f>IF((C239*E239)/(C240*E240)&gt;[1]Pravesh!$I$133,"","(Subject to minimum pension rate applicable)")</f>
        <v/>
      </c>
      <c r="H241" s="454"/>
      <c r="I241" s="454"/>
      <c r="J241" s="454"/>
    </row>
    <row r="242" spans="1:10">
      <c r="A242" s="429" t="s">
        <v>375</v>
      </c>
      <c r="B242" s="429"/>
      <c r="C242" s="429"/>
      <c r="D242" s="429"/>
      <c r="E242" s="429"/>
      <c r="F242" s="429"/>
      <c r="G242" s="429"/>
      <c r="H242" s="429"/>
      <c r="I242" s="429"/>
      <c r="J242" s="87"/>
    </row>
    <row r="243" spans="1:10">
      <c r="A243" s="99"/>
      <c r="B243" s="99"/>
      <c r="C243" s="99"/>
      <c r="D243" s="99"/>
      <c r="E243" s="99"/>
      <c r="F243" s="99"/>
      <c r="G243" s="99"/>
      <c r="H243" s="99"/>
      <c r="I243" s="99"/>
      <c r="J243" s="87"/>
    </row>
    <row r="244" spans="1:10" ht="18" customHeight="1">
      <c r="A244" s="326" t="s">
        <v>370</v>
      </c>
      <c r="B244" s="326"/>
      <c r="C244" s="326" t="s">
        <v>371</v>
      </c>
      <c r="D244" s="326" t="s">
        <v>372</v>
      </c>
      <c r="E244" s="326"/>
      <c r="F244" s="326"/>
      <c r="G244" s="326" t="s">
        <v>373</v>
      </c>
      <c r="H244" s="326" t="s">
        <v>376</v>
      </c>
      <c r="I244" s="326"/>
      <c r="J244" s="326"/>
    </row>
    <row r="245" spans="1:10" ht="18.75" thickBot="1">
      <c r="A245" s="326"/>
      <c r="B245" s="326"/>
      <c r="C245" s="326"/>
      <c r="D245" s="449"/>
      <c r="E245" s="449"/>
      <c r="F245" s="449"/>
      <c r="G245" s="326"/>
      <c r="H245" s="326"/>
      <c r="I245" s="326"/>
      <c r="J245" s="326"/>
    </row>
    <row r="246" spans="1:10">
      <c r="A246" s="326"/>
      <c r="B246" s="326"/>
      <c r="C246" s="326"/>
      <c r="D246" s="450">
        <v>4</v>
      </c>
      <c r="E246" s="450"/>
      <c r="F246" s="450"/>
      <c r="G246" s="326"/>
      <c r="H246" s="326"/>
      <c r="I246" s="326"/>
      <c r="J246" s="326"/>
    </row>
    <row r="247" spans="1:10" ht="20.25" customHeight="1">
      <c r="A247" s="100"/>
      <c r="B247" s="100"/>
      <c r="C247" s="326">
        <f>[1]Mastersheet!H68</f>
        <v>157500</v>
      </c>
      <c r="D247" s="326" t="s">
        <v>371</v>
      </c>
      <c r="E247" s="101">
        <f>[1]Pravesh!E93</f>
        <v>66</v>
      </c>
      <c r="F247" s="100"/>
      <c r="G247" s="67"/>
      <c r="H247" s="452">
        <f>[1]Mastersheet!H70</f>
        <v>2500000</v>
      </c>
      <c r="I247" s="452"/>
      <c r="J247" s="87"/>
    </row>
    <row r="248" spans="1:10">
      <c r="A248" s="100"/>
      <c r="B248" s="100"/>
      <c r="C248" s="326"/>
      <c r="D248" s="326"/>
      <c r="E248" s="100">
        <v>4</v>
      </c>
      <c r="F248" s="100"/>
      <c r="G248" s="67"/>
      <c r="H248" s="452"/>
      <c r="I248" s="452"/>
      <c r="J248" s="87"/>
    </row>
    <row r="249" spans="1:10" ht="18.75">
      <c r="A249" s="100"/>
      <c r="B249" s="100"/>
      <c r="C249" s="67"/>
      <c r="D249" s="67"/>
      <c r="E249" s="100"/>
      <c r="F249" s="100"/>
      <c r="G249" s="67"/>
      <c r="H249" s="104"/>
      <c r="I249" s="104"/>
      <c r="J249" s="87"/>
    </row>
    <row r="250" spans="1:10" ht="18.75" customHeight="1">
      <c r="A250" s="453" t="str">
        <f>[1]Pravesh!F239</f>
        <v>[After amount adjusted  Under sub rules (2),(3) and (4) of Rule 93  Rs.  NIL  and   Under rule 94  Rs.  NIL   and amount mentioned in Form No 8  Rs.  NIL ,Total adjustable amt.Rs.0] --&gt;  details is attached</v>
      </c>
      <c r="B250" s="453"/>
      <c r="C250" s="453"/>
      <c r="D250" s="453"/>
      <c r="E250" s="453"/>
      <c r="F250" s="453"/>
      <c r="G250" s="453"/>
      <c r="H250" s="453"/>
      <c r="I250" s="453"/>
      <c r="J250" s="453"/>
    </row>
    <row r="251" spans="1:10" ht="18.75" customHeight="1">
      <c r="A251" s="453"/>
      <c r="B251" s="453"/>
      <c r="C251" s="453"/>
      <c r="D251" s="453"/>
      <c r="E251" s="453"/>
      <c r="F251" s="453"/>
      <c r="G251" s="453"/>
      <c r="H251" s="453"/>
      <c r="I251" s="453"/>
      <c r="J251" s="453"/>
    </row>
    <row r="252" spans="1:10">
      <c r="A252" s="340" t="s">
        <v>377</v>
      </c>
      <c r="B252" s="340"/>
      <c r="C252" s="340"/>
      <c r="D252" s="340"/>
      <c r="E252" s="340"/>
      <c r="F252" s="340"/>
      <c r="G252" s="340"/>
      <c r="H252" s="340"/>
      <c r="I252" s="340"/>
      <c r="J252" s="87"/>
    </row>
    <row r="253" spans="1:10" ht="18" customHeight="1">
      <c r="A253" s="326" t="s">
        <v>378</v>
      </c>
      <c r="B253" s="326"/>
      <c r="C253" s="326"/>
      <c r="D253" s="326"/>
      <c r="E253" s="326"/>
      <c r="F253" s="326"/>
      <c r="G253" s="326"/>
      <c r="H253" s="326"/>
      <c r="I253" s="326"/>
      <c r="J253" s="326"/>
    </row>
    <row r="254" spans="1:10">
      <c r="A254" s="326"/>
      <c r="B254" s="326"/>
      <c r="C254" s="326"/>
      <c r="D254" s="326"/>
      <c r="E254" s="326"/>
      <c r="F254" s="326"/>
      <c r="G254" s="326"/>
      <c r="H254" s="326"/>
      <c r="I254" s="326"/>
      <c r="J254" s="326"/>
    </row>
    <row r="255" spans="1:10">
      <c r="A255" s="105"/>
      <c r="B255" s="105"/>
      <c r="C255" s="105"/>
      <c r="D255" s="105"/>
      <c r="E255" s="105"/>
      <c r="F255" s="105"/>
      <c r="G255" s="105"/>
      <c r="H255" s="105"/>
      <c r="I255" s="105"/>
      <c r="J255" s="87"/>
    </row>
    <row r="256" spans="1:10">
      <c r="A256" s="69"/>
      <c r="B256" s="87"/>
      <c r="C256" s="87"/>
      <c r="D256" s="87"/>
      <c r="E256" s="87"/>
      <c r="F256" s="87"/>
      <c r="G256" s="87"/>
      <c r="H256" s="87"/>
      <c r="I256" s="87"/>
      <c r="J256" s="87"/>
    </row>
    <row r="257" spans="1:10">
      <c r="A257" s="69"/>
      <c r="B257" s="87"/>
      <c r="C257" s="87"/>
      <c r="D257" s="87"/>
      <c r="E257" s="87"/>
      <c r="F257" s="341" t="s">
        <v>379</v>
      </c>
      <c r="G257" s="341"/>
      <c r="H257" s="341"/>
      <c r="I257" s="341"/>
      <c r="J257" s="87"/>
    </row>
    <row r="262" spans="1:10" ht="15.75" customHeight="1"/>
    <row r="263" spans="1:10" ht="15.75" customHeight="1"/>
    <row r="264" spans="1:10" ht="18.75" customHeight="1"/>
  </sheetData>
  <mergeCells count="354">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03:A206"/>
    <mergeCell ref="B203:D203"/>
    <mergeCell ref="B204:D204"/>
    <mergeCell ref="B205:D205"/>
    <mergeCell ref="B206:D206"/>
    <mergeCell ref="A207:A210"/>
    <mergeCell ref="B207:D207"/>
    <mergeCell ref="B208:D208"/>
    <mergeCell ref="B209:D209"/>
    <mergeCell ref="B210:D210"/>
    <mergeCell ref="A197:D197"/>
    <mergeCell ref="B198:D198"/>
    <mergeCell ref="B199:D199"/>
    <mergeCell ref="A200:A202"/>
    <mergeCell ref="B201:D201"/>
    <mergeCell ref="B202:D202"/>
    <mergeCell ref="A194:D196"/>
    <mergeCell ref="E194:E196"/>
    <mergeCell ref="F194:F196"/>
    <mergeCell ref="G194:H195"/>
    <mergeCell ref="I194:I196"/>
    <mergeCell ref="J194:J196"/>
    <mergeCell ref="A190:J190"/>
    <mergeCell ref="A191:J191"/>
    <mergeCell ref="A192:F192"/>
    <mergeCell ref="G192:J192"/>
    <mergeCell ref="A193:F193"/>
    <mergeCell ref="G193:J193"/>
    <mergeCell ref="A183:A184"/>
    <mergeCell ref="B183:G184"/>
    <mergeCell ref="H183:J184"/>
    <mergeCell ref="G186:J186"/>
    <mergeCell ref="G187:J187"/>
    <mergeCell ref="A189:J189"/>
    <mergeCell ref="A179:A180"/>
    <mergeCell ref="B179:G180"/>
    <mergeCell ref="H179:J180"/>
    <mergeCell ref="A181:A182"/>
    <mergeCell ref="B181:G182"/>
    <mergeCell ref="H181:J182"/>
    <mergeCell ref="B175:F175"/>
    <mergeCell ref="G175:J175"/>
    <mergeCell ref="A176:A178"/>
    <mergeCell ref="B176:F176"/>
    <mergeCell ref="G176:J176"/>
    <mergeCell ref="C177:G177"/>
    <mergeCell ref="H177:J177"/>
    <mergeCell ref="C178:G178"/>
    <mergeCell ref="H178:J178"/>
    <mergeCell ref="B172:F172"/>
    <mergeCell ref="G172:J172"/>
    <mergeCell ref="B173:F173"/>
    <mergeCell ref="G173:J173"/>
    <mergeCell ref="B174:F174"/>
    <mergeCell ref="G174:J174"/>
    <mergeCell ref="A167:A169"/>
    <mergeCell ref="B167:H169"/>
    <mergeCell ref="I167:J169"/>
    <mergeCell ref="A170:J170"/>
    <mergeCell ref="B171:F171"/>
    <mergeCell ref="G171:J171"/>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B134:J134"/>
    <mergeCell ref="B135:J135"/>
    <mergeCell ref="B136:J136"/>
    <mergeCell ref="B137:J137"/>
    <mergeCell ref="A138:A140"/>
    <mergeCell ref="B138:J140"/>
    <mergeCell ref="B124:J125"/>
    <mergeCell ref="G126:J126"/>
    <mergeCell ref="F128:J129"/>
    <mergeCell ref="A131:C131"/>
    <mergeCell ref="B132:J132"/>
    <mergeCell ref="B133:J133"/>
    <mergeCell ref="B119:E119"/>
    <mergeCell ref="F119:J119"/>
    <mergeCell ref="B120:E120"/>
    <mergeCell ref="F120:J120"/>
    <mergeCell ref="A121:A123"/>
    <mergeCell ref="B121:E123"/>
    <mergeCell ref="F121:J121"/>
    <mergeCell ref="F122:J123"/>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F79:F82"/>
    <mergeCell ref="G79:G82"/>
    <mergeCell ref="H79:H82"/>
    <mergeCell ref="I79:J82"/>
    <mergeCell ref="B90:H90"/>
    <mergeCell ref="I90:J90"/>
    <mergeCell ref="A91:A92"/>
    <mergeCell ref="B91:H92"/>
    <mergeCell ref="I91:J92"/>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A8:A9"/>
    <mergeCell ref="B8:E9"/>
    <mergeCell ref="F8:J8"/>
    <mergeCell ref="F9:H9"/>
    <mergeCell ref="I9:J9"/>
    <mergeCell ref="B10:E10"/>
    <mergeCell ref="F10:J10"/>
    <mergeCell ref="A2:J2"/>
    <mergeCell ref="A3:J3"/>
    <mergeCell ref="A4:J4"/>
    <mergeCell ref="A5:J5"/>
    <mergeCell ref="A6:J6"/>
    <mergeCell ref="B7:E7"/>
    <mergeCell ref="F7:J7"/>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31"/>
  <dimension ref="A1:S135"/>
  <sheetViews>
    <sheetView view="pageBreakPreview" zoomScaleSheetLayoutView="100" workbookViewId="0">
      <selection activeCell="E122" sqref="E122:G122"/>
    </sheetView>
  </sheetViews>
  <sheetFormatPr defaultRowHeight="18"/>
  <cols>
    <col min="1" max="1" width="7.5703125" style="70" bestFit="1" customWidth="1"/>
    <col min="2" max="2" width="12" style="46" customWidth="1"/>
    <col min="3" max="3" width="11.5703125" style="46" bestFit="1" customWidth="1"/>
    <col min="4" max="4" width="12.140625" style="46" customWidth="1"/>
    <col min="5" max="5" width="15" style="46" customWidth="1"/>
    <col min="6" max="6" width="17.140625" style="46" customWidth="1"/>
    <col min="7" max="7" width="18" style="46" customWidth="1"/>
    <col min="8" max="16384" width="9.140625" style="46"/>
  </cols>
  <sheetData>
    <row r="1" spans="1:19">
      <c r="G1" s="46">
        <v>13</v>
      </c>
    </row>
    <row r="2" spans="1:19" s="47" customFormat="1" ht="15.75">
      <c r="A2" s="299" t="s">
        <v>380</v>
      </c>
      <c r="B2" s="299"/>
      <c r="C2" s="299"/>
      <c r="D2" s="299"/>
      <c r="E2" s="299"/>
      <c r="F2" s="299"/>
      <c r="G2" s="299"/>
      <c r="H2" s="48"/>
      <c r="I2" s="48"/>
    </row>
    <row r="3" spans="1:19" s="47" customFormat="1" ht="15.75">
      <c r="A3" s="299" t="s">
        <v>381</v>
      </c>
      <c r="B3" s="299"/>
      <c r="C3" s="299"/>
      <c r="D3" s="299"/>
      <c r="E3" s="299"/>
      <c r="F3" s="299"/>
      <c r="G3" s="299"/>
      <c r="H3" s="48"/>
      <c r="I3" s="48"/>
    </row>
    <row r="4" spans="1:19" s="47" customFormat="1" ht="15.75">
      <c r="A4" s="285" t="s">
        <v>382</v>
      </c>
      <c r="B4" s="285"/>
      <c r="C4" s="285"/>
      <c r="D4" s="285"/>
      <c r="E4" s="285"/>
      <c r="F4" s="285"/>
      <c r="G4" s="285"/>
      <c r="H4" s="48"/>
      <c r="I4" s="48"/>
    </row>
    <row r="5" spans="1:19">
      <c r="A5" s="299" t="s">
        <v>383</v>
      </c>
      <c r="B5" s="299"/>
      <c r="C5" s="299"/>
      <c r="D5" s="299"/>
      <c r="E5" s="299"/>
      <c r="F5" s="299"/>
      <c r="G5" s="299"/>
      <c r="H5" s="48"/>
      <c r="I5" s="48"/>
      <c r="J5" s="47"/>
      <c r="K5" s="455"/>
      <c r="L5" s="455"/>
      <c r="M5" s="455"/>
      <c r="N5" s="455"/>
      <c r="O5" s="455"/>
      <c r="P5" s="455"/>
      <c r="Q5" s="455"/>
      <c r="R5" s="455"/>
      <c r="S5" s="455"/>
    </row>
    <row r="6" spans="1:19">
      <c r="A6" s="71">
        <v>1</v>
      </c>
      <c r="B6" s="294" t="s">
        <v>160</v>
      </c>
      <c r="C6" s="294"/>
      <c r="D6" s="294"/>
      <c r="E6" s="294" t="str">
        <f>[1]Mastersheet!$B$3</f>
        <v>ABCD</v>
      </c>
      <c r="F6" s="294"/>
      <c r="G6" s="294"/>
    </row>
    <row r="7" spans="1:19">
      <c r="A7" s="345">
        <v>2</v>
      </c>
      <c r="B7" s="294" t="s">
        <v>161</v>
      </c>
      <c r="C7" s="294"/>
      <c r="D7" s="294"/>
      <c r="E7" s="302">
        <f>[1]Mastersheet!$C$62</f>
        <v>24549</v>
      </c>
      <c r="F7" s="302"/>
      <c r="G7" s="302"/>
    </row>
    <row r="8" spans="1:19">
      <c r="A8" s="346"/>
      <c r="B8" s="294" t="s">
        <v>162</v>
      </c>
      <c r="C8" s="294"/>
      <c r="D8" s="294"/>
      <c r="E8" s="302" t="str">
        <f>[1]Mastersheet!$H$62</f>
        <v>31/03/2027</v>
      </c>
      <c r="F8" s="302"/>
      <c r="G8" s="302"/>
    </row>
    <row r="9" spans="1:19">
      <c r="A9" s="312">
        <v>3</v>
      </c>
      <c r="B9" s="313" t="s">
        <v>384</v>
      </c>
      <c r="C9" s="314"/>
      <c r="D9" s="315"/>
      <c r="E9" s="90">
        <v>1</v>
      </c>
      <c r="F9" s="360"/>
      <c r="G9" s="360"/>
    </row>
    <row r="10" spans="1:19">
      <c r="A10" s="312"/>
      <c r="B10" s="316"/>
      <c r="C10" s="317"/>
      <c r="D10" s="318"/>
      <c r="E10" s="90">
        <v>2</v>
      </c>
      <c r="F10" s="360"/>
      <c r="G10" s="360"/>
    </row>
    <row r="11" spans="1:19">
      <c r="A11" s="312"/>
      <c r="B11" s="319"/>
      <c r="C11" s="320"/>
      <c r="D11" s="321"/>
      <c r="E11" s="90">
        <v>3</v>
      </c>
      <c r="F11" s="360"/>
      <c r="G11" s="360"/>
    </row>
    <row r="12" spans="1:19" ht="18" customHeight="1">
      <c r="A12" s="312"/>
      <c r="B12" s="312" t="s">
        <v>234</v>
      </c>
      <c r="C12" s="344" t="s">
        <v>163</v>
      </c>
      <c r="D12" s="344"/>
      <c r="E12" s="344"/>
      <c r="F12" s="344"/>
      <c r="G12" s="344"/>
    </row>
    <row r="13" spans="1:19">
      <c r="A13" s="312"/>
      <c r="B13" s="312"/>
      <c r="C13" s="344"/>
      <c r="D13" s="344"/>
      <c r="E13" s="344"/>
      <c r="F13" s="344"/>
      <c r="G13" s="344"/>
    </row>
    <row r="14" spans="1:19" ht="18" customHeight="1">
      <c r="A14" s="312"/>
      <c r="B14" s="312" t="s">
        <v>236</v>
      </c>
      <c r="C14" s="344" t="s">
        <v>385</v>
      </c>
      <c r="D14" s="344"/>
      <c r="E14" s="344"/>
      <c r="F14" s="344"/>
      <c r="G14" s="344"/>
    </row>
    <row r="15" spans="1:19">
      <c r="A15" s="312"/>
      <c r="B15" s="312"/>
      <c r="C15" s="344"/>
      <c r="D15" s="344"/>
      <c r="E15" s="344"/>
      <c r="F15" s="344"/>
      <c r="G15" s="344"/>
    </row>
    <row r="16" spans="1:19">
      <c r="A16" s="312"/>
      <c r="B16" s="312"/>
      <c r="C16" s="344"/>
      <c r="D16" s="344"/>
      <c r="E16" s="344"/>
      <c r="F16" s="344"/>
      <c r="G16" s="344"/>
    </row>
    <row r="17" spans="1:7" ht="18" customHeight="1">
      <c r="A17" s="312"/>
      <c r="B17" s="312" t="s">
        <v>301</v>
      </c>
      <c r="C17" s="344" t="s">
        <v>165</v>
      </c>
      <c r="D17" s="344"/>
      <c r="E17" s="344"/>
      <c r="F17" s="344"/>
      <c r="G17" s="344"/>
    </row>
    <row r="18" spans="1:7" ht="18.75" customHeight="1">
      <c r="A18" s="312"/>
      <c r="B18" s="312"/>
      <c r="C18" s="344"/>
      <c r="D18" s="344"/>
      <c r="E18" s="344"/>
      <c r="F18" s="344"/>
      <c r="G18" s="344"/>
    </row>
    <row r="19" spans="1:7">
      <c r="A19" s="71">
        <v>4</v>
      </c>
      <c r="B19" s="294" t="s">
        <v>386</v>
      </c>
      <c r="C19" s="294"/>
      <c r="D19" s="294"/>
      <c r="E19" s="462" t="str">
        <f>'[1]Family data'!$B$4</f>
        <v>5.6  Ft</v>
      </c>
      <c r="F19" s="462"/>
      <c r="G19" s="462"/>
    </row>
    <row r="20" spans="1:7">
      <c r="A20" s="345">
        <v>5</v>
      </c>
      <c r="B20" s="313" t="s">
        <v>387</v>
      </c>
      <c r="C20" s="314"/>
      <c r="D20" s="315"/>
      <c r="E20" s="343" t="str">
        <f>'[1]Family data'!$B$5</f>
        <v>INJURY SIGN ON FOREHEAD</v>
      </c>
      <c r="F20" s="343"/>
      <c r="G20" s="343"/>
    </row>
    <row r="21" spans="1:7" ht="8.25" customHeight="1">
      <c r="A21" s="346"/>
      <c r="B21" s="319"/>
      <c r="C21" s="320"/>
      <c r="D21" s="321"/>
      <c r="E21" s="343"/>
      <c r="F21" s="343"/>
      <c r="G21" s="343"/>
    </row>
    <row r="22" spans="1:7">
      <c r="A22" s="345">
        <v>6</v>
      </c>
      <c r="B22" s="297" t="s">
        <v>388</v>
      </c>
      <c r="C22" s="297"/>
      <c r="D22" s="297"/>
      <c r="E22" s="297"/>
      <c r="F22" s="297"/>
      <c r="G22" s="297"/>
    </row>
    <row r="23" spans="1:7">
      <c r="A23" s="346"/>
      <c r="B23" s="297"/>
      <c r="C23" s="297"/>
      <c r="D23" s="297"/>
      <c r="E23" s="297"/>
      <c r="F23" s="297"/>
      <c r="G23" s="297"/>
    </row>
    <row r="24" spans="1:7">
      <c r="A24" s="345">
        <v>7</v>
      </c>
      <c r="B24" s="297" t="s">
        <v>389</v>
      </c>
      <c r="C24" s="297"/>
      <c r="D24" s="297"/>
      <c r="E24" s="456" t="str">
        <f>[1]Mastersheet!$B$7</f>
        <v>NEAR STATION</v>
      </c>
      <c r="F24" s="457"/>
      <c r="G24" s="458"/>
    </row>
    <row r="25" spans="1:7">
      <c r="A25" s="346"/>
      <c r="B25" s="297"/>
      <c r="C25" s="297"/>
      <c r="D25" s="297"/>
      <c r="E25" s="459"/>
      <c r="F25" s="460"/>
      <c r="G25" s="461"/>
    </row>
    <row r="26" spans="1:7" ht="18" customHeight="1">
      <c r="A26" s="345">
        <v>8</v>
      </c>
      <c r="B26" s="297" t="s">
        <v>390</v>
      </c>
      <c r="C26" s="297"/>
      <c r="D26" s="297"/>
      <c r="E26" s="456" t="str">
        <f>[1]Mastersheet!$B$8</f>
        <v>NEAR STATION</v>
      </c>
      <c r="F26" s="457"/>
      <c r="G26" s="458"/>
    </row>
    <row r="27" spans="1:7">
      <c r="A27" s="346"/>
      <c r="B27" s="297"/>
      <c r="C27" s="297"/>
      <c r="D27" s="297"/>
      <c r="E27" s="459"/>
      <c r="F27" s="460"/>
      <c r="G27" s="461"/>
    </row>
    <row r="28" spans="1:7">
      <c r="A28" s="71">
        <v>9</v>
      </c>
      <c r="B28" s="297" t="str">
        <f>[1]CIFMS!B8</f>
        <v>Father Name</v>
      </c>
      <c r="C28" s="297"/>
      <c r="D28" s="297"/>
      <c r="E28" s="297" t="str">
        <f>[1]Mastersheet!$G$3</f>
        <v>XYZ</v>
      </c>
      <c r="F28" s="297"/>
      <c r="G28" s="297"/>
    </row>
    <row r="29" spans="1:7" ht="18" customHeight="1">
      <c r="A29" s="295">
        <v>10</v>
      </c>
      <c r="B29" s="304" t="s">
        <v>391</v>
      </c>
      <c r="C29" s="304"/>
      <c r="D29" s="304"/>
      <c r="E29" s="304"/>
      <c r="F29" s="294" t="str">
        <f>PROPER([1]Pravesh!$I$197)</f>
        <v>Treasury  Bikaner</v>
      </c>
      <c r="G29" s="294"/>
    </row>
    <row r="30" spans="1:7">
      <c r="A30" s="303"/>
      <c r="B30" s="304"/>
      <c r="C30" s="304"/>
      <c r="D30" s="304"/>
      <c r="E30" s="304"/>
      <c r="F30" s="306" t="str">
        <f>[1]Pravesh!$A$561</f>
        <v>State Bank Of India,Abcd Branch,Kotegate Bikaner</v>
      </c>
      <c r="G30" s="308"/>
    </row>
    <row r="31" spans="1:7" ht="28.5" customHeight="1">
      <c r="A31" s="296"/>
      <c r="B31" s="304"/>
      <c r="C31" s="304"/>
      <c r="D31" s="304"/>
      <c r="E31" s="304"/>
      <c r="F31" s="309"/>
      <c r="G31" s="311"/>
    </row>
    <row r="32" spans="1:7">
      <c r="A32" s="360">
        <v>11</v>
      </c>
      <c r="B32" s="463" t="str">
        <f>IF('[1]Family data'!$H$6="Live","Joint photograph of ","Single  photograph of ")</f>
        <v xml:space="preserve">Joint photograph of </v>
      </c>
      <c r="C32" s="463"/>
      <c r="D32" s="106" t="str">
        <f>'[1]Family data'!$F$3</f>
        <v>Shri</v>
      </c>
      <c r="E32" s="464" t="str">
        <f>[1]Mastersheet!$B$3</f>
        <v>ABCD</v>
      </c>
      <c r="F32" s="464"/>
      <c r="G32" s="465"/>
    </row>
    <row r="33" spans="1:7">
      <c r="A33" s="360"/>
      <c r="B33" s="107" t="str">
        <f>IF('[1]Family data'!$H$6="Death","","with ")</f>
        <v xml:space="preserve">with </v>
      </c>
      <c r="C33" s="107" t="str">
        <f>IF('[1]Family data'!$H$6="Death","",IF($D$32="Shri","wife","husband"))</f>
        <v>wife</v>
      </c>
      <c r="D33" s="108" t="str">
        <f>IF('[1]Family data'!$H$6="Death","",IF($D$32="Shri","Smt","Shri"))</f>
        <v>Smt</v>
      </c>
      <c r="E33" s="464" t="str">
        <f>IF('[1]Family data'!$H$6="Death","",'[1]Family data'!$H$4)</f>
        <v>DCQ</v>
      </c>
      <c r="F33" s="464"/>
      <c r="G33" s="465"/>
    </row>
    <row r="34" spans="1:7" ht="18.75" thickBot="1">
      <c r="A34" s="109"/>
      <c r="B34" s="55" t="s">
        <v>392</v>
      </c>
      <c r="C34" s="55"/>
      <c r="D34" s="55"/>
      <c r="E34" s="55"/>
      <c r="F34" s="466" t="str">
        <f>[1]C3!A24</f>
        <v/>
      </c>
      <c r="G34" s="466"/>
    </row>
    <row r="35" spans="1:7">
      <c r="A35" s="109"/>
      <c r="B35" s="467"/>
      <c r="C35" s="468"/>
      <c r="D35" s="468"/>
      <c r="E35" s="469"/>
      <c r="F35" s="475" t="str">
        <f>[1]C3!B24</f>
        <v/>
      </c>
      <c r="G35" s="476"/>
    </row>
    <row r="36" spans="1:7">
      <c r="A36" s="109"/>
      <c r="B36" s="470"/>
      <c r="C36" s="341"/>
      <c r="D36" s="341"/>
      <c r="E36" s="471"/>
      <c r="F36" s="475"/>
      <c r="G36" s="476"/>
    </row>
    <row r="37" spans="1:7">
      <c r="A37" s="109"/>
      <c r="B37" s="470"/>
      <c r="C37" s="341"/>
      <c r="D37" s="341"/>
      <c r="E37" s="471"/>
      <c r="F37" s="475"/>
      <c r="G37" s="476"/>
    </row>
    <row r="38" spans="1:7">
      <c r="A38" s="109"/>
      <c r="B38" s="470"/>
      <c r="C38" s="341"/>
      <c r="D38" s="341"/>
      <c r="E38" s="471"/>
      <c r="F38" s="475"/>
      <c r="G38" s="476"/>
    </row>
    <row r="39" spans="1:7" ht="18.75" thickBot="1">
      <c r="A39" s="109"/>
      <c r="B39" s="472"/>
      <c r="C39" s="473"/>
      <c r="D39" s="473"/>
      <c r="E39" s="474"/>
      <c r="F39" s="55"/>
      <c r="G39" s="55"/>
    </row>
    <row r="40" spans="1:7">
      <c r="A40" s="109"/>
      <c r="B40" s="55"/>
      <c r="C40" s="55"/>
      <c r="D40" s="55"/>
      <c r="E40" s="55"/>
      <c r="F40" s="477" t="s">
        <v>393</v>
      </c>
      <c r="G40" s="477"/>
    </row>
    <row r="41" spans="1:7" ht="18" customHeight="1">
      <c r="A41" s="55"/>
      <c r="B41" s="478" t="str">
        <f>IF('[1]Family data'!H6="Death","Attested Single Photograph","Attested Joint Photograph")</f>
        <v>Attested Joint Photograph</v>
      </c>
      <c r="C41" s="478"/>
      <c r="D41" s="478"/>
      <c r="E41" s="55"/>
      <c r="F41" s="110" t="s">
        <v>394</v>
      </c>
      <c r="G41" s="55"/>
    </row>
    <row r="42" spans="1:7" ht="18" customHeight="1">
      <c r="A42" s="55"/>
      <c r="B42" s="110" t="s">
        <v>395</v>
      </c>
      <c r="C42" s="111">
        <f ca="1">[1]Pravesh!$I$201</f>
        <v>45564</v>
      </c>
      <c r="D42" s="110"/>
      <c r="E42" s="55"/>
      <c r="F42" s="110"/>
      <c r="G42" s="110"/>
    </row>
    <row r="43" spans="1:7" ht="12.75" customHeight="1">
      <c r="A43" s="112"/>
      <c r="B43" s="110"/>
      <c r="C43" s="110"/>
      <c r="D43" s="55"/>
      <c r="E43" s="55"/>
      <c r="F43" s="55"/>
      <c r="G43" s="55"/>
    </row>
    <row r="44" spans="1:7" ht="15.75" customHeight="1">
      <c r="A44" s="112"/>
      <c r="B44" s="113"/>
      <c r="C44" s="110"/>
      <c r="D44" s="55"/>
      <c r="E44" s="477" t="s">
        <v>396</v>
      </c>
      <c r="F44" s="477"/>
      <c r="G44" s="477"/>
    </row>
    <row r="45" spans="1:7">
      <c r="A45" s="55"/>
      <c r="B45" s="55"/>
      <c r="C45" s="55"/>
      <c r="D45" s="55"/>
      <c r="E45" s="477"/>
      <c r="F45" s="477"/>
      <c r="G45" s="477"/>
    </row>
    <row r="46" spans="1:7">
      <c r="A46" s="55"/>
      <c r="B46" s="55"/>
      <c r="C46" s="55"/>
      <c r="D46" s="55"/>
      <c r="E46" s="112"/>
      <c r="F46" s="112"/>
      <c r="G46" s="114">
        <v>14</v>
      </c>
    </row>
    <row r="47" spans="1:7">
      <c r="A47" s="299" t="s">
        <v>380</v>
      </c>
      <c r="B47" s="299"/>
      <c r="C47" s="299"/>
      <c r="D47" s="299"/>
      <c r="E47" s="299"/>
      <c r="F47" s="299"/>
      <c r="G47" s="299"/>
    </row>
    <row r="48" spans="1:7">
      <c r="A48" s="299" t="s">
        <v>381</v>
      </c>
      <c r="B48" s="299"/>
      <c r="C48" s="299"/>
      <c r="D48" s="299"/>
      <c r="E48" s="299"/>
      <c r="F48" s="299"/>
      <c r="G48" s="299"/>
    </row>
    <row r="49" spans="1:7">
      <c r="A49" s="285" t="s">
        <v>382</v>
      </c>
      <c r="B49" s="285"/>
      <c r="C49" s="285"/>
      <c r="D49" s="285"/>
      <c r="E49" s="285"/>
      <c r="F49" s="285"/>
      <c r="G49" s="285"/>
    </row>
    <row r="50" spans="1:7">
      <c r="A50" s="299" t="s">
        <v>383</v>
      </c>
      <c r="B50" s="299"/>
      <c r="C50" s="299"/>
      <c r="D50" s="299"/>
      <c r="E50" s="299"/>
      <c r="F50" s="299"/>
      <c r="G50" s="299"/>
    </row>
    <row r="51" spans="1:7">
      <c r="A51" s="71">
        <v>1</v>
      </c>
      <c r="B51" s="294" t="s">
        <v>160</v>
      </c>
      <c r="C51" s="294"/>
      <c r="D51" s="294"/>
      <c r="E51" s="294" t="str">
        <f>[1]Mastersheet!$B$3</f>
        <v>ABCD</v>
      </c>
      <c r="F51" s="294"/>
      <c r="G51" s="294"/>
    </row>
    <row r="52" spans="1:7">
      <c r="A52" s="345">
        <v>2</v>
      </c>
      <c r="B52" s="294" t="s">
        <v>161</v>
      </c>
      <c r="C52" s="294"/>
      <c r="D52" s="294"/>
      <c r="E52" s="302">
        <f>[1]Mastersheet!$C$62</f>
        <v>24549</v>
      </c>
      <c r="F52" s="302"/>
      <c r="G52" s="302"/>
    </row>
    <row r="53" spans="1:7">
      <c r="A53" s="346"/>
      <c r="B53" s="294" t="s">
        <v>162</v>
      </c>
      <c r="C53" s="294"/>
      <c r="D53" s="294"/>
      <c r="E53" s="302" t="str">
        <f>[1]Mastersheet!$H$62</f>
        <v>31/03/2027</v>
      </c>
      <c r="F53" s="302"/>
      <c r="G53" s="302"/>
    </row>
    <row r="54" spans="1:7">
      <c r="A54" s="312">
        <v>3</v>
      </c>
      <c r="B54" s="313" t="s">
        <v>384</v>
      </c>
      <c r="C54" s="314"/>
      <c r="D54" s="315"/>
      <c r="E54" s="90">
        <v>1</v>
      </c>
      <c r="F54" s="360"/>
      <c r="G54" s="360"/>
    </row>
    <row r="55" spans="1:7">
      <c r="A55" s="312"/>
      <c r="B55" s="316"/>
      <c r="C55" s="317"/>
      <c r="D55" s="318"/>
      <c r="E55" s="90">
        <v>2</v>
      </c>
      <c r="F55" s="360"/>
      <c r="G55" s="360"/>
    </row>
    <row r="56" spans="1:7">
      <c r="A56" s="312"/>
      <c r="B56" s="319"/>
      <c r="C56" s="320"/>
      <c r="D56" s="321"/>
      <c r="E56" s="90">
        <v>3</v>
      </c>
      <c r="F56" s="360"/>
      <c r="G56" s="360"/>
    </row>
    <row r="57" spans="1:7">
      <c r="A57" s="312"/>
      <c r="B57" s="360" t="s">
        <v>234</v>
      </c>
      <c r="C57" s="344" t="s">
        <v>163</v>
      </c>
      <c r="D57" s="344"/>
      <c r="E57" s="344"/>
      <c r="F57" s="344"/>
      <c r="G57" s="344"/>
    </row>
    <row r="58" spans="1:7">
      <c r="A58" s="312"/>
      <c r="B58" s="360"/>
      <c r="C58" s="344"/>
      <c r="D58" s="344"/>
      <c r="E58" s="344"/>
      <c r="F58" s="344"/>
      <c r="G58" s="344"/>
    </row>
    <row r="59" spans="1:7">
      <c r="A59" s="312"/>
      <c r="B59" s="360" t="s">
        <v>236</v>
      </c>
      <c r="C59" s="344" t="s">
        <v>385</v>
      </c>
      <c r="D59" s="344"/>
      <c r="E59" s="344"/>
      <c r="F59" s="344"/>
      <c r="G59" s="344"/>
    </row>
    <row r="60" spans="1:7">
      <c r="A60" s="312"/>
      <c r="B60" s="360"/>
      <c r="C60" s="344"/>
      <c r="D60" s="344"/>
      <c r="E60" s="344"/>
      <c r="F60" s="344"/>
      <c r="G60" s="344"/>
    </row>
    <row r="61" spans="1:7">
      <c r="A61" s="312"/>
      <c r="B61" s="360"/>
      <c r="C61" s="344"/>
      <c r="D61" s="344"/>
      <c r="E61" s="344"/>
      <c r="F61" s="344"/>
      <c r="G61" s="344"/>
    </row>
    <row r="62" spans="1:7">
      <c r="A62" s="312"/>
      <c r="B62" s="360" t="s">
        <v>301</v>
      </c>
      <c r="C62" s="344" t="s">
        <v>165</v>
      </c>
      <c r="D62" s="344"/>
      <c r="E62" s="344"/>
      <c r="F62" s="344"/>
      <c r="G62" s="344"/>
    </row>
    <row r="63" spans="1:7">
      <c r="A63" s="312"/>
      <c r="B63" s="360"/>
      <c r="C63" s="344"/>
      <c r="D63" s="344"/>
      <c r="E63" s="344"/>
      <c r="F63" s="344"/>
      <c r="G63" s="344"/>
    </row>
    <row r="64" spans="1:7">
      <c r="A64" s="71">
        <v>4</v>
      </c>
      <c r="B64" s="294" t="s">
        <v>386</v>
      </c>
      <c r="C64" s="294"/>
      <c r="D64" s="294"/>
      <c r="E64" s="462" t="str">
        <f>'[1]Family data'!$B$4</f>
        <v>5.6  Ft</v>
      </c>
      <c r="F64" s="462"/>
      <c r="G64" s="462"/>
    </row>
    <row r="65" spans="1:7">
      <c r="A65" s="345">
        <v>5</v>
      </c>
      <c r="B65" s="313" t="s">
        <v>387</v>
      </c>
      <c r="C65" s="314"/>
      <c r="D65" s="315"/>
      <c r="E65" s="343" t="str">
        <f>'[1]Family data'!$B$5</f>
        <v>INJURY SIGN ON FOREHEAD</v>
      </c>
      <c r="F65" s="343"/>
      <c r="G65" s="343"/>
    </row>
    <row r="66" spans="1:7">
      <c r="A66" s="346"/>
      <c r="B66" s="319"/>
      <c r="C66" s="320"/>
      <c r="D66" s="321"/>
      <c r="E66" s="343"/>
      <c r="F66" s="343"/>
      <c r="G66" s="343"/>
    </row>
    <row r="67" spans="1:7">
      <c r="A67" s="345">
        <v>6</v>
      </c>
      <c r="B67" s="297" t="s">
        <v>388</v>
      </c>
      <c r="C67" s="297"/>
      <c r="D67" s="297"/>
      <c r="E67" s="297"/>
      <c r="F67" s="297"/>
      <c r="G67" s="297"/>
    </row>
    <row r="68" spans="1:7">
      <c r="A68" s="346"/>
      <c r="B68" s="297"/>
      <c r="C68" s="297"/>
      <c r="D68" s="297"/>
      <c r="E68" s="297"/>
      <c r="F68" s="297"/>
      <c r="G68" s="297"/>
    </row>
    <row r="69" spans="1:7">
      <c r="A69" s="345">
        <v>7</v>
      </c>
      <c r="B69" s="297" t="s">
        <v>389</v>
      </c>
      <c r="C69" s="297"/>
      <c r="D69" s="297"/>
      <c r="E69" s="456" t="str">
        <f>[1]Mastersheet!$B$7</f>
        <v>NEAR STATION</v>
      </c>
      <c r="F69" s="457"/>
      <c r="G69" s="458"/>
    </row>
    <row r="70" spans="1:7">
      <c r="A70" s="346"/>
      <c r="B70" s="297"/>
      <c r="C70" s="297"/>
      <c r="D70" s="297"/>
      <c r="E70" s="459"/>
      <c r="F70" s="460"/>
      <c r="G70" s="461"/>
    </row>
    <row r="71" spans="1:7">
      <c r="A71" s="345">
        <v>8</v>
      </c>
      <c r="B71" s="297" t="s">
        <v>397</v>
      </c>
      <c r="C71" s="297"/>
      <c r="D71" s="297"/>
      <c r="E71" s="456" t="str">
        <f>[1]Mastersheet!$B$8</f>
        <v>NEAR STATION</v>
      </c>
      <c r="F71" s="457"/>
      <c r="G71" s="458"/>
    </row>
    <row r="72" spans="1:7">
      <c r="A72" s="346"/>
      <c r="B72" s="297"/>
      <c r="C72" s="297"/>
      <c r="D72" s="297"/>
      <c r="E72" s="459"/>
      <c r="F72" s="460"/>
      <c r="G72" s="461"/>
    </row>
    <row r="73" spans="1:7">
      <c r="A73" s="71">
        <v>9</v>
      </c>
      <c r="B73" s="297" t="str">
        <f>B28</f>
        <v>Father Name</v>
      </c>
      <c r="C73" s="297"/>
      <c r="D73" s="297"/>
      <c r="E73" s="297" t="str">
        <f>[1]Mastersheet!$G$3</f>
        <v>XYZ</v>
      </c>
      <c r="F73" s="297"/>
      <c r="G73" s="297"/>
    </row>
    <row r="74" spans="1:7">
      <c r="A74" s="295">
        <v>10</v>
      </c>
      <c r="B74" s="304" t="s">
        <v>391</v>
      </c>
      <c r="C74" s="304"/>
      <c r="D74" s="304"/>
      <c r="E74" s="304"/>
      <c r="F74" s="294" t="str">
        <f>PROPER([1]Pravesh!$I$197)</f>
        <v>Treasury  Bikaner</v>
      </c>
      <c r="G74" s="294"/>
    </row>
    <row r="75" spans="1:7">
      <c r="A75" s="303"/>
      <c r="B75" s="304"/>
      <c r="C75" s="304"/>
      <c r="D75" s="304"/>
      <c r="E75" s="304"/>
      <c r="F75" s="306" t="str">
        <f>[1]Pravesh!$A$561</f>
        <v>State Bank Of India,Abcd Branch,Kotegate Bikaner</v>
      </c>
      <c r="G75" s="308"/>
    </row>
    <row r="76" spans="1:7">
      <c r="A76" s="296"/>
      <c r="B76" s="481"/>
      <c r="C76" s="481"/>
      <c r="D76" s="481"/>
      <c r="E76" s="481"/>
      <c r="F76" s="309"/>
      <c r="G76" s="311"/>
    </row>
    <row r="77" spans="1:7">
      <c r="A77" s="418">
        <v>11</v>
      </c>
      <c r="B77" s="418" t="str">
        <f>B32</f>
        <v xml:space="preserve">Joint photograph of </v>
      </c>
      <c r="C77" s="479"/>
      <c r="D77" s="115" t="str">
        <f>'[1]Family data'!$F$3</f>
        <v>Shri</v>
      </c>
      <c r="E77" s="430" t="str">
        <f>[1]Mastersheet!$B$3</f>
        <v>ABCD</v>
      </c>
      <c r="F77" s="430"/>
      <c r="G77" s="431"/>
    </row>
    <row r="78" spans="1:7">
      <c r="A78" s="418"/>
      <c r="B78" s="116" t="str">
        <f>B33</f>
        <v xml:space="preserve">with </v>
      </c>
      <c r="C78" s="117" t="str">
        <f>C33</f>
        <v>wife</v>
      </c>
      <c r="D78" s="117" t="str">
        <f>D33</f>
        <v>Smt</v>
      </c>
      <c r="E78" s="430" t="str">
        <f>E33</f>
        <v>DCQ</v>
      </c>
      <c r="F78" s="430"/>
      <c r="G78" s="431"/>
    </row>
    <row r="79" spans="1:7" ht="18.75" thickBot="1">
      <c r="A79" s="109"/>
      <c r="B79" s="55" t="s">
        <v>392</v>
      </c>
      <c r="C79" s="55"/>
      <c r="D79" s="55"/>
      <c r="E79" s="55"/>
      <c r="F79" s="55" t="str">
        <f>F34</f>
        <v/>
      </c>
      <c r="G79" s="55"/>
    </row>
    <row r="80" spans="1:7">
      <c r="A80" s="109"/>
      <c r="B80" s="467"/>
      <c r="C80" s="468"/>
      <c r="D80" s="468"/>
      <c r="E80" s="469"/>
      <c r="F80" s="480" t="str">
        <f>F35</f>
        <v/>
      </c>
      <c r="G80" s="478"/>
    </row>
    <row r="81" spans="1:7">
      <c r="A81" s="109"/>
      <c r="B81" s="470"/>
      <c r="C81" s="341"/>
      <c r="D81" s="341"/>
      <c r="E81" s="471"/>
      <c r="F81" s="480"/>
      <c r="G81" s="478"/>
    </row>
    <row r="82" spans="1:7">
      <c r="A82" s="109"/>
      <c r="B82" s="470"/>
      <c r="C82" s="341"/>
      <c r="D82" s="341"/>
      <c r="E82" s="471"/>
      <c r="F82" s="480"/>
      <c r="G82" s="478"/>
    </row>
    <row r="83" spans="1:7">
      <c r="A83" s="109"/>
      <c r="B83" s="470"/>
      <c r="C83" s="341"/>
      <c r="D83" s="341"/>
      <c r="E83" s="471"/>
      <c r="F83" s="480"/>
      <c r="G83" s="478"/>
    </row>
    <row r="84" spans="1:7" ht="18.75" thickBot="1">
      <c r="A84" s="109"/>
      <c r="B84" s="472"/>
      <c r="C84" s="473"/>
      <c r="D84" s="473"/>
      <c r="E84" s="474"/>
      <c r="F84" s="55"/>
      <c r="G84" s="55"/>
    </row>
    <row r="85" spans="1:7">
      <c r="A85" s="109"/>
      <c r="B85" s="55"/>
      <c r="C85" s="55"/>
      <c r="D85" s="55"/>
      <c r="E85" s="55"/>
      <c r="F85" s="477" t="s">
        <v>393</v>
      </c>
      <c r="G85" s="477"/>
    </row>
    <row r="86" spans="1:7">
      <c r="A86" s="55"/>
      <c r="B86" s="478" t="str">
        <f>B41</f>
        <v>Attested Joint Photograph</v>
      </c>
      <c r="C86" s="478"/>
      <c r="D86" s="478"/>
      <c r="E86" s="55"/>
      <c r="F86" s="110" t="s">
        <v>394</v>
      </c>
      <c r="G86" s="55"/>
    </row>
    <row r="87" spans="1:7">
      <c r="A87" s="55"/>
      <c r="B87" s="110" t="s">
        <v>395</v>
      </c>
      <c r="C87" s="111">
        <f ca="1">[1]Pravesh!$I$201</f>
        <v>45564</v>
      </c>
      <c r="D87" s="110"/>
      <c r="E87" s="55"/>
      <c r="F87" s="110"/>
      <c r="G87" s="110"/>
    </row>
    <row r="88" spans="1:7">
      <c r="A88" s="112"/>
      <c r="B88" s="110"/>
      <c r="C88" s="110"/>
      <c r="D88" s="55"/>
      <c r="E88" s="55"/>
      <c r="F88" s="55"/>
      <c r="G88" s="55"/>
    </row>
    <row r="89" spans="1:7">
      <c r="A89" s="112"/>
      <c r="B89" s="113"/>
      <c r="C89" s="110"/>
      <c r="D89" s="55"/>
      <c r="E89" s="477" t="s">
        <v>396</v>
      </c>
      <c r="F89" s="477"/>
      <c r="G89" s="477"/>
    </row>
    <row r="90" spans="1:7">
      <c r="A90" s="55"/>
      <c r="B90" s="55"/>
      <c r="C90" s="55"/>
      <c r="D90" s="55"/>
      <c r="E90" s="477"/>
      <c r="F90" s="477"/>
      <c r="G90" s="477"/>
    </row>
    <row r="91" spans="1:7">
      <c r="A91" s="55"/>
      <c r="B91" s="55"/>
      <c r="C91" s="55"/>
      <c r="D91" s="55"/>
      <c r="E91" s="112"/>
      <c r="F91" s="112"/>
      <c r="G91" s="114">
        <v>15</v>
      </c>
    </row>
    <row r="92" spans="1:7">
      <c r="A92" s="299" t="s">
        <v>380</v>
      </c>
      <c r="B92" s="299"/>
      <c r="C92" s="299"/>
      <c r="D92" s="299"/>
      <c r="E92" s="299"/>
      <c r="F92" s="299"/>
      <c r="G92" s="299"/>
    </row>
    <row r="93" spans="1:7">
      <c r="A93" s="299" t="s">
        <v>381</v>
      </c>
      <c r="B93" s="299"/>
      <c r="C93" s="299"/>
      <c r="D93" s="299"/>
      <c r="E93" s="299"/>
      <c r="F93" s="299"/>
      <c r="G93" s="299"/>
    </row>
    <row r="94" spans="1:7">
      <c r="A94" s="285" t="s">
        <v>382</v>
      </c>
      <c r="B94" s="285"/>
      <c r="C94" s="285"/>
      <c r="D94" s="285"/>
      <c r="E94" s="285"/>
      <c r="F94" s="285"/>
      <c r="G94" s="285"/>
    </row>
    <row r="95" spans="1:7">
      <c r="A95" s="299" t="s">
        <v>383</v>
      </c>
      <c r="B95" s="299"/>
      <c r="C95" s="299"/>
      <c r="D95" s="299"/>
      <c r="E95" s="299"/>
      <c r="F95" s="299"/>
      <c r="G95" s="299"/>
    </row>
    <row r="96" spans="1:7">
      <c r="A96" s="71">
        <v>1</v>
      </c>
      <c r="B96" s="294" t="s">
        <v>160</v>
      </c>
      <c r="C96" s="294"/>
      <c r="D96" s="294"/>
      <c r="E96" s="294" t="str">
        <f>[1]Mastersheet!$B$3</f>
        <v>ABCD</v>
      </c>
      <c r="F96" s="294"/>
      <c r="G96" s="294"/>
    </row>
    <row r="97" spans="1:7">
      <c r="A97" s="345">
        <v>2</v>
      </c>
      <c r="B97" s="294" t="s">
        <v>161</v>
      </c>
      <c r="C97" s="294"/>
      <c r="D97" s="294"/>
      <c r="E97" s="302">
        <f>[1]Mastersheet!$C$62</f>
        <v>24549</v>
      </c>
      <c r="F97" s="302"/>
      <c r="G97" s="302"/>
    </row>
    <row r="98" spans="1:7">
      <c r="A98" s="346"/>
      <c r="B98" s="294" t="s">
        <v>162</v>
      </c>
      <c r="C98" s="294"/>
      <c r="D98" s="294"/>
      <c r="E98" s="302" t="str">
        <f>[1]Mastersheet!$H$62</f>
        <v>31/03/2027</v>
      </c>
      <c r="F98" s="302"/>
      <c r="G98" s="302"/>
    </row>
    <row r="99" spans="1:7">
      <c r="A99" s="312">
        <v>3</v>
      </c>
      <c r="B99" s="313" t="s">
        <v>384</v>
      </c>
      <c r="C99" s="314"/>
      <c r="D99" s="315"/>
      <c r="E99" s="90">
        <v>1</v>
      </c>
      <c r="F99" s="360"/>
      <c r="G99" s="360"/>
    </row>
    <row r="100" spans="1:7">
      <c r="A100" s="312"/>
      <c r="B100" s="316"/>
      <c r="C100" s="317"/>
      <c r="D100" s="318"/>
      <c r="E100" s="90">
        <v>2</v>
      </c>
      <c r="F100" s="360"/>
      <c r="G100" s="360"/>
    </row>
    <row r="101" spans="1:7">
      <c r="A101" s="312"/>
      <c r="B101" s="319"/>
      <c r="C101" s="320"/>
      <c r="D101" s="321"/>
      <c r="E101" s="90">
        <v>3</v>
      </c>
      <c r="F101" s="360"/>
      <c r="G101" s="360"/>
    </row>
    <row r="102" spans="1:7">
      <c r="A102" s="312"/>
      <c r="B102" s="360" t="s">
        <v>234</v>
      </c>
      <c r="C102" s="344" t="s">
        <v>163</v>
      </c>
      <c r="D102" s="344"/>
      <c r="E102" s="344"/>
      <c r="F102" s="344"/>
      <c r="G102" s="344"/>
    </row>
    <row r="103" spans="1:7">
      <c r="A103" s="312"/>
      <c r="B103" s="360"/>
      <c r="C103" s="344"/>
      <c r="D103" s="344"/>
      <c r="E103" s="344"/>
      <c r="F103" s="344"/>
      <c r="G103" s="344"/>
    </row>
    <row r="104" spans="1:7">
      <c r="A104" s="312"/>
      <c r="B104" s="360" t="s">
        <v>236</v>
      </c>
      <c r="C104" s="344" t="s">
        <v>385</v>
      </c>
      <c r="D104" s="344"/>
      <c r="E104" s="344"/>
      <c r="F104" s="344"/>
      <c r="G104" s="344"/>
    </row>
    <row r="105" spans="1:7">
      <c r="A105" s="312"/>
      <c r="B105" s="360"/>
      <c r="C105" s="344"/>
      <c r="D105" s="344"/>
      <c r="E105" s="344"/>
      <c r="F105" s="344"/>
      <c r="G105" s="344"/>
    </row>
    <row r="106" spans="1:7">
      <c r="A106" s="312"/>
      <c r="B106" s="360"/>
      <c r="C106" s="344"/>
      <c r="D106" s="344"/>
      <c r="E106" s="344"/>
      <c r="F106" s="344"/>
      <c r="G106" s="344"/>
    </row>
    <row r="107" spans="1:7">
      <c r="A107" s="312"/>
      <c r="B107" s="360" t="s">
        <v>301</v>
      </c>
      <c r="C107" s="344" t="s">
        <v>165</v>
      </c>
      <c r="D107" s="344"/>
      <c r="E107" s="344"/>
      <c r="F107" s="344"/>
      <c r="G107" s="344"/>
    </row>
    <row r="108" spans="1:7">
      <c r="A108" s="312"/>
      <c r="B108" s="360"/>
      <c r="C108" s="344"/>
      <c r="D108" s="344"/>
      <c r="E108" s="344"/>
      <c r="F108" s="344"/>
      <c r="G108" s="344"/>
    </row>
    <row r="109" spans="1:7">
      <c r="A109" s="71">
        <v>4</v>
      </c>
      <c r="B109" s="294" t="s">
        <v>386</v>
      </c>
      <c r="C109" s="294"/>
      <c r="D109" s="294"/>
      <c r="E109" s="462" t="str">
        <f>'[1]Family data'!$B$4</f>
        <v>5.6  Ft</v>
      </c>
      <c r="F109" s="462"/>
      <c r="G109" s="462"/>
    </row>
    <row r="110" spans="1:7">
      <c r="A110" s="345">
        <v>5</v>
      </c>
      <c r="B110" s="313" t="s">
        <v>387</v>
      </c>
      <c r="C110" s="314"/>
      <c r="D110" s="315"/>
      <c r="E110" s="343" t="str">
        <f>'[1]Family data'!$B$5</f>
        <v>INJURY SIGN ON FOREHEAD</v>
      </c>
      <c r="F110" s="343"/>
      <c r="G110" s="343"/>
    </row>
    <row r="111" spans="1:7">
      <c r="A111" s="346"/>
      <c r="B111" s="319"/>
      <c r="C111" s="320"/>
      <c r="D111" s="321"/>
      <c r="E111" s="343"/>
      <c r="F111" s="343"/>
      <c r="G111" s="343"/>
    </row>
    <row r="112" spans="1:7">
      <c r="A112" s="345">
        <v>6</v>
      </c>
      <c r="B112" s="297" t="s">
        <v>388</v>
      </c>
      <c r="C112" s="297"/>
      <c r="D112" s="297"/>
      <c r="E112" s="297"/>
      <c r="F112" s="297"/>
      <c r="G112" s="297"/>
    </row>
    <row r="113" spans="1:7">
      <c r="A113" s="346"/>
      <c r="B113" s="297"/>
      <c r="C113" s="297"/>
      <c r="D113" s="297"/>
      <c r="E113" s="297"/>
      <c r="F113" s="297"/>
      <c r="G113" s="297"/>
    </row>
    <row r="114" spans="1:7">
      <c r="A114" s="345">
        <v>7</v>
      </c>
      <c r="B114" s="297" t="s">
        <v>389</v>
      </c>
      <c r="C114" s="297"/>
      <c r="D114" s="297"/>
      <c r="E114" s="456" t="str">
        <f>[1]Mastersheet!$B$7</f>
        <v>NEAR STATION</v>
      </c>
      <c r="F114" s="457"/>
      <c r="G114" s="458"/>
    </row>
    <row r="115" spans="1:7">
      <c r="A115" s="346"/>
      <c r="B115" s="297"/>
      <c r="C115" s="297"/>
      <c r="D115" s="297"/>
      <c r="E115" s="459"/>
      <c r="F115" s="460"/>
      <c r="G115" s="461"/>
    </row>
    <row r="116" spans="1:7">
      <c r="A116" s="345">
        <v>8</v>
      </c>
      <c r="B116" s="297" t="s">
        <v>397</v>
      </c>
      <c r="C116" s="297"/>
      <c r="D116" s="297"/>
      <c r="E116" s="456" t="str">
        <f>[1]Mastersheet!$B$8</f>
        <v>NEAR STATION</v>
      </c>
      <c r="F116" s="457"/>
      <c r="G116" s="458"/>
    </row>
    <row r="117" spans="1:7">
      <c r="A117" s="346"/>
      <c r="B117" s="297"/>
      <c r="C117" s="297"/>
      <c r="D117" s="297"/>
      <c r="E117" s="459"/>
      <c r="F117" s="460"/>
      <c r="G117" s="461"/>
    </row>
    <row r="118" spans="1:7" ht="18" customHeight="1">
      <c r="A118" s="71">
        <v>9</v>
      </c>
      <c r="B118" s="297" t="str">
        <f>B73</f>
        <v>Father Name</v>
      </c>
      <c r="C118" s="297"/>
      <c r="D118" s="297"/>
      <c r="E118" s="297" t="str">
        <f>[1]Mastersheet!$G$3</f>
        <v>XYZ</v>
      </c>
      <c r="F118" s="297"/>
      <c r="G118" s="297"/>
    </row>
    <row r="119" spans="1:7">
      <c r="A119" s="295">
        <v>10</v>
      </c>
      <c r="B119" s="304" t="s">
        <v>391</v>
      </c>
      <c r="C119" s="304"/>
      <c r="D119" s="304"/>
      <c r="E119" s="304"/>
      <c r="F119" s="294" t="str">
        <f>PROPER([1]Pravesh!$I$197)</f>
        <v>Treasury  Bikaner</v>
      </c>
      <c r="G119" s="294"/>
    </row>
    <row r="120" spans="1:7">
      <c r="A120" s="303"/>
      <c r="B120" s="304"/>
      <c r="C120" s="304"/>
      <c r="D120" s="304"/>
      <c r="E120" s="304"/>
      <c r="F120" s="306" t="str">
        <f>[1]Pravesh!$A$561</f>
        <v>State Bank Of India,Abcd Branch,Kotegate Bikaner</v>
      </c>
      <c r="G120" s="308"/>
    </row>
    <row r="121" spans="1:7">
      <c r="A121" s="296"/>
      <c r="B121" s="304"/>
      <c r="C121" s="304"/>
      <c r="D121" s="304"/>
      <c r="E121" s="304"/>
      <c r="F121" s="309"/>
      <c r="G121" s="311"/>
    </row>
    <row r="122" spans="1:7">
      <c r="A122" s="418">
        <v>11</v>
      </c>
      <c r="B122" s="418" t="str">
        <f>B77</f>
        <v xml:space="preserve">Joint photograph of </v>
      </c>
      <c r="C122" s="479"/>
      <c r="D122" s="115" t="str">
        <f>'[1]Family data'!$F$3</f>
        <v>Shri</v>
      </c>
      <c r="E122" s="430" t="str">
        <f>[1]Mastersheet!$B$3</f>
        <v>ABCD</v>
      </c>
      <c r="F122" s="430"/>
      <c r="G122" s="431"/>
    </row>
    <row r="123" spans="1:7">
      <c r="A123" s="418"/>
      <c r="B123" s="116" t="str">
        <f>B78</f>
        <v xml:space="preserve">with </v>
      </c>
      <c r="C123" s="117" t="str">
        <f>C78</f>
        <v>wife</v>
      </c>
      <c r="D123" s="117" t="str">
        <f>D78</f>
        <v>Smt</v>
      </c>
      <c r="E123" s="430" t="str">
        <f>E78</f>
        <v>DCQ</v>
      </c>
      <c r="F123" s="430"/>
      <c r="G123" s="431"/>
    </row>
    <row r="124" spans="1:7" ht="18.75" thickBot="1">
      <c r="A124" s="109"/>
      <c r="B124" s="55" t="s">
        <v>392</v>
      </c>
      <c r="C124" s="55"/>
      <c r="D124" s="55"/>
      <c r="E124" s="55"/>
      <c r="F124" s="55" t="str">
        <f>F79</f>
        <v/>
      </c>
      <c r="G124" s="55"/>
    </row>
    <row r="125" spans="1:7">
      <c r="A125" s="109"/>
      <c r="B125" s="467"/>
      <c r="C125" s="468"/>
      <c r="D125" s="468"/>
      <c r="E125" s="469"/>
      <c r="F125" s="480" t="str">
        <f>F80</f>
        <v/>
      </c>
      <c r="G125" s="478"/>
    </row>
    <row r="126" spans="1:7">
      <c r="A126" s="109"/>
      <c r="B126" s="470"/>
      <c r="C126" s="341"/>
      <c r="D126" s="341"/>
      <c r="E126" s="471"/>
      <c r="F126" s="480"/>
      <c r="G126" s="478"/>
    </row>
    <row r="127" spans="1:7">
      <c r="A127" s="109"/>
      <c r="B127" s="470"/>
      <c r="C127" s="341"/>
      <c r="D127" s="341"/>
      <c r="E127" s="471"/>
      <c r="F127" s="480"/>
      <c r="G127" s="478"/>
    </row>
    <row r="128" spans="1:7">
      <c r="A128" s="109"/>
      <c r="B128" s="470"/>
      <c r="C128" s="341"/>
      <c r="D128" s="341"/>
      <c r="E128" s="471"/>
      <c r="F128" s="480"/>
      <c r="G128" s="478"/>
    </row>
    <row r="129" spans="1:7" ht="18.75" thickBot="1">
      <c r="A129" s="109"/>
      <c r="B129" s="472"/>
      <c r="C129" s="473"/>
      <c r="D129" s="473"/>
      <c r="E129" s="474"/>
      <c r="F129" s="55"/>
      <c r="G129" s="55"/>
    </row>
    <row r="130" spans="1:7" ht="18" customHeight="1">
      <c r="A130" s="109"/>
      <c r="B130" s="55"/>
      <c r="C130" s="55"/>
      <c r="D130" s="55"/>
      <c r="E130" s="55"/>
      <c r="F130" s="477" t="s">
        <v>393</v>
      </c>
      <c r="G130" s="477"/>
    </row>
    <row r="131" spans="1:7" ht="18" customHeight="1">
      <c r="A131" s="55"/>
      <c r="B131" s="478" t="str">
        <f>B86</f>
        <v>Attested Joint Photograph</v>
      </c>
      <c r="C131" s="478"/>
      <c r="D131" s="478"/>
      <c r="E131" s="55"/>
      <c r="F131" s="110" t="s">
        <v>394</v>
      </c>
      <c r="G131" s="55"/>
    </row>
    <row r="132" spans="1:7">
      <c r="A132" s="55"/>
      <c r="B132" s="110" t="s">
        <v>395</v>
      </c>
      <c r="C132" s="111">
        <f ca="1">[1]Pravesh!$I$201</f>
        <v>45564</v>
      </c>
      <c r="D132" s="110"/>
      <c r="E132" s="55"/>
      <c r="F132" s="110"/>
      <c r="G132" s="110"/>
    </row>
    <row r="133" spans="1:7">
      <c r="A133" s="112"/>
      <c r="B133" s="110"/>
      <c r="C133" s="110"/>
      <c r="D133" s="55"/>
      <c r="E133" s="55"/>
      <c r="F133" s="55"/>
      <c r="G133" s="55"/>
    </row>
    <row r="134" spans="1:7">
      <c r="A134" s="112"/>
      <c r="B134" s="113"/>
      <c r="C134" s="110"/>
      <c r="D134" s="55"/>
      <c r="E134" s="477" t="s">
        <v>396</v>
      </c>
      <c r="F134" s="477"/>
      <c r="G134" s="477"/>
    </row>
    <row r="135" spans="1:7">
      <c r="A135" s="55"/>
      <c r="B135" s="55"/>
      <c r="C135" s="55"/>
      <c r="D135" s="55"/>
      <c r="E135" s="477"/>
      <c r="F135" s="477"/>
      <c r="G135" s="477"/>
    </row>
  </sheetData>
  <mergeCells count="152">
    <mergeCell ref="F130:G130"/>
    <mergeCell ref="B131:D131"/>
    <mergeCell ref="E134:G135"/>
    <mergeCell ref="A122:A123"/>
    <mergeCell ref="B122:C122"/>
    <mergeCell ref="E122:G122"/>
    <mergeCell ref="E123:G123"/>
    <mergeCell ref="B125:E129"/>
    <mergeCell ref="F125:G12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A77:A78"/>
    <mergeCell ref="B77:C77"/>
    <mergeCell ref="E77:G77"/>
    <mergeCell ref="E78:G78"/>
    <mergeCell ref="B80:E84"/>
    <mergeCell ref="F80:G83"/>
    <mergeCell ref="B73:D73"/>
    <mergeCell ref="E73:G73"/>
    <mergeCell ref="A74:A76"/>
    <mergeCell ref="B74:E76"/>
    <mergeCell ref="F74:G74"/>
    <mergeCell ref="F75:G76"/>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32:A33"/>
    <mergeCell ref="B32:C32"/>
    <mergeCell ref="E32:G32"/>
    <mergeCell ref="E33:G33"/>
    <mergeCell ref="F34:G34"/>
    <mergeCell ref="B35:E39"/>
    <mergeCell ref="F35:G38"/>
    <mergeCell ref="B28:D28"/>
    <mergeCell ref="E28:G28"/>
    <mergeCell ref="A29:A31"/>
    <mergeCell ref="B29:E31"/>
    <mergeCell ref="F29:G29"/>
    <mergeCell ref="F30:G31"/>
    <mergeCell ref="A24:A25"/>
    <mergeCell ref="B24:D25"/>
    <mergeCell ref="E24:G25"/>
    <mergeCell ref="A26:A27"/>
    <mergeCell ref="B26:D27"/>
    <mergeCell ref="E26:G27"/>
    <mergeCell ref="B19:D19"/>
    <mergeCell ref="E19:G19"/>
    <mergeCell ref="A20:A21"/>
    <mergeCell ref="B20:D21"/>
    <mergeCell ref="E20:G21"/>
    <mergeCell ref="A22:A23"/>
    <mergeCell ref="B22:G2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G2"/>
    <mergeCell ref="A3:G3"/>
    <mergeCell ref="A4:G4"/>
    <mergeCell ref="A5:G5"/>
    <mergeCell ref="K5:S5"/>
    <mergeCell ref="B6:D6"/>
    <mergeCell ref="E6:G6"/>
    <mergeCell ref="B12:B13"/>
    <mergeCell ref="C12:G13"/>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8.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K10" sqref="K10"/>
    </sheetView>
  </sheetViews>
  <sheetFormatPr defaultRowHeight="18.75" customHeight="1"/>
  <cols>
    <col min="1" max="8" width="9.140625" style="118"/>
    <col min="9" max="9" width="13.42578125" style="118" customWidth="1"/>
    <col min="10" max="16384" width="9.140625" style="118"/>
  </cols>
  <sheetData>
    <row r="1" spans="1:9" ht="18.75" customHeight="1">
      <c r="I1" s="119">
        <v>16</v>
      </c>
    </row>
    <row r="2" spans="1:9" ht="18.75" customHeight="1">
      <c r="A2" s="299" t="s">
        <v>398</v>
      </c>
      <c r="B2" s="299"/>
      <c r="C2" s="299"/>
      <c r="D2" s="299"/>
      <c r="E2" s="299"/>
      <c r="F2" s="299"/>
      <c r="G2" s="299"/>
      <c r="H2" s="299"/>
      <c r="I2" s="299"/>
    </row>
    <row r="3" spans="1:9" ht="18.75" customHeight="1">
      <c r="A3" s="285" t="s">
        <v>399</v>
      </c>
      <c r="B3" s="285"/>
      <c r="C3" s="285"/>
      <c r="D3" s="285"/>
      <c r="E3" s="285"/>
      <c r="F3" s="285"/>
      <c r="G3" s="285"/>
      <c r="H3" s="285"/>
      <c r="I3" s="285"/>
    </row>
    <row r="4" spans="1:9" ht="18.75" customHeight="1">
      <c r="A4" s="299" t="s">
        <v>400</v>
      </c>
      <c r="B4" s="299"/>
      <c r="C4" s="299"/>
      <c r="D4" s="299"/>
      <c r="E4" s="299"/>
      <c r="F4" s="299"/>
      <c r="G4" s="299"/>
      <c r="H4" s="299"/>
      <c r="I4" s="299"/>
    </row>
    <row r="5" spans="1:9" ht="18.75" customHeight="1">
      <c r="A5" s="299" t="s">
        <v>115</v>
      </c>
      <c r="B5" s="299"/>
      <c r="C5" s="299"/>
      <c r="D5" s="299"/>
      <c r="E5" s="299"/>
      <c r="F5" s="299"/>
      <c r="G5" s="299"/>
      <c r="H5" s="299"/>
      <c r="I5" s="299"/>
    </row>
    <row r="6" spans="1:9" ht="18.75" customHeight="1">
      <c r="A6" s="55"/>
      <c r="B6" s="120"/>
      <c r="C6" s="482" t="str">
        <f>[1]Mastersheet!G4</f>
        <v>SECONDARY EDUCATION</v>
      </c>
      <c r="D6" s="482"/>
      <c r="E6" s="482"/>
      <c r="F6" s="299" t="s">
        <v>116</v>
      </c>
      <c r="G6" s="299"/>
      <c r="H6" s="120"/>
      <c r="I6" s="120"/>
    </row>
    <row r="7" spans="1:9" ht="11.25" customHeight="1">
      <c r="A7" s="55"/>
      <c r="B7" s="120"/>
      <c r="C7" s="121"/>
      <c r="D7" s="121"/>
      <c r="E7" s="121"/>
      <c r="F7" s="122"/>
      <c r="G7" s="122"/>
      <c r="H7" s="120"/>
      <c r="I7" s="120"/>
    </row>
    <row r="8" spans="1:9" ht="18.75" customHeight="1">
      <c r="A8" s="55" t="s">
        <v>401</v>
      </c>
      <c r="B8" s="285"/>
      <c r="C8" s="285"/>
      <c r="D8" s="285"/>
      <c r="E8" s="285"/>
      <c r="F8" s="55" t="s">
        <v>402</v>
      </c>
      <c r="G8" s="55"/>
      <c r="H8" s="285"/>
      <c r="I8" s="285"/>
    </row>
    <row r="9" spans="1:9" ht="18.75" customHeight="1">
      <c r="A9" s="55"/>
      <c r="B9" s="55"/>
      <c r="C9" s="55"/>
      <c r="D9" s="55"/>
      <c r="E9" s="55"/>
      <c r="F9" s="55"/>
      <c r="G9" s="55"/>
      <c r="H9" s="55"/>
      <c r="I9" s="55"/>
    </row>
    <row r="10" spans="1:9" ht="18.75" customHeight="1">
      <c r="A10" s="299" t="s">
        <v>403</v>
      </c>
      <c r="B10" s="299"/>
      <c r="C10" s="299"/>
      <c r="D10" s="299"/>
      <c r="E10" s="299"/>
      <c r="F10" s="299"/>
      <c r="G10" s="299"/>
      <c r="H10" s="299"/>
      <c r="I10" s="299"/>
    </row>
    <row r="11" spans="1:9" ht="7.5" customHeight="1">
      <c r="A11" s="122"/>
      <c r="B11" s="122"/>
      <c r="C11" s="122"/>
      <c r="D11" s="122"/>
      <c r="E11" s="122"/>
      <c r="F11" s="122"/>
      <c r="G11" s="122"/>
      <c r="H11" s="122"/>
      <c r="I11" s="122"/>
    </row>
    <row r="12" spans="1:9" ht="22.5" customHeight="1">
      <c r="A12" s="55"/>
      <c r="B12" s="55" t="str">
        <f>'[1]Family data'!F3</f>
        <v>Shri</v>
      </c>
      <c r="C12" s="285" t="str">
        <f>[1]Mastersheet!B3</f>
        <v>ABCD</v>
      </c>
      <c r="D12" s="285"/>
      <c r="E12" s="285"/>
      <c r="F12" s="285"/>
      <c r="G12" s="285" t="s">
        <v>404</v>
      </c>
      <c r="H12" s="285"/>
      <c r="I12" s="285"/>
    </row>
    <row r="13" spans="1:9" ht="22.5" customHeight="1">
      <c r="A13" s="484" t="str">
        <f>[1]Mastersheet!B4</f>
        <v>S.D.I.</v>
      </c>
      <c r="B13" s="484"/>
      <c r="C13" s="484"/>
      <c r="D13" s="484"/>
      <c r="E13" s="285" t="s">
        <v>405</v>
      </c>
      <c r="F13" s="285"/>
      <c r="G13" s="285" t="str">
        <f>[1]Mastersheet!G5</f>
        <v>Subordinate Services</v>
      </c>
      <c r="H13" s="285"/>
      <c r="I13" s="285"/>
    </row>
    <row r="14" spans="1:9" ht="25.5" customHeight="1">
      <c r="A14" s="485" t="s">
        <v>406</v>
      </c>
      <c r="B14" s="485"/>
      <c r="C14" s="485"/>
      <c r="D14" s="485"/>
      <c r="E14" s="485"/>
      <c r="F14" s="485"/>
      <c r="G14" s="485"/>
      <c r="H14" s="486" t="str">
        <f>D54</f>
        <v>superannuation</v>
      </c>
      <c r="I14" s="486"/>
    </row>
    <row r="15" spans="1:9" ht="22.5" customHeight="1">
      <c r="A15" s="485" t="s">
        <v>407</v>
      </c>
      <c r="B15" s="485"/>
      <c r="C15" s="487" t="str">
        <f>[1]Mastersheet!H62</f>
        <v>31/03/2027</v>
      </c>
      <c r="D15" s="487"/>
    </row>
    <row r="16" spans="1:9" ht="15.75" hidden="1" customHeight="1">
      <c r="C16" s="123" t="s">
        <v>408</v>
      </c>
      <c r="D16" s="486" t="str">
        <f>[1]Pravesh!I59</f>
        <v>60  Year,0  Month  and  13  Days</v>
      </c>
      <c r="E16" s="486"/>
      <c r="F16" s="486"/>
      <c r="G16" s="486"/>
      <c r="H16" s="124"/>
      <c r="I16" s="124"/>
    </row>
    <row r="17" spans="1:19" ht="18.75" customHeight="1">
      <c r="A17" s="125">
        <v>2</v>
      </c>
      <c r="B17" s="483" t="s">
        <v>409</v>
      </c>
      <c r="C17" s="483"/>
      <c r="D17" s="483"/>
      <c r="E17" s="483"/>
      <c r="F17" s="483"/>
      <c r="G17" s="483"/>
      <c r="H17" s="278" t="str">
        <f>B12</f>
        <v>Shri</v>
      </c>
      <c r="I17" s="278"/>
      <c r="M17" s="57"/>
      <c r="N17" s="57"/>
    </row>
    <row r="18" spans="1:19" ht="18.75" customHeight="1">
      <c r="A18" s="57"/>
      <c r="B18" s="278" t="str">
        <f>C12</f>
        <v>ABCD</v>
      </c>
      <c r="C18" s="278"/>
      <c r="D18" s="278"/>
      <c r="E18" s="278"/>
      <c r="F18" s="278"/>
      <c r="G18" s="118" t="s">
        <v>410</v>
      </c>
      <c r="K18" s="57"/>
      <c r="L18" s="57"/>
      <c r="M18" s="57"/>
      <c r="N18" s="57"/>
    </row>
    <row r="19" spans="1:19" ht="18.75" customHeight="1">
      <c r="A19" s="126" t="s">
        <v>411</v>
      </c>
      <c r="B19" s="286" t="s">
        <v>412</v>
      </c>
      <c r="C19" s="286"/>
      <c r="D19" s="286"/>
      <c r="E19" s="286"/>
      <c r="F19" s="286"/>
      <c r="G19" s="286"/>
      <c r="H19" s="286"/>
      <c r="I19" s="286"/>
    </row>
    <row r="20" spans="1:19" ht="18.75" customHeight="1">
      <c r="A20" s="126"/>
      <c r="B20" s="286"/>
      <c r="C20" s="286"/>
      <c r="D20" s="286"/>
      <c r="E20" s="286"/>
      <c r="F20" s="286"/>
      <c r="G20" s="286"/>
      <c r="H20" s="286"/>
      <c r="I20" s="286"/>
    </row>
    <row r="21" spans="1:19" ht="18.75" customHeight="1">
      <c r="A21" s="126" t="s">
        <v>413</v>
      </c>
      <c r="B21" s="286" t="s">
        <v>414</v>
      </c>
      <c r="C21" s="286"/>
      <c r="D21" s="286"/>
      <c r="E21" s="286"/>
      <c r="F21" s="286"/>
      <c r="G21" s="286"/>
      <c r="H21" s="286"/>
      <c r="I21" s="286"/>
    </row>
    <row r="22" spans="1:19" ht="18.75" customHeight="1">
      <c r="A22" s="57"/>
      <c r="B22" s="286"/>
      <c r="C22" s="286"/>
      <c r="D22" s="286"/>
      <c r="E22" s="286"/>
      <c r="F22" s="286"/>
      <c r="G22" s="286"/>
      <c r="H22" s="286"/>
      <c r="I22" s="286"/>
      <c r="K22" s="278"/>
      <c r="L22" s="278"/>
      <c r="M22" s="278"/>
      <c r="N22" s="278"/>
      <c r="O22" s="278"/>
      <c r="P22" s="278"/>
      <c r="Q22" s="278"/>
      <c r="R22" s="278"/>
      <c r="S22" s="278"/>
    </row>
    <row r="23" spans="1:19" ht="18.75" customHeight="1">
      <c r="A23" s="126" t="s">
        <v>415</v>
      </c>
      <c r="B23" s="286" t="s">
        <v>416</v>
      </c>
      <c r="C23" s="286"/>
      <c r="D23" s="286"/>
      <c r="E23" s="286"/>
      <c r="F23" s="286"/>
      <c r="G23" s="286"/>
      <c r="H23" s="286"/>
      <c r="I23" s="286"/>
      <c r="K23" s="278"/>
      <c r="L23" s="278"/>
      <c r="M23" s="278"/>
      <c r="N23" s="278"/>
      <c r="O23" s="278"/>
      <c r="P23" s="278"/>
      <c r="Q23" s="278"/>
      <c r="R23" s="278"/>
      <c r="S23" s="278"/>
    </row>
    <row r="24" spans="1:19" ht="18.75" customHeight="1">
      <c r="A24" s="57"/>
      <c r="B24" s="57"/>
      <c r="C24" s="57"/>
      <c r="D24" s="57"/>
      <c r="E24" s="57"/>
      <c r="F24" s="57"/>
      <c r="G24" s="57"/>
      <c r="H24" s="57"/>
      <c r="I24" s="57"/>
      <c r="K24" s="278"/>
      <c r="L24" s="278"/>
      <c r="M24" s="278"/>
      <c r="N24" s="278"/>
      <c r="O24" s="278"/>
      <c r="P24" s="278"/>
      <c r="Q24" s="278"/>
      <c r="R24" s="278"/>
      <c r="S24" s="278"/>
    </row>
    <row r="25" spans="1:19" ht="18.75" customHeight="1">
      <c r="A25" s="55"/>
      <c r="B25" s="488" t="s">
        <v>417</v>
      </c>
      <c r="C25" s="488"/>
      <c r="D25" s="488"/>
      <c r="E25" s="285" t="s">
        <v>175</v>
      </c>
      <c r="F25" s="285"/>
      <c r="G25" s="285"/>
      <c r="H25" s="285"/>
      <c r="I25" s="285"/>
      <c r="K25" s="278"/>
      <c r="L25" s="278"/>
      <c r="M25" s="278"/>
      <c r="N25" s="278"/>
      <c r="O25" s="278"/>
      <c r="P25" s="278"/>
      <c r="Q25" s="278"/>
      <c r="R25" s="278"/>
      <c r="S25" s="278"/>
    </row>
    <row r="26" spans="1:19" ht="18.75" customHeight="1">
      <c r="A26" s="55"/>
      <c r="B26" s="488"/>
      <c r="C26" s="488"/>
      <c r="D26" s="488"/>
      <c r="E26" s="109"/>
      <c r="F26" s="109"/>
      <c r="G26" s="109"/>
      <c r="H26" s="109"/>
      <c r="I26" s="109"/>
      <c r="K26" s="278"/>
      <c r="L26" s="278"/>
      <c r="M26" s="278"/>
      <c r="N26" s="278"/>
      <c r="O26" s="278"/>
      <c r="P26" s="278"/>
      <c r="Q26" s="278"/>
      <c r="R26" s="278"/>
      <c r="S26" s="278"/>
    </row>
    <row r="27" spans="1:19" ht="18.75" customHeight="1">
      <c r="A27" s="55"/>
      <c r="B27" s="55"/>
      <c r="C27" s="55"/>
      <c r="D27" s="55"/>
      <c r="E27" s="55"/>
      <c r="F27" s="55"/>
      <c r="G27" s="55"/>
      <c r="H27" s="55"/>
      <c r="I27" s="55"/>
      <c r="K27" s="278"/>
      <c r="L27" s="278"/>
      <c r="M27" s="278"/>
      <c r="N27" s="278"/>
      <c r="O27" s="278"/>
      <c r="P27" s="278"/>
      <c r="Q27" s="278"/>
      <c r="R27" s="278"/>
      <c r="S27" s="278"/>
    </row>
    <row r="28" spans="1:19" ht="18.75" customHeight="1">
      <c r="A28" s="55"/>
      <c r="B28" s="55"/>
      <c r="C28" s="55"/>
      <c r="D28" s="285" t="s">
        <v>418</v>
      </c>
      <c r="E28" s="285"/>
      <c r="F28" s="285"/>
      <c r="G28" s="285"/>
      <c r="H28" s="285"/>
      <c r="I28" s="285"/>
      <c r="K28" s="278"/>
      <c r="L28" s="278"/>
      <c r="M28" s="278"/>
      <c r="N28" s="278"/>
      <c r="O28" s="278"/>
      <c r="P28" s="278"/>
      <c r="Q28" s="278"/>
      <c r="R28" s="278"/>
      <c r="S28" s="278"/>
    </row>
    <row r="29" spans="1:19" ht="18.75" customHeight="1">
      <c r="A29" s="55"/>
      <c r="B29" s="55"/>
      <c r="C29" s="55"/>
      <c r="D29" s="55"/>
      <c r="E29" s="55"/>
      <c r="F29" s="55"/>
      <c r="G29" s="55"/>
      <c r="H29" s="55"/>
      <c r="I29" s="55"/>
    </row>
    <row r="30" spans="1:19" ht="18.75" hidden="1" customHeight="1">
      <c r="A30" s="56"/>
      <c r="B30" s="66"/>
      <c r="C30" s="66"/>
      <c r="D30" s="66"/>
      <c r="E30" s="66"/>
      <c r="F30" s="66"/>
      <c r="G30" s="66"/>
      <c r="H30" s="66"/>
      <c r="I30" s="66"/>
      <c r="J30" s="127"/>
    </row>
    <row r="31" spans="1:19" ht="18.75" customHeight="1">
      <c r="A31" s="55" t="s">
        <v>401</v>
      </c>
      <c r="B31" s="55"/>
      <c r="C31" s="55"/>
      <c r="D31" s="55"/>
      <c r="E31" s="55"/>
      <c r="F31" s="128" t="s">
        <v>402</v>
      </c>
      <c r="G31" s="128"/>
      <c r="H31" s="285"/>
      <c r="I31" s="285"/>
    </row>
    <row r="32" spans="1:19" ht="18.75" customHeight="1">
      <c r="A32" s="284" t="s">
        <v>419</v>
      </c>
      <c r="B32" s="284"/>
      <c r="C32" s="284"/>
      <c r="D32" s="284"/>
      <c r="E32" s="284"/>
      <c r="F32" s="284"/>
      <c r="G32" s="284"/>
      <c r="H32" s="284"/>
      <c r="I32" s="284"/>
    </row>
    <row r="33" spans="1:9" ht="18.75" customHeight="1">
      <c r="A33" s="284" t="s">
        <v>420</v>
      </c>
      <c r="B33" s="284"/>
      <c r="C33" s="284"/>
      <c r="D33" s="284"/>
      <c r="E33" s="284"/>
      <c r="F33" s="284"/>
      <c r="G33" s="284"/>
      <c r="H33" s="284"/>
      <c r="I33" s="284"/>
    </row>
    <row r="34" spans="1:9" ht="31.5" customHeight="1">
      <c r="A34" s="129" t="s">
        <v>421</v>
      </c>
      <c r="B34" s="130" t="s">
        <v>422</v>
      </c>
      <c r="C34" s="128"/>
      <c r="D34" s="128"/>
      <c r="E34" s="489" t="str">
        <f>PROPER([1]Mastersheet!$G$9)</f>
        <v>Deputy Director, Xxxxxxxxx  Raj, Bikaner</v>
      </c>
      <c r="F34" s="489"/>
      <c r="G34" s="489"/>
      <c r="H34" s="489"/>
      <c r="I34" s="489"/>
    </row>
    <row r="35" spans="1:9" ht="18.75" customHeight="1">
      <c r="A35" s="490" t="s">
        <v>423</v>
      </c>
      <c r="B35" s="490"/>
      <c r="C35" s="490"/>
      <c r="D35" s="490"/>
      <c r="E35" s="490"/>
      <c r="F35" s="128" t="str">
        <f>PROPER(CONCATENATE(B12,"  ",C12))</f>
        <v>Shri  Abcd</v>
      </c>
      <c r="G35" s="128"/>
      <c r="H35" s="128"/>
      <c r="I35" s="128"/>
    </row>
    <row r="36" spans="1:9" ht="18.75" customHeight="1">
      <c r="A36" s="284">
        <v>4</v>
      </c>
      <c r="B36" s="284"/>
      <c r="C36" s="284"/>
      <c r="D36" s="284"/>
      <c r="E36" s="284"/>
      <c r="F36" s="284"/>
      <c r="G36" s="284"/>
      <c r="H36" s="284"/>
      <c r="I36" s="284"/>
    </row>
    <row r="37" spans="1:9" ht="18.75" customHeight="1">
      <c r="A37" s="284">
        <v>5</v>
      </c>
      <c r="B37" s="284"/>
      <c r="C37" s="284"/>
      <c r="D37" s="284"/>
      <c r="E37" s="284"/>
      <c r="F37" s="284"/>
      <c r="G37" s="284"/>
      <c r="H37" s="284"/>
      <c r="I37" s="284"/>
    </row>
    <row r="38" spans="1:9" ht="18.75" customHeight="1">
      <c r="A38" s="284">
        <v>6</v>
      </c>
      <c r="B38" s="284"/>
      <c r="C38" s="284"/>
      <c r="D38" s="284"/>
      <c r="E38" s="284"/>
      <c r="F38" s="284"/>
      <c r="G38" s="284"/>
      <c r="H38" s="284"/>
      <c r="I38" s="284"/>
    </row>
    <row r="39" spans="1:9" ht="18.75" customHeight="1">
      <c r="A39" s="284">
        <v>7</v>
      </c>
      <c r="B39" s="284"/>
      <c r="C39" s="284"/>
      <c r="D39" s="284"/>
      <c r="E39" s="284"/>
      <c r="F39" s="284"/>
      <c r="G39" s="284"/>
      <c r="H39" s="284"/>
      <c r="I39" s="284"/>
    </row>
    <row r="40" spans="1:9" ht="18.75" customHeight="1">
      <c r="A40" s="55"/>
      <c r="B40" s="55"/>
      <c r="C40" s="55"/>
      <c r="D40" s="55"/>
      <c r="E40" s="55"/>
      <c r="F40" s="285" t="s">
        <v>175</v>
      </c>
      <c r="G40" s="285"/>
      <c r="H40" s="285"/>
      <c r="I40" s="285"/>
    </row>
    <row r="41" spans="1:9" ht="18.75" customHeight="1">
      <c r="A41" s="55"/>
      <c r="B41" s="55"/>
      <c r="C41" s="55"/>
      <c r="D41" s="55"/>
      <c r="E41" s="55"/>
      <c r="F41" s="55"/>
      <c r="G41" s="55"/>
      <c r="H41" s="55"/>
      <c r="I41" s="55"/>
    </row>
    <row r="42" spans="1:9" ht="18.75" customHeight="1">
      <c r="A42" s="55"/>
      <c r="B42" s="55"/>
      <c r="C42" s="55"/>
      <c r="D42" s="55"/>
      <c r="E42" s="55"/>
      <c r="F42" s="285" t="s">
        <v>2</v>
      </c>
      <c r="G42" s="285"/>
      <c r="H42" s="285"/>
      <c r="I42" s="285"/>
    </row>
    <row r="44" spans="1:9" ht="18.75" customHeight="1">
      <c r="A44" s="131"/>
    </row>
    <row r="45" spans="1:9" ht="18.75" customHeight="1">
      <c r="A45" s="131"/>
    </row>
    <row r="54" spans="3:4" ht="18.75" customHeight="1">
      <c r="C54" s="118" t="str">
        <f>[1]Mastersheet!$B$67</f>
        <v>A</v>
      </c>
      <c r="D54" s="118" t="str">
        <f>VLOOKUP(C54,C55:D57,2)</f>
        <v>superannuation</v>
      </c>
    </row>
    <row r="55" spans="3:4" ht="18.75" customHeight="1">
      <c r="C55" s="132" t="s">
        <v>424</v>
      </c>
      <c r="D55" s="133" t="s">
        <v>425</v>
      </c>
    </row>
    <row r="56" spans="3:4" ht="18.75" customHeight="1">
      <c r="C56" s="132" t="s">
        <v>426</v>
      </c>
      <c r="D56" s="132" t="s">
        <v>427</v>
      </c>
    </row>
    <row r="57" spans="3:4" ht="18.75" customHeight="1">
      <c r="C57" s="132" t="s">
        <v>428</v>
      </c>
      <c r="D57" s="118" t="s">
        <v>429</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N8" sqref="N8"/>
    </sheetView>
  </sheetViews>
  <sheetFormatPr defaultRowHeight="18"/>
  <cols>
    <col min="1" max="1" width="7.140625" style="70" customWidth="1"/>
    <col min="2" max="2" width="9.140625" style="46"/>
    <col min="3" max="3" width="11.42578125" style="46" customWidth="1"/>
    <col min="4" max="4" width="10.85546875" style="46" customWidth="1"/>
    <col min="5" max="5" width="11.7109375" style="46" customWidth="1"/>
    <col min="6" max="6" width="11.85546875" style="46" customWidth="1"/>
    <col min="7" max="7" width="9.85546875" style="46" customWidth="1"/>
    <col min="8" max="8" width="10.42578125" style="46" customWidth="1"/>
    <col min="9" max="9" width="9.85546875" style="46" customWidth="1"/>
    <col min="10" max="16384" width="9.140625" style="46"/>
  </cols>
  <sheetData>
    <row r="1" spans="1:9">
      <c r="A1" s="134"/>
      <c r="B1" s="135"/>
      <c r="C1" s="135"/>
      <c r="D1" s="135"/>
      <c r="E1" s="135"/>
      <c r="F1" s="135"/>
      <c r="G1" s="135"/>
      <c r="H1" s="135"/>
      <c r="I1" s="136">
        <v>17</v>
      </c>
    </row>
    <row r="2" spans="1:9">
      <c r="A2" s="299" t="s">
        <v>430</v>
      </c>
      <c r="B2" s="299"/>
      <c r="C2" s="299"/>
      <c r="D2" s="299"/>
      <c r="E2" s="299"/>
      <c r="F2" s="299"/>
      <c r="G2" s="299"/>
      <c r="H2" s="299"/>
      <c r="I2" s="299"/>
    </row>
    <row r="3" spans="1:9">
      <c r="B3" s="285" t="s">
        <v>431</v>
      </c>
      <c r="C3" s="285"/>
      <c r="D3" s="285"/>
      <c r="E3" s="285"/>
      <c r="F3" s="285"/>
      <c r="G3" s="285"/>
      <c r="H3" s="491" t="str">
        <f>IF([1]Mastersheet!$H$124="Tentative LPC","Tentative LPC for Pension purpose only","Final LPC")</f>
        <v>Final LPC</v>
      </c>
      <c r="I3" s="491"/>
    </row>
    <row r="4" spans="1:9">
      <c r="B4" s="299" t="s">
        <v>432</v>
      </c>
      <c r="C4" s="299"/>
      <c r="D4" s="299"/>
      <c r="E4" s="299"/>
      <c r="F4" s="299"/>
      <c r="G4" s="299"/>
      <c r="H4" s="491"/>
      <c r="I4" s="491"/>
    </row>
    <row r="5" spans="1:9">
      <c r="B5" s="299" t="s">
        <v>433</v>
      </c>
      <c r="C5" s="299"/>
      <c r="D5" s="299"/>
      <c r="E5" s="299"/>
      <c r="F5" s="299"/>
      <c r="G5" s="299"/>
      <c r="H5" s="491"/>
      <c r="I5" s="491"/>
    </row>
    <row r="6" spans="1:9">
      <c r="A6" s="284" t="s">
        <v>116</v>
      </c>
      <c r="B6" s="284"/>
      <c r="C6" s="285" t="str">
        <f>[1]Mastersheet!G4</f>
        <v>SECONDARY EDUCATION</v>
      </c>
      <c r="D6" s="285"/>
      <c r="E6" s="285"/>
      <c r="F6" s="285"/>
      <c r="G6" s="285"/>
      <c r="H6" s="285"/>
      <c r="I6" s="285"/>
    </row>
    <row r="7" spans="1:9">
      <c r="A7" s="284" t="s">
        <v>434</v>
      </c>
      <c r="B7" s="284"/>
      <c r="C7" s="285" t="str">
        <f>[1]Mastersheet!B5</f>
        <v>DEPUTY DIRECTOR, XXXXX, BIKANER</v>
      </c>
      <c r="D7" s="285"/>
      <c r="E7" s="285"/>
      <c r="F7" s="285"/>
      <c r="G7" s="285"/>
      <c r="H7" s="285"/>
      <c r="I7" s="285"/>
    </row>
    <row r="8" spans="1:9">
      <c r="A8" s="109">
        <v>1</v>
      </c>
      <c r="B8" s="284" t="s">
        <v>435</v>
      </c>
      <c r="C8" s="284"/>
      <c r="D8" s="284"/>
      <c r="E8" s="284"/>
      <c r="F8" s="285" t="str">
        <f>[1]Mastersheet!B3</f>
        <v>ABCD</v>
      </c>
      <c r="G8" s="285"/>
      <c r="H8" s="285"/>
      <c r="I8" s="285"/>
    </row>
    <row r="9" spans="1:9">
      <c r="A9" s="109"/>
      <c r="B9" s="285" t="str">
        <f>[1]Mastersheet!B4</f>
        <v>S.D.I.</v>
      </c>
      <c r="C9" s="285"/>
      <c r="D9" s="285"/>
      <c r="E9" s="285"/>
      <c r="F9" s="285"/>
      <c r="G9" s="284" t="s">
        <v>2</v>
      </c>
      <c r="H9" s="284"/>
      <c r="I9" s="284"/>
    </row>
    <row r="10" spans="1:9">
      <c r="A10" s="109"/>
      <c r="B10" s="285" t="s">
        <v>436</v>
      </c>
      <c r="C10" s="285"/>
      <c r="D10" s="285" t="str">
        <f>[1]Pravesh!D226</f>
        <v>retired/is to retire</v>
      </c>
      <c r="E10" s="285"/>
      <c r="F10" s="55" t="s">
        <v>437</v>
      </c>
      <c r="G10" s="492" t="str">
        <f>[1]Mastersheet!H62</f>
        <v>31/03/2027</v>
      </c>
      <c r="H10" s="492"/>
      <c r="I10" s="492"/>
    </row>
    <row r="11" spans="1:9" ht="23.25" customHeight="1">
      <c r="A11" s="112">
        <v>2</v>
      </c>
      <c r="B11" s="493" t="s">
        <v>438</v>
      </c>
      <c r="C11" s="493"/>
      <c r="D11" s="493"/>
      <c r="E11" s="494" t="str">
        <f>[1]Pravesh!I128</f>
        <v>31/03/2027</v>
      </c>
      <c r="F11" s="477"/>
      <c r="G11" s="285" t="s">
        <v>439</v>
      </c>
      <c r="H11" s="285"/>
      <c r="I11" s="285"/>
    </row>
    <row r="12" spans="1:9">
      <c r="A12" s="112"/>
      <c r="B12" s="387" t="s">
        <v>440</v>
      </c>
      <c r="C12" s="387"/>
      <c r="D12" s="387"/>
      <c r="E12" s="387"/>
      <c r="F12" s="137" t="s">
        <v>441</v>
      </c>
      <c r="G12" s="495">
        <f>[1]Mastersheet!F39</f>
        <v>105000</v>
      </c>
      <c r="H12" s="495"/>
      <c r="I12" s="495"/>
    </row>
    <row r="13" spans="1:9">
      <c r="A13" s="112"/>
      <c r="B13" s="387" t="s">
        <v>442</v>
      </c>
      <c r="C13" s="387"/>
      <c r="D13" s="387"/>
      <c r="E13" s="387"/>
      <c r="F13" s="137" t="s">
        <v>441</v>
      </c>
      <c r="G13" s="495">
        <f>[1]Mastersheet!F40</f>
        <v>0</v>
      </c>
      <c r="H13" s="495"/>
      <c r="I13" s="495"/>
    </row>
    <row r="14" spans="1:9">
      <c r="A14" s="112"/>
      <c r="B14" s="387" t="s">
        <v>443</v>
      </c>
      <c r="C14" s="387"/>
      <c r="D14" s="387"/>
      <c r="E14" s="387"/>
      <c r="F14" s="137" t="s">
        <v>441</v>
      </c>
      <c r="G14" s="495">
        <f>[1]Mastersheet!F41</f>
        <v>0</v>
      </c>
      <c r="H14" s="495"/>
      <c r="I14" s="495"/>
    </row>
    <row r="15" spans="1:9" ht="18.75">
      <c r="A15" s="112"/>
      <c r="B15" s="387" t="s">
        <v>444</v>
      </c>
      <c r="C15" s="387"/>
      <c r="D15" s="387"/>
      <c r="E15" s="387"/>
      <c r="F15" s="138"/>
      <c r="G15" s="496"/>
      <c r="H15" s="497"/>
      <c r="I15" s="498"/>
    </row>
    <row r="16" spans="1:9">
      <c r="A16" s="112"/>
      <c r="B16" s="387" t="str">
        <f>[1]Mastersheet!G40</f>
        <v xml:space="preserve">D.A. Rate @  50%  </v>
      </c>
      <c r="C16" s="387"/>
      <c r="D16" s="387"/>
      <c r="E16" s="387"/>
      <c r="F16" s="137" t="s">
        <v>441</v>
      </c>
      <c r="G16" s="495">
        <f>[1]Mastersheet!H40</f>
        <v>52500</v>
      </c>
      <c r="H16" s="495"/>
      <c r="I16" s="495"/>
    </row>
    <row r="17" spans="1:10">
      <c r="A17" s="112"/>
      <c r="B17" s="387" t="str">
        <f>CONCATENATE("House Rent Allowance","  ","@","  ",[1]Mastersheet!B43*100,"%")</f>
        <v>House Rent Allowance  @  18%</v>
      </c>
      <c r="C17" s="387"/>
      <c r="D17" s="387"/>
      <c r="E17" s="387"/>
      <c r="F17" s="137" t="s">
        <v>441</v>
      </c>
      <c r="G17" s="495">
        <f>[1]Mastersheet!H41</f>
        <v>18900</v>
      </c>
      <c r="H17" s="495"/>
      <c r="I17" s="495"/>
    </row>
    <row r="18" spans="1:10">
      <c r="A18" s="112"/>
      <c r="B18" s="387" t="s">
        <v>445</v>
      </c>
      <c r="C18" s="387"/>
      <c r="D18" s="387"/>
      <c r="E18" s="387"/>
      <c r="F18" s="137" t="s">
        <v>441</v>
      </c>
      <c r="G18" s="495">
        <f>[1]Mastersheet!F42</f>
        <v>620</v>
      </c>
      <c r="H18" s="495"/>
      <c r="I18" s="495"/>
    </row>
    <row r="19" spans="1:10">
      <c r="A19" s="112"/>
      <c r="B19" s="387" t="s">
        <v>446</v>
      </c>
      <c r="C19" s="387"/>
      <c r="D19" s="387"/>
      <c r="E19" s="387"/>
      <c r="F19" s="137" t="s">
        <v>441</v>
      </c>
      <c r="G19" s="495">
        <f>[1]Mastersheet!F43</f>
        <v>0</v>
      </c>
      <c r="H19" s="495"/>
      <c r="I19" s="495"/>
    </row>
    <row r="20" spans="1:10" ht="18.75" thickBot="1">
      <c r="A20" s="112"/>
      <c r="B20" s="499" t="str">
        <f>[1]Pravesh!$K$406</f>
        <v/>
      </c>
      <c r="C20" s="500"/>
      <c r="D20" s="500"/>
      <c r="E20" s="500"/>
      <c r="F20" s="139" t="s">
        <v>447</v>
      </c>
      <c r="G20" s="495">
        <f>SUM(G12:I14,G16:I19)</f>
        <v>177020</v>
      </c>
      <c r="H20" s="495"/>
      <c r="I20" s="495"/>
    </row>
    <row r="21" spans="1:10" ht="18" customHeight="1">
      <c r="A21" s="112">
        <v>3</v>
      </c>
      <c r="B21" s="478" t="s">
        <v>448</v>
      </c>
      <c r="C21" s="478"/>
      <c r="D21" s="478"/>
      <c r="E21" s="478"/>
      <c r="F21" s="478"/>
      <c r="G21" s="501" t="str">
        <f>B9</f>
        <v>S.D.I.</v>
      </c>
      <c r="H21" s="502"/>
      <c r="I21" s="502"/>
    </row>
    <row r="22" spans="1:10" ht="18" customHeight="1">
      <c r="A22" s="112"/>
      <c r="B22" s="478" t="s">
        <v>449</v>
      </c>
      <c r="C22" s="478"/>
      <c r="D22" s="284" t="str">
        <f>[1]Mastersheet!B41</f>
        <v>afternoon of.</v>
      </c>
      <c r="E22" s="284"/>
      <c r="H22" s="55"/>
      <c r="I22" s="55"/>
    </row>
    <row r="23" spans="1:10" ht="18" customHeight="1">
      <c r="A23" s="112">
        <v>4</v>
      </c>
      <c r="B23" s="478" t="s">
        <v>450</v>
      </c>
      <c r="C23" s="478"/>
      <c r="D23" s="478"/>
      <c r="E23" s="478"/>
      <c r="F23" s="478"/>
      <c r="G23" s="478"/>
      <c r="H23" s="478"/>
      <c r="I23" s="478"/>
    </row>
    <row r="24" spans="1:10" ht="18" customHeight="1">
      <c r="A24" s="109"/>
      <c r="B24" s="359" t="s">
        <v>451</v>
      </c>
      <c r="C24" s="359"/>
      <c r="D24" s="359"/>
      <c r="E24" s="343" t="s">
        <v>452</v>
      </c>
      <c r="F24" s="343" t="s">
        <v>453</v>
      </c>
      <c r="G24" s="343" t="s">
        <v>454</v>
      </c>
      <c r="H24" s="343" t="s">
        <v>455</v>
      </c>
      <c r="I24" s="343" t="s">
        <v>342</v>
      </c>
    </row>
    <row r="25" spans="1:10">
      <c r="A25" s="112"/>
      <c r="B25" s="359"/>
      <c r="C25" s="359"/>
      <c r="D25" s="359"/>
      <c r="E25" s="505"/>
      <c r="F25" s="343"/>
      <c r="G25" s="343"/>
      <c r="H25" s="343"/>
      <c r="I25" s="343"/>
      <c r="J25" s="140"/>
    </row>
    <row r="26" spans="1:10" ht="11.25" customHeight="1">
      <c r="A26" s="112"/>
      <c r="B26" s="349"/>
      <c r="C26" s="349"/>
      <c r="D26" s="349"/>
      <c r="E26" s="506"/>
      <c r="F26" s="504"/>
      <c r="G26" s="504"/>
      <c r="H26" s="504"/>
      <c r="I26" s="504"/>
      <c r="J26" s="140"/>
    </row>
    <row r="27" spans="1:10">
      <c r="A27" s="69" t="s">
        <v>345</v>
      </c>
      <c r="B27" s="304" t="s">
        <v>456</v>
      </c>
      <c r="C27" s="304"/>
      <c r="D27" s="304"/>
      <c r="E27" s="63"/>
      <c r="F27" s="63"/>
      <c r="G27" s="63"/>
      <c r="H27" s="63"/>
      <c r="I27" s="63"/>
      <c r="J27" s="140"/>
    </row>
    <row r="28" spans="1:10">
      <c r="A28" s="69"/>
      <c r="B28" s="304"/>
      <c r="C28" s="304"/>
      <c r="D28" s="304"/>
      <c r="E28" s="94" t="str">
        <f>IF([1]Recovery!E26&gt;0,[1]Recovery!E26,"NIL")</f>
        <v>NIL</v>
      </c>
      <c r="F28" s="94" t="str">
        <f>IF([1]Recovery!F26&gt;0,[1]Recovery!F26,"NIL")</f>
        <v>NIL</v>
      </c>
      <c r="G28" s="94" t="str">
        <f>IF([1]Recovery!G26&gt;0,[1]Recovery!G26,"NIL")</f>
        <v>NIL</v>
      </c>
      <c r="H28" s="94" t="str">
        <f>IF([1]Recovery!H26&gt;0,[1]Recovery!H26,"NIL")</f>
        <v>NIL</v>
      </c>
      <c r="I28" s="94" t="str">
        <f>IF([1]Recovery!I26&gt;0,[1]Recovery!I26,"NIL")</f>
        <v>NIL</v>
      </c>
    </row>
    <row r="29" spans="1:10">
      <c r="A29" s="109" t="s">
        <v>457</v>
      </c>
      <c r="B29" s="304" t="s">
        <v>458</v>
      </c>
      <c r="C29" s="304"/>
      <c r="D29" s="304"/>
      <c r="E29" s="63"/>
      <c r="F29" s="63"/>
      <c r="G29" s="63"/>
      <c r="H29" s="63"/>
      <c r="I29" s="63"/>
    </row>
    <row r="30" spans="1:10">
      <c r="A30" s="109"/>
      <c r="B30" s="304" t="s">
        <v>349</v>
      </c>
      <c r="C30" s="304"/>
      <c r="D30" s="71" t="s">
        <v>345</v>
      </c>
      <c r="E30" s="141" t="str">
        <f>IF([1]Recovery!E28&gt;0,[1]Recovery!E28,"NIL")</f>
        <v>NIL</v>
      </c>
      <c r="F30" s="141" t="str">
        <f>IF([1]Recovery!F28&gt;0,[1]Recovery!F28,"NIL")</f>
        <v>NIL</v>
      </c>
      <c r="G30" s="141" t="str">
        <f>IF([1]Recovery!G28&gt;0,[1]Recovery!G28,"NIL")</f>
        <v>NIL</v>
      </c>
      <c r="H30" s="141" t="str">
        <f>IF([1]Recovery!H28&gt;0,[1]Recovery!H28,"NIL")</f>
        <v>NIL</v>
      </c>
      <c r="I30" s="141" t="str">
        <f>IF([1]Recovery!I28&gt;0,[1]Recovery!I28,"NIL")</f>
        <v>NIL</v>
      </c>
    </row>
    <row r="31" spans="1:10">
      <c r="A31" s="109"/>
      <c r="B31" s="503"/>
      <c r="C31" s="503"/>
      <c r="D31" s="71" t="s">
        <v>457</v>
      </c>
      <c r="E31" s="141" t="str">
        <f>IF([1]Recovery!E29&gt;0,[1]Recovery!E29,"NIL")</f>
        <v>NIL</v>
      </c>
      <c r="F31" s="141" t="str">
        <f>IF([1]Recovery!F29&gt;0,[1]Recovery!F29,"NIL")</f>
        <v>NIL</v>
      </c>
      <c r="G31" s="141" t="str">
        <f>IF([1]Recovery!G29&gt;0,[1]Recovery!G29,"NIL")</f>
        <v>NIL</v>
      </c>
      <c r="H31" s="141" t="str">
        <f>IF([1]Recovery!H29&gt;0,[1]Recovery!H29,"NIL")</f>
        <v>NIL</v>
      </c>
      <c r="I31" s="141" t="str">
        <f>IF([1]Recovery!I29&gt;0,[1]Recovery!I29,"NIL")</f>
        <v>NIL</v>
      </c>
    </row>
    <row r="32" spans="1:10" ht="18" customHeight="1">
      <c r="A32" s="109"/>
      <c r="B32" s="304" t="s">
        <v>459</v>
      </c>
      <c r="C32" s="503"/>
      <c r="D32" s="71" t="s">
        <v>345</v>
      </c>
      <c r="E32" s="141" t="str">
        <f>IF([1]Recovery!E30&gt;0,[1]Recovery!E30,"NIL")</f>
        <v>NIL</v>
      </c>
      <c r="F32" s="141" t="str">
        <f>IF([1]Recovery!F30&gt;0,[1]Recovery!F30,"NIL")</f>
        <v>NIL</v>
      </c>
      <c r="G32" s="141" t="str">
        <f>IF([1]Recovery!G30&gt;0,[1]Recovery!G30,"NIL")</f>
        <v>NIL</v>
      </c>
      <c r="H32" s="141" t="str">
        <f>IF([1]Recovery!H30&gt;0,[1]Recovery!H30,"NIL")</f>
        <v>NIL</v>
      </c>
      <c r="I32" s="141" t="str">
        <f>IF([1]Recovery!I30&gt;0,[1]Recovery!I30,"NIL")</f>
        <v>NIL</v>
      </c>
    </row>
    <row r="33" spans="1:9">
      <c r="A33" s="109"/>
      <c r="B33" s="503"/>
      <c r="C33" s="503"/>
      <c r="D33" s="71" t="s">
        <v>457</v>
      </c>
      <c r="E33" s="141" t="str">
        <f>IF([1]Recovery!E31&gt;0,[1]Recovery!E31,"NIL")</f>
        <v>NIL</v>
      </c>
      <c r="F33" s="141" t="str">
        <f>IF([1]Recovery!F31&gt;0,[1]Recovery!F31,"NIL")</f>
        <v>NIL</v>
      </c>
      <c r="G33" s="141" t="str">
        <f>IF([1]Recovery!G31&gt;0,[1]Recovery!G31,"NIL")</f>
        <v>NIL</v>
      </c>
      <c r="H33" s="141" t="str">
        <f>IF([1]Recovery!H31&gt;0,[1]Recovery!H31,"NIL")</f>
        <v>NIL</v>
      </c>
      <c r="I33" s="141" t="str">
        <f>IF([1]Recovery!I31&gt;0,[1]Recovery!I31,"NIL")</f>
        <v>NIL</v>
      </c>
    </row>
    <row r="34" spans="1:9">
      <c r="A34" s="109"/>
      <c r="B34" s="503"/>
      <c r="C34" s="503"/>
      <c r="D34" s="71" t="s">
        <v>357</v>
      </c>
      <c r="E34" s="141" t="str">
        <f>IF([1]Recovery!E32&gt;0,[1]Recovery!E32,"NIL")</f>
        <v>NIL</v>
      </c>
      <c r="F34" s="141" t="str">
        <f>IF([1]Recovery!F32&gt;0,[1]Recovery!F32,"NIL")</f>
        <v>NIL</v>
      </c>
      <c r="G34" s="141" t="str">
        <f>IF([1]Recovery!G32&gt;0,[1]Recovery!G32,"NIL")</f>
        <v>NIL</v>
      </c>
      <c r="H34" s="141" t="str">
        <f>IF([1]Recovery!H32&gt;0,[1]Recovery!H32,"NIL")</f>
        <v>NIL</v>
      </c>
      <c r="I34" s="141" t="str">
        <f>IF([1]Recovery!I32&gt;0,[1]Recovery!I32,"NIL")</f>
        <v>NIL</v>
      </c>
    </row>
    <row r="35" spans="1:9">
      <c r="A35" s="109"/>
      <c r="B35" s="304" t="s">
        <v>356</v>
      </c>
      <c r="C35" s="304"/>
      <c r="D35" s="71" t="s">
        <v>345</v>
      </c>
      <c r="E35" s="141" t="str">
        <f>IF([1]Recovery!E33&gt;0,[1]Recovery!E33,"NIL")</f>
        <v>NIL</v>
      </c>
      <c r="F35" s="141" t="str">
        <f>IF([1]Recovery!F33&gt;0,[1]Recovery!F33,"NIL")</f>
        <v>NIL</v>
      </c>
      <c r="G35" s="141" t="str">
        <f>IF([1]Recovery!G33&gt;0,[1]Recovery!G33,"NIL")</f>
        <v>NIL</v>
      </c>
      <c r="H35" s="141" t="str">
        <f>IF([1]Recovery!H33&gt;0,[1]Recovery!H33,"NIL")</f>
        <v>NIL</v>
      </c>
      <c r="I35" s="141" t="str">
        <f>IF([1]Recovery!I33&gt;0,[1]Recovery!I33,"NIL")</f>
        <v>NIL</v>
      </c>
    </row>
    <row r="36" spans="1:9">
      <c r="A36" s="109"/>
      <c r="B36" s="503" t="s">
        <v>345</v>
      </c>
      <c r="C36" s="503"/>
      <c r="D36" s="71" t="s">
        <v>457</v>
      </c>
      <c r="E36" s="141" t="str">
        <f>IF([1]Recovery!E34&gt;0,[1]Recovery!E34,"NIL")</f>
        <v>NIL</v>
      </c>
      <c r="F36" s="141" t="str">
        <f>IF([1]Recovery!F34&gt;0,[1]Recovery!F34,"NIL")</f>
        <v>NIL</v>
      </c>
      <c r="G36" s="141" t="str">
        <f>IF([1]Recovery!G34&gt;0,[1]Recovery!G34,"NIL")</f>
        <v>NIL</v>
      </c>
      <c r="H36" s="141" t="str">
        <f>IF([1]Recovery!H34&gt;0,[1]Recovery!H34,"NIL")</f>
        <v>NIL</v>
      </c>
      <c r="I36" s="141" t="str">
        <f>IF([1]Recovery!I34&gt;0,[1]Recovery!I34,"NIL")</f>
        <v>NIL</v>
      </c>
    </row>
    <row r="37" spans="1:9">
      <c r="A37" s="109" t="s">
        <v>357</v>
      </c>
      <c r="B37" s="304" t="s">
        <v>460</v>
      </c>
      <c r="C37" s="503"/>
      <c r="D37" s="71" t="s">
        <v>200</v>
      </c>
      <c r="E37" s="141" t="str">
        <f>IF([1]Recovery!E35&gt;0,[1]Recovery!E35,"NIL")</f>
        <v>NIL</v>
      </c>
      <c r="F37" s="141" t="str">
        <f>IF([1]Recovery!F35&gt;0,[1]Recovery!F35,"NIL")</f>
        <v>NIL</v>
      </c>
      <c r="G37" s="141" t="str">
        <f>IF([1]Recovery!G35&gt;0,[1]Recovery!G35,"NIL")</f>
        <v>NIL</v>
      </c>
      <c r="H37" s="141" t="str">
        <f>IF([1]Recovery!H35&gt;0,[1]Recovery!H35,"NIL")</f>
        <v>NIL</v>
      </c>
      <c r="I37" s="141" t="str">
        <f>IF([1]Recovery!I35&gt;0,[1]Recovery!I35,"NIL")</f>
        <v>NIL</v>
      </c>
    </row>
    <row r="38" spans="1:9">
      <c r="A38" s="109"/>
      <c r="B38" s="503"/>
      <c r="C38" s="503"/>
      <c r="D38" s="71" t="s">
        <v>202</v>
      </c>
      <c r="E38" s="141" t="str">
        <f>IF([1]Recovery!E36&gt;0,[1]Recovery!E36,"NIL")</f>
        <v>NIL</v>
      </c>
      <c r="F38" s="141" t="str">
        <f>IF([1]Recovery!F36&gt;0,[1]Recovery!F36,"NIL")</f>
        <v>NIL</v>
      </c>
      <c r="G38" s="141" t="str">
        <f>IF([1]Recovery!G36&gt;0,[1]Recovery!G36,"NIL")</f>
        <v>NIL</v>
      </c>
      <c r="H38" s="141" t="str">
        <f>IF([1]Recovery!H36&gt;0,[1]Recovery!H36,"NIL")</f>
        <v>NIL</v>
      </c>
      <c r="I38" s="141" t="str">
        <f>IF([1]Recovery!I36&gt;0,[1]Recovery!I36,"NIL")</f>
        <v>NIL</v>
      </c>
    </row>
    <row r="39" spans="1:9">
      <c r="A39" s="109"/>
      <c r="B39" s="503"/>
      <c r="C39" s="503"/>
      <c r="D39" s="71" t="s">
        <v>301</v>
      </c>
      <c r="E39" s="141" t="str">
        <f>IF([1]Recovery!E37&gt;0,[1]Recovery!E37,"NIL")</f>
        <v>NIL</v>
      </c>
      <c r="F39" s="141" t="str">
        <f>IF([1]Recovery!F37&gt;0,[1]Recovery!F37,"NIL")</f>
        <v>NIL</v>
      </c>
      <c r="G39" s="141" t="str">
        <f>IF([1]Recovery!G37&gt;0,[1]Recovery!G37,"NIL")</f>
        <v>NIL</v>
      </c>
      <c r="H39" s="141" t="str">
        <f>IF([1]Recovery!H37&gt;0,[1]Recovery!H37,"NIL")</f>
        <v>NIL</v>
      </c>
      <c r="I39" s="141" t="str">
        <f>IF([1]Recovery!I37&gt;0,[1]Recovery!I37,"NIL")</f>
        <v>NIL</v>
      </c>
    </row>
    <row r="40" spans="1:9">
      <c r="A40" s="109" t="s">
        <v>461</v>
      </c>
      <c r="B40" s="304" t="s">
        <v>360</v>
      </c>
      <c r="C40" s="503"/>
      <c r="D40" s="71" t="s">
        <v>200</v>
      </c>
      <c r="E40" s="141" t="str">
        <f>IF([1]Recovery!E38&gt;0,[1]Recovery!E38,"NIL")</f>
        <v>NIL</v>
      </c>
      <c r="F40" s="141" t="str">
        <f>IF([1]Recovery!F38&gt;0,[1]Recovery!F38,"NIL")</f>
        <v>NIL</v>
      </c>
      <c r="G40" s="141" t="str">
        <f>IF([1]Recovery!G38&gt;0,[1]Recovery!G38,"NIL")</f>
        <v>NIL</v>
      </c>
      <c r="H40" s="141" t="str">
        <f>IF([1]Recovery!H38&gt;0,[1]Recovery!H38,"NIL")</f>
        <v>NIL</v>
      </c>
      <c r="I40" s="141" t="str">
        <f>IF([1]Recovery!I38&gt;0,[1]Recovery!I38,"NIL")</f>
        <v>NIL</v>
      </c>
    </row>
    <row r="41" spans="1:9">
      <c r="A41" s="109"/>
      <c r="B41" s="503"/>
      <c r="C41" s="503"/>
      <c r="D41" s="71" t="s">
        <v>202</v>
      </c>
      <c r="E41" s="141" t="str">
        <f>IF([1]Recovery!E39&gt;0,[1]Recovery!E39,"NIL")</f>
        <v>NIL</v>
      </c>
      <c r="F41" s="141" t="str">
        <f>IF([1]Recovery!F39&gt;0,[1]Recovery!F39,"NIL")</f>
        <v>NIL</v>
      </c>
      <c r="G41" s="141" t="str">
        <f>IF([1]Recovery!G39&gt;0,[1]Recovery!G39,"NIL")</f>
        <v>NIL</v>
      </c>
      <c r="H41" s="141" t="str">
        <f>IF([1]Recovery!H39&gt;0,[1]Recovery!H39,"NIL")</f>
        <v>NIL</v>
      </c>
      <c r="I41" s="141" t="str">
        <f>IF([1]Recovery!I39&gt;0,[1]Recovery!I39,"NIL")</f>
        <v>NIL</v>
      </c>
    </row>
    <row r="42" spans="1:9">
      <c r="A42" s="109"/>
      <c r="B42" s="503"/>
      <c r="C42" s="503"/>
      <c r="D42" s="71" t="s">
        <v>301</v>
      </c>
      <c r="E42" s="94" t="str">
        <f>IF([1]Recovery!E40&gt;0,[1]Recovery!E40,"NIL")</f>
        <v>NIL</v>
      </c>
      <c r="F42" s="94" t="str">
        <f>IF([1]Recovery!F40&gt;0,[1]Recovery!F40,"NIL")</f>
        <v>NIL</v>
      </c>
      <c r="G42" s="94" t="str">
        <f>IF([1]Recovery!G40&gt;0,[1]Recovery!G40,"NIL")</f>
        <v>NIL</v>
      </c>
      <c r="H42" s="94" t="str">
        <f>IF([1]Recovery!H40&gt;0,[1]Recovery!H40,"NIL")</f>
        <v>NIL</v>
      </c>
      <c r="I42" s="94" t="str">
        <f>IF([1]Recovery!I40&gt;0,[1]Recovery!I40,"NIL")</f>
        <v>NIL</v>
      </c>
    </row>
    <row r="43" spans="1:9">
      <c r="A43" s="109"/>
      <c r="B43" s="55"/>
      <c r="C43" s="55"/>
      <c r="D43" s="55"/>
      <c r="E43" s="55"/>
      <c r="F43" s="55"/>
      <c r="G43" s="55"/>
      <c r="H43" s="55"/>
      <c r="I43" s="55"/>
    </row>
    <row r="44" spans="1:9">
      <c r="A44" s="109"/>
      <c r="B44" s="55"/>
      <c r="C44" s="55"/>
      <c r="D44" s="55"/>
      <c r="E44" s="285" t="s">
        <v>462</v>
      </c>
      <c r="F44" s="285"/>
      <c r="G44" s="285"/>
      <c r="H44" s="285"/>
      <c r="I44" s="285"/>
    </row>
    <row r="45" spans="1:9">
      <c r="A45" s="109"/>
      <c r="B45" s="55"/>
      <c r="C45" s="55"/>
      <c r="D45" s="55"/>
      <c r="E45" s="285" t="s">
        <v>463</v>
      </c>
      <c r="F45" s="285"/>
      <c r="G45" s="285"/>
      <c r="H45" s="285"/>
      <c r="I45" s="285"/>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1"/>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B6"/>
    <mergeCell ref="C6:I6"/>
    <mergeCell ref="A2:I2"/>
    <mergeCell ref="B3:G3"/>
    <mergeCell ref="H3:I5"/>
    <mergeCell ref="B4:G4"/>
    <mergeCell ref="B5:G5"/>
  </mergeCells>
  <pageMargins left="0.55118110236220474" right="0.35433070866141736" top="0.44" bottom="0.3" header="0.36" footer="0.26"/>
  <pageSetup paperSize="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25</vt:i4>
      </vt:variant>
    </vt:vector>
  </HeadingPairs>
  <TitlesOfParts>
    <vt:vector size="45" baseType="lpstr">
      <vt:lpstr>CFront</vt:lpstr>
      <vt:lpstr>Index</vt:lpstr>
      <vt:lpstr>CIFMS</vt:lpstr>
      <vt:lpstr>R8</vt:lpstr>
      <vt:lpstr>R5</vt:lpstr>
      <vt:lpstr>R7</vt:lpstr>
      <vt:lpstr>R5A</vt:lpstr>
      <vt:lpstr>C 6</vt:lpstr>
      <vt:lpstr>C31</vt:lpstr>
      <vt:lpstr>C28</vt:lpstr>
      <vt:lpstr>28A</vt:lpstr>
      <vt:lpstr>C27</vt:lpstr>
      <vt:lpstr>R1</vt:lpstr>
      <vt:lpstr>C3</vt:lpstr>
      <vt:lpstr>R2</vt:lpstr>
      <vt:lpstr>RComm</vt:lpstr>
      <vt:lpstr>C5 (2)</vt:lpstr>
      <vt:lpstr>C5</vt:lpstr>
      <vt:lpstr>C9 </vt:lpstr>
      <vt:lpstr>EOL</vt:lpstr>
      <vt:lpstr>RComm!page224</vt:lpstr>
      <vt:lpstr>'C5'!page236</vt:lpstr>
      <vt:lpstr>'C5 (2)'!page236</vt:lpstr>
      <vt:lpstr>'R1'!page363</vt:lpstr>
      <vt:lpstr>'R2'!page363</vt:lpstr>
      <vt:lpstr>'R7'!page373</vt:lpstr>
      <vt:lpstr>'R7'!page374</vt:lpstr>
      <vt:lpstr>'R7'!page375</vt:lpstr>
      <vt:lpstr>'R7'!page376</vt:lpstr>
      <vt:lpstr>'C9 '!page380</vt:lpstr>
      <vt:lpstr>'C27'!page424</vt:lpstr>
      <vt:lpstr>'C31'!page432</vt:lpstr>
      <vt:lpstr>'C 6'!Print_Area</vt:lpstr>
      <vt:lpstr>'C27'!Print_Area</vt:lpstr>
      <vt:lpstr>'C31'!Print_Area</vt:lpstr>
      <vt:lpstr>'C9 '!Print_Area</vt:lpstr>
      <vt:lpstr>CFront!Print_Area</vt:lpstr>
      <vt:lpstr>CIFMS!Print_Area</vt:lpstr>
      <vt:lpstr>EOL!Print_Area</vt:lpstr>
      <vt:lpstr>'R1'!Print_Area</vt:lpstr>
      <vt:lpstr>'R2'!Print_Area</vt:lpstr>
      <vt:lpstr>'R5'!Print_Area</vt:lpstr>
      <vt:lpstr>'R5A'!Print_Area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2024-09-29T08:11:20Z</dcterms:modified>
</cp:coreProperties>
</file>