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updateLinks="always" defaultThemeVersion="124226"/>
  <bookViews>
    <workbookView xWindow="240" yWindow="105" windowWidth="14805" windowHeight="8010" tabRatio="695"/>
  </bookViews>
  <sheets>
    <sheet name="CFront" sheetId="4" r:id="rId1"/>
    <sheet name="Index" sheetId="6" r:id="rId2"/>
    <sheet name="CIFMS" sheetId="5" r:id="rId3"/>
    <sheet name="F20" sheetId="25" r:id="rId4"/>
    <sheet name="F21" sheetId="26" r:id="rId5"/>
    <sheet name="f14" sheetId="27" r:id="rId6"/>
    <sheet name="f14a" sheetId="28" r:id="rId7"/>
    <sheet name="R8" sheetId="7" state="hidden" r:id="rId8"/>
    <sheet name="R5" sheetId="8" state="hidden" r:id="rId9"/>
    <sheet name="R7" sheetId="9" state="hidden" r:id="rId10"/>
    <sheet name="C 6" sheetId="11" state="hidden" r:id="rId11"/>
    <sheet name="C28" sheetId="13" state="hidden" r:id="rId12"/>
    <sheet name="28A" sheetId="14" state="hidden" r:id="rId13"/>
    <sheet name="C27" sheetId="15" state="hidden" r:id="rId14"/>
    <sheet name="R1" sheetId="16" state="hidden" r:id="rId15"/>
    <sheet name="R2" sheetId="19" state="hidden" r:id="rId16"/>
    <sheet name="RComm" sheetId="20" state="hidden" r:id="rId17"/>
    <sheet name="C5" sheetId="21" state="hidden" r:id="rId18"/>
    <sheet name="C9 " sheetId="22" state="hidden" r:id="rId19"/>
    <sheet name="Disable letter" sheetId="30" r:id="rId20"/>
    <sheet name="Certificate under 67(d)" sheetId="34" r:id="rId21"/>
    <sheet name="affidavit" sheetId="31" r:id="rId22"/>
    <sheet name="Income declairation" sheetId="32" r:id="rId23"/>
    <sheet name="witness sign" sheetId="33" r:id="rId24"/>
  </sheets>
  <externalReferences>
    <externalReference r:id="rId25"/>
  </externalReferences>
  <definedNames>
    <definedName name="DA_Rate_VI">'[1]DA Rate'!$E$4:$E$31</definedName>
    <definedName name="DA_Rate_VII">'[1]DA Rate'!$F$22:$F$31</definedName>
    <definedName name="Dependent_family_case">[1]Pravesh!$B$541:$B$542</definedName>
    <definedName name="EMP_ID">[1]Data!$A$4:$A$102</definedName>
    <definedName name="Form_list" localSheetId="13">'[1]Form List'!$B$4:$B$49</definedName>
    <definedName name="Form_list" localSheetId="14">'[1]Form List'!$B$4:$B$49</definedName>
    <definedName name="Form_list" localSheetId="15">'[1]Form List'!$B$4:$B$49</definedName>
    <definedName name="Form_list">'[1]Form List'!$B$4:$B$50</definedName>
    <definedName name="Leave_Base_Year_PL">'[1]Leave Table'!$K$9:$K$53</definedName>
    <definedName name="LTA_DATA">[1]Recovery!$E$26:$F$40,[1]Recovery!$H$26:$L$41</definedName>
    <definedName name="NAME_OF_BANK">[1]Pravesh!$A$545:$A$554</definedName>
    <definedName name="Name_of_Person" localSheetId="13">[1]Q.S.!$F$7:$G$10,[1]Q.S.!$G$16,[1]Q.S.!$G$17,[1]Q.S.!$H$12:$H$14,[1]Q.S.!$F$37:$H$37,[1]Q.S.!$G$39:$H$40,[1]Mastersheet!$H$22:$H$23,[1]Mastersheet!$H$22:$H$23,[1]Q.S.!$F$20,[1]Q.S.!$G$20,[1]Q.S.!$H$20</definedName>
    <definedName name="Name_of_Person">[1]Q.S.!$F$7:$G$10,[1]Q.S.!$G$16,[1]Q.S.!$G$17,[1]Q.S.!$H$12:$H$14,[1]Q.S.!$F$37:$H$37,[1]Q.S.!$G$39:$H$40,[1]Mastersheet!$H$22:$H$23,[1]Mastersheet!$H$22:$H$23,[1]Q.S.!$F$20,[1]Q.S.!$G$20,[1]Q.S.!$H$20</definedName>
    <definedName name="Name_of_Treasury" localSheetId="13">[1]Pravesh!$A$456:$A$490</definedName>
    <definedName name="Name_of_Treasury" localSheetId="14">[1]Pravesh!$A$448:$A$482</definedName>
    <definedName name="Name_of_Treasury" localSheetId="15">[1]Pravesh!$A$448:$A$482</definedName>
    <definedName name="Name_of_Treasury">[1]Pravesh!$A$456:$A$490</definedName>
    <definedName name="nps_ded_month">'[1]NPS Amt'!$N$22:$N$36</definedName>
    <definedName name="NPS_ded_year">[1]Pravesh!$G$519:$G$535</definedName>
    <definedName name="page224" localSheetId="16">RComm!$A$69</definedName>
    <definedName name="page236" localSheetId="17">'C5'!$A$43</definedName>
    <definedName name="page363" localSheetId="14">'R1'!$A$48</definedName>
    <definedName name="page363" localSheetId="15">'R2'!$A$47</definedName>
    <definedName name="page373" localSheetId="9">'R7'!$B$135</definedName>
    <definedName name="page374" localSheetId="9">'R7'!$A$153</definedName>
    <definedName name="page375" localSheetId="9">'R7'!$A$189</definedName>
    <definedName name="page376" localSheetId="9">'R7'!$A$230</definedName>
    <definedName name="page380" localSheetId="18">'C9 '!$A$28</definedName>
    <definedName name="page387" localSheetId="5">'f14'!$B$42</definedName>
    <definedName name="page424" localSheetId="13">'C27'!$A$28</definedName>
    <definedName name="page426" localSheetId="11">#N/A</definedName>
    <definedName name="PL_DAYS">'[1]Leave Table'!$Z$9:$Z$53</definedName>
    <definedName name="PL_Limit_Deptt">'[1]Leave Table'!$G$2:$G$5</definedName>
    <definedName name="PL_TYPE">'[1]Leave Table'!$AA$9:$AA$53</definedName>
    <definedName name="PL_YEAR">'[1]Leave Table'!$Y$9:$Y$53</definedName>
    <definedName name="_xlnm.Print_Area" localSheetId="12" xml:space="preserve">  '28A'!$A$1:$I$66</definedName>
    <definedName name="_xlnm.Print_Area" localSheetId="10">'C 6'!$A$1:$I$42</definedName>
    <definedName name="_xlnm.Print_Area" localSheetId="13">'C27'!$A$1:$J$49</definedName>
    <definedName name="_xlnm.Print_Area" localSheetId="11">#N/A</definedName>
    <definedName name="_xlnm.Print_Area" localSheetId="18">'C9 '!$A$1:$I$44</definedName>
    <definedName name="_xlnm.Print_Area" localSheetId="20">'Certificate under 67(d)'!$A$1:$G$19</definedName>
    <definedName name="_xlnm.Print_Area" localSheetId="0">CFront!$A$1:$J$35</definedName>
    <definedName name="_xlnm.Print_Area" localSheetId="2">CIFMS!$A$1:$I$46</definedName>
    <definedName name="_xlnm.Print_Area" localSheetId="19">'Disable letter'!$A$1:$I$32</definedName>
    <definedName name="_xlnm.Print_Area" localSheetId="5">'f14'!$A$1:$I$65</definedName>
    <definedName name="_xlnm.Print_Area" localSheetId="6">f14a!$A$1:$I$132</definedName>
    <definedName name="_xlnm.Print_Area" localSheetId="3">'F20'!$A$1:$I$82</definedName>
    <definedName name="_xlnm.Print_Area" localSheetId="4">'F21'!$A$1:$I$85</definedName>
    <definedName name="_xlnm.Print_Area" localSheetId="14">'R1'!$A$1:$I$80</definedName>
    <definedName name="_xlnm.Print_Area" localSheetId="15">'R2'!$A$1:$I$79</definedName>
    <definedName name="_xlnm.Print_Area" localSheetId="8">'R5'!$A$1:$G$42</definedName>
    <definedName name="_xlnm.Print_Area" localSheetId="9">'R7'!$A$1:$J$257</definedName>
    <definedName name="_xlnm.Print_Area" localSheetId="16">RComm!$A$1:$J$85</definedName>
    <definedName name="Rate" localSheetId="13">'[1]DA Rate'!$D$3:$D$23</definedName>
    <definedName name="Rate" localSheetId="14">'[1]DA Rate'!$D$3:$D$23</definedName>
    <definedName name="Rate" localSheetId="15">'[1]DA Rate'!$D$3:$D$23</definedName>
    <definedName name="Relation">'[1]Family data'!$A$88:$A$99</definedName>
  </definedNames>
  <calcPr calcId="124519"/>
</workbook>
</file>

<file path=xl/calcChain.xml><?xml version="1.0" encoding="utf-8"?>
<calcChain xmlns="http://schemas.openxmlformats.org/spreadsheetml/2006/main">
  <c r="G23" i="4"/>
  <c r="F22" i="28"/>
  <c r="F12"/>
  <c r="F25" i="27"/>
  <c r="F24"/>
  <c r="G25" i="26"/>
  <c r="I19" i="5"/>
  <c r="G24" i="4" s="1"/>
  <c r="N2" i="26" l="1"/>
  <c r="A25" s="1"/>
  <c r="B29" l="1"/>
  <c r="G27"/>
  <c r="H16" i="27"/>
  <c r="H22"/>
  <c r="H21"/>
  <c r="H20"/>
  <c r="H19"/>
  <c r="H18"/>
  <c r="H17"/>
  <c r="H15"/>
  <c r="H14"/>
  <c r="F18"/>
  <c r="F17"/>
  <c r="F16"/>
  <c r="F15"/>
  <c r="F22"/>
  <c r="F21"/>
  <c r="F20"/>
  <c r="F19"/>
  <c r="F14"/>
  <c r="F32" i="5" s="1"/>
  <c r="F27" i="28"/>
  <c r="G15" i="4"/>
  <c r="F29" i="5"/>
  <c r="B11" i="6" l="1"/>
  <c r="B8"/>
  <c r="B9"/>
  <c r="B10"/>
  <c r="A14" i="30"/>
  <c r="A13"/>
  <c r="N1"/>
  <c r="I40" i="5" l="1"/>
  <c r="I39"/>
  <c r="I38"/>
  <c r="I37"/>
  <c r="I36"/>
  <c r="I35"/>
  <c r="I34"/>
  <c r="I33"/>
  <c r="H40"/>
  <c r="H39"/>
  <c r="H38"/>
  <c r="H37"/>
  <c r="H36"/>
  <c r="H35"/>
  <c r="H34"/>
  <c r="H33"/>
  <c r="I32"/>
  <c r="H32"/>
  <c r="G40"/>
  <c r="G39"/>
  <c r="G38"/>
  <c r="F40"/>
  <c r="F39"/>
  <c r="F38"/>
  <c r="C22" i="27"/>
  <c r="C40" i="5" s="1"/>
  <c r="C21" i="27"/>
  <c r="C39" i="5" s="1"/>
  <c r="C20" i="27"/>
  <c r="C38" i="5" s="1"/>
  <c r="F66" i="28"/>
  <c r="F110" s="1"/>
  <c r="F56"/>
  <c r="F100" s="1"/>
  <c r="G37" i="5"/>
  <c r="G36"/>
  <c r="G35"/>
  <c r="G34"/>
  <c r="G33"/>
  <c r="F37"/>
  <c r="F36"/>
  <c r="F35"/>
  <c r="F34"/>
  <c r="F33"/>
  <c r="G32"/>
  <c r="C19" i="27"/>
  <c r="C37" i="5" s="1"/>
  <c r="C18" i="27"/>
  <c r="C36" i="5" s="1"/>
  <c r="C17" i="27"/>
  <c r="C35" i="5" s="1"/>
  <c r="C16" i="27"/>
  <c r="C34" i="5" s="1"/>
  <c r="C14" i="27"/>
  <c r="C32" i="5" s="1"/>
  <c r="C15" i="27"/>
  <c r="C33" i="5" s="1"/>
  <c r="F19"/>
  <c r="C60" i="27" l="1"/>
  <c r="C59"/>
  <c r="C57"/>
  <c r="C56"/>
  <c r="C55"/>
  <c r="C54"/>
  <c r="F31"/>
  <c r="B22"/>
  <c r="B21"/>
  <c r="B20"/>
  <c r="B15"/>
  <c r="C51" i="26"/>
  <c r="B51"/>
  <c r="C44" i="25"/>
  <c r="B44"/>
  <c r="A14"/>
  <c r="A13"/>
  <c r="N1"/>
  <c r="B16" i="27" l="1"/>
  <c r="B17" s="1"/>
  <c r="B18" s="1"/>
  <c r="B19" s="1"/>
  <c r="H32" i="22"/>
  <c r="A8"/>
  <c r="D7"/>
  <c r="C22" s="1"/>
  <c r="A33" s="1"/>
  <c r="L1"/>
  <c r="G2" s="1"/>
  <c r="B36" i="21"/>
  <c r="H29"/>
  <c r="N1" i="20"/>
  <c r="H35" i="19"/>
  <c r="G35"/>
  <c r="E35"/>
  <c r="A35"/>
  <c r="H34"/>
  <c r="G34"/>
  <c r="E34"/>
  <c r="A34"/>
  <c r="H33"/>
  <c r="G33"/>
  <c r="E33"/>
  <c r="A33"/>
  <c r="H32"/>
  <c r="G32"/>
  <c r="E32"/>
  <c r="A32"/>
  <c r="H31"/>
  <c r="G31"/>
  <c r="E31"/>
  <c r="A31"/>
  <c r="H30"/>
  <c r="G30"/>
  <c r="E30"/>
  <c r="A30"/>
  <c r="H29"/>
  <c r="G29"/>
  <c r="E29"/>
  <c r="A29"/>
  <c r="H23"/>
  <c r="G23"/>
  <c r="E23"/>
  <c r="A23"/>
  <c r="H22"/>
  <c r="G22"/>
  <c r="E22"/>
  <c r="A22"/>
  <c r="H21"/>
  <c r="G21"/>
  <c r="E21"/>
  <c r="A21"/>
  <c r="H20"/>
  <c r="G20"/>
  <c r="E20"/>
  <c r="A20"/>
  <c r="H19"/>
  <c r="G19"/>
  <c r="E19"/>
  <c r="A19"/>
  <c r="H18"/>
  <c r="G18"/>
  <c r="E18"/>
  <c r="A18"/>
  <c r="H17"/>
  <c r="G17"/>
  <c r="E17"/>
  <c r="A17"/>
  <c r="H16"/>
  <c r="E16"/>
  <c r="A16"/>
  <c r="N1"/>
  <c r="A62" s="1"/>
  <c r="F45" i="16"/>
  <c r="F44"/>
  <c r="H36"/>
  <c r="G36"/>
  <c r="E36"/>
  <c r="A36"/>
  <c r="H35"/>
  <c r="G35"/>
  <c r="E35"/>
  <c r="A35"/>
  <c r="H34"/>
  <c r="G34"/>
  <c r="E34"/>
  <c r="A34"/>
  <c r="H33"/>
  <c r="G33"/>
  <c r="E33"/>
  <c r="A33"/>
  <c r="H32"/>
  <c r="G32"/>
  <c r="E32"/>
  <c r="A32"/>
  <c r="H31"/>
  <c r="G31"/>
  <c r="E31"/>
  <c r="A31"/>
  <c r="H30"/>
  <c r="E30"/>
  <c r="A30"/>
  <c r="H24"/>
  <c r="G24"/>
  <c r="E24"/>
  <c r="A24"/>
  <c r="H23"/>
  <c r="G23"/>
  <c r="E23"/>
  <c r="A23"/>
  <c r="H22"/>
  <c r="G22"/>
  <c r="E22"/>
  <c r="A22"/>
  <c r="H21"/>
  <c r="G21"/>
  <c r="E21"/>
  <c r="A21"/>
  <c r="H20"/>
  <c r="G20"/>
  <c r="E20"/>
  <c r="A20"/>
  <c r="H19"/>
  <c r="G19"/>
  <c r="E19"/>
  <c r="A19"/>
  <c r="H18"/>
  <c r="G18"/>
  <c r="E18"/>
  <c r="A18"/>
  <c r="H17"/>
  <c r="E17"/>
  <c r="A17"/>
  <c r="N1"/>
  <c r="H2" s="1"/>
  <c r="N1" i="15"/>
  <c r="N1" i="14"/>
  <c r="O25" i="13"/>
  <c r="N25"/>
  <c r="M25"/>
  <c r="L25"/>
  <c r="K25"/>
  <c r="J25"/>
  <c r="I25"/>
  <c r="H25"/>
  <c r="F25"/>
  <c r="E25"/>
  <c r="O24"/>
  <c r="N24"/>
  <c r="M24"/>
  <c r="L24"/>
  <c r="K24"/>
  <c r="J24"/>
  <c r="I24"/>
  <c r="H24"/>
  <c r="F24"/>
  <c r="E24"/>
  <c r="O23"/>
  <c r="N23"/>
  <c r="M23"/>
  <c r="L23"/>
  <c r="K23"/>
  <c r="J23"/>
  <c r="I23"/>
  <c r="H23"/>
  <c r="F23"/>
  <c r="E23"/>
  <c r="O21"/>
  <c r="N21"/>
  <c r="M21"/>
  <c r="L21"/>
  <c r="K21"/>
  <c r="J21"/>
  <c r="I21"/>
  <c r="H21"/>
  <c r="F21"/>
  <c r="E21"/>
  <c r="O20"/>
  <c r="N20"/>
  <c r="M20"/>
  <c r="L20"/>
  <c r="K20"/>
  <c r="J20"/>
  <c r="I20"/>
  <c r="H20"/>
  <c r="F20"/>
  <c r="E20"/>
  <c r="O19"/>
  <c r="N19"/>
  <c r="M19"/>
  <c r="L19"/>
  <c r="K19"/>
  <c r="J19"/>
  <c r="I19"/>
  <c r="H19"/>
  <c r="F19"/>
  <c r="E19"/>
  <c r="O17"/>
  <c r="N17"/>
  <c r="M17"/>
  <c r="L17"/>
  <c r="K17"/>
  <c r="J17"/>
  <c r="I17"/>
  <c r="H17"/>
  <c r="F17"/>
  <c r="E17"/>
  <c r="O16"/>
  <c r="N16"/>
  <c r="M16"/>
  <c r="L16"/>
  <c r="K16"/>
  <c r="J16"/>
  <c r="I16"/>
  <c r="H16"/>
  <c r="F16"/>
  <c r="E16"/>
  <c r="R1"/>
  <c r="B31" s="1"/>
  <c r="B12" i="11"/>
  <c r="E240" i="9"/>
  <c r="C239"/>
  <c r="J218"/>
  <c r="I218"/>
  <c r="H218"/>
  <c r="G218"/>
  <c r="F218"/>
  <c r="E218"/>
  <c r="J217"/>
  <c r="I217"/>
  <c r="H217"/>
  <c r="G217"/>
  <c r="F217"/>
  <c r="E217"/>
  <c r="J216"/>
  <c r="I216"/>
  <c r="H216"/>
  <c r="G216"/>
  <c r="F216"/>
  <c r="E216"/>
  <c r="J215"/>
  <c r="I215"/>
  <c r="H215"/>
  <c r="G215"/>
  <c r="F215"/>
  <c r="E215"/>
  <c r="J214"/>
  <c r="I214"/>
  <c r="H214"/>
  <c r="G214"/>
  <c r="F214"/>
  <c r="E214"/>
  <c r="J213"/>
  <c r="I213"/>
  <c r="H213"/>
  <c r="G213"/>
  <c r="F213"/>
  <c r="E213"/>
  <c r="J212"/>
  <c r="I212"/>
  <c r="H212"/>
  <c r="G212"/>
  <c r="F212"/>
  <c r="E212"/>
  <c r="J211"/>
  <c r="I211"/>
  <c r="H211"/>
  <c r="G211"/>
  <c r="F211"/>
  <c r="E211"/>
  <c r="J210"/>
  <c r="I210"/>
  <c r="H210"/>
  <c r="G210"/>
  <c r="F210"/>
  <c r="E210"/>
  <c r="J209"/>
  <c r="I209"/>
  <c r="H209"/>
  <c r="G209"/>
  <c r="F209"/>
  <c r="E209"/>
  <c r="J208"/>
  <c r="I208"/>
  <c r="H208"/>
  <c r="G208"/>
  <c r="F208"/>
  <c r="E208"/>
  <c r="J207"/>
  <c r="I207"/>
  <c r="H207"/>
  <c r="G207"/>
  <c r="F207"/>
  <c r="E207"/>
  <c r="J206"/>
  <c r="I206"/>
  <c r="H206"/>
  <c r="G206"/>
  <c r="F206"/>
  <c r="E206"/>
  <c r="J205"/>
  <c r="I205"/>
  <c r="H205"/>
  <c r="G205"/>
  <c r="F205"/>
  <c r="E205"/>
  <c r="J204"/>
  <c r="I204"/>
  <c r="H204"/>
  <c r="G204"/>
  <c r="F204"/>
  <c r="E204"/>
  <c r="J203"/>
  <c r="I203"/>
  <c r="H203"/>
  <c r="G203"/>
  <c r="F203"/>
  <c r="E203"/>
  <c r="J202"/>
  <c r="I202"/>
  <c r="H202"/>
  <c r="G202"/>
  <c r="F202"/>
  <c r="E202"/>
  <c r="J201"/>
  <c r="I201"/>
  <c r="H201"/>
  <c r="G201"/>
  <c r="F201"/>
  <c r="E201"/>
  <c r="J200"/>
  <c r="I200"/>
  <c r="H200"/>
  <c r="G200"/>
  <c r="F200"/>
  <c r="E200"/>
  <c r="J199"/>
  <c r="I199"/>
  <c r="H199"/>
  <c r="G199"/>
  <c r="F199"/>
  <c r="E199"/>
  <c r="J198"/>
  <c r="I198"/>
  <c r="H198"/>
  <c r="G198"/>
  <c r="F198"/>
  <c r="E198"/>
  <c r="F120"/>
  <c r="F119"/>
  <c r="H118"/>
  <c r="F118"/>
  <c r="B118"/>
  <c r="H117"/>
  <c r="F117"/>
  <c r="B117"/>
  <c r="H116"/>
  <c r="F116"/>
  <c r="B116"/>
  <c r="H115"/>
  <c r="F115"/>
  <c r="B115"/>
  <c r="H114"/>
  <c r="F114"/>
  <c r="B114"/>
  <c r="H113"/>
  <c r="F113"/>
  <c r="B113"/>
  <c r="F112"/>
  <c r="B112"/>
  <c r="I104"/>
  <c r="I108" s="1"/>
  <c r="H178" s="1"/>
  <c r="I101"/>
  <c r="I99"/>
  <c r="I97"/>
  <c r="I95"/>
  <c r="I85"/>
  <c r="H85"/>
  <c r="G85"/>
  <c r="F85"/>
  <c r="E85"/>
  <c r="B85"/>
  <c r="I84"/>
  <c r="H84"/>
  <c r="G84"/>
  <c r="F84"/>
  <c r="E84"/>
  <c r="B84"/>
  <c r="I75"/>
  <c r="I73"/>
  <c r="H69"/>
  <c r="J67"/>
  <c r="I67"/>
  <c r="H67"/>
  <c r="F67"/>
  <c r="C67"/>
  <c r="J66"/>
  <c r="I66"/>
  <c r="H66"/>
  <c r="F66"/>
  <c r="C66"/>
  <c r="J65"/>
  <c r="I65"/>
  <c r="H65"/>
  <c r="F65"/>
  <c r="C65"/>
  <c r="J60"/>
  <c r="I60"/>
  <c r="H60"/>
  <c r="J59"/>
  <c r="I59"/>
  <c r="H59"/>
  <c r="J57"/>
  <c r="I57"/>
  <c r="H57"/>
  <c r="J56"/>
  <c r="I56"/>
  <c r="H56"/>
  <c r="H47"/>
  <c r="H45"/>
  <c r="H43"/>
  <c r="J36"/>
  <c r="I36"/>
  <c r="H36"/>
  <c r="B36"/>
  <c r="H31"/>
  <c r="H29"/>
  <c r="J26"/>
  <c r="I26"/>
  <c r="H26"/>
  <c r="H23"/>
  <c r="H21"/>
  <c r="F18"/>
  <c r="F11"/>
  <c r="F10"/>
  <c r="I9"/>
  <c r="F9"/>
  <c r="C29" i="8"/>
  <c r="E7"/>
  <c r="H61" i="7"/>
  <c r="H57"/>
  <c r="H54"/>
  <c r="H52"/>
  <c r="H50"/>
  <c r="H49"/>
  <c r="H47"/>
  <c r="H46"/>
  <c r="I32"/>
  <c r="I29"/>
  <c r="I28"/>
  <c r="I27"/>
  <c r="I26"/>
  <c r="B40" i="5"/>
  <c r="B39"/>
  <c r="B38"/>
  <c r="B37"/>
  <c r="B32"/>
  <c r="F18"/>
  <c r="F17"/>
  <c r="B8"/>
  <c r="F3" i="19" l="1"/>
  <c r="B70"/>
  <c r="D50"/>
  <c r="G7" i="14"/>
  <c r="A8" i="19"/>
  <c r="B71"/>
  <c r="G33" i="20"/>
  <c r="I34" i="7"/>
  <c r="D49" i="19"/>
  <c r="K5" i="13"/>
  <c r="B43" i="19"/>
  <c r="A60"/>
  <c r="A12" i="22"/>
  <c r="E9" i="13"/>
  <c r="F43" i="19"/>
  <c r="A61"/>
  <c r="I10" i="20"/>
  <c r="C42" i="22"/>
  <c r="B51" i="20"/>
  <c r="E59"/>
  <c r="B83"/>
  <c r="G29"/>
  <c r="B63"/>
  <c r="F44" i="19"/>
  <c r="F54"/>
  <c r="B8"/>
  <c r="B44"/>
  <c r="D51"/>
  <c r="H42" i="16"/>
  <c r="B71"/>
  <c r="B44"/>
  <c r="A8"/>
  <c r="B45"/>
  <c r="A14" i="15"/>
  <c r="E26"/>
  <c r="D13"/>
  <c r="B25"/>
  <c r="B13"/>
  <c r="F33"/>
  <c r="G7"/>
  <c r="F14"/>
  <c r="E27"/>
  <c r="F32" i="13"/>
  <c r="J8"/>
  <c r="I30" s="1"/>
  <c r="B28"/>
  <c r="M31"/>
  <c r="I29"/>
  <c r="A6"/>
  <c r="H17" i="11"/>
  <c r="B33" i="5"/>
  <c r="B34" s="1"/>
  <c r="B35" s="1"/>
  <c r="B36" s="1"/>
  <c r="A250" i="9" l="1"/>
  <c r="D10" i="22" l="1"/>
  <c r="H34" s="1"/>
  <c r="E20" i="15"/>
  <c r="E21"/>
  <c r="E17"/>
  <c r="B8" i="7"/>
  <c r="E18" i="15"/>
  <c r="E19"/>
  <c r="H10" i="22"/>
  <c r="B35" s="1"/>
  <c r="G16" i="19" l="1"/>
  <c r="B41"/>
  <c r="B65" s="1"/>
  <c r="F29" i="27" l="1"/>
  <c r="F30"/>
  <c r="F9"/>
  <c r="F28"/>
  <c r="F6" i="28" l="1"/>
  <c r="F50" s="1"/>
  <c r="F94" s="1"/>
  <c r="F17" i="21" l="1"/>
  <c r="E31"/>
  <c r="D29"/>
  <c r="G17"/>
  <c r="E29"/>
  <c r="G18"/>
  <c r="A17"/>
  <c r="A29"/>
  <c r="A31"/>
  <c r="C29"/>
  <c r="A18"/>
  <c r="A42" i="5" l="1"/>
  <c r="H14" l="1"/>
  <c r="F25" l="1"/>
  <c r="F26"/>
  <c r="G46" i="20"/>
  <c r="G13" i="11"/>
  <c r="F8" i="5" l="1"/>
  <c r="G22" i="20"/>
  <c r="F8" i="9"/>
  <c r="G48" i="20"/>
  <c r="B20" i="5"/>
  <c r="G172" i="9"/>
  <c r="H41"/>
  <c r="H160"/>
  <c r="G31" i="20"/>
  <c r="I163" i="9"/>
  <c r="G20" i="7"/>
  <c r="A40" i="15"/>
  <c r="F55" i="14"/>
  <c r="A13" i="11"/>
  <c r="F10" i="5"/>
  <c r="G193" i="9"/>
  <c r="E49" i="15"/>
  <c r="F23" i="14"/>
  <c r="E60" i="20"/>
  <c r="F30" i="8"/>
  <c r="G24" i="20"/>
  <c r="G26" i="4"/>
  <c r="D51" i="16"/>
  <c r="A62" s="1"/>
  <c r="B9" i="30"/>
  <c r="B7" i="7"/>
  <c r="C6" i="11"/>
  <c r="B10" i="26"/>
  <c r="B9" i="25"/>
  <c r="F7" i="28"/>
  <c r="C9" i="21"/>
  <c r="E15" i="7"/>
  <c r="D50" i="16"/>
  <c r="A61" s="1"/>
  <c r="D13" i="14"/>
  <c r="F6" i="5"/>
  <c r="F8" i="27" s="1"/>
  <c r="F95" i="28"/>
  <c r="A20" i="7"/>
  <c r="F59" i="20"/>
  <c r="F37" i="21"/>
  <c r="A45" s="1"/>
  <c r="E6" i="8"/>
  <c r="G171" i="9"/>
  <c r="D45" i="14"/>
  <c r="G21" i="20"/>
  <c r="G192" i="9"/>
  <c r="B8" i="16"/>
  <c r="F51" i="28"/>
  <c r="C12" i="11"/>
  <c r="F7" i="9"/>
  <c r="D39" i="15"/>
  <c r="G51" i="20"/>
  <c r="F16" i="9"/>
  <c r="F17"/>
  <c r="A10" i="13"/>
  <c r="F12" i="5"/>
  <c r="D52" i="16"/>
  <c r="A63" s="1"/>
  <c r="F31" i="8"/>
  <c r="G27" i="20"/>
  <c r="F34" i="4"/>
  <c r="F26" i="27"/>
  <c r="G29" i="6" l="1"/>
  <c r="G29" i="4"/>
  <c r="B18" i="11"/>
  <c r="F35"/>
  <c r="F23" i="27"/>
  <c r="C46" i="14"/>
  <c r="C14"/>
  <c r="C9" i="22" l="1"/>
  <c r="A34" s="1"/>
  <c r="G35"/>
  <c r="G11"/>
  <c r="G41" i="20"/>
  <c r="F114" i="28"/>
  <c r="F36" i="27"/>
  <c r="F70" i="28"/>
  <c r="F26"/>
  <c r="F20" i="5"/>
  <c r="E20" i="8"/>
  <c r="F121" i="9"/>
  <c r="F21" i="5" l="1"/>
  <c r="E21" i="8"/>
  <c r="G43" i="20"/>
  <c r="G44"/>
  <c r="F23" i="5"/>
  <c r="E22" i="8"/>
  <c r="F58" i="25"/>
  <c r="E34" i="11"/>
  <c r="A9" i="14"/>
  <c r="H35" i="13"/>
  <c r="F45" i="5"/>
  <c r="A41" i="14"/>
  <c r="F67" i="26"/>
  <c r="E30" i="30"/>
  <c r="E84" i="20"/>
  <c r="F128" i="9"/>
  <c r="A12" i="20"/>
  <c r="F123" i="9"/>
  <c r="F122"/>
  <c r="F37" i="27" l="1"/>
  <c r="F71" i="28" l="1"/>
  <c r="F115"/>
  <c r="E18" i="8" l="1"/>
  <c r="G52" i="20"/>
  <c r="F24" i="28"/>
  <c r="F68" s="1"/>
  <c r="F112" s="1"/>
  <c r="F38" i="21"/>
  <c r="A46" s="1"/>
  <c r="F12" i="9"/>
  <c r="E16" i="8"/>
  <c r="F15" i="5"/>
  <c r="F34" i="27"/>
  <c r="D17" i="21" l="1"/>
  <c r="F14" i="5" l="1"/>
  <c r="A34" i="4" l="1"/>
  <c r="I13" i="5"/>
  <c r="F28" l="1"/>
  <c r="F5"/>
  <c r="A7" i="22" l="1"/>
  <c r="A22" s="1"/>
  <c r="G8" l="1"/>
  <c r="D25" i="26" l="1"/>
  <c r="K21" i="5" l="1"/>
  <c r="B21"/>
  <c r="A12" i="25"/>
  <c r="A12" i="30"/>
  <c r="A5" i="21" l="1"/>
  <c r="C54" i="11"/>
  <c r="D54" s="1"/>
  <c r="H14" s="1"/>
  <c r="B20" i="4" l="1"/>
  <c r="D19" i="5"/>
  <c r="D23" i="4"/>
  <c r="B13" i="14"/>
  <c r="B9" i="13"/>
  <c r="B45" i="14"/>
  <c r="B39" i="15"/>
  <c r="G18" i="4" l="1"/>
  <c r="C47" i="14"/>
  <c r="C15"/>
  <c r="G20" i="4" l="1"/>
  <c r="E17" i="14"/>
  <c r="E49"/>
  <c r="E48" i="15" l="1"/>
  <c r="F53" i="14"/>
  <c r="F21"/>
  <c r="C15" i="11" l="1"/>
  <c r="E8" i="8"/>
  <c r="F19" i="9"/>
  <c r="G30" i="20"/>
  <c r="D16" i="11" l="1"/>
  <c r="I90" i="9" l="1"/>
  <c r="I164"/>
  <c r="G175" s="1"/>
  <c r="E247" l="1"/>
  <c r="C247"/>
  <c r="J39" l="1"/>
  <c r="I39" l="1"/>
  <c r="H39" l="1"/>
  <c r="H53" l="1"/>
  <c r="E239" l="1"/>
  <c r="G241" s="1"/>
  <c r="I89" l="1"/>
  <c r="I161" s="1"/>
  <c r="G174" s="1"/>
  <c r="H247"/>
  <c r="H239" l="1"/>
  <c r="I88"/>
  <c r="I107" s="1"/>
  <c r="H177" l="1"/>
  <c r="I162"/>
  <c r="G173" s="1"/>
  <c r="I74" i="20" l="1"/>
  <c r="I76" l="1"/>
  <c r="H112" i="9" l="1"/>
  <c r="C42" i="5" l="1"/>
  <c r="F11" i="28" l="1"/>
  <c r="F55" s="1"/>
  <c r="F99" s="1"/>
  <c r="G17" i="4" l="1"/>
  <c r="C8" i="27" s="1"/>
  <c r="F9" i="28"/>
  <c r="F53" s="1"/>
  <c r="F97" s="1"/>
  <c r="M1" i="25" l="1"/>
  <c r="E49" s="1"/>
  <c r="M2" i="26"/>
  <c r="F38" i="25"/>
  <c r="B34"/>
  <c r="E20" i="30"/>
  <c r="B22"/>
  <c r="M1"/>
  <c r="F36" i="25" l="1"/>
  <c r="B36"/>
  <c r="H45"/>
  <c r="H36"/>
  <c r="H35"/>
  <c r="H34"/>
  <c r="F34"/>
  <c r="D34"/>
  <c r="A23" i="30"/>
  <c r="F26"/>
  <c r="D37" i="25"/>
  <c r="H21"/>
  <c r="F47"/>
  <c r="B20"/>
  <c r="B38"/>
  <c r="H25"/>
  <c r="B28" i="26"/>
  <c r="D28"/>
  <c r="H36"/>
  <c r="F55" s="1"/>
  <c r="H42"/>
  <c r="D41"/>
  <c r="D40"/>
  <c r="D39"/>
  <c r="F36"/>
  <c r="D38"/>
  <c r="F20"/>
  <c r="H40"/>
  <c r="B42"/>
  <c r="F41"/>
  <c r="F40"/>
  <c r="B36"/>
  <c r="A36" s="1"/>
  <c r="B38"/>
  <c r="H37"/>
  <c r="H39"/>
  <c r="D57"/>
  <c r="F39"/>
  <c r="D42"/>
  <c r="F42"/>
  <c r="D37"/>
  <c r="D36"/>
  <c r="D21"/>
  <c r="E20" s="1"/>
  <c r="E21"/>
  <c r="G12"/>
  <c r="H41"/>
  <c r="B41"/>
  <c r="B40"/>
  <c r="B39"/>
  <c r="F38"/>
  <c r="F37"/>
  <c r="B37"/>
  <c r="A37" s="1"/>
  <c r="B22"/>
  <c r="H38"/>
  <c r="H23"/>
  <c r="D24"/>
  <c r="H53"/>
  <c r="A21"/>
  <c r="D36" i="25"/>
  <c r="G11"/>
  <c r="F19"/>
  <c r="C25" s="1"/>
  <c r="F37"/>
  <c r="B35"/>
  <c r="A35" s="1"/>
  <c r="A36" s="1"/>
  <c r="A37" s="1"/>
  <c r="A38" s="1"/>
  <c r="D22"/>
  <c r="E19"/>
  <c r="B25" s="1"/>
  <c r="B37"/>
  <c r="F35"/>
  <c r="H37"/>
  <c r="H38"/>
  <c r="D35"/>
  <c r="D38"/>
  <c r="B25" i="30"/>
  <c r="F27"/>
  <c r="A26"/>
  <c r="B23"/>
  <c r="B26" s="1"/>
  <c r="G23"/>
  <c r="G11"/>
  <c r="A24"/>
  <c r="F24"/>
  <c r="A38" i="26" l="1"/>
  <c r="A39" s="1"/>
  <c r="A40" s="1"/>
  <c r="A41" s="1"/>
  <c r="A42" s="1"/>
  <c r="C27"/>
  <c r="G29"/>
  <c r="B27"/>
  <c r="F29"/>
  <c r="I86" i="9" l="1"/>
  <c r="F42" i="16"/>
  <c r="D42"/>
  <c r="C125" i="28"/>
  <c r="B42" i="16"/>
  <c r="B66"/>
  <c r="I78" s="1"/>
  <c r="C37" i="28"/>
  <c r="I80" i="20"/>
  <c r="C81" i="28"/>
  <c r="B37" i="21"/>
  <c r="B64" i="20" l="1"/>
  <c r="B84"/>
  <c r="H8" i="7"/>
  <c r="C30" i="8"/>
  <c r="B72" i="16"/>
  <c r="B52" i="20" l="1"/>
  <c r="B46" i="15"/>
  <c r="G17" i="16"/>
  <c r="G30"/>
</calcChain>
</file>

<file path=xl/comments1.xml><?xml version="1.0" encoding="utf-8"?>
<comments xmlns="http://schemas.openxmlformats.org/spreadsheetml/2006/main">
  <authors>
    <author>Author</author>
  </authors>
  <commentList>
    <comment ref="B70" authorId="0">
      <text>
        <r>
          <rPr>
            <b/>
            <sz val="8"/>
            <color indexed="81"/>
            <rFont val="Tahoma"/>
            <family val="2"/>
          </rPr>
          <t xml:space="preserve">Author:
</t>
        </r>
      </text>
    </comment>
  </commentList>
</comments>
</file>

<file path=xl/sharedStrings.xml><?xml version="1.0" encoding="utf-8"?>
<sst xmlns="http://schemas.openxmlformats.org/spreadsheetml/2006/main" count="1247" uniqueCount="885">
  <si>
    <t>Name of Applicant</t>
  </si>
  <si>
    <t xml:space="preserve">Date of </t>
  </si>
  <si>
    <t>Designation</t>
  </si>
  <si>
    <t>Department's Name &amp; Address</t>
  </si>
  <si>
    <t>¼vaxzsth ds cM+s v{kjksa esa Hkjk tkuk lqfuf'pr djkosa½</t>
  </si>
  <si>
    <t>Please fill all the fields in capital letters of English and enclose with the pesion case alongwith the latest photo copy of pay slip generated by Pay Manager</t>
  </si>
  <si>
    <t>Employee I.D.</t>
  </si>
  <si>
    <t>Employee's Name</t>
  </si>
  <si>
    <t>Post held</t>
  </si>
  <si>
    <t>Postal address of Pensioner after retirement alongwith Pin code</t>
  </si>
  <si>
    <t>Date of Birth (As per S.B.)</t>
  </si>
  <si>
    <t>Date of Joining in Service</t>
  </si>
  <si>
    <t>Bank Branch with address</t>
  </si>
  <si>
    <t>Bank Account No</t>
  </si>
  <si>
    <t>IFSC code (as mentioned in cheque book/Pass book)</t>
  </si>
  <si>
    <t>PAN No.</t>
  </si>
  <si>
    <t>PPO./FPP No (in case of revision)</t>
  </si>
  <si>
    <t>N.A.</t>
  </si>
  <si>
    <t>Family Details</t>
  </si>
  <si>
    <t>S.N.</t>
  </si>
  <si>
    <t>Name</t>
  </si>
  <si>
    <t>Relation</t>
  </si>
  <si>
    <t>Date of Birth</t>
  </si>
  <si>
    <t>Married/
Unmarried</t>
  </si>
  <si>
    <t>Employed/
Unemployed</t>
  </si>
  <si>
    <t>Signature of Applicant</t>
  </si>
  <si>
    <t xml:space="preserve">Form No </t>
  </si>
  <si>
    <t>Name of form</t>
  </si>
  <si>
    <t xml:space="preserve">Page No </t>
  </si>
  <si>
    <t>IFSM format (as required by pension department)</t>
  </si>
  <si>
    <t>21</t>
  </si>
  <si>
    <t>27A</t>
  </si>
  <si>
    <t>Form of certificate where no Government accommodation has been occupied by the Government servant.</t>
  </si>
  <si>
    <t>Nomination for Retirement Gratuity/ Death Gratuity - when the Government servant has a family.</t>
  </si>
  <si>
    <t>22-23</t>
  </si>
  <si>
    <t>Nomination for Retirement Gratuity/ Death Gratuity -when the Government servant has no family.</t>
  </si>
  <si>
    <t>25-26</t>
  </si>
  <si>
    <t>Form of application for Commutation of a fraction of Pension without medical examination.</t>
  </si>
  <si>
    <t>27-28</t>
  </si>
  <si>
    <t>Nominate the person named below, under Rule 7 of the Rajasthan Civil Services (Commutation of Pension) Rules, 1996</t>
  </si>
  <si>
    <t>29</t>
  </si>
  <si>
    <t>Form of declaration by the Government servant for counting specified period of service.</t>
  </si>
  <si>
    <t>30</t>
  </si>
  <si>
    <t>9A</t>
  </si>
  <si>
    <t>Form of Order of admitting service for pension or the basis of declaration etc. of the Government servant.</t>
  </si>
  <si>
    <t>Calculation of EOL</t>
  </si>
  <si>
    <t>Form of letter to the member or members of the family of a deceased Government servant where valid nomination for the grant of death gratuity exists.</t>
  </si>
  <si>
    <t>Form of letter to the member or members of the family of a deceased Government servant where valid nomination for the grant of death gratuity does not exists.</t>
  </si>
  <si>
    <t>Form of application for the grant of death gratuity on the death of a Government servant.</t>
  </si>
  <si>
    <t>369-370</t>
  </si>
  <si>
    <t>Form of letter to the widow/ widower of a deceased Government servant for grant of Family Pension.</t>
  </si>
  <si>
    <t>Form of application for grant of Family Pension on the death of a Government servant/pensioner.</t>
  </si>
  <si>
    <t>372-373</t>
  </si>
  <si>
    <t>14A</t>
  </si>
  <si>
    <t>Form of details of particulars for family pension.</t>
  </si>
  <si>
    <t>Form of application for grant of family pension when a pensioner is unheard for more than one year and the pension remained undrawn.</t>
  </si>
  <si>
    <t>15A</t>
  </si>
  <si>
    <t>Form of Affidavit in case of a missing pensioner.</t>
  </si>
  <si>
    <t>15B</t>
  </si>
  <si>
    <t>Form of Indemnity Bond in case of a missing pensioner.</t>
  </si>
  <si>
    <t>377-378</t>
  </si>
  <si>
    <t>Form of application for grant of Family Pension when a Government servant is unheard of for more than one year.</t>
  </si>
  <si>
    <t>16A</t>
  </si>
  <si>
    <t>Form of Affidavit in case of a missing Government servant.</t>
  </si>
  <si>
    <t>16B</t>
  </si>
  <si>
    <t>Form of Indemnity Bond in case of a missing Government servant.</t>
  </si>
  <si>
    <t>381-382</t>
  </si>
  <si>
    <t>Form of Application for ex-gratia grant under certain circumstances.</t>
  </si>
  <si>
    <t>383-384</t>
  </si>
  <si>
    <t>Form for assessing and authorising the payment of family pension and death gratuity when a Government servant dies while in service.</t>
  </si>
  <si>
    <t>385-392</t>
  </si>
  <si>
    <t>Form of letter to the Director, Pension Department, forwarding papers for the grant of family pension and death gratuity to the family of a Government servant who dies while in service.</t>
  </si>
  <si>
    <t>Form of letter sanctioning Family Pension to the child or children of a retired Government servant who dies after retirement but does not leave behind a widow/ widower.</t>
  </si>
  <si>
    <t>394-395</t>
  </si>
  <si>
    <t>Form of letter sanctioning Family Pension to the child or children on the death or re-marriage of a widow/ widower who was in receipt of family pension.</t>
  </si>
  <si>
    <t>396-397</t>
  </si>
  <si>
    <t>398-399</t>
  </si>
  <si>
    <t>Form of medical certificate.</t>
  </si>
  <si>
    <t>Form of certificate of verification of service for pension.</t>
  </si>
  <si>
    <t>Form of application for permission to State Service Officers to accept commercial employment within a period of two years after retirement.</t>
  </si>
  <si>
    <t>402-403</t>
  </si>
  <si>
    <t>Statements for Monitoring and Reporting System (No. 1 to 4).</t>
  </si>
  <si>
    <t>404-408</t>
  </si>
  <si>
    <t>Form of intimation regarding death of a pensioner where payment of family pension has been authorised to the widow/ widower.</t>
  </si>
  <si>
    <t>Form of application by a pensioner for endorsement of particulars of spouse post retrial marriage.</t>
  </si>
  <si>
    <t>415-416</t>
  </si>
  <si>
    <t>Form of certificate for counting officiating pay.</t>
  </si>
  <si>
    <t>Form for sanctioning provisional pension/F.P. and Retirement / Death Gratuity.</t>
  </si>
  <si>
    <t>420-423</t>
  </si>
  <si>
    <t>Form of Option to workcharged employees  governed by C.P.F. Rules.</t>
  </si>
  <si>
    <t>FORM 8</t>
  </si>
  <si>
    <t>(See Rule 83)</t>
  </si>
  <si>
    <t>Form of letter to the Director, Pension Department Forwarding the pension papers of a Government Servant.</t>
  </si>
  <si>
    <t>Government of Rajasthan</t>
  </si>
  <si>
    <t>Department</t>
  </si>
  <si>
    <t>No</t>
  </si>
  <si>
    <t>Date</t>
  </si>
  <si>
    <t>To,</t>
  </si>
  <si>
    <t>The Director,</t>
  </si>
  <si>
    <t>Pension Department</t>
  </si>
  <si>
    <t>Rajasthan,Jaipur.</t>
  </si>
  <si>
    <t>Subject:-</t>
  </si>
  <si>
    <t xml:space="preserve">Pension papers of </t>
  </si>
  <si>
    <t>for authorization of pension.</t>
  </si>
  <si>
    <t>Sir,</t>
  </si>
  <si>
    <t xml:space="preserve">I am directed to forward herewith the pension papers of </t>
  </si>
  <si>
    <t>of this Department/Office for further necessary action.</t>
  </si>
  <si>
    <t xml:space="preserve">He/She is not a member of C.P.F. and is entitled to Pensionary benefits. </t>
  </si>
  <si>
    <t xml:space="preserve">The details of Government dues which will remain outstanding on the date of retirement of the Government servant and which need to be recovered out of the amount of retirement gratuity are indicated below :- </t>
  </si>
  <si>
    <t>(a)</t>
  </si>
  <si>
    <t>Balance of the house building or conveyance advance</t>
  </si>
  <si>
    <t>(b)</t>
  </si>
  <si>
    <t xml:space="preserve"> Overpayment of pay and allowances including leave salary</t>
  </si>
  <si>
    <t>(c)</t>
  </si>
  <si>
    <t>Arrears of license fee for occupation of Government accommodation</t>
  </si>
  <si>
    <t>(d)</t>
  </si>
  <si>
    <t xml:space="preserve">The amount of licence fee for the retention of Government Accommodation for the permissible period of two months beyond the date of retirement. </t>
  </si>
  <si>
    <t xml:space="preserve">(e) </t>
  </si>
  <si>
    <t>The amount of gratuity to be withheld for adjustment of usassessed dues, if any</t>
  </si>
  <si>
    <t>Total</t>
  </si>
  <si>
    <t xml:space="preserve">       Your attention is invited to the list of enclosures which is forwarded herewith. </t>
  </si>
  <si>
    <t>The receipt of this letter may be acknowledged and this Department/Office informed that necessary instructions for the disbursement of pension have been issued to disbursing authority concerned. Outstanding Government dues as mentioned in para. 2 above ma</t>
  </si>
  <si>
    <t>Yours faithfully,</t>
  </si>
  <si>
    <t>Head of Office.</t>
  </si>
  <si>
    <t>List of Enclosures</t>
  </si>
  <si>
    <t xml:space="preserve">Form 5. * </t>
  </si>
  <si>
    <t xml:space="preserve">Form 7 duly completed alongwith enclosures mentioned therein. </t>
  </si>
  <si>
    <t xml:space="preserve">Descriptive Roll in triplicate (From 5 A) * </t>
  </si>
  <si>
    <t xml:space="preserve">Medical certificate of incapacity (if the claim is for invalid pension) </t>
  </si>
  <si>
    <t xml:space="preserve">Service Book (date of retirement to be indicated in the service book) </t>
  </si>
  <si>
    <t xml:space="preserve">History of Services-Service Card Part III issued by the Accountant General Rajasthan in case of gazetted officers. </t>
  </si>
  <si>
    <t xml:space="preserve">A statement indicating the reasons for delay in case the pension papers are not forwarded before six months of the retirement of Government servant. </t>
  </si>
  <si>
    <t xml:space="preserve">Brief statement leading to reinstatement of the Government servant in case the Government servant has been reinstated after having been suspended, compulsorily retired, removed or dismissed from service. </t>
  </si>
  <si>
    <t>NOTE :- When initials or name of the Government servant are or is incorrectly given in the various records consulted, this fact should be mentioned in the letter.</t>
  </si>
  <si>
    <t>If a Government servant is compulsorily retired from service and delay is anticipated in obtaining Form 5 and Form 5A from the Government servant, the Head of Office may forward the pension papers to the Director Pension Department without Form 5 and Form</t>
  </si>
  <si>
    <t>FORM 5</t>
  </si>
  <si>
    <t>[See Rules 81 (1)(c) and 83(1)]</t>
  </si>
  <si>
    <t>Particulars to be obtained by the Head of Office from the retiring Government servant eight months before the date of his retirement</t>
  </si>
  <si>
    <t xml:space="preserve">Name : </t>
  </si>
  <si>
    <t xml:space="preserve">(a) Date of birth : </t>
  </si>
  <si>
    <t xml:space="preserve">(b) Date of retirement : </t>
  </si>
  <si>
    <t xml:space="preserve">Three specimen signatures (to be furnished in a separate sheet) duly attested by a Gazetted Government servant. </t>
  </si>
  <si>
    <t xml:space="preserve">Three copies of passport size joint 3photograph with wife or husband (to be attested by the Head of Office) 
(4 copies to be submitted if payment is required outside Rajasthan). </t>
  </si>
  <si>
    <t xml:space="preserve">Three slips showing the particulars of height and personal identification marks duly attested by a Gazetted Government servant. </t>
  </si>
  <si>
    <t xml:space="preserve">Present address. </t>
  </si>
  <si>
    <t xml:space="preserve">Address after retirement. </t>
  </si>
  <si>
    <t xml:space="preserve">Name of the Treasury or the Branch of Public Sector Bank through which the pension is to be drawn. </t>
  </si>
  <si>
    <t xml:space="preserve">Details of the family in Form 3. </t>
  </si>
  <si>
    <t>Attached</t>
  </si>
  <si>
    <t xml:space="preserve"> Indicate whether, family pension is admissible from any other source — Military or Central or any other State Government and/or a public sector undertaking/ autonomous body/Local Fund under the Central or a State Government. </t>
  </si>
  <si>
    <t>NIL</t>
  </si>
  <si>
    <t>←</t>
  </si>
  <si>
    <t>Place</t>
  </si>
  <si>
    <t>Signature</t>
  </si>
  <si>
    <t>Dated the</t>
  </si>
  <si>
    <t>Deptt./Office</t>
  </si>
  <si>
    <t xml:space="preserve">Two slips each bearing the left hand thumb and finger impressions duly attested may be furnished by a person who is not literate to sign his name. If such a Government servant on account of physical disability is unable to give left hand thumb and finger </t>
  </si>
  <si>
    <t xml:space="preserve">Two copies of the passport size photograph of self only need be furnished if the Government servant is governed by chapter (V) C of the Rajasthan Civil Services (pension) Rules, 1996 and is unmarried or a widower or widow. </t>
  </si>
  <si>
    <t xml:space="preserve">Where it is not possible for a Government servant to submit a photograph with his wife or her husband, he or she may submit separate photographs. The photographs shall be attested by the Head of Office. </t>
  </si>
  <si>
    <t xml:space="preserve">Specify a few conspicuous marks, not less than two, if possible. </t>
  </si>
  <si>
    <t xml:space="preserve">Any subsequent change of address should be notified to the Head of Office. </t>
  </si>
  <si>
    <t>FORM 7</t>
  </si>
  <si>
    <t>Form for assessing Pension and Gratuity</t>
  </si>
  <si>
    <t>[See Rules 80,82,83(1) and (3) and 87(1)]</t>
  </si>
  <si>
    <t>(To be sent in duplicate if payment is desired in a different circle of accounting unit)</t>
  </si>
  <si>
    <t>PART I</t>
  </si>
  <si>
    <t xml:space="preserve">Name of the Government servant </t>
  </si>
  <si>
    <t>Father’s name (and also husband’s name in the case of female Government servant)</t>
  </si>
  <si>
    <t xml:space="preserve"> Date of birth (by Christian era)</t>
  </si>
  <si>
    <t>Religion</t>
  </si>
  <si>
    <t>Permanent residential address, showing village, town, district and State</t>
  </si>
  <si>
    <t xml:space="preserve"> Present or last appointment including name of establishment</t>
  </si>
  <si>
    <t>(i) Substantive</t>
  </si>
  <si>
    <t xml:space="preserve">(ii) Officiating, if any   </t>
  </si>
  <si>
    <t xml:space="preserve">(i) Date of beginning of service </t>
  </si>
  <si>
    <t>(ii) Date of ending of service</t>
  </si>
  <si>
    <t>Military Service</t>
  </si>
  <si>
    <t>A.</t>
  </si>
  <si>
    <t>(i)</t>
  </si>
  <si>
    <t xml:space="preserve">Period of Service for which pension or gratuity was sanctioned </t>
  </si>
  <si>
    <t>(ii)</t>
  </si>
  <si>
    <t>Amount and nature of any pension/gratuity received for the same</t>
  </si>
  <si>
    <t>B.</t>
  </si>
  <si>
    <t xml:space="preserve">Period of service for which no pension has been earned but which counts as service under Rajasthan Government (Rule....) </t>
  </si>
  <si>
    <t>Year</t>
  </si>
  <si>
    <t>Month</t>
  </si>
  <si>
    <t>Days</t>
  </si>
  <si>
    <t xml:space="preserve">Civil Service </t>
  </si>
  <si>
    <t xml:space="preserve">Amount and nature of any pension/ Gratuity received for previous Civil service </t>
  </si>
  <si>
    <t>Period of previous Civil Service which counts as qualifying service under Rule</t>
  </si>
  <si>
    <t xml:space="preserve"> Service under other Governments </t>
  </si>
  <si>
    <t xml:space="preserve">Service rendered under Government of India/other State Governments counting for Pension :- </t>
  </si>
  <si>
    <t>Name of Government</t>
  </si>
  <si>
    <t>Years</t>
  </si>
  <si>
    <t>Months</t>
  </si>
  <si>
    <t xml:space="preserve"> Service under Rajasthan Govt. </t>
  </si>
  <si>
    <t>Service rendered under Rajasthan Government</t>
  </si>
  <si>
    <t>Class of pension applicable</t>
  </si>
  <si>
    <t xml:space="preserve">The date on which action initiated to — </t>
  </si>
  <si>
    <t>(i)                 </t>
  </si>
  <si>
    <t xml:space="preserve">obtain the “No demand certificate” from the Directorate of Estates as provided in Rule 79. </t>
  </si>
  <si>
    <t>(ii)               </t>
  </si>
  <si>
    <t xml:space="preserve">assess the service and emoluments quali-fying for pension as provided in Rule 81 and </t>
  </si>
  <si>
    <t>(iii)              </t>
  </si>
  <si>
    <t>assess the Government dues other than the dues relating to the allotment of Govern-ment accommodation as provided in Rule 94 (1)</t>
  </si>
  <si>
    <t xml:space="preserve">Details of omissions, imperfections or defici-encies in the service book which have been ignored under Rule 81 (1)(b)(ii) </t>
  </si>
  <si>
    <t>Nil</t>
  </si>
  <si>
    <t>Total length of qualifying service (for the pur-pose of adding towards broken periods, a month is reckoned as thirty days)</t>
  </si>
  <si>
    <t>Periods of non-Qualifying service</t>
  </si>
  <si>
    <t>From</t>
  </si>
  <si>
    <t>To</t>
  </si>
  <si>
    <t>Total in days</t>
  </si>
  <si>
    <t xml:space="preserve">(i) </t>
  </si>
  <si>
    <t xml:space="preserve">Interruption in service condoned under </t>
  </si>
  <si>
    <t xml:space="preserve">(ii) </t>
  </si>
  <si>
    <t xml:space="preserve">Extraordinary leave not qualifying for </t>
  </si>
  <si>
    <t>*(See attached annexure, if period is more than one)</t>
  </si>
  <si>
    <t xml:space="preserve">(iii) </t>
  </si>
  <si>
    <t xml:space="preserve">period of suspension not treated as qualifying </t>
  </si>
  <si>
    <t xml:space="preserve">(iv) </t>
  </si>
  <si>
    <t xml:space="preserve">Any other service not treated as qualifying </t>
  </si>
  <si>
    <t xml:space="preserve"> (i) </t>
  </si>
  <si>
    <t xml:space="preserve">Period of foreign service where pension contribution is to be paid by the Government servant [GRD below Rule 88 and 81 (1)(b)(vii)] </t>
  </si>
  <si>
    <t>Name of organisation</t>
  </si>
  <si>
    <t>Pay scale of the Govt. Servant</t>
  </si>
  <si>
    <t xml:space="preserve"> Details of pension contribution realised. </t>
  </si>
  <si>
    <t xml:space="preserve">   A. </t>
  </si>
  <si>
    <t xml:space="preserve">Details of deposit of employer’s share with interest of C.P.F. in case work charged service has been counted for pension (GRD1 below rule 14) </t>
  </si>
  <si>
    <t xml:space="preserve"> Emoluments reckoning for pension (See rule 45) </t>
  </si>
  <si>
    <t xml:space="preserve">Substantive pay (officiating pay also to be reckoned other than appointments in leave vacancy or additional charge) </t>
  </si>
  <si>
    <t xml:space="preserve">Personal pay </t>
  </si>
  <si>
    <t>SP/NPA/NCA/RA(average of last ten Months as calculated below)  Special pay/NPA/NCA/RA drawn during the last ten months of service</t>
  </si>
  <si>
    <t>Pay</t>
  </si>
  <si>
    <t>SP/NPA/NCA/RA</t>
  </si>
  <si>
    <t>Average Emoluments (10 months)</t>
  </si>
  <si>
    <t>Date on which Form 5 has been obtained from the Government servant [To be obtained eight months before the date of retirement of  Government servant.]</t>
  </si>
  <si>
    <t xml:space="preserve">Proposed pension (calculation sheet enclosed) </t>
  </si>
  <si>
    <t xml:space="preserve">Proposed retirement gratuity (calculation sheet enclosed) </t>
  </si>
  <si>
    <t xml:space="preserve"> Date from which pension is to commence</t>
  </si>
  <si>
    <t>Proposed amount of provisional pension. If departmental or judicial proceeding is inst-ituted against the Government servant before retirement</t>
  </si>
  <si>
    <t xml:space="preserve"> Amount of Government dues recoverable out of Gratuity</t>
  </si>
  <si>
    <t>rent for the allotment of Government accommodation [See Sub-rules(2), (3) and (4) of Rule 93.</t>
  </si>
  <si>
    <t>Dues referred to in Rule 94</t>
  </si>
  <si>
    <t>(attach details in Annexure I)</t>
  </si>
  <si>
    <t xml:space="preserve">Whether nomination made for retirement gratuity/death gratuity (if yes, enclose a copy of the same.) </t>
  </si>
  <si>
    <t xml:space="preserve">Whether nomination made for payment of L.T.A and commutation amount and if so, enclose a copy of the same. </t>
  </si>
  <si>
    <t>Whether family pension, applies to the Government servant, and if so—-</t>
  </si>
  <si>
    <t>(i) </t>
  </si>
  <si>
    <t xml:space="preserve">emoluments reckoning for the family pension </t>
  </si>
  <si>
    <t>(ii) </t>
  </si>
  <si>
    <t>the amount of the family pension beco-ming payable to the family of the Gove-rnment servant, if death takes place after retirement</t>
  </si>
  <si>
    <t>(a) </t>
  </si>
  <si>
    <t xml:space="preserve"> before attaining the age of 65 year, or Rs</t>
  </si>
  <si>
    <t>(b) </t>
  </si>
  <si>
    <t>after attaining the age of 65 years ……Rs</t>
  </si>
  <si>
    <t>(iii)  </t>
  </si>
  <si>
    <t>Complete and up-to-date details of the family as given in Form 3</t>
  </si>
  <si>
    <t>Attached Form 3</t>
  </si>
  <si>
    <t>S. No.</t>
  </si>
  <si>
    <t>Name of the member of the family</t>
  </si>
  <si>
    <t>Relationship with the Government servant</t>
  </si>
  <si>
    <t>Height</t>
  </si>
  <si>
    <t>Identification marks</t>
  </si>
  <si>
    <t>Place of payment of pension (Treasury, Sub-Treasury or Branch of Public sector Bank)</t>
  </si>
  <si>
    <t xml:space="preserve">Details of Provisional Pension and retirement gratuity paid, if any, in case pension case is sent after retirement. </t>
  </si>
  <si>
    <t>Signature of the</t>
  </si>
  <si>
    <r>
      <t>Enclosures</t>
    </r>
    <r>
      <rPr>
        <sz val="12"/>
        <rFont val="Calibri"/>
        <family val="2"/>
      </rPr>
      <t>:-</t>
    </r>
  </si>
  <si>
    <t xml:space="preserve">  Details of amount of Government dues recoverable from gratuity. </t>
  </si>
  <si>
    <t xml:space="preserve">(Annexure I) </t>
  </si>
  <si>
    <t xml:space="preserve"> Calculation sheet (Annexure II) </t>
  </si>
  <si>
    <t xml:space="preserve">Retirement order (Form 6) </t>
  </si>
  <si>
    <t xml:space="preserve">Tentative/final Last Pay Certificate (Form 31) </t>
  </si>
  <si>
    <t xml:space="preserve">Certificate for counting officiating pay (Form 32) </t>
  </si>
  <si>
    <t xml:space="preserve">Application to the Treasury Officer for issue of no dues certificate in respect of long term advances (Form 28) or certificate of the Government servant for not taking any L.T.A. (Form 28 A) </t>
  </si>
  <si>
    <t xml:space="preserve">Application to Directorate of Estates/P.W.D. for issue of No Demand Certificate in respect of Government accommodation (Form 27) or certificate of the Government servant for not occupying Government accommodation (Form 27 A) </t>
  </si>
  <si>
    <t xml:space="preserve">Nomination for- </t>
  </si>
  <si>
    <t xml:space="preserve">Retirement/Death Gratuity; (Form 1 or 2) </t>
  </si>
  <si>
    <t xml:space="preserve">(ii)                  </t>
  </si>
  <si>
    <t xml:space="preserve">Life Time arrears of pension </t>
  </si>
  <si>
    <t>(iii)</t>
  </si>
  <si>
    <t xml:space="preserve">Commuted amount of pension </t>
  </si>
  <si>
    <t xml:space="preserve">Application for commutation of pension </t>
  </si>
  <si>
    <t xml:space="preserve">(Form 1 or 2 of R.C.S(Commutation) Rules,1996) </t>
  </si>
  <si>
    <t xml:space="preserve">Declaration by the Government servant and order for admitting service for pension (Form 9 &amp; 9 A) </t>
  </si>
  <si>
    <t xml:space="preserve">Form of option for pension in case of work charged employees </t>
  </si>
  <si>
    <t>PART II</t>
  </si>
  <si>
    <t>Section I</t>
  </si>
  <si>
    <t>Account enfacement :</t>
  </si>
  <si>
    <t>Total period of qualifying service, which has been accepted for the grant of superannuation or retiring or invalid or compensation or compulsory retirement pension and gratuity, with reasons for disallowance, if any (other than disallowance indicated in Pa</t>
  </si>
  <si>
    <t xml:space="preserve">Amount of superannuation or retiring or in valid or compensation or compulsory retirement pension or gratuity that has been admitted </t>
  </si>
  <si>
    <t>Type</t>
  </si>
  <si>
    <t>Gratuity</t>
  </si>
  <si>
    <t>Pension</t>
  </si>
  <si>
    <t>The date from which superannuation or retiring or invalid or compensation or compulsory retirement pension or gratuity is admissible</t>
  </si>
  <si>
    <t>Head of Account to which superannuation or retiring or invalid or compensation or compulsory retirement pension or gratuity is chargeable</t>
  </si>
  <si>
    <t xml:space="preserve">The amount of the Family Pension becoming payable to the entitled members of the family in the event of death of the Government servant after retirement </t>
  </si>
  <si>
    <t>Section II</t>
  </si>
  <si>
    <t xml:space="preserve">Name of the Government servant   </t>
  </si>
  <si>
    <t xml:space="preserve">Class of pension or gratuity  </t>
  </si>
  <si>
    <t xml:space="preserve">Amount of pension authorized </t>
  </si>
  <si>
    <t xml:space="preserve">Amount of gratuity authorized </t>
  </si>
  <si>
    <t xml:space="preserve">Date of commencement of pension </t>
  </si>
  <si>
    <t>Amount of family pension in the event of death after retirement</t>
  </si>
  <si>
    <t xml:space="preserve">(i)                  </t>
  </si>
  <si>
    <t xml:space="preserve">if death takes place before 65 years of age, or </t>
  </si>
  <si>
    <t>if death takes place after 65 years of age</t>
  </si>
  <si>
    <t>The Government dues recoverable out of gratuity before authorising its payment</t>
  </si>
  <si>
    <t>The amount of cash deposit or the amount of gratuity held over for adjustment of unassessed Government dues</t>
  </si>
  <si>
    <t xml:space="preserve">Date on which the pension papers received by the Director, Pension........ </t>
  </si>
  <si>
    <t>Director,</t>
  </si>
  <si>
    <t>ANNEXURE I</t>
  </si>
  <si>
    <t>to S. No.- 24 of Form 7</t>
  </si>
  <si>
    <t>Details of amount of Government dues recoverable.</t>
  </si>
  <si>
    <t>Name of the Government servant :</t>
  </si>
  <si>
    <t>Designation :</t>
  </si>
  <si>
    <t>Kind of Advance</t>
  </si>
  <si>
    <t>Amount Outst-anding</t>
  </si>
  <si>
    <t>Amount reco-vered</t>
  </si>
  <si>
    <t>Balance</t>
  </si>
  <si>
    <t>Basis i.e.   PWD/ T.O./LPC etc. (No.&amp; Date)</t>
  </si>
  <si>
    <t>Head of credit</t>
  </si>
  <si>
    <t>Principal</t>
  </si>
  <si>
    <t>Interest</t>
  </si>
  <si>
    <t>I</t>
  </si>
  <si>
    <t xml:space="preserve">Dues of Govt. accommodation </t>
  </si>
  <si>
    <t xml:space="preserve">II  </t>
  </si>
  <si>
    <t>Long term advance</t>
  </si>
  <si>
    <t>House Building Advance</t>
  </si>
  <si>
    <t xml:space="preserve">H.B.A. First </t>
  </si>
  <si>
    <t xml:space="preserve">H.B.A.  Second </t>
  </si>
  <si>
    <t xml:space="preserve">Repairs Adv.  </t>
  </si>
  <si>
    <t>First</t>
  </si>
  <si>
    <t xml:space="preserve">Second </t>
  </si>
  <si>
    <t xml:space="preserve">Third </t>
  </si>
  <si>
    <t>Conveyance Advance</t>
  </si>
  <si>
    <t>III</t>
  </si>
  <si>
    <t>Other Advance</t>
  </si>
  <si>
    <t>IV.</t>
  </si>
  <si>
    <t>Other recoveries</t>
  </si>
  <si>
    <t>Copies of certificate of PWD/Treasury/LPC etc. are attached.</t>
  </si>
  <si>
    <t>“Certified that no dues are outstanding against the above named Government servant/pensioner.”</t>
  </si>
  <si>
    <t>Seal</t>
  </si>
  <si>
    <t>(HEAD OF OFFICE)</t>
  </si>
  <si>
    <t>In case no amount of Government dues is recoverable, nil may be shown in the above columns No.4 and 5, and following certificate recorded.</t>
  </si>
  <si>
    <t>ANNEXURE II</t>
  </si>
  <si>
    <t>to S. No. 20 &amp; 21 of form 7</t>
  </si>
  <si>
    <t>CALCULATION SHEET</t>
  </si>
  <si>
    <t xml:space="preserve">AMOUNT OF PENSION </t>
  </si>
  <si>
    <t>Emoluments last drawn</t>
  </si>
  <si>
    <t>X</t>
  </si>
  <si>
    <t>Completed six monthly period of qualifying service</t>
  </si>
  <si>
    <t>=</t>
  </si>
  <si>
    <t>Pension Amt.</t>
  </si>
  <si>
    <t xml:space="preserve">AMOUNT OF RETIREMENT/DEATH GRATUITY. </t>
  </si>
  <si>
    <t xml:space="preserve">Amount of Ret. / death Gr. </t>
  </si>
  <si>
    <t>OR</t>
  </si>
  <si>
    <t>16.5 times of pay at the time of retirement,whichever is less. This amount should not be more than Rs. 10.0 lacs.</t>
  </si>
  <si>
    <t>HEAD OF OFFICE (Seal)</t>
  </si>
  <si>
    <t xml:space="preserve">Height : </t>
  </si>
  <si>
    <t>Signature of the applicant.</t>
  </si>
  <si>
    <t xml:space="preserve">Dated </t>
  </si>
  <si>
    <t>FORM 6</t>
  </si>
  <si>
    <t>(See GRD below Rule 78)</t>
  </si>
  <si>
    <t>Form of order of Retirement</t>
  </si>
  <si>
    <t>No.</t>
  </si>
  <si>
    <t xml:space="preserve">Dated the </t>
  </si>
  <si>
    <t>ORDER</t>
  </si>
  <si>
    <t>working as</t>
  </si>
  <si>
    <t xml:space="preserve">belonging to </t>
  </si>
  <si>
    <t xml:space="preserve"> is hereby retired from Government service on attaining the age of  </t>
  </si>
  <si>
    <t>with effect from</t>
  </si>
  <si>
    <t>(</t>
  </si>
  <si>
    <t>It is certified that against the above named</t>
  </si>
  <si>
    <t>,as on today-:</t>
  </si>
  <si>
    <t>(1)</t>
  </si>
  <si>
    <t>No Departmental Enquiry under rule 16 of the Rajasthan Civil Services (Classification, Control and Appeal) Rules 1958,  is pending/under consideration.</t>
  </si>
  <si>
    <t>(2)</t>
  </si>
  <si>
    <t>No special process under rule 19 of the Rajasthan Civil Services (Classification, Control and Appeal) Rules is pending/under consideration.</t>
  </si>
  <si>
    <t>(3)</t>
  </si>
  <si>
    <t>No judicial proceedings are  pending/under consideration.</t>
  </si>
  <si>
    <t>&gt;&gt; The separate order copy is attached&lt;&lt;</t>
  </si>
  <si>
    <t>Designation of the Appointing Authority.</t>
  </si>
  <si>
    <t>Copies forwarded to the following for information and necessary action :-</t>
  </si>
  <si>
    <t xml:space="preserve">1.             Director, Pension Department, Rajasthan, Jaipur. </t>
  </si>
  <si>
    <t>2.                 </t>
  </si>
  <si>
    <t xml:space="preserve">Concerned Officer/Official. </t>
  </si>
  <si>
    <t>3.             Personal file of concerned employee--</t>
  </si>
  <si>
    <t>A</t>
  </si>
  <si>
    <t>superannuation</t>
  </si>
  <si>
    <t>B</t>
  </si>
  <si>
    <t>death</t>
  </si>
  <si>
    <t>C</t>
  </si>
  <si>
    <t>voluntary</t>
  </si>
  <si>
    <t>Office</t>
  </si>
  <si>
    <t>FORM 28</t>
  </si>
  <si>
    <t>(See Rule 94 - Procedure)</t>
  </si>
  <si>
    <t>Form of Application to Treasury Officer for issue of No Dues Certificate in respect of Long Term Advances.</t>
  </si>
  <si>
    <t>The Treasury Officer,</t>
  </si>
  <si>
    <t>(Through : head of office)</t>
  </si>
  <si>
    <t>Subject : Issue of No Dues Certificate on L.T.A.</t>
  </si>
  <si>
    <t xml:space="preserve">working as </t>
  </si>
  <si>
    <t>in the office of the</t>
  </si>
  <si>
    <t xml:space="preserve"> was granted following Long Term Advances, namely House Building Advance, House Repairs</t>
  </si>
  <si>
    <t xml:space="preserve"> Advance and Conveyance Advance, in the entire service period, according to details given against each :-</t>
  </si>
  <si>
    <t>Kinds of Advance</t>
  </si>
  <si>
    <t>Name of 
Treasury</t>
  </si>
  <si>
    <t>Bill No &amp; date</t>
  </si>
  <si>
    <t>Date of encashment</t>
  </si>
  <si>
    <t>Amount sanctioned</t>
  </si>
  <si>
    <t>L.T.A. A/c No.</t>
  </si>
  <si>
    <t>Amount paid so far</t>
  </si>
  <si>
    <t>Outstanding amount, if any</t>
  </si>
  <si>
    <t>Amount set apart for recovery from gratuity</t>
  </si>
  <si>
    <t>Prin.</t>
  </si>
  <si>
    <t xml:space="preserve">HOUSE BUILDING ADVANCE </t>
  </si>
  <si>
    <t xml:space="preserve">First Advance </t>
  </si>
  <si>
    <t xml:space="preserve">Second Advance </t>
  </si>
  <si>
    <t xml:space="preserve">HOUSE REPAIRS ADVANCE </t>
  </si>
  <si>
    <t xml:space="preserve">Third Advance </t>
  </si>
  <si>
    <t xml:space="preserve">CONVEYANCE ADVANCE </t>
  </si>
  <si>
    <t xml:space="preserve">I certify that I have not been granted any other Long Term advance during my entire service period. Please issue no dues certificate/outstanding </t>
  </si>
  <si>
    <t>amount in respect of the above advances.</t>
  </si>
  <si>
    <t xml:space="preserve">Forwarded to the Treasury Officer, </t>
  </si>
  <si>
    <t xml:space="preserve">for issue of a ‘no dues  certificate’  in respect of the above advances. Based on the Service  </t>
  </si>
  <si>
    <t xml:space="preserve">Book,Office copies of Pay Bills, Last Pay Certificate if any issued by the office from where the applicant had come on transfer to this office, and other available records </t>
  </si>
  <si>
    <t>in the office, he has not taken any other Long Term Advance</t>
  </si>
  <si>
    <t>Signature :</t>
  </si>
  <si>
    <t>FORM 28 A</t>
  </si>
  <si>
    <t>(See Rule 94 - PROCEDURE)</t>
  </si>
  <si>
    <t>Form of certificate by the Government servant where no Long Term Advance has been taken by him.</t>
  </si>
  <si>
    <t>(in duplicate)</t>
  </si>
  <si>
    <t xml:space="preserve">The </t>
  </si>
  <si>
    <t>Subject:- Certificate of not taking any Long Term Advance</t>
  </si>
  <si>
    <t>in your office</t>
  </si>
  <si>
    <t xml:space="preserve"> hereby certify that </t>
  </si>
  <si>
    <t>have not taken any kind of Long Terms</t>
  </si>
  <si>
    <t xml:space="preserve"> Advance from the Government, namely, House Building Advance, House Repairs Advance, </t>
  </si>
  <si>
    <t>Conveyance Advance etc. during</t>
  </si>
  <si>
    <t>entire service period.</t>
  </si>
  <si>
    <t>Yours faithfully</t>
  </si>
  <si>
    <t>It is certified that the above declaration has been checked and found correct on the basis of Service Book office copies of pay bills of this office, last pay certificate, if any, issued by the office from where he has come on transfer to this office, and other available records in this office.</t>
  </si>
  <si>
    <t xml:space="preserve">Signature : </t>
  </si>
  <si>
    <t>Head of Office Designation : Seal</t>
  </si>
  <si>
    <t>FORM 27</t>
  </si>
  <si>
    <t>(See Rule 79)</t>
  </si>
  <si>
    <t>Form of Application to Directorate of Estates/P.W.D. for issue of No Demand Certificate in respect of Government accommodation.</t>
  </si>
  <si>
    <t>The Director of Estates,</t>
  </si>
  <si>
    <t>Rajasthan, Jaipur/</t>
  </si>
  <si>
    <t>Executive Engineer,</t>
  </si>
  <si>
    <t>Public Works Department,</t>
  </si>
  <si>
    <t>(Through Head of Office)</t>
  </si>
  <si>
    <t xml:space="preserve"> have been in occupation of Government accommodation and have also taken furniture from P.W.D. stores on rent as under:</t>
  </si>
  <si>
    <t>House No. :</t>
  </si>
  <si>
    <t>Location :</t>
  </si>
  <si>
    <t>Place   :</t>
  </si>
  <si>
    <t xml:space="preserve">Since when occupied : </t>
  </si>
  <si>
    <t xml:space="preserve">Details of furniture taken on rent </t>
  </si>
  <si>
    <t>Please issue a no demand certificate in respect of the period preceding eight months</t>
  </si>
  <si>
    <t>of my retirement i.e</t>
  </si>
  <si>
    <t>FORM 27 A</t>
  </si>
  <si>
    <t>(See Rule 79 (3))</t>
  </si>
  <si>
    <t>in duplicate</t>
  </si>
  <si>
    <t>Form of Certificate where no Government accommodation has been occupied by the Government servant.</t>
  </si>
  <si>
    <t>The</t>
  </si>
  <si>
    <t>(Head of Office)</t>
  </si>
  <si>
    <t>Subject :- Certificate of non occupation of Government accommodation.</t>
  </si>
  <si>
    <t xml:space="preserve">who working as </t>
  </si>
  <si>
    <t xml:space="preserve">in your office, hereby certify that I am not in </t>
  </si>
  <si>
    <t>occupation of any Government accommodation and/or have not taken any articles like furniture etc. from P.W.D. Stores on rent.</t>
  </si>
  <si>
    <t xml:space="preserve">            I further declare and undertake to inform you for recovery of rent in case any Government accommodation is occupied by me after this date.</t>
  </si>
  <si>
    <t xml:space="preserve">Dated : </t>
  </si>
  <si>
    <t>FORM 1</t>
  </si>
  <si>
    <t>[See Rule 59 (1)]</t>
  </si>
  <si>
    <t>Nomination for Retirement Gratuity/Death Gratuity</t>
  </si>
  <si>
    <t>When the Government servant has a family and wishes to nominate one member, or more than one member,thereof.</t>
  </si>
  <si>
    <t>hereby nominate the</t>
  </si>
  <si>
    <t>person/persons mentioned below who is/are member (s) of my family, and confer on him/them the right to receive, to the extent specified below, any gratuity the payment of which may be authorised by the Government in the event of my death while in service</t>
  </si>
  <si>
    <t>Original nominee (s)</t>
  </si>
  <si>
    <t>Age</t>
  </si>
  <si>
    <t>Amount of share of gratuity payable to each*</t>
  </si>
  <si>
    <t>Names and addresses of nominee/nominees</t>
  </si>
  <si>
    <t>Alternate nominee (s)</t>
  </si>
  <si>
    <t xml:space="preserve">Name, address, relationship and age ofthe person or persons, if any, to whom the right conferred on the nominee shall pass in the event of the nominee pre-deceasing the Government servant or the nominee dying after the death of the Government servant but </t>
  </si>
  <si>
    <t>This nomination supersedes the nomination made by me earlier on which stands cancelled.</t>
  </si>
  <si>
    <t xml:space="preserve">NOTE- </t>
  </si>
  <si>
    <t>(i) The Government servant shall draw lines across the blank space below the last entry to prevent the insertion of any name after he has signed.</t>
  </si>
  <si>
    <t>(ii) Strike out which is not applicable.</t>
  </si>
  <si>
    <t xml:space="preserve">Dated this  </t>
  </si>
  <si>
    <t>day of</t>
  </si>
  <si>
    <t>year</t>
  </si>
  <si>
    <t>at</t>
  </si>
  <si>
    <t>Witnesses to signature:</t>
  </si>
  <si>
    <t>Signature of Government servant</t>
  </si>
  <si>
    <t>(To be filled by the Head of Office)</t>
  </si>
  <si>
    <t xml:space="preserve">Nomination by </t>
  </si>
  <si>
    <t xml:space="preserve">Designation </t>
  </si>
  <si>
    <t>Signature of Head of Office</t>
  </si>
  <si>
    <t>Form for acknowledging the receipt of the nomination form by the Head of Office</t>
  </si>
  <si>
    <t>In acknowledging the receipt of your nomination, dated the...................../cancellation,</t>
  </si>
  <si>
    <t>dated the</t>
  </si>
  <si>
    <t xml:space="preserve">of the nomination made earlier in respect of gratuity </t>
  </si>
  <si>
    <t>in Form</t>
  </si>
  <si>
    <t>Form No I</t>
  </si>
  <si>
    <t>I am to state that it has been duly placed on record.</t>
  </si>
  <si>
    <t>Designation..............</t>
  </si>
  <si>
    <t>NOTE -</t>
  </si>
  <si>
    <t>The Government servant is advised that it would be in the interest of his nominees  if  copies  of  the  nominations  and  the  related  notices  and acknowledgments are kept in safe custody so that they may come into the possession of the beneficiaries i</t>
  </si>
  <si>
    <t xml:space="preserve">*  This column should be filled in so as to cover the whole amount of the gratuity. </t>
  </si>
  <si>
    <t xml:space="preserve">**  The amount/share of the gratuity shown in this column should cover the whole       amount/ share payable to the original nominee(s). </t>
  </si>
  <si>
    <t>Date of birth</t>
  </si>
  <si>
    <t>Serial No.</t>
  </si>
  <si>
    <t>FORM 2</t>
  </si>
  <si>
    <t>When the Government servant has no family and wishes to nominate one person or more than one person.</t>
  </si>
  <si>
    <t xml:space="preserve"> having no family, hereby </t>
  </si>
  <si>
    <t>nominate the person/persons mentioned below and confer on him/them the right to receive, to the extent specified below, any gratuity the payment of which may be authorised by the Government in the event of my death while in service and the right to receiv</t>
  </si>
  <si>
    <t xml:space="preserve">Name, address, relationship and age of the person or persons, if any, to whom the right conferred on the nominee shall pass in the event of the nominee pre-deceasing the Government servant or the nominee dying after the death of the Government servant but </t>
  </si>
  <si>
    <t xml:space="preserve">Dated  </t>
  </si>
  <si>
    <t>FORM-1</t>
  </si>
  <si>
    <t>See Rule 5 (2), 6(1), 11, 12, 13, and 14</t>
  </si>
  <si>
    <t>(To be submitted in duplicate before/after retirement but within one years of the date of retirement)</t>
  </si>
  <si>
    <t>PART-I</t>
  </si>
  <si>
    <t>(Here indicate the designation and full address of the Head of Office)</t>
  </si>
  <si>
    <t>Sub:  Commutation of pension without Medical Examination.</t>
  </si>
  <si>
    <t xml:space="preserve">I desire to commute a fraction of my pension as indicated below in accordance </t>
  </si>
  <si>
    <t>with the provisions of the Rajasthan Civil Services (Commutation of Pension) Rules, 1996. This application is being submitted before/after my retirement. The necessary particulars are furnished below:-</t>
  </si>
  <si>
    <t>Name (in Block letters)</t>
  </si>
  <si>
    <t xml:space="preserve">Father’s name (also husband’s name in the case of a female Government servant). </t>
  </si>
  <si>
    <t xml:space="preserve">Designation at the time of retirement/ at the time of submission of application while in service. </t>
  </si>
  <si>
    <t xml:space="preserve">Name of Office/Department in which employed. </t>
  </si>
  <si>
    <t xml:space="preserve">Date of birth (by Christian era) </t>
  </si>
  <si>
    <t xml:space="preserve">Date of retirement/on which to retire. </t>
  </si>
  <si>
    <t xml:space="preserve">Class of pension on which retired/ on which to retire. </t>
  </si>
  <si>
    <t xml:space="preserve"> *fraction of pension proposed to be commuted.</t>
  </si>
  <si>
    <t xml:space="preserve">*The applicant should indicate the fraction of the amount of monthly pension (subject to a maximum of one third thereof) which he desires to commute and not the amount in rupees. </t>
  </si>
  <si>
    <t xml:space="preserve">No. and date of the Pension Payment Order, if issued (Not applicable when application is made before retirement). </t>
  </si>
  <si>
    <t xml:space="preserve">** Disbursing authority for payment of Pension </t>
  </si>
  <si>
    <t>a</t>
  </si>
  <si>
    <t xml:space="preserve">complete address of the Treasury/Sub-Treasury to be indicated). </t>
  </si>
  <si>
    <t>b</t>
  </si>
  <si>
    <t xml:space="preserve"> (i)</t>
  </si>
  <si>
    <t xml:space="preserve"> Branch of the Nationalised Bank  with complete postal address,</t>
  </si>
  <si>
    <t xml:space="preserve">Bank Account No. to which monthly pension is being credited each month. </t>
  </si>
  <si>
    <t>c</t>
  </si>
  <si>
    <t xml:space="preserve"> Pension Payment Officer. </t>
  </si>
  <si>
    <t>.</t>
  </si>
  <si>
    <t>Name &amp; Postal Address</t>
  </si>
  <si>
    <t>Note:</t>
  </si>
  <si>
    <t>The Payment of commuted value of pension shall be made through the disbursing authority from which pension is being drawn, it is not open to an applicant to draw the commuted value of pension from a disbursing authority other than the disbursing authority</t>
  </si>
  <si>
    <t>PART-II</t>
  </si>
  <si>
    <t>ACKNOWLEDGEMENT</t>
  </si>
  <si>
    <t>Received from</t>
  </si>
  <si>
    <t>(Designation)</t>
  </si>
  <si>
    <t xml:space="preserve">application in part I of </t>
  </si>
  <si>
    <t>Form 1 for the commutation of a fraction of pension without medical examination.</t>
  </si>
  <si>
    <t>Head of Office</t>
  </si>
  <si>
    <t>This acknowledgement is to be signed, stamped and dated and is to be detached from the form and handed over to the applicant, if the form has been received by the post, it has to be acknowledged on the same date and the acknowledgement send under register</t>
  </si>
  <si>
    <t xml:space="preserve">     **            </t>
  </si>
  <si>
    <t xml:space="preserve"> Score out which is not applicable.</t>
  </si>
  <si>
    <t>PART-III</t>
  </si>
  <si>
    <t>Forwarded to the Director, Pension Department, Rajasthan, Jaipur with the remarks that :-</t>
  </si>
  <si>
    <t xml:space="preserve"> the particulars furnished by the applicant in part I have been verified and are correct; </t>
  </si>
  <si>
    <t xml:space="preserve"> the applicant is eligible to get a fraction of his pension commuted without medical examination; </t>
  </si>
  <si>
    <t>the commuted value of pension determined with reference to the Table applicable at present comes to Rs</t>
  </si>
  <si>
    <t>(iv)</t>
  </si>
  <si>
    <t>the amount of residuary pension after commutation will be Rs</t>
  </si>
  <si>
    <t xml:space="preserve"> It is requested that further action to authorise the payment of the amount of commuted value of pension may be taken as in rule 14 of the Rajasthan Civil Services (Commutation of Pension ) Rules, 1996. </t>
  </si>
  <si>
    <t>The receipt of Part I of the Form has been acknowledged in part II which has been forwarded separately to the applicant on</t>
  </si>
  <si>
    <t>Place:</t>
  </si>
  <si>
    <t>Date :</t>
  </si>
  <si>
    <t>(See Rule 7)</t>
  </si>
  <si>
    <t>Head Of Office</t>
  </si>
  <si>
    <t xml:space="preserve">(Place) </t>
  </si>
  <si>
    <t>I,............................................................................................................................</t>
  </si>
  <si>
    <t xml:space="preserve">hereby (Name of </t>
  </si>
  <si>
    <t>the pensioner in capital letters) nominate the person named below, under Rule 7 of the Rajasthan Civil Services (Commutation of Pension) Rules, 1996</t>
  </si>
  <si>
    <t>Name and address of the nominee</t>
  </si>
  <si>
    <t>Relationship with the pensioner</t>
  </si>
  <si>
    <t>If nominee is minor</t>
  </si>
  <si>
    <t>Name and address of person who may receive the said commuted value during the nominee’s minority</t>
  </si>
  <si>
    <t xml:space="preserve">Name and
address of other
nominee in case
the nominee
under column (1)
predeceases the
pensioner
</t>
  </si>
  <si>
    <t>Relationship with  pensioner</t>
  </si>
  <si>
    <t>Date of birth if the other nominee is minor</t>
  </si>
  <si>
    <t>Name and address of person who may receive the commuted value of pension during the other nominee’s minority</t>
  </si>
  <si>
    <t>Contingency on happening of which nomination shall become invalid</t>
  </si>
  <si>
    <t xml:space="preserve">Place </t>
  </si>
  <si>
    <t>Signature (or thumb-impression if illiterate) and</t>
  </si>
  <si>
    <t xml:space="preserve">Date </t>
  </si>
  <si>
    <t xml:space="preserve"> Name of Pensioner.</t>
  </si>
  <si>
    <t>Witness: Signature:</t>
  </si>
  <si>
    <t>Address :</t>
  </si>
  <si>
    <t>STAMP</t>
  </si>
  <si>
    <t>Acknowledgement to be sent by the Head of Office</t>
  </si>
  <si>
    <t>Certified  that  the  nomination  has  been  received  from</t>
  </si>
  <si>
    <t xml:space="preserve">(Name of Pensioner) whose address is </t>
  </si>
  <si>
    <t>Place :</t>
  </si>
  <si>
    <t xml:space="preserve">Date: </t>
  </si>
  <si>
    <t>FORM 9</t>
  </si>
  <si>
    <t>(See rule 81 (1) (a) (vi) )</t>
  </si>
  <si>
    <t>Form of Declaration by the Government servant for counting specified period of service.</t>
  </si>
  <si>
    <t>(on plain paper)</t>
  </si>
  <si>
    <t>who son of</t>
  </si>
  <si>
    <t>Aged</t>
  </si>
  <si>
    <t xml:space="preserve">declare that he have served the State </t>
  </si>
  <si>
    <t xml:space="preserve">Government from   </t>
  </si>
  <si>
    <t>to</t>
  </si>
  <si>
    <t xml:space="preserve">and during this period have worked on the </t>
  </si>
  <si>
    <t xml:space="preserve">(post) in </t>
  </si>
  <si>
    <t xml:space="preserve">The above period was qualifying </t>
  </si>
  <si>
    <t>for pension under the rules and there was no break/interruption of any kind during that period.</t>
  </si>
  <si>
    <t>The documentary evidence and all other information which is in my power to produce or furnish is enclosed, as listed below :</t>
  </si>
  <si>
    <t xml:space="preserve">solemnly affirm and declare </t>
  </si>
  <si>
    <t>that to the best of my knowledge and belief, the facts stated above are true and correct.</t>
  </si>
  <si>
    <t>DEPONENT</t>
  </si>
  <si>
    <t>(Signature of the Government servant)</t>
  </si>
  <si>
    <t>FORM 9 A</t>
  </si>
  <si>
    <t>(See rule 81(1)(a)(vii) )</t>
  </si>
  <si>
    <t>Form of order for admitting service for pension on the basis of declaration etc. of the Government servant.</t>
  </si>
  <si>
    <t xml:space="preserve">Certified that the service rendered by </t>
  </si>
  <si>
    <t>at present working as</t>
  </si>
  <si>
    <t>from</t>
  </si>
  <si>
    <t xml:space="preserve">to </t>
  </si>
  <si>
    <t>on the post of .</t>
  </si>
  <si>
    <t>has been admitted to be continuous and qualifying for the purpose of calculating the pension of the Government Servant. I am satisfied that there has been no interruption in the above period of service except the following;</t>
  </si>
  <si>
    <t>Dated the :</t>
  </si>
  <si>
    <t>Signature:</t>
  </si>
  <si>
    <t>Photo copy of Pay Slip generated by Pay Manager.</t>
  </si>
  <si>
    <t>Home</t>
  </si>
  <si>
    <t>11</t>
  </si>
  <si>
    <t>12</t>
  </si>
  <si>
    <t>Form of letter sanctioning Family Pension to the child or children of a retired Government servant who dies after retirement but does leave behind a widow or widower</t>
  </si>
  <si>
    <t>3-4</t>
  </si>
  <si>
    <t xml:space="preserve">Form of letter sanctioning Family Pension to the child or children on the death or remarriage of a widow/widower who was in receipt of Family Pension
</t>
  </si>
  <si>
    <t>5-6</t>
  </si>
  <si>
    <t>7-8</t>
  </si>
  <si>
    <t>9-11</t>
  </si>
  <si>
    <t>Appendix-I</t>
  </si>
  <si>
    <t>Appendix-J</t>
  </si>
  <si>
    <t>Appendix-K</t>
  </si>
  <si>
    <t>FORM 20</t>
  </si>
  <si>
    <t>[See Rule 107 (2)]</t>
  </si>
  <si>
    <t>Subject:   -</t>
  </si>
  <si>
    <t>Grant of Family Pension to the Child/Children.</t>
  </si>
  <si>
    <t>I am directed to say that</t>
  </si>
  <si>
    <t>Formerly</t>
  </si>
  <si>
    <t>in this Department was authorised pension of Rs.</t>
  </si>
  <si>
    <t>on his/her retirement from service.</t>
  </si>
  <si>
    <t xml:space="preserve">Intimation has been received in this Department/Office that </t>
  </si>
  <si>
    <t xml:space="preserve">died on  </t>
  </si>
  <si>
    <t>and that at the time of death left no widow/widower but was survived by the following children*:-</t>
  </si>
  <si>
    <t>S.No.</t>
  </si>
  <si>
    <t>Son /Daughter</t>
  </si>
  <si>
    <t>Date of Birth by Christian era</t>
  </si>
  <si>
    <t>Date from which family pension ceases to be payable</t>
  </si>
  <si>
    <t xml:space="preserve">In terms  of Ch. V c  of the  Rajasthan  Civil  Services (Pension) Rules, 1996, the amount of Family Pension has become payable to the children in the order mentioned above. The Family Pension will be payable on behalf of the minor to </t>
  </si>
  <si>
    <t>who is the guardian.</t>
  </si>
  <si>
    <t xml:space="preserve">Sanction for the grant of Family Pension of Rs </t>
  </si>
  <si>
    <t xml:space="preserve">per month to the children mentioned above is hereby accorded. The Family </t>
  </si>
  <si>
    <t>pension  will take  effect from</t>
  </si>
  <si>
    <t>and subject to</t>
  </si>
  <si>
    <t xml:space="preserve"> the provisions of Rule 67 of the Rajasthan civil Services (Pension) Rules, 1996 </t>
  </si>
  <si>
    <t>will be tenable till</t>
  </si>
  <si>
    <t xml:space="preserve">Attention is invited to the information furnished in the list of enclosures. </t>
  </si>
  <si>
    <t xml:space="preserve">The receipt of this letter may kindly be acknowledged and this Department/Office informed that instructions for the payment of Family Pension, to the guardian have been issued to the disbursing authority concerned. </t>
  </si>
  <si>
    <t>List of enclosures</t>
  </si>
  <si>
    <t xml:space="preserve">Permanent address of the guardian . </t>
  </si>
  <si>
    <t xml:space="preserve">Place of payment (Government Treasury, Sub-Treasury or Branch of Public Sector Bank). </t>
  </si>
  <si>
    <t xml:space="preserve">Specimen signature or **left hand thumb and finger impressions of the claimant or guardian duly attested. </t>
  </si>
  <si>
    <t xml:space="preserve">Three attested copies of passport size photograph of the guardian. </t>
  </si>
  <si>
    <t xml:space="preserve">Descriptive roll of the guardian, duly attested. </t>
  </si>
  <si>
    <t xml:space="preserve">Death Certificate. </t>
  </si>
  <si>
    <t>*</t>
  </si>
  <si>
    <t>The names of children should be mentioned in the order of eligibility mentioned in Rule ........................................ of the Rajasthan Civil  Services (Pension) Rules, 1996, Children born as a result of marriage which took place before the retirement of the Government servant or children adopted legally before retirement should only be included but children born after retirement should not be included.</t>
  </si>
  <si>
    <t>**</t>
  </si>
  <si>
    <t xml:space="preserve">To be furnished in the case of the guardian who is not literate enough to sign his or her name. </t>
  </si>
  <si>
    <t>FORM 21</t>
  </si>
  <si>
    <t xml:space="preserve">Form of letter sanctioning Family Pension
to the child or children on the death or remarriage of a widow/widower who was in receipt of Family Pension
</t>
  </si>
  <si>
    <t>Director</t>
  </si>
  <si>
    <t>Pension &amp; Pensioner's Welfare Department, Rajasthan, Jaipur</t>
  </si>
  <si>
    <t>of late</t>
  </si>
  <si>
    <t>in this Department/Office  was authorised pension of Rs.</t>
  </si>
  <si>
    <t xml:space="preserve">the Family Pension was tenable till </t>
  </si>
  <si>
    <t>had following childern*:-</t>
  </si>
  <si>
    <t>The names of childern should be mentioned in the order of eligibility mentioned in Ch. V c of the Rajasthan Civil Services (pension) Rules 1996.</t>
  </si>
  <si>
    <t>pension will take  effect from</t>
  </si>
  <si>
    <t>and subject to the</t>
  </si>
  <si>
    <t xml:space="preserve"> provisions of Rule 67 of the Rajasthan civil Services (Pension) Rules, 1996 will </t>
  </si>
  <si>
    <t>be tenable till</t>
  </si>
  <si>
    <t xml:space="preserve">Specimen signature or *left hand thumb and finger impressions of the claimant or guardian duly attested. </t>
  </si>
  <si>
    <t>FORM 14</t>
  </si>
  <si>
    <t>[See Rules 95 (3) and 107 (2)]</t>
  </si>
  <si>
    <t>Form of application for the grant of Family Pension on the death of a Government servant/pensioner</t>
  </si>
  <si>
    <t>Print out in</t>
  </si>
  <si>
    <t>Single copy</t>
  </si>
  <si>
    <t xml:space="preserve">Name of the applicant </t>
  </si>
  <si>
    <t>Guardian if the deceased person is survived by child or children</t>
  </si>
  <si>
    <t xml:space="preserve">Name and age of surviving Widow/Widower and children of the deceased </t>
  </si>
  <si>
    <t xml:space="preserve">Government servant/pensioner </t>
  </si>
  <si>
    <t>Relationship with the deceased person</t>
  </si>
  <si>
    <t>Name and No. of the P.P.O. of the deceased pensioner</t>
  </si>
  <si>
    <t>Date of death of the Government servant/pensioner</t>
  </si>
  <si>
    <t xml:space="preserve">Office/Department in which the deceased Government servant/pensioner served last </t>
  </si>
  <si>
    <t>If the applicant is guardian, his date of birth and relationship with the deceased Government servant/pensioner</t>
  </si>
  <si>
    <t>6.A</t>
  </si>
  <si>
    <t xml:space="preserve">If the applicant is a widow/widower the amount of service pension which she/he may be in receipt on the date of death of the husband/wife </t>
  </si>
  <si>
    <t xml:space="preserve">Full address of the applicant </t>
  </si>
  <si>
    <t>Place of payment of pension and gratuity (Treasury, sub-treasury of Public Sector Bank Branch.)</t>
  </si>
  <si>
    <t xml:space="preserve">Enclosures : </t>
  </si>
  <si>
    <t xml:space="preserve">Details of Particulars Form 14A in triplicate </t>
  </si>
  <si>
    <t xml:space="preserve">Certificate(s) of age (in original with two attested copies) showing the dates of birth of the children. The certificate should be from the Municipal Authorities or from the local panchayat or from the head of a recognised school if the child is studying </t>
  </si>
  <si>
    <t xml:space="preserve">Death certificate </t>
  </si>
  <si>
    <t xml:space="preserve">Guardianship certificate in case of minor. </t>
  </si>
  <si>
    <t>Indicate whether family pension is admissible from any other source Military or Central or any other State Government and/or a public sector undertaking/ autonomous body/local fund under the Central or a State Government</t>
  </si>
  <si>
    <t>NO</t>
  </si>
  <si>
    <t xml:space="preserve">Signature of left hand thumb-impression* of the applicant </t>
  </si>
  <si>
    <t>Attested by :</t>
  </si>
  <si>
    <t>Witnesses :</t>
  </si>
  <si>
    <t xml:space="preserve">Note:- </t>
  </si>
  <si>
    <t>Attestation should be done by two Gazetted Government servants or two or more persons of respectability in the town, village or Pargana in which the applicant resides.</t>
  </si>
  <si>
    <t>To be furnished in case the applicant is not literate enough to sign his name. In the case of re-marriage of the widow while applying for family pension on behalf of the minor child, the widow should furnish(i) the date of her re-marriage (ii) name of the</t>
  </si>
  <si>
    <t>FORM 14 A</t>
  </si>
  <si>
    <t>(Annexure to Form 14 in triplicate)</t>
  </si>
  <si>
    <t>FORM OF DETAILS OF PARTICULARS FOR FAMILY PENSION</t>
  </si>
  <si>
    <t>Triple copy</t>
  </si>
  <si>
    <t xml:space="preserve">Name of the applicant : </t>
  </si>
  <si>
    <t xml:space="preserve">Name of the deceased Government servant/Pensioner : </t>
  </si>
  <si>
    <t xml:space="preserve">Relationship : widow/widower/ son/daughter/ guardian of minor : </t>
  </si>
  <si>
    <t xml:space="preserve">Date of birth : </t>
  </si>
  <si>
    <t xml:space="preserve">Signatures : </t>
  </si>
  <si>
    <t>Left hand thumb and finger impressions in case not literate to sign :</t>
  </si>
  <si>
    <t>Thumb Index Middle Ring Little</t>
  </si>
  <si>
    <t xml:space="preserve">Personal identification mark : </t>
  </si>
  <si>
    <t xml:space="preserve">Present Address :    </t>
  </si>
  <si>
    <t>Name of the Treasury/Branch of Public Sector Bank through which the pension is to be drawn</t>
  </si>
  <si>
    <t>Attested photograph :</t>
  </si>
  <si>
    <t>Attested photograph</t>
  </si>
  <si>
    <t>Signature, Name and designation with seal of the attesting officer.</t>
  </si>
  <si>
    <t>List of enclosures:-</t>
  </si>
  <si>
    <t xml:space="preserve">Three specimen signatures or left hand thumb and finger impressions of the claimant or guardian duly attested. </t>
  </si>
  <si>
    <t xml:space="preserve">Three copies of passport size photographs of the claimant or guardian duly attested. </t>
  </si>
  <si>
    <t xml:space="preserve">Three copies of descriptive roll of the claimant or guardian duly attested indicating height and personal marks. </t>
  </si>
  <si>
    <t>Name of Department with address (Office ID)</t>
  </si>
  <si>
    <t>Office ID</t>
  </si>
  <si>
    <t>Family Pension under rule 107(2)</t>
  </si>
  <si>
    <t>1</t>
  </si>
  <si>
    <t>Mobile No. of Pensioner &amp; E-mail ID</t>
  </si>
  <si>
    <t>After the certificate issued by the</t>
  </si>
  <si>
    <t>dated</t>
  </si>
  <si>
    <t>and my satisfaction, it is certified that , it is certified that</t>
  </si>
  <si>
    <t>Form of letter sanctioning Family Pension to the child or children of a retired Government servant who dies after retirement but does not leave behind a widow or widower</t>
  </si>
  <si>
    <t>former</t>
  </si>
  <si>
    <t>PPO no</t>
  </si>
  <si>
    <t>is suffers from a disability that prevents him from earning a living.</t>
  </si>
  <si>
    <t>income from other sources is not more than  Rs.</t>
  </si>
  <si>
    <t xml:space="preserve"> under the proviso given below rule 67(a) of Rajasthan Civil Services Pension Rules 1996</t>
  </si>
  <si>
    <t>Form of letter for  son or daughter of a Government servant is suffering from any disorder or disability of mind or is physically crippled or disabled</t>
  </si>
  <si>
    <t>13</t>
  </si>
  <si>
    <t xml:space="preserve">Photo copy of PAN card </t>
  </si>
  <si>
    <t>2A</t>
  </si>
  <si>
    <t xml:space="preserve">Photo copy of Adhar card </t>
  </si>
  <si>
    <t>2B</t>
  </si>
  <si>
    <t>Photo copy of front page of Bank Pass Book</t>
  </si>
  <si>
    <t>2C</t>
  </si>
  <si>
    <t>14</t>
  </si>
  <si>
    <t>15-16</t>
  </si>
  <si>
    <t>17</t>
  </si>
  <si>
    <t xml:space="preserve">क्र.स. </t>
  </si>
  <si>
    <t>परिवार के सदस्य का नाम</t>
  </si>
  <si>
    <t>व्यवसाय</t>
  </si>
  <si>
    <t>प्रार्थी से सम्बन्ध</t>
  </si>
  <si>
    <t>वार्षिक आय</t>
  </si>
  <si>
    <t>गॉंव का नाम</t>
  </si>
  <si>
    <t>तहसील</t>
  </si>
  <si>
    <t>खसरा</t>
  </si>
  <si>
    <t>रकबा</t>
  </si>
  <si>
    <t>सिंचित</t>
  </si>
  <si>
    <t>4. यह कि मेरे परिवार में अन्य स्त्रातों से आय निम्न प्रकार हैं-</t>
  </si>
  <si>
    <t>कुल/समस्त वार्षिक आय</t>
  </si>
  <si>
    <t>चरण(पैरा) संख्या 2,3,4 का योग</t>
  </si>
  <si>
    <t>6. मैं शपथपूर्वक कथन करता/करती हॅूं कि मेरे व मेरे परिवार के किसी सदस्य ने विगत में उक्त अंकित वार्षिक आय से भिन्न आय किसी प्रयोजनार्थ नहीं दर्शायी है तथा न ही इस बाबत कोई प्रमाण पत्र प्राप्त किया है ।</t>
  </si>
  <si>
    <t>7. मैं शपथपूर्वक कथन करता/करती हॅूं कि यह तथ्य मेरी जानकारी में है कि इस शपथ पत्र में अंकित एवं शपथ-पूर्वक उद्घोषित आय का गलत कथन अथवा मिथ्या होना भारतीय दण्ड संहिता के दण्डनीय अपराध है ।</t>
  </si>
  <si>
    <t>हस्ताक्षर शपथग्रहिता</t>
  </si>
  <si>
    <t>सत्यापन</t>
  </si>
  <si>
    <t>मैं शपथपूर्वक कथन करता/करती हॅूं कि उपरोक्त शपथपत्र की चरण संख्या 1 से 7 मेरी निजी जानकारी से लिखाया गया है जो सही है । इसमें कोई तथ्य नहीं छुपाया है और न ही असत्य लिखा है । ईश्वर साथी है ।</t>
  </si>
  <si>
    <t>हस्ताक्षर पहचनानकर्ता</t>
  </si>
  <si>
    <t>(नाम,पता,स्थान व दिनांक सहित)</t>
  </si>
  <si>
    <t>प्रमाणिकरण</t>
  </si>
  <si>
    <t>हस्ताक्षर</t>
  </si>
  <si>
    <t>प्रमाणिकरण अधिकारी</t>
  </si>
  <si>
    <t>का नाम व पद सील</t>
  </si>
  <si>
    <t>स्थान</t>
  </si>
  <si>
    <t xml:space="preserve">दिनांक </t>
  </si>
  <si>
    <t xml:space="preserve">मैं </t>
  </si>
  <si>
    <t>पुत्र/पुत्री/पत्नी श्री</t>
  </si>
  <si>
    <t>उम्र</t>
  </si>
  <si>
    <t xml:space="preserve"> निवासी</t>
  </si>
  <si>
    <t>जिला</t>
  </si>
  <si>
    <t>5. यह कि मैं शपथ पूर्वक घोषित करता/करती हॅूं कि उपरोक्तानुसार मेरे परिवार की कुल/समस्त वार्षिक आय ................ रूपये अखरे....................... रूपये है ।</t>
  </si>
  <si>
    <t>2...................................................................................................................................................</t>
  </si>
  <si>
    <t xml:space="preserve">ने मेरे समक्ष उपस्थित होकर </t>
  </si>
  <si>
    <t>शपथपूर्वक उक्तानुसार अभिकथन किया है जिसे प्रमाणिकृत किया जाता है ।  प्रार्थी की पहचान ......................................................... के द्वारा की गई है ।</t>
  </si>
  <si>
    <t xml:space="preserve">राजस्थान शपथपूर्वक निम्न बयान करता/करती हॅूं </t>
  </si>
  <si>
    <t>शपथ-पत्र</t>
  </si>
  <si>
    <t>पासपोर्ट साईज फोटो</t>
  </si>
  <si>
    <t>SAVITRI DEVI</t>
  </si>
  <si>
    <t>1. यह कि मुझे व मेरे परिवार की वार्षिक आय (वर्ष .......... ) के प्रमाण स्वरूप उदघोषणा करनी है ।</t>
  </si>
  <si>
    <t>2. यह कि मेरे व मेरे परिवार की वार्षिक आय (वर्ष ..............) के सम्बन्धित तत्यात्मक जानकारी निम्नानुसार है</t>
  </si>
  <si>
    <t>उपरोक्त शपर्थकर्ता नाम...........................................................................................</t>
  </si>
  <si>
    <t xml:space="preserve">पिता का नाम.......................................................... जाति.....................................उम्र............. </t>
  </si>
  <si>
    <t>निवासी...............................................................................................</t>
  </si>
  <si>
    <t>(कार्यपालक मजिस्ट्रेट/नोटरी पब्लिक)</t>
  </si>
  <si>
    <t>1....................................................................................................................................................</t>
  </si>
  <si>
    <t>प्रार्थी से भी ली जाने वाली सूचना</t>
  </si>
  <si>
    <t>प्रार्थी/प्रार्थीन का नाम</t>
  </si>
  <si>
    <t>पिता/पति का नाम</t>
  </si>
  <si>
    <t>(क) वर्तमान पता</t>
  </si>
  <si>
    <t>(ख) स्थाई पता</t>
  </si>
  <si>
    <t xml:space="preserve">गांव /शहर </t>
  </si>
  <si>
    <t>जन्म दिनांक</t>
  </si>
  <si>
    <t>धर्म</t>
  </si>
  <si>
    <t>मोबाईल नम्बर</t>
  </si>
  <si>
    <t>परिवार के सदस्य व उनकी वार्षिक आय का विवरण</t>
  </si>
  <si>
    <t>क्र.स.</t>
  </si>
  <si>
    <t>सदस्य का नाम</t>
  </si>
  <si>
    <t>सम्बन्ध मुखिया से</t>
  </si>
  <si>
    <t>उक्त तथ्यों के सत्यापन स्वरूप दो उत्तरदायी व्यक्तियों का साक्ष्य प्रमाण एवं स्वयं का शपथ-पत्र संलग्न है।</t>
  </si>
  <si>
    <t>मैं तस्दीक करता/करती हॅूं कि उपरोक्त विवरण मेरी जानकारी एवं विश्वास के अनुसार सही हैं।</t>
  </si>
  <si>
    <t xml:space="preserve">स्थान </t>
  </si>
  <si>
    <t>प्रार्थी के हस्ताक्षर</t>
  </si>
  <si>
    <t>निवास स्थान  का पूर्ण पता</t>
  </si>
  <si>
    <t xml:space="preserve">लिंग -: पुरूष /महिला </t>
  </si>
  <si>
    <t xml:space="preserve">क्या आप / आपका परिवार राजस्थान का मूल निवासी है -: हॉं /नहीं </t>
  </si>
  <si>
    <t xml:space="preserve">क्या आप आयकर दाता हैं-- हॉं /नहीं </t>
  </si>
  <si>
    <t>राज्य</t>
  </si>
  <si>
    <t>वैवाहिक स्थिति</t>
  </si>
  <si>
    <t>विवाहित/अविवाहित</t>
  </si>
  <si>
    <t xml:space="preserve">जाति </t>
  </si>
  <si>
    <t>उपजाति</t>
  </si>
  <si>
    <t>कार्य/व्यवसाय व उसकी प्रकृति</t>
  </si>
  <si>
    <t xml:space="preserve">अन्य स्त्रोत के आय (यथा मकान किराया,ब्याज,पेंशन,म्युचुअल फण्ड) आदि से </t>
  </si>
  <si>
    <t>टिन नम्बर होने की दशा में टिन नम्बर ……………………... एवं वाणिज्यक कर विभाग की रिर्टन की अद्यतन प्रति संलग्न करें।</t>
  </si>
  <si>
    <t>पेन कार्ड होने की दशा में पेन कार्ड नम्बर …………………………….. एवं आयकर विभाग की रिटर्न की अद्यतन प्रति संलग्न करें।</t>
  </si>
  <si>
    <t>3. यह कि मेरे परिवार के सदस्यों द्वारा धारित भूमि व नोशनल शेयर के धारित कुल भूति का विवरण इस प्रकार है-</t>
  </si>
  <si>
    <t>आय उदघोषणा पत्र</t>
  </si>
  <si>
    <t>उत्तरदायी व्यक्तियों के साक्ष्य प्रमाण</t>
  </si>
  <si>
    <t>(1) गवाह</t>
  </si>
  <si>
    <t>मैं</t>
  </si>
  <si>
    <t>पुत्र/पुत्री श्री</t>
  </si>
  <si>
    <t>निवासी</t>
  </si>
  <si>
    <t>विभाग का नाम</t>
  </si>
  <si>
    <t>पद</t>
  </si>
  <si>
    <t>प्राथी/प्रार्थीन</t>
  </si>
  <si>
    <t xml:space="preserve">निवासी </t>
  </si>
  <si>
    <t>दिनांक</t>
  </si>
  <si>
    <t>(2) गवाह</t>
  </si>
  <si>
    <t xml:space="preserve">पर कार्यरत हॅू, एवं </t>
  </si>
  <si>
    <t xml:space="preserve">शपथ पूर्वक बयान करता हॅूं कि </t>
  </si>
  <si>
    <t xml:space="preserve">को भली प्रकार से जानता हॅ,कि इनकी वार्षिक आय रूपये है इसके अलावा प्रार्थी के पास आय का अन्य स्त्रोत नहीं हैं </t>
  </si>
  <si>
    <t xml:space="preserve">गवाह का नाम व हस्ताक्षर </t>
  </si>
  <si>
    <t>Additional documents of applicant ,attached
 (in reference of Pension Department letter dated 03-01-22/21-01-22)</t>
  </si>
  <si>
    <t xml:space="preserve">is still married/ unmarried and his monthly </t>
  </si>
  <si>
    <t xml:space="preserve">is still </t>
  </si>
  <si>
    <t xml:space="preserve">and his monthly </t>
  </si>
  <si>
    <t xml:space="preserve"> Eligible for family pension</t>
  </si>
  <si>
    <t>Date of Retirement</t>
  </si>
  <si>
    <t>Retirement</t>
  </si>
  <si>
    <t>(कार्यालय का नाम)</t>
  </si>
  <si>
    <t>क्रमांकः-</t>
  </si>
  <si>
    <t xml:space="preserve"> दिनांक</t>
  </si>
  <si>
    <t>स्वतः संतुष्टि प्रमाण पत्र</t>
  </si>
  <si>
    <t>पुत्री श्री</t>
  </si>
  <si>
    <t>श्रीमती</t>
  </si>
  <si>
    <t>हस्ताक्षर कार्यालयाध्यक्ष</t>
  </si>
  <si>
    <t>मय मोहर</t>
  </si>
  <si>
    <t>पूर्णतया निर्भर थी और श्रीमती</t>
  </si>
  <si>
    <t xml:space="preserve">की अपने माता/पिता की मृत्यु (जो बाद में) के पश्चात अब तक भी </t>
  </si>
  <si>
    <t xml:space="preserve">उनके संसाधनो पर ही आर्थिक निर्भरता यथावत होने के कारण </t>
  </si>
  <si>
    <t>स्वत संतुष्टि के आधार पर श्रीमती</t>
  </si>
  <si>
    <t xml:space="preserve">अपनी विधवा /  परित्यक्ता की घटना के पश्चात एवं  यथास्थिति  </t>
  </si>
  <si>
    <t xml:space="preserve">              प्रस्तुत प्रकरण में प्राप्त दस्तावेजों एवं शपथ पत्र </t>
  </si>
  <si>
    <t>अपने माता/पिता की मृत्यु के समय (जो बाद में) आर्थिक रूप से उन पर</t>
  </si>
  <si>
    <t xml:space="preserve">की विधवा / परित्यक्ता पुत्री  पारिवारिक पेंशन स्वीकृत की जाकर  </t>
  </si>
  <si>
    <t>नियमानसुार अधिकृति जारी किए जाने की अभिशंषा की जाती है।</t>
  </si>
  <si>
    <t xml:space="preserve">के आधार पर अधोहस्ताक्षरकर्ता की इस बात पर पूर्ण संतुष्टि है कि  </t>
  </si>
  <si>
    <t xml:space="preserve">The receipt of this letter may kindly be acknowledged and this Department/ Office informed that instructions for the payment of Family Pension, to the guardian have been issued to the disbursing authority concerned. </t>
  </si>
  <si>
    <t>I am directed to say that late</t>
  </si>
</sst>
</file>

<file path=xl/styles.xml><?xml version="1.0" encoding="utf-8"?>
<styleSheet xmlns="http://schemas.openxmlformats.org/spreadsheetml/2006/main">
  <numFmts count="3">
    <numFmt numFmtId="164" formatCode="dd/mm/yyyy;@"/>
    <numFmt numFmtId="165" formatCode="_(&quot;Rs &quot;* #,##0_);_(&quot;Rs &quot;* \(#,##0\);_(&quot;Rs &quot;* &quot;-&quot;_);_(@_)"/>
    <numFmt numFmtId="166" formatCode="[$-F800]dddd\,\ mmmm\ dd\,\ yyyy"/>
  </numFmts>
  <fonts count="73">
    <font>
      <sz val="11"/>
      <color theme="1"/>
      <name val="Calibri"/>
      <family val="2"/>
      <scheme val="minor"/>
    </font>
    <font>
      <sz val="12"/>
      <color theme="1"/>
      <name val="Calibri"/>
      <family val="2"/>
      <scheme val="minor"/>
    </font>
    <font>
      <sz val="11"/>
      <color theme="1"/>
      <name val="Calibri"/>
      <family val="2"/>
      <scheme val="minor"/>
    </font>
    <font>
      <sz val="11"/>
      <color rgb="FF3F3F76"/>
      <name val="Calibri"/>
      <family val="2"/>
      <scheme val="minor"/>
    </font>
    <font>
      <b/>
      <sz val="11"/>
      <color rgb="FF3F3F3F"/>
      <name val="Calibri"/>
      <family val="2"/>
      <scheme val="minor"/>
    </font>
    <font>
      <sz val="10"/>
      <name val="Arial"/>
      <family val="2"/>
    </font>
    <font>
      <b/>
      <sz val="11"/>
      <name val="Arial"/>
      <family val="2"/>
    </font>
    <font>
      <b/>
      <sz val="10"/>
      <name val="Arial"/>
      <family val="2"/>
    </font>
    <font>
      <b/>
      <sz val="20"/>
      <name val="DevLys 010"/>
    </font>
    <font>
      <b/>
      <sz val="10.5"/>
      <name val="Arial"/>
      <family val="2"/>
    </font>
    <font>
      <b/>
      <sz val="12"/>
      <name val="Arial"/>
      <family val="2"/>
    </font>
    <font>
      <b/>
      <sz val="12"/>
      <name val="Times New Roman"/>
      <family val="1"/>
    </font>
    <font>
      <b/>
      <sz val="14"/>
      <name val="Arial"/>
      <family val="2"/>
    </font>
    <font>
      <b/>
      <sz val="14"/>
      <color indexed="14"/>
      <name val="Arial"/>
      <family val="2"/>
    </font>
    <font>
      <b/>
      <sz val="10"/>
      <color indexed="14"/>
      <name val="Arial"/>
      <family val="2"/>
    </font>
    <font>
      <sz val="10"/>
      <name val="Arial"/>
      <family val="2"/>
    </font>
    <font>
      <b/>
      <sz val="14"/>
      <color indexed="9"/>
      <name val="Calibri"/>
      <family val="2"/>
    </font>
    <font>
      <sz val="14"/>
      <name val="Sylfaen"/>
      <family val="1"/>
    </font>
    <font>
      <b/>
      <sz val="16"/>
      <name val="DevLys 010"/>
    </font>
    <font>
      <b/>
      <sz val="14"/>
      <name val="Calibri"/>
      <family val="2"/>
    </font>
    <font>
      <sz val="14"/>
      <name val="Calibri"/>
      <family val="2"/>
    </font>
    <font>
      <sz val="12"/>
      <name val="Arial"/>
      <family val="2"/>
    </font>
    <font>
      <sz val="12"/>
      <name val="Calibri"/>
      <family val="2"/>
    </font>
    <font>
      <b/>
      <sz val="12"/>
      <color theme="1"/>
      <name val="Calibri"/>
      <family val="2"/>
      <scheme val="minor"/>
    </font>
    <font>
      <sz val="12"/>
      <color theme="1"/>
      <name val="Calibri"/>
      <family val="2"/>
      <scheme val="minor"/>
    </font>
    <font>
      <sz val="12"/>
      <color indexed="8"/>
      <name val="Calibri"/>
      <family val="2"/>
    </font>
    <font>
      <b/>
      <sz val="11"/>
      <color theme="1"/>
      <name val="Arial"/>
      <family val="2"/>
    </font>
    <font>
      <sz val="12"/>
      <name val="Sylfaen"/>
      <family val="1"/>
    </font>
    <font>
      <b/>
      <sz val="12"/>
      <name val="Calibri"/>
      <family val="2"/>
    </font>
    <font>
      <sz val="10"/>
      <name val="Calibri"/>
      <family val="2"/>
    </font>
    <font>
      <b/>
      <sz val="8"/>
      <color indexed="81"/>
      <name val="Tahoma"/>
      <family val="2"/>
    </font>
    <font>
      <b/>
      <sz val="12"/>
      <name val="Sylfaen"/>
      <family val="1"/>
    </font>
    <font>
      <sz val="11"/>
      <name val="Calibri"/>
      <family val="2"/>
    </font>
    <font>
      <sz val="8"/>
      <name val="Calibri"/>
      <family val="2"/>
    </font>
    <font>
      <i/>
      <sz val="12"/>
      <name val="Calibri"/>
      <family val="2"/>
    </font>
    <font>
      <b/>
      <u/>
      <sz val="12"/>
      <name val="Calibri"/>
      <family val="2"/>
    </font>
    <font>
      <i/>
      <u/>
      <sz val="12"/>
      <name val="Calibri"/>
      <family val="2"/>
    </font>
    <font>
      <u/>
      <sz val="12"/>
      <name val="Calibri"/>
      <family val="2"/>
    </font>
    <font>
      <sz val="12"/>
      <name val="Times New Roman"/>
      <family val="1"/>
    </font>
    <font>
      <b/>
      <i/>
      <u/>
      <sz val="12"/>
      <name val="Calibri"/>
      <family val="2"/>
    </font>
    <font>
      <b/>
      <i/>
      <u/>
      <sz val="12"/>
      <color indexed="10"/>
      <name val="Calibri"/>
      <family val="2"/>
    </font>
    <font>
      <sz val="10"/>
      <name val="Sylfaen"/>
      <family val="1"/>
    </font>
    <font>
      <b/>
      <sz val="11"/>
      <name val="Calibri"/>
      <family val="2"/>
    </font>
    <font>
      <sz val="10"/>
      <name val="Tahoma"/>
      <family val="2"/>
    </font>
    <font>
      <b/>
      <sz val="10"/>
      <name val="Tahoma"/>
      <family val="2"/>
    </font>
    <font>
      <sz val="12"/>
      <name val="Tahoma"/>
      <family val="2"/>
    </font>
    <font>
      <b/>
      <sz val="10"/>
      <name val="Calibri"/>
      <family val="2"/>
    </font>
    <font>
      <b/>
      <i/>
      <u/>
      <sz val="12"/>
      <color indexed="56"/>
      <name val="Calibri"/>
      <family val="2"/>
    </font>
    <font>
      <b/>
      <i/>
      <u/>
      <sz val="12"/>
      <color theme="5" tint="-0.249977111117893"/>
      <name val="Calibri"/>
      <family val="2"/>
    </font>
    <font>
      <sz val="9"/>
      <name val="Calibri"/>
      <family val="2"/>
    </font>
    <font>
      <u/>
      <sz val="10"/>
      <color indexed="12"/>
      <name val="Arial"/>
      <family val="2"/>
    </font>
    <font>
      <b/>
      <u/>
      <sz val="16"/>
      <color indexed="12"/>
      <name val="Arial"/>
      <family val="2"/>
    </font>
    <font>
      <b/>
      <sz val="13"/>
      <color theme="3"/>
      <name val="Calibri"/>
      <family val="2"/>
      <scheme val="minor"/>
    </font>
    <font>
      <sz val="10"/>
      <name val="Arial"/>
      <family val="2"/>
    </font>
    <font>
      <b/>
      <sz val="12"/>
      <color indexed="8"/>
      <name val="Calibri"/>
      <family val="2"/>
    </font>
    <font>
      <sz val="11"/>
      <color indexed="8"/>
      <name val="Arial"/>
      <family val="2"/>
    </font>
    <font>
      <i/>
      <u/>
      <sz val="14"/>
      <name val="Calibri"/>
      <family val="2"/>
    </font>
    <font>
      <sz val="11"/>
      <color indexed="8"/>
      <name val="Calibri"/>
      <family val="2"/>
    </font>
    <font>
      <b/>
      <i/>
      <u/>
      <sz val="14"/>
      <color theme="9" tint="-0.249977111117893"/>
      <name val="Arial"/>
      <family val="2"/>
    </font>
    <font>
      <sz val="12"/>
      <name val="Calibri"/>
      <family val="2"/>
      <scheme val="minor"/>
    </font>
    <font>
      <b/>
      <i/>
      <u/>
      <sz val="12"/>
      <color theme="9" tint="-0.249977111117893"/>
      <name val="Arial"/>
      <family val="2"/>
    </font>
    <font>
      <b/>
      <sz val="12"/>
      <color indexed="14"/>
      <name val="Arial"/>
      <family val="2"/>
    </font>
    <font>
      <b/>
      <sz val="14"/>
      <color theme="1"/>
      <name val="Calibri"/>
      <family val="2"/>
      <scheme val="minor"/>
    </font>
    <font>
      <sz val="18"/>
      <color theme="1"/>
      <name val="Calibri"/>
      <family val="2"/>
      <scheme val="minor"/>
    </font>
    <font>
      <b/>
      <sz val="18"/>
      <color theme="1"/>
      <name val="Calibri"/>
      <family val="2"/>
      <scheme val="minor"/>
    </font>
    <font>
      <b/>
      <sz val="16"/>
      <color theme="1"/>
      <name val="Calibri"/>
      <family val="2"/>
      <scheme val="minor"/>
    </font>
    <font>
      <sz val="16"/>
      <color theme="1"/>
      <name val="DevLys 010"/>
    </font>
    <font>
      <sz val="14"/>
      <color theme="1"/>
      <name val="Calibri"/>
      <family val="2"/>
      <scheme val="minor"/>
    </font>
    <font>
      <sz val="16"/>
      <color theme="1"/>
      <name val="Calibri"/>
      <family val="2"/>
      <scheme val="minor"/>
    </font>
    <font>
      <u/>
      <sz val="16"/>
      <color theme="1"/>
      <name val="Calibri"/>
      <family val="2"/>
      <scheme val="minor"/>
    </font>
    <font>
      <sz val="12"/>
      <color indexed="8"/>
      <name val="Calibri"/>
      <family val="2"/>
      <scheme val="minor"/>
    </font>
    <font>
      <b/>
      <u/>
      <sz val="12"/>
      <name val="Calibri"/>
      <family val="2"/>
      <scheme val="minor"/>
    </font>
    <font>
      <b/>
      <sz val="14"/>
      <name val="Calibri"/>
      <family val="2"/>
      <scheme val="minor"/>
    </font>
  </fonts>
  <fills count="12">
    <fill>
      <patternFill patternType="none"/>
    </fill>
    <fill>
      <patternFill patternType="gray125"/>
    </fill>
    <fill>
      <patternFill patternType="solid">
        <fgColor rgb="FFFFCC99"/>
      </patternFill>
    </fill>
    <fill>
      <patternFill patternType="solid">
        <fgColor rgb="FFF2F2F2"/>
      </patternFill>
    </fill>
    <fill>
      <patternFill patternType="solid">
        <fgColor indexed="9"/>
        <bgColor indexed="64"/>
      </patternFill>
    </fill>
    <fill>
      <patternFill patternType="solid">
        <fgColor indexed="10"/>
      </patternFill>
    </fill>
    <fill>
      <patternFill patternType="solid">
        <fgColor indexed="26"/>
      </patternFill>
    </fill>
    <fill>
      <patternFill patternType="solid">
        <fgColor theme="9" tint="0.39997558519241921"/>
        <bgColor indexed="64"/>
      </patternFill>
    </fill>
    <fill>
      <patternFill patternType="solid">
        <fgColor theme="0" tint="-0.14999847407452621"/>
        <bgColor indexed="64"/>
      </patternFill>
    </fill>
    <fill>
      <patternFill patternType="solid">
        <fgColor indexed="22"/>
        <bgColor indexed="64"/>
      </patternFill>
    </fill>
    <fill>
      <patternFill patternType="solid">
        <fgColor indexed="55"/>
        <bgColor indexed="64"/>
      </patternFill>
    </fill>
    <fill>
      <patternFill patternType="solid">
        <fgColor indexed="51"/>
        <bgColor indexed="64"/>
      </patternFill>
    </fill>
  </fills>
  <borders count="38">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style="double">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right/>
      <top style="medium">
        <color indexed="64"/>
      </top>
      <bottom/>
      <diagonal/>
    </border>
    <border>
      <left/>
      <right/>
      <top/>
      <bottom style="thick">
        <color theme="4" tint="0.499984740745262"/>
      </bottom>
      <diagonal/>
    </border>
    <border>
      <left/>
      <right/>
      <top/>
      <bottom style="dashed">
        <color auto="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style="dashed">
        <color auto="1"/>
      </bottom>
      <diagonal/>
    </border>
  </borders>
  <cellStyleXfs count="25">
    <xf numFmtId="0" fontId="0" fillId="0" borderId="0"/>
    <xf numFmtId="0" fontId="5" fillId="0" borderId="0"/>
    <xf numFmtId="0" fontId="15" fillId="0" borderId="0"/>
    <xf numFmtId="0" fontId="3" fillId="2" borderId="1" applyNumberFormat="0" applyAlignment="0" applyProtection="0"/>
    <xf numFmtId="0" fontId="2" fillId="0" borderId="0"/>
    <xf numFmtId="0" fontId="15" fillId="0" borderId="0"/>
    <xf numFmtId="0" fontId="15" fillId="0" borderId="0"/>
    <xf numFmtId="0" fontId="15" fillId="0" borderId="0"/>
    <xf numFmtId="0" fontId="15" fillId="0" borderId="0"/>
    <xf numFmtId="0" fontId="15" fillId="0" borderId="0"/>
    <xf numFmtId="0" fontId="15" fillId="0" borderId="0"/>
    <xf numFmtId="0" fontId="4" fillId="3" borderId="2" applyNumberFormat="0" applyAlignment="0" applyProtection="0"/>
    <xf numFmtId="9" fontId="15" fillId="0" borderId="0" applyFont="0" applyFill="0" applyBorder="0" applyAlignment="0" applyProtection="0"/>
    <xf numFmtId="9" fontId="15" fillId="0" borderId="0" applyFont="0" applyFill="0" applyBorder="0" applyAlignment="0" applyProtection="0"/>
    <xf numFmtId="0" fontId="16" fillId="5" borderId="11">
      <alignment horizontal="center" vertical="center" wrapText="1"/>
    </xf>
    <xf numFmtId="0" fontId="15" fillId="6" borderId="0" applyNumberFormat="0" applyFont="0" applyBorder="0" applyAlignment="0" applyProtection="0"/>
    <xf numFmtId="0" fontId="50" fillId="0" borderId="0" applyNumberFormat="0" applyFill="0" applyBorder="0" applyAlignment="0" applyProtection="0">
      <alignment vertical="top"/>
      <protection locked="0"/>
    </xf>
    <xf numFmtId="0" fontId="5" fillId="0" borderId="0"/>
    <xf numFmtId="0" fontId="53" fillId="0" borderId="0"/>
    <xf numFmtId="0" fontId="5" fillId="0" borderId="0"/>
    <xf numFmtId="0" fontId="52" fillId="0" borderId="29" applyNumberFormat="0" applyFill="0" applyAlignment="0" applyProtection="0"/>
    <xf numFmtId="0" fontId="2" fillId="0" borderId="0"/>
    <xf numFmtId="9" fontId="5" fillId="0" borderId="0" applyFont="0" applyFill="0" applyBorder="0" applyAlignment="0" applyProtection="0"/>
    <xf numFmtId="9" fontId="5" fillId="0" borderId="0" applyFont="0" applyFill="0" applyBorder="0" applyAlignment="0" applyProtection="0"/>
    <xf numFmtId="0" fontId="1" fillId="0" borderId="0"/>
  </cellStyleXfs>
  <cellXfs count="880">
    <xf numFmtId="0" fontId="0" fillId="0" borderId="0" xfId="0"/>
    <xf numFmtId="0" fontId="7" fillId="0" borderId="0" xfId="1" applyFont="1" applyBorder="1"/>
    <xf numFmtId="0" fontId="7" fillId="4" borderId="0" xfId="1" applyFont="1" applyFill="1" applyBorder="1"/>
    <xf numFmtId="0" fontId="8" fillId="4" borderId="0" xfId="1" applyFont="1" applyFill="1" applyBorder="1" applyAlignment="1">
      <alignment horizontal="center" vertical="center" wrapText="1"/>
    </xf>
    <xf numFmtId="0" fontId="6" fillId="4" borderId="0" xfId="1" applyFont="1" applyFill="1" applyBorder="1"/>
    <xf numFmtId="0" fontId="7" fillId="4" borderId="0" xfId="1" applyFont="1" applyFill="1" applyBorder="1" applyAlignment="1">
      <alignment horizontal="center"/>
    </xf>
    <xf numFmtId="0" fontId="9" fillId="4" borderId="0" xfId="1" applyFont="1" applyFill="1" applyBorder="1"/>
    <xf numFmtId="0" fontId="10" fillId="4" borderId="0" xfId="1" applyFont="1" applyFill="1" applyBorder="1"/>
    <xf numFmtId="0" fontId="6" fillId="4" borderId="3" xfId="1" applyFont="1" applyFill="1" applyBorder="1" applyAlignment="1">
      <alignment horizontal="center" vertical="center" wrapText="1"/>
    </xf>
    <xf numFmtId="0" fontId="6" fillId="4" borderId="4" xfId="1" applyFont="1" applyFill="1" applyBorder="1" applyAlignment="1">
      <alignment horizontal="center" vertical="center" wrapText="1"/>
    </xf>
    <xf numFmtId="0" fontId="6" fillId="4" borderId="5" xfId="1" applyFont="1" applyFill="1" applyBorder="1" applyAlignment="1">
      <alignment horizontal="center" vertical="center" wrapText="1"/>
    </xf>
    <xf numFmtId="0" fontId="11" fillId="4" borderId="6" xfId="1" applyFont="1" applyFill="1" applyBorder="1"/>
    <xf numFmtId="0" fontId="12" fillId="4" borderId="0" xfId="1" applyFont="1" applyFill="1" applyBorder="1" applyAlignment="1">
      <alignment horizontal="left"/>
    </xf>
    <xf numFmtId="0" fontId="14" fillId="4" borderId="7" xfId="1" applyFont="1" applyFill="1" applyBorder="1" applyAlignment="1">
      <alignment horizontal="left" vertical="center" wrapText="1"/>
    </xf>
    <xf numFmtId="0" fontId="13" fillId="4" borderId="0" xfId="1" applyFont="1" applyFill="1" applyBorder="1" applyAlignment="1">
      <alignment horizontal="left"/>
    </xf>
    <xf numFmtId="0" fontId="13" fillId="4" borderId="7" xfId="1" applyFont="1" applyFill="1" applyBorder="1" applyAlignment="1">
      <alignment horizontal="left"/>
    </xf>
    <xf numFmtId="0" fontId="7" fillId="4" borderId="6" xfId="1" applyFont="1" applyFill="1" applyBorder="1"/>
    <xf numFmtId="0" fontId="12" fillId="4" borderId="0" xfId="1" applyFont="1" applyFill="1" applyBorder="1" applyAlignment="1">
      <alignment vertical="center" wrapText="1"/>
    </xf>
    <xf numFmtId="0" fontId="7" fillId="4" borderId="0" xfId="1" applyFont="1" applyFill="1" applyBorder="1" applyAlignment="1">
      <alignment vertical="center" wrapText="1"/>
    </xf>
    <xf numFmtId="0" fontId="5" fillId="4" borderId="0" xfId="1" applyFill="1" applyAlignment="1">
      <alignment vertical="center" wrapText="1"/>
    </xf>
    <xf numFmtId="0" fontId="11" fillId="4" borderId="8" xfId="1" applyFont="1" applyFill="1" applyBorder="1"/>
    <xf numFmtId="0" fontId="5" fillId="4" borderId="9" xfId="1" applyFill="1" applyBorder="1" applyAlignment="1">
      <alignment vertical="center" wrapText="1"/>
    </xf>
    <xf numFmtId="0" fontId="12" fillId="0" borderId="0" xfId="2" applyFont="1" applyBorder="1"/>
    <xf numFmtId="0" fontId="14" fillId="4" borderId="0" xfId="1" applyFont="1" applyFill="1" applyBorder="1" applyAlignment="1">
      <alignment horizontal="left" vertical="center" wrapText="1"/>
    </xf>
    <xf numFmtId="0" fontId="5" fillId="0" borderId="0" xfId="1" applyAlignment="1">
      <alignment horizontal="center" vertical="center"/>
    </xf>
    <xf numFmtId="0" fontId="17" fillId="0" borderId="0" xfId="1" applyFont="1"/>
    <xf numFmtId="0" fontId="20" fillId="0" borderId="14" xfId="1" applyFont="1" applyBorder="1" applyAlignment="1">
      <alignment horizontal="center" vertical="center"/>
    </xf>
    <xf numFmtId="0" fontId="20" fillId="0" borderId="14" xfId="1" applyFont="1" applyBorder="1" applyAlignment="1">
      <alignment vertical="top"/>
    </xf>
    <xf numFmtId="0" fontId="20" fillId="0" borderId="14" xfId="1" applyFont="1" applyBorder="1" applyAlignment="1">
      <alignment horizontal="center" vertical="center" wrapText="1"/>
    </xf>
    <xf numFmtId="0" fontId="20" fillId="4" borderId="14" xfId="1" applyFont="1" applyFill="1" applyBorder="1" applyAlignment="1">
      <alignment horizontal="center" vertical="top" wrapText="1"/>
    </xf>
    <xf numFmtId="0" fontId="17" fillId="0" borderId="0" xfId="1" applyFont="1" applyAlignment="1">
      <alignment horizontal="justify" vertical="top"/>
    </xf>
    <xf numFmtId="0" fontId="20" fillId="0" borderId="14" xfId="1" applyFont="1" applyBorder="1"/>
    <xf numFmtId="164" fontId="21" fillId="0" borderId="14" xfId="1" applyNumberFormat="1" applyFont="1" applyBorder="1" applyAlignment="1">
      <alignment horizontal="center"/>
    </xf>
    <xf numFmtId="0" fontId="20" fillId="0" borderId="0" xfId="1" applyFont="1" applyAlignment="1">
      <alignment horizontal="center" vertical="center"/>
    </xf>
    <xf numFmtId="0" fontId="20" fillId="0" borderId="0" xfId="1" applyFont="1"/>
    <xf numFmtId="0" fontId="5" fillId="0" borderId="0" xfId="1"/>
    <xf numFmtId="0" fontId="23" fillId="7" borderId="20" xfId="1" applyFont="1" applyFill="1" applyBorder="1" applyAlignment="1">
      <alignment horizontal="center" vertical="center" wrapText="1"/>
    </xf>
    <xf numFmtId="0" fontId="24" fillId="8" borderId="14" xfId="1" applyFont="1" applyFill="1" applyBorder="1" applyAlignment="1">
      <alignment horizontal="center" vertical="top"/>
    </xf>
    <xf numFmtId="0" fontId="24" fillId="8" borderId="14" xfId="1" applyFont="1" applyFill="1" applyBorder="1" applyAlignment="1">
      <alignment vertical="top"/>
    </xf>
    <xf numFmtId="0" fontId="24" fillId="8" borderId="14" xfId="1" applyFont="1" applyFill="1" applyBorder="1" applyAlignment="1">
      <alignment horizontal="left" vertical="top" wrapText="1"/>
    </xf>
    <xf numFmtId="0" fontId="24" fillId="8" borderId="14" xfId="1" applyFont="1" applyFill="1" applyBorder="1" applyAlignment="1">
      <alignment horizontal="center" vertical="top" wrapText="1"/>
    </xf>
    <xf numFmtId="49" fontId="24" fillId="8" borderId="14" xfId="1" applyNumberFormat="1" applyFont="1" applyFill="1" applyBorder="1" applyAlignment="1">
      <alignment horizontal="left" vertical="top" wrapText="1"/>
    </xf>
    <xf numFmtId="0" fontId="27" fillId="0" borderId="0" xfId="2" applyFont="1" applyFill="1"/>
    <xf numFmtId="0" fontId="22" fillId="0" borderId="0" xfId="2" applyFont="1" applyFill="1"/>
    <xf numFmtId="0" fontId="28" fillId="0" borderId="0" xfId="2" applyFont="1" applyFill="1" applyAlignment="1"/>
    <xf numFmtId="0" fontId="22" fillId="0" borderId="0" xfId="2" applyFont="1" applyFill="1" applyAlignment="1">
      <alignment horizontal="left"/>
    </xf>
    <xf numFmtId="0" fontId="22" fillId="0" borderId="14" xfId="2" applyFont="1" applyFill="1" applyBorder="1" applyAlignment="1">
      <alignment horizontal="center" vertical="top" wrapText="1"/>
    </xf>
    <xf numFmtId="165" fontId="22" fillId="0" borderId="14" xfId="2" applyNumberFormat="1" applyFont="1" applyFill="1" applyBorder="1" applyAlignment="1">
      <alignment horizontal="center"/>
    </xf>
    <xf numFmtId="0" fontId="22" fillId="0" borderId="14" xfId="2" applyFont="1" applyFill="1" applyBorder="1"/>
    <xf numFmtId="0" fontId="29" fillId="0" borderId="0" xfId="2" applyFont="1" applyFill="1" applyAlignment="1">
      <alignment horizontal="left" vertical="center" wrapText="1"/>
    </xf>
    <xf numFmtId="0" fontId="22" fillId="0" borderId="0" xfId="2" applyFont="1" applyFill="1" applyAlignment="1">
      <alignment horizontal="center"/>
    </xf>
    <xf numFmtId="0" fontId="22" fillId="4" borderId="0" xfId="2" applyFont="1" applyFill="1"/>
    <xf numFmtId="0" fontId="22" fillId="4" borderId="0" xfId="2" applyFont="1" applyFill="1" applyAlignment="1">
      <alignment horizontal="left" vertical="center" wrapText="1"/>
    </xf>
    <xf numFmtId="0" fontId="22" fillId="4" borderId="0" xfId="2" applyFont="1" applyFill="1" applyAlignment="1">
      <alignment vertical="center" wrapText="1"/>
    </xf>
    <xf numFmtId="0" fontId="27" fillId="0" borderId="0" xfId="2" applyFont="1" applyAlignment="1">
      <alignment horizontal="center"/>
    </xf>
    <xf numFmtId="0" fontId="27" fillId="0" borderId="0" xfId="2" applyFont="1"/>
    <xf numFmtId="0" fontId="31" fillId="0" borderId="0" xfId="2" applyFont="1" applyAlignment="1"/>
    <xf numFmtId="0" fontId="31" fillId="0" borderId="0" xfId="2" applyFont="1" applyAlignment="1">
      <alignment horizontal="center"/>
    </xf>
    <xf numFmtId="0" fontId="22" fillId="4" borderId="14" xfId="2" applyFont="1" applyFill="1" applyBorder="1" applyAlignment="1">
      <alignment horizontal="center" vertical="top"/>
    </xf>
    <xf numFmtId="0" fontId="22" fillId="4" borderId="14" xfId="2" applyFont="1" applyFill="1" applyBorder="1"/>
    <xf numFmtId="0" fontId="21" fillId="0" borderId="0" xfId="2" applyFont="1" applyFill="1"/>
    <xf numFmtId="0" fontId="22" fillId="4" borderId="0" xfId="2" applyFont="1" applyFill="1" applyBorder="1" applyAlignment="1">
      <alignment horizontal="center" vertical="top"/>
    </xf>
    <xf numFmtId="0" fontId="22" fillId="4" borderId="0" xfId="2" applyFont="1" applyFill="1" applyBorder="1" applyAlignment="1">
      <alignment horizontal="left" vertical="center" wrapText="1"/>
    </xf>
    <xf numFmtId="0" fontId="22" fillId="4" borderId="0" xfId="2" applyFont="1" applyFill="1" applyBorder="1" applyAlignment="1">
      <alignment horizontal="center" vertical="center" wrapText="1"/>
    </xf>
    <xf numFmtId="0" fontId="22" fillId="4" borderId="0" xfId="2" applyFont="1" applyFill="1" applyBorder="1" applyAlignment="1">
      <alignment vertical="center" wrapText="1"/>
    </xf>
    <xf numFmtId="0" fontId="22" fillId="4" borderId="0" xfId="2" applyFont="1" applyFill="1" applyBorder="1" applyAlignment="1">
      <alignment horizontal="center"/>
    </xf>
    <xf numFmtId="0" fontId="27" fillId="0" borderId="0" xfId="2" applyFont="1" applyFill="1" applyAlignment="1">
      <alignment horizontal="center"/>
    </xf>
    <xf numFmtId="0" fontId="22" fillId="4" borderId="14" xfId="2" applyFont="1" applyFill="1" applyBorder="1" applyAlignment="1">
      <alignment horizontal="center"/>
    </xf>
    <xf numFmtId="0" fontId="22" fillId="4" borderId="14" xfId="2" applyFont="1" applyFill="1" applyBorder="1" applyAlignment="1">
      <alignment horizontal="center" wrapText="1"/>
    </xf>
    <xf numFmtId="0" fontId="22" fillId="4" borderId="20" xfId="2" applyFont="1" applyFill="1" applyBorder="1" applyAlignment="1">
      <alignment horizontal="center"/>
    </xf>
    <xf numFmtId="1" fontId="22" fillId="4" borderId="14" xfId="2" applyNumberFormat="1" applyFont="1" applyFill="1" applyBorder="1" applyAlignment="1">
      <alignment horizontal="center"/>
    </xf>
    <xf numFmtId="0" fontId="22" fillId="4" borderId="20" xfId="2" applyFont="1" applyFill="1" applyBorder="1" applyAlignment="1">
      <alignment horizontal="center" vertical="center" wrapText="1"/>
    </xf>
    <xf numFmtId="164" fontId="22" fillId="4" borderId="14" xfId="2" applyNumberFormat="1" applyFont="1" applyFill="1" applyBorder="1" applyAlignment="1">
      <alignment horizontal="center"/>
    </xf>
    <xf numFmtId="0" fontId="22" fillId="4" borderId="14" xfId="2" applyNumberFormat="1" applyFont="1" applyFill="1" applyBorder="1" applyAlignment="1">
      <alignment horizontal="center"/>
    </xf>
    <xf numFmtId="164" fontId="22" fillId="4" borderId="14" xfId="2" applyNumberFormat="1" applyFont="1" applyFill="1" applyBorder="1" applyAlignment="1"/>
    <xf numFmtId="0" fontId="22" fillId="4" borderId="14" xfId="2" applyFont="1" applyFill="1" applyBorder="1" applyAlignment="1">
      <alignment horizontal="center" vertical="center" wrapText="1"/>
    </xf>
    <xf numFmtId="164" fontId="29" fillId="4" borderId="14" xfId="2" applyNumberFormat="1" applyFont="1" applyFill="1" applyBorder="1" applyAlignment="1">
      <alignment shrinkToFit="1"/>
    </xf>
    <xf numFmtId="0" fontId="22" fillId="4" borderId="14" xfId="2" applyFont="1" applyFill="1" applyBorder="1" applyAlignment="1">
      <alignment shrinkToFit="1"/>
    </xf>
    <xf numFmtId="165" fontId="22" fillId="4" borderId="14" xfId="2" applyNumberFormat="1" applyFont="1" applyFill="1" applyBorder="1" applyAlignment="1">
      <alignment shrinkToFit="1"/>
    </xf>
    <xf numFmtId="0" fontId="22" fillId="4" borderId="25" xfId="2" applyFont="1" applyFill="1" applyBorder="1" applyAlignment="1"/>
    <xf numFmtId="0" fontId="22" fillId="4" borderId="26" xfId="2" applyFont="1" applyFill="1" applyBorder="1" applyAlignment="1"/>
    <xf numFmtId="0" fontId="22" fillId="4" borderId="14" xfId="2" applyFont="1" applyFill="1" applyBorder="1" applyAlignment="1">
      <alignment horizontal="center" vertical="top" wrapText="1"/>
    </xf>
    <xf numFmtId="0" fontId="22" fillId="4" borderId="0" xfId="2" applyFont="1" applyFill="1" applyBorder="1" applyAlignment="1">
      <alignment horizontal="justify" vertical="justify" wrapText="1"/>
    </xf>
    <xf numFmtId="0" fontId="22" fillId="4" borderId="0" xfId="2" applyFont="1" applyFill="1" applyBorder="1"/>
    <xf numFmtId="0" fontId="28" fillId="4" borderId="0" xfId="2" applyFont="1" applyFill="1" applyBorder="1" applyAlignment="1">
      <alignment horizontal="center"/>
    </xf>
    <xf numFmtId="0" fontId="28" fillId="4" borderId="0" xfId="2" applyFont="1" applyFill="1" applyBorder="1" applyAlignment="1">
      <alignment horizontal="right"/>
    </xf>
    <xf numFmtId="0" fontId="22" fillId="4" borderId="14" xfId="2" applyFont="1" applyFill="1" applyBorder="1" applyAlignment="1">
      <alignment horizontal="left"/>
    </xf>
    <xf numFmtId="0" fontId="22" fillId="4" borderId="0" xfId="2" applyFont="1" applyFill="1" applyBorder="1" applyAlignment="1">
      <alignment horizontal="left"/>
    </xf>
    <xf numFmtId="0" fontId="22" fillId="4" borderId="0" xfId="2" applyFont="1" applyFill="1" applyBorder="1" applyAlignment="1">
      <alignment horizontal="right"/>
    </xf>
    <xf numFmtId="0" fontId="22" fillId="4" borderId="14" xfId="2" applyFont="1" applyFill="1" applyBorder="1" applyAlignment="1">
      <alignment vertical="center" wrapText="1"/>
    </xf>
    <xf numFmtId="0" fontId="22" fillId="4" borderId="14" xfId="2" applyFont="1" applyFill="1" applyBorder="1" applyAlignment="1"/>
    <xf numFmtId="0" fontId="32" fillId="4" borderId="14" xfId="2" applyFont="1" applyFill="1" applyBorder="1" applyAlignment="1">
      <alignment horizontal="center" vertical="center" wrapText="1"/>
    </xf>
    <xf numFmtId="0" fontId="28" fillId="4" borderId="14" xfId="2" applyFont="1" applyFill="1" applyBorder="1" applyAlignment="1">
      <alignment horizontal="center" wrapText="1"/>
    </xf>
    <xf numFmtId="0" fontId="22" fillId="4" borderId="0" xfId="2" applyFont="1" applyFill="1" applyBorder="1" applyAlignment="1">
      <alignment horizontal="right" vertical="center" wrapText="1"/>
    </xf>
    <xf numFmtId="0" fontId="22" fillId="4" borderId="24" xfId="2" applyFont="1" applyFill="1" applyBorder="1"/>
    <xf numFmtId="0" fontId="28" fillId="4" borderId="0" xfId="2" applyFont="1" applyFill="1" applyBorder="1" applyAlignment="1">
      <alignment horizontal="left"/>
    </xf>
    <xf numFmtId="0" fontId="22" fillId="4" borderId="0" xfId="2" applyFont="1" applyFill="1" applyBorder="1" applyAlignment="1">
      <alignment horizontal="center" wrapText="1"/>
    </xf>
    <xf numFmtId="0" fontId="22" fillId="4" borderId="12" xfId="2" applyFont="1" applyFill="1" applyBorder="1" applyAlignment="1">
      <alignment horizontal="center" wrapText="1"/>
    </xf>
    <xf numFmtId="1" fontId="22" fillId="4" borderId="12" xfId="2" applyNumberFormat="1" applyFont="1" applyFill="1" applyBorder="1" applyAlignment="1">
      <alignment horizontal="center" wrapText="1"/>
    </xf>
    <xf numFmtId="0" fontId="22" fillId="4" borderId="0" xfId="2" applyFont="1" applyFill="1" applyBorder="1" applyAlignment="1">
      <alignment wrapText="1"/>
    </xf>
    <xf numFmtId="165" fontId="19" fillId="4" borderId="0" xfId="2" applyNumberFormat="1" applyFont="1" applyFill="1" applyBorder="1" applyAlignment="1" applyProtection="1">
      <alignment horizontal="center" vertical="center"/>
    </xf>
    <xf numFmtId="0" fontId="29" fillId="4" borderId="0" xfId="2" applyFont="1" applyFill="1" applyBorder="1" applyAlignment="1">
      <alignment vertical="center" wrapText="1"/>
    </xf>
    <xf numFmtId="0" fontId="22" fillId="4" borderId="0" xfId="2" applyFont="1" applyFill="1" applyAlignment="1">
      <alignment horizontal="center"/>
    </xf>
    <xf numFmtId="0" fontId="22" fillId="4" borderId="0" xfId="2" applyFont="1" applyFill="1" applyAlignment="1">
      <alignment horizontal="center" wrapText="1"/>
    </xf>
    <xf numFmtId="0" fontId="15" fillId="0" borderId="0" xfId="2"/>
    <xf numFmtId="0" fontId="21" fillId="0" borderId="0" xfId="2" applyFont="1" applyAlignment="1">
      <alignment horizontal="right"/>
    </xf>
    <xf numFmtId="0" fontId="28" fillId="4" borderId="0" xfId="2" applyFont="1" applyFill="1" applyAlignment="1"/>
    <xf numFmtId="0" fontId="28" fillId="4" borderId="0" xfId="2" applyFont="1" applyFill="1" applyAlignment="1">
      <alignment horizontal="right"/>
    </xf>
    <xf numFmtId="0" fontId="28" fillId="4" borderId="0" xfId="2" applyFont="1" applyFill="1" applyAlignment="1">
      <alignment horizontal="center"/>
    </xf>
    <xf numFmtId="0" fontId="22" fillId="4" borderId="0" xfId="2" applyFont="1" applyFill="1" applyAlignment="1">
      <alignment horizontal="right" vertical="justify" wrapText="1"/>
    </xf>
    <xf numFmtId="14" fontId="22" fillId="4" borderId="0" xfId="2" applyNumberFormat="1" applyFont="1" applyFill="1" applyAlignment="1">
      <alignment horizontal="center" vertical="justify" wrapText="1"/>
    </xf>
    <xf numFmtId="0" fontId="15" fillId="0" borderId="0" xfId="2" applyAlignment="1">
      <alignment horizontal="center"/>
    </xf>
    <xf numFmtId="49" fontId="22" fillId="4" borderId="0" xfId="2" applyNumberFormat="1" applyFont="1" applyFill="1" applyAlignment="1">
      <alignment horizontal="center" vertical="center" wrapText="1"/>
    </xf>
    <xf numFmtId="0" fontId="15" fillId="0" borderId="24" xfId="2" applyBorder="1"/>
    <xf numFmtId="0" fontId="22" fillId="4" borderId="0" xfId="2" applyFont="1" applyFill="1" applyAlignment="1"/>
    <xf numFmtId="0" fontId="22" fillId="4" borderId="0" xfId="2" applyFont="1" applyFill="1" applyAlignment="1">
      <alignment vertical="top"/>
    </xf>
    <xf numFmtId="0" fontId="22" fillId="0" borderId="0" xfId="2" applyFont="1" applyAlignment="1">
      <alignment horizontal="left" vertical="top"/>
    </xf>
    <xf numFmtId="0" fontId="38" fillId="0" borderId="0" xfId="2" applyFont="1"/>
    <xf numFmtId="0" fontId="15" fillId="0" borderId="0" xfId="2" applyFont="1"/>
    <xf numFmtId="0" fontId="22" fillId="4" borderId="0" xfId="4" applyFont="1" applyFill="1" applyAlignment="1">
      <alignment vertical="top"/>
    </xf>
    <xf numFmtId="0" fontId="27" fillId="4" borderId="0" xfId="2" applyFont="1" applyFill="1"/>
    <xf numFmtId="0" fontId="27" fillId="4" borderId="0" xfId="2" applyFont="1" applyFill="1" applyAlignment="1">
      <alignment horizontal="right"/>
    </xf>
    <xf numFmtId="0" fontId="27" fillId="0" borderId="24" xfId="2" applyFont="1" applyFill="1" applyBorder="1"/>
    <xf numFmtId="0" fontId="32" fillId="4" borderId="14" xfId="2" applyFont="1" applyFill="1" applyBorder="1" applyAlignment="1">
      <alignment horizontal="center" vertical="top" wrapText="1"/>
    </xf>
    <xf numFmtId="0" fontId="29" fillId="4" borderId="14" xfId="2" applyFont="1" applyFill="1" applyBorder="1" applyAlignment="1">
      <alignment horizontal="center"/>
    </xf>
    <xf numFmtId="0" fontId="29" fillId="4" borderId="14" xfId="2" applyFont="1" applyFill="1" applyBorder="1" applyAlignment="1">
      <alignment horizontal="center" wrapText="1"/>
    </xf>
    <xf numFmtId="0" fontId="41" fillId="0" borderId="0" xfId="2" applyFont="1" applyAlignment="1">
      <alignment horizontal="center"/>
    </xf>
    <xf numFmtId="14" fontId="22" fillId="4" borderId="14" xfId="2" applyNumberFormat="1" applyFont="1" applyFill="1" applyBorder="1"/>
    <xf numFmtId="0" fontId="22" fillId="4" borderId="0" xfId="2" applyFont="1" applyFill="1" applyBorder="1" applyAlignment="1">
      <alignment vertical="justify" wrapText="1"/>
    </xf>
    <xf numFmtId="0" fontId="22" fillId="0" borderId="0" xfId="2" applyFont="1"/>
    <xf numFmtId="0" fontId="22" fillId="4" borderId="0" xfId="2" applyFont="1" applyFill="1" applyAlignment="1">
      <alignment horizontal="right"/>
    </xf>
    <xf numFmtId="0" fontId="22" fillId="4" borderId="0" xfId="2" applyFont="1" applyFill="1" applyAlignment="1">
      <alignment horizontal="left"/>
    </xf>
    <xf numFmtId="0" fontId="22" fillId="4" borderId="0" xfId="2" applyNumberFormat="1" applyFont="1" applyFill="1" applyAlignment="1">
      <alignment vertical="center" wrapText="1"/>
    </xf>
    <xf numFmtId="0" fontId="43" fillId="4" borderId="0" xfId="2" applyFont="1" applyFill="1"/>
    <xf numFmtId="0" fontId="44" fillId="4" borderId="0" xfId="2" applyFont="1" applyFill="1" applyAlignment="1">
      <alignment horizontal="right"/>
    </xf>
    <xf numFmtId="0" fontId="43" fillId="0" borderId="0" xfId="2" applyFont="1"/>
    <xf numFmtId="0" fontId="45" fillId="4" borderId="0" xfId="2" applyFont="1" applyFill="1" applyAlignment="1">
      <alignment horizontal="center"/>
    </xf>
    <xf numFmtId="0" fontId="45" fillId="4" borderId="0" xfId="2" applyFont="1" applyFill="1" applyAlignment="1"/>
    <xf numFmtId="0" fontId="45" fillId="4" borderId="0" xfId="2" applyFont="1" applyFill="1" applyAlignment="1">
      <alignment vertical="center" wrapText="1"/>
    </xf>
    <xf numFmtId="0" fontId="22" fillId="4" borderId="0" xfId="2" applyFont="1" applyFill="1" applyAlignment="1">
      <alignment vertical="center" wrapText="1" shrinkToFit="1"/>
    </xf>
    <xf numFmtId="0" fontId="22" fillId="4" borderId="0" xfId="2" applyFont="1" applyFill="1" applyBorder="1" applyAlignment="1"/>
    <xf numFmtId="0" fontId="22" fillId="4" borderId="0" xfId="2" applyFont="1" applyFill="1" applyAlignment="1">
      <alignment horizontal="left" indent="8"/>
    </xf>
    <xf numFmtId="0" fontId="22" fillId="4" borderId="0" xfId="2" applyFont="1" applyFill="1" applyAlignment="1">
      <alignment horizontal="justify"/>
    </xf>
    <xf numFmtId="0" fontId="22" fillId="0" borderId="0" xfId="2" applyFont="1" applyFill="1" applyAlignment="1"/>
    <xf numFmtId="0" fontId="22" fillId="4" borderId="0" xfId="2" applyFont="1" applyFill="1" applyAlignment="1">
      <alignment horizontal="left" indent="15"/>
    </xf>
    <xf numFmtId="14" fontId="32" fillId="0" borderId="0" xfId="2" applyNumberFormat="1" applyFont="1" applyFill="1"/>
    <xf numFmtId="0" fontId="27" fillId="0" borderId="0" xfId="2" applyFont="1" applyFill="1" applyAlignment="1">
      <alignment horizontal="justify"/>
    </xf>
    <xf numFmtId="0" fontId="22" fillId="4" borderId="0" xfId="2" applyFont="1" applyFill="1" applyBorder="1" applyAlignment="1">
      <alignment horizontal="justify"/>
    </xf>
    <xf numFmtId="0" fontId="22" fillId="4" borderId="12" xfId="2" applyFont="1" applyFill="1" applyBorder="1"/>
    <xf numFmtId="0" fontId="22" fillId="4" borderId="0" xfId="2" applyFont="1" applyFill="1" applyAlignment="1">
      <alignment horizontal="left" vertical="top"/>
    </xf>
    <xf numFmtId="0" fontId="22" fillId="4" borderId="20" xfId="2" applyFont="1" applyFill="1" applyBorder="1" applyAlignment="1">
      <alignment horizontal="center" vertical="top"/>
    </xf>
    <xf numFmtId="0" fontId="22" fillId="4" borderId="0" xfId="2" applyFont="1" applyFill="1" applyAlignment="1">
      <alignment horizontal="left" indent="4"/>
    </xf>
    <xf numFmtId="0" fontId="51" fillId="11" borderId="11" xfId="16" applyFont="1" applyFill="1" applyBorder="1" applyAlignment="1" applyProtection="1">
      <alignment horizontal="center" vertical="center"/>
      <protection locked="0"/>
    </xf>
    <xf numFmtId="0" fontId="24" fillId="8" borderId="14" xfId="9" applyFont="1" applyFill="1" applyBorder="1" applyAlignment="1">
      <alignment horizontal="center" vertical="top"/>
    </xf>
    <xf numFmtId="0" fontId="24" fillId="8" borderId="14" xfId="9" applyFont="1" applyFill="1" applyBorder="1" applyAlignment="1">
      <alignment vertical="top"/>
    </xf>
    <xf numFmtId="0" fontId="24" fillId="8" borderId="14" xfId="9" applyFont="1" applyFill="1" applyBorder="1" applyAlignment="1">
      <alignment horizontal="center" vertical="top" wrapText="1"/>
    </xf>
    <xf numFmtId="0" fontId="24" fillId="8" borderId="14" xfId="9" applyFont="1" applyFill="1" applyBorder="1" applyAlignment="1">
      <alignment horizontal="left" vertical="top" wrapText="1"/>
    </xf>
    <xf numFmtId="49" fontId="24" fillId="8" borderId="14" xfId="9" applyNumberFormat="1" applyFont="1" applyFill="1" applyBorder="1" applyAlignment="1">
      <alignment horizontal="center" vertical="top" wrapText="1"/>
    </xf>
    <xf numFmtId="0" fontId="25" fillId="9" borderId="14" xfId="1" applyFont="1" applyFill="1" applyBorder="1" applyAlignment="1">
      <alignment horizontal="center" vertical="top" wrapText="1"/>
    </xf>
    <xf numFmtId="0" fontId="25" fillId="9" borderId="14" xfId="1" applyFont="1" applyFill="1" applyBorder="1" applyAlignment="1">
      <alignment horizontal="left" vertical="top" wrapText="1"/>
    </xf>
    <xf numFmtId="0" fontId="26" fillId="8" borderId="14" xfId="9" applyFont="1" applyFill="1" applyBorder="1" applyAlignment="1">
      <alignment horizontal="justify"/>
    </xf>
    <xf numFmtId="0" fontId="26" fillId="8" borderId="14" xfId="9" applyFont="1" applyFill="1" applyBorder="1" applyAlignment="1">
      <alignment horizontal="left" vertical="top" wrapText="1"/>
    </xf>
    <xf numFmtId="0" fontId="24" fillId="8" borderId="14" xfId="17" applyFont="1" applyFill="1" applyBorder="1" applyAlignment="1">
      <alignment horizontal="center" vertical="top"/>
    </xf>
    <xf numFmtId="0" fontId="24" fillId="8" borderId="14" xfId="17" applyFont="1" applyFill="1" applyBorder="1" applyAlignment="1">
      <alignment vertical="top"/>
    </xf>
    <xf numFmtId="0" fontId="24" fillId="8" borderId="14" xfId="17" applyFont="1" applyFill="1" applyBorder="1" applyAlignment="1">
      <alignment horizontal="center" vertical="top" wrapText="1"/>
    </xf>
    <xf numFmtId="0" fontId="24" fillId="8" borderId="14" xfId="17" applyFont="1" applyFill="1" applyBorder="1" applyAlignment="1">
      <alignment horizontal="left" vertical="top" wrapText="1"/>
    </xf>
    <xf numFmtId="49" fontId="24" fillId="8" borderId="14" xfId="17" applyNumberFormat="1" applyFont="1" applyFill="1" applyBorder="1" applyAlignment="1">
      <alignment horizontal="center" vertical="top" wrapText="1"/>
    </xf>
    <xf numFmtId="0" fontId="53" fillId="0" borderId="0" xfId="18"/>
    <xf numFmtId="0" fontId="54" fillId="0" borderId="0" xfId="18" applyFont="1" applyAlignment="1">
      <alignment wrapText="1"/>
    </xf>
    <xf numFmtId="0" fontId="25" fillId="0" borderId="0" xfId="18" applyFont="1"/>
    <xf numFmtId="0" fontId="54" fillId="0" borderId="0" xfId="18" applyFont="1" applyAlignment="1"/>
    <xf numFmtId="0" fontId="25" fillId="0" borderId="0" xfId="18" applyFont="1" applyAlignment="1">
      <alignment wrapText="1"/>
    </xf>
    <xf numFmtId="0" fontId="25" fillId="0" borderId="0" xfId="18" applyFont="1" applyAlignment="1">
      <alignment vertical="center"/>
    </xf>
    <xf numFmtId="0" fontId="25" fillId="0" borderId="0" xfId="18" applyFont="1" applyAlignment="1">
      <alignment vertical="top" wrapText="1"/>
    </xf>
    <xf numFmtId="0" fontId="25" fillId="4" borderId="0" xfId="18" applyFont="1" applyFill="1" applyAlignment="1">
      <alignment horizontal="center"/>
    </xf>
    <xf numFmtId="0" fontId="25" fillId="0" borderId="0" xfId="18" applyFont="1" applyAlignment="1">
      <alignment horizontal="left" wrapText="1"/>
    </xf>
    <xf numFmtId="0" fontId="25" fillId="0" borderId="0" xfId="18" applyFont="1" applyAlignment="1">
      <alignment horizontal="left" indent="5"/>
    </xf>
    <xf numFmtId="0" fontId="25" fillId="0" borderId="0" xfId="18" applyFont="1" applyAlignment="1">
      <alignment horizontal="center" vertical="top" wrapText="1"/>
    </xf>
    <xf numFmtId="0" fontId="25" fillId="0" borderId="0" xfId="18" applyFont="1" applyAlignment="1">
      <alignment horizontal="center"/>
    </xf>
    <xf numFmtId="0" fontId="25" fillId="0" borderId="0" xfId="18" applyFont="1" applyAlignment="1">
      <alignment horizontal="left" vertical="top" wrapText="1"/>
    </xf>
    <xf numFmtId="0" fontId="25" fillId="0" borderId="27" xfId="18" applyFont="1" applyBorder="1"/>
    <xf numFmtId="0" fontId="25" fillId="0" borderId="0" xfId="18" applyFont="1" applyFill="1" applyAlignment="1">
      <alignment wrapText="1"/>
    </xf>
    <xf numFmtId="0" fontId="25" fillId="0" borderId="0" xfId="18" applyFont="1" applyFill="1"/>
    <xf numFmtId="0" fontId="25" fillId="0" borderId="0" xfId="18" applyFont="1" applyFill="1" applyAlignment="1">
      <alignment horizontal="center"/>
    </xf>
    <xf numFmtId="0" fontId="25" fillId="0" borderId="0" xfId="18" applyFont="1" applyFill="1" applyAlignment="1">
      <alignment horizontal="center" wrapText="1"/>
    </xf>
    <xf numFmtId="0" fontId="27" fillId="0" borderId="0" xfId="18" applyFont="1" applyAlignment="1">
      <alignment horizontal="center" vertical="top"/>
    </xf>
    <xf numFmtId="0" fontId="27" fillId="0" borderId="0" xfId="18" applyFont="1"/>
    <xf numFmtId="0" fontId="22" fillId="0" borderId="14" xfId="18" applyFont="1" applyBorder="1" applyAlignment="1">
      <alignment horizontal="center" vertical="top"/>
    </xf>
    <xf numFmtId="0" fontId="22" fillId="0" borderId="14" xfId="18" applyFont="1" applyBorder="1" applyAlignment="1">
      <alignment horizontal="center" vertical="top" wrapText="1"/>
    </xf>
    <xf numFmtId="0" fontId="22" fillId="4" borderId="14" xfId="18" applyFont="1" applyFill="1" applyBorder="1" applyAlignment="1">
      <alignment horizontal="center"/>
    </xf>
    <xf numFmtId="0" fontId="27" fillId="0" borderId="24" xfId="18" applyFont="1" applyBorder="1"/>
    <xf numFmtId="0" fontId="22" fillId="0" borderId="0" xfId="18" applyFont="1" applyBorder="1" applyAlignment="1">
      <alignment horizontal="center" vertical="top" wrapText="1"/>
    </xf>
    <xf numFmtId="0" fontId="29" fillId="0" borderId="27" xfId="18" applyFont="1" applyBorder="1" applyAlignment="1">
      <alignment horizontal="center" vertical="top" wrapText="1"/>
    </xf>
    <xf numFmtId="0" fontId="22" fillId="0" borderId="0" xfId="18" applyFont="1" applyAlignment="1">
      <alignment horizontal="center" vertical="top"/>
    </xf>
    <xf numFmtId="0" fontId="22" fillId="0" borderId="0" xfId="18" applyFont="1" applyBorder="1" applyAlignment="1">
      <alignment horizontal="center" vertical="top"/>
    </xf>
    <xf numFmtId="0" fontId="22" fillId="0" borderId="0" xfId="18" applyFont="1" applyBorder="1" applyAlignment="1">
      <alignment horizontal="justify" vertical="justify" wrapText="1"/>
    </xf>
    <xf numFmtId="0" fontId="22" fillId="0" borderId="0" xfId="18" applyFont="1" applyBorder="1" applyAlignment="1">
      <alignment horizontal="right" vertical="justify" wrapText="1"/>
    </xf>
    <xf numFmtId="0" fontId="25" fillId="0" borderId="0" xfId="18" applyFont="1" applyAlignment="1">
      <alignment horizontal="right" wrapText="1"/>
    </xf>
    <xf numFmtId="0" fontId="10" fillId="0" borderId="0" xfId="18" applyFont="1"/>
    <xf numFmtId="0" fontId="56" fillId="0" borderId="17" xfId="0" applyFont="1" applyBorder="1" applyAlignment="1">
      <alignment horizontal="center"/>
    </xf>
    <xf numFmtId="0" fontId="19" fillId="0" borderId="19" xfId="0" applyFont="1" applyBorder="1" applyAlignment="1">
      <alignment horizontal="center"/>
    </xf>
    <xf numFmtId="0" fontId="53" fillId="0" borderId="0" xfId="18"/>
    <xf numFmtId="0" fontId="20" fillId="0" borderId="14" xfId="1" applyFont="1" applyBorder="1" applyAlignment="1">
      <alignment vertical="top"/>
    </xf>
    <xf numFmtId="0" fontId="20" fillId="0" borderId="14" xfId="1" applyFont="1" applyBorder="1"/>
    <xf numFmtId="0" fontId="25" fillId="0" borderId="0" xfId="18" applyFont="1" applyAlignment="1">
      <alignment horizontal="center" wrapText="1"/>
    </xf>
    <xf numFmtId="49" fontId="25" fillId="0" borderId="20" xfId="18" applyNumberFormat="1" applyFont="1" applyBorder="1" applyAlignment="1">
      <alignment horizontal="left" vertical="top"/>
    </xf>
    <xf numFmtId="0" fontId="59" fillId="0" borderId="0" xfId="18" applyFont="1" applyAlignment="1">
      <alignment horizontal="left" vertical="center"/>
    </xf>
    <xf numFmtId="0" fontId="20" fillId="0" borderId="14" xfId="1" applyFont="1" applyBorder="1" applyAlignment="1">
      <alignment vertical="top" wrapText="1"/>
    </xf>
    <xf numFmtId="164" fontId="21" fillId="0" borderId="14" xfId="1" applyNumberFormat="1" applyFont="1" applyBorder="1" applyAlignment="1">
      <alignment horizontal="center" vertical="top"/>
    </xf>
    <xf numFmtId="0" fontId="25" fillId="4" borderId="0" xfId="18" applyFont="1" applyFill="1" applyAlignment="1">
      <alignment horizontal="center"/>
    </xf>
    <xf numFmtId="0" fontId="25" fillId="0" borderId="0" xfId="18" applyFont="1" applyAlignment="1">
      <alignment wrapText="1"/>
    </xf>
    <xf numFmtId="0" fontId="53" fillId="0" borderId="0" xfId="18"/>
    <xf numFmtId="0" fontId="25" fillId="0" borderId="0" xfId="18" applyFont="1" applyAlignment="1">
      <alignment horizontal="center" vertical="top" wrapText="1"/>
    </xf>
    <xf numFmtId="0" fontId="25" fillId="0" borderId="0" xfId="18" applyFont="1" applyAlignment="1">
      <alignment wrapText="1"/>
    </xf>
    <xf numFmtId="0" fontId="5" fillId="0" borderId="0" xfId="1"/>
    <xf numFmtId="0" fontId="53" fillId="0" borderId="0" xfId="18"/>
    <xf numFmtId="0" fontId="25" fillId="0" borderId="0" xfId="18" applyFont="1" applyAlignment="1">
      <alignment vertical="top" wrapText="1"/>
    </xf>
    <xf numFmtId="0" fontId="5" fillId="0" borderId="0" xfId="1"/>
    <xf numFmtId="49" fontId="24" fillId="8" borderId="14" xfId="1" applyNumberFormat="1" applyFont="1" applyFill="1" applyBorder="1" applyAlignment="1">
      <alignment horizontal="center" vertical="top" wrapText="1"/>
    </xf>
    <xf numFmtId="0" fontId="24" fillId="0" borderId="0" xfId="0" applyFont="1" applyAlignment="1">
      <alignment vertical="top"/>
    </xf>
    <xf numFmtId="0" fontId="24" fillId="0" borderId="30" xfId="0" applyFont="1" applyBorder="1" applyAlignment="1">
      <alignment vertical="top"/>
    </xf>
    <xf numFmtId="0" fontId="24" fillId="0" borderId="14" xfId="0" applyFont="1" applyBorder="1" applyAlignment="1">
      <alignment vertical="top"/>
    </xf>
    <xf numFmtId="0" fontId="24" fillId="0" borderId="0" xfId="0" applyNumberFormat="1" applyFont="1" applyAlignment="1">
      <alignment vertical="top"/>
    </xf>
    <xf numFmtId="0" fontId="24" fillId="0" borderId="0" xfId="0" applyFont="1" applyAlignment="1">
      <alignment horizontal="center" vertical="top"/>
    </xf>
    <xf numFmtId="0" fontId="24" fillId="0" borderId="14" xfId="0" applyFont="1" applyBorder="1" applyAlignment="1">
      <alignment horizontal="center" vertical="top"/>
    </xf>
    <xf numFmtId="0" fontId="24" fillId="0" borderId="14" xfId="0" applyFont="1" applyBorder="1" applyAlignment="1">
      <alignment horizontal="center" vertical="top" wrapText="1"/>
    </xf>
    <xf numFmtId="0" fontId="24" fillId="0" borderId="0" xfId="0" applyFont="1" applyAlignment="1">
      <alignment horizontal="left"/>
    </xf>
    <xf numFmtId="0" fontId="24" fillId="0" borderId="0" xfId="0" applyFont="1" applyAlignment="1"/>
    <xf numFmtId="0" fontId="24" fillId="0" borderId="0" xfId="0" applyNumberFormat="1" applyFont="1" applyAlignment="1"/>
    <xf numFmtId="0" fontId="24" fillId="0" borderId="0" xfId="0" applyFont="1"/>
    <xf numFmtId="0" fontId="24" fillId="0" borderId="14" xfId="0" applyFont="1" applyBorder="1" applyAlignment="1">
      <alignment vertical="top" wrapText="1"/>
    </xf>
    <xf numFmtId="0" fontId="24" fillId="0" borderId="0" xfId="0" applyFont="1" applyAlignment="1">
      <alignment horizontal="center"/>
    </xf>
    <xf numFmtId="0" fontId="24" fillId="0" borderId="30" xfId="0" applyFont="1" applyBorder="1" applyAlignment="1"/>
    <xf numFmtId="0" fontId="66" fillId="0" borderId="0" xfId="0" applyFont="1"/>
    <xf numFmtId="0" fontId="25" fillId="0" borderId="0" xfId="18" applyFont="1" applyAlignment="1">
      <alignment horizontal="center" wrapText="1"/>
    </xf>
    <xf numFmtId="0" fontId="53" fillId="0" borderId="14" xfId="18" applyBorder="1"/>
    <xf numFmtId="14" fontId="53" fillId="0" borderId="14" xfId="18" applyNumberFormat="1" applyBorder="1"/>
    <xf numFmtId="0" fontId="20" fillId="0" borderId="14" xfId="1" applyFont="1" applyBorder="1" applyAlignment="1">
      <alignment wrapText="1"/>
    </xf>
    <xf numFmtId="0" fontId="12" fillId="4" borderId="0" xfId="1" applyFont="1" applyFill="1" applyBorder="1" applyAlignment="1">
      <alignment vertical="top" wrapText="1"/>
    </xf>
    <xf numFmtId="14" fontId="20" fillId="4" borderId="14" xfId="1" applyNumberFormat="1" applyFont="1" applyFill="1" applyBorder="1" applyAlignment="1"/>
    <xf numFmtId="0" fontId="1" fillId="0" borderId="0" xfId="24"/>
    <xf numFmtId="0" fontId="68" fillId="0" borderId="0" xfId="24" applyFont="1"/>
    <xf numFmtId="0" fontId="68" fillId="0" borderId="0" xfId="24" applyFont="1" applyAlignment="1">
      <alignment horizontal="distributed" vertical="distributed"/>
    </xf>
    <xf numFmtId="14" fontId="22" fillId="4" borderId="25" xfId="1" applyNumberFormat="1" applyFont="1" applyFill="1" applyBorder="1" applyAlignment="1"/>
    <xf numFmtId="0" fontId="53" fillId="0" borderId="0" xfId="18"/>
    <xf numFmtId="14" fontId="25" fillId="0" borderId="0" xfId="18" applyNumberFormat="1" applyFont="1" applyFill="1"/>
    <xf numFmtId="0" fontId="70" fillId="0" borderId="0" xfId="18" applyFont="1" applyFill="1" applyAlignment="1">
      <alignment horizontal="center"/>
    </xf>
    <xf numFmtId="0" fontId="70" fillId="0" borderId="0" xfId="18" applyFont="1" applyFill="1"/>
    <xf numFmtId="0" fontId="70" fillId="0" borderId="0" xfId="18" applyFont="1"/>
    <xf numFmtId="0" fontId="70" fillId="0" borderId="0" xfId="18" applyFont="1" applyAlignment="1">
      <alignment horizontal="center"/>
    </xf>
    <xf numFmtId="0" fontId="70" fillId="0" borderId="0" xfId="18" applyFont="1" applyAlignment="1">
      <alignment horizontal="left" vertical="top" wrapText="1"/>
    </xf>
    <xf numFmtId="0" fontId="59" fillId="0" borderId="14" xfId="18" applyFont="1" applyBorder="1" applyAlignment="1">
      <alignment horizontal="center" vertical="top"/>
    </xf>
    <xf numFmtId="0" fontId="59" fillId="0" borderId="0" xfId="18" applyFont="1"/>
    <xf numFmtId="0" fontId="59" fillId="0" borderId="0" xfId="18" applyFont="1" applyFill="1"/>
    <xf numFmtId="0" fontId="59" fillId="0" borderId="0" xfId="18" applyFont="1" applyAlignment="1">
      <alignment horizontal="center"/>
    </xf>
    <xf numFmtId="0" fontId="59" fillId="0" borderId="13" xfId="18" applyFont="1" applyBorder="1" applyAlignment="1">
      <alignment horizontal="center" vertical="top"/>
    </xf>
    <xf numFmtId="0" fontId="59" fillId="0" borderId="0" xfId="18" applyFont="1" applyBorder="1" applyAlignment="1">
      <alignment vertical="top" wrapText="1"/>
    </xf>
    <xf numFmtId="0" fontId="59" fillId="0" borderId="0" xfId="18" applyFont="1" applyBorder="1" applyAlignment="1">
      <alignment vertical="top"/>
    </xf>
    <xf numFmtId="14" fontId="59" fillId="0" borderId="0" xfId="18" applyNumberFormat="1" applyFont="1" applyBorder="1" applyAlignment="1">
      <alignment horizontal="center" vertical="top"/>
    </xf>
    <xf numFmtId="0" fontId="12" fillId="4" borderId="0" xfId="1" applyFont="1" applyFill="1" applyBorder="1" applyAlignment="1">
      <alignment horizontal="center" vertical="top" wrapText="1"/>
    </xf>
    <xf numFmtId="164" fontId="13" fillId="4" borderId="0" xfId="1" applyNumberFormat="1" applyFont="1" applyFill="1" applyBorder="1" applyAlignment="1">
      <alignment horizontal="left"/>
    </xf>
    <xf numFmtId="164" fontId="13" fillId="4" borderId="7" xfId="1" applyNumberFormat="1" applyFont="1" applyFill="1" applyBorder="1" applyAlignment="1">
      <alignment horizontal="left"/>
    </xf>
    <xf numFmtId="0" fontId="6" fillId="4" borderId="0" xfId="1" applyFont="1" applyFill="1" applyBorder="1" applyAlignment="1">
      <alignment horizontal="right"/>
    </xf>
    <xf numFmtId="0" fontId="6" fillId="4" borderId="0" xfId="1" applyFont="1" applyFill="1" applyBorder="1" applyAlignment="1">
      <alignment horizontal="center"/>
    </xf>
    <xf numFmtId="0" fontId="7" fillId="4" borderId="0" xfId="1" applyFont="1" applyFill="1" applyBorder="1" applyAlignment="1">
      <alignment horizontal="center"/>
    </xf>
    <xf numFmtId="0" fontId="12" fillId="4" borderId="0" xfId="1" applyFont="1" applyFill="1" applyBorder="1" applyAlignment="1">
      <alignment vertical="center" wrapText="1"/>
    </xf>
    <xf numFmtId="0" fontId="5" fillId="4" borderId="0" xfId="1" applyFill="1" applyAlignment="1">
      <alignment vertical="center" wrapText="1"/>
    </xf>
    <xf numFmtId="14" fontId="13" fillId="4" borderId="0" xfId="1" applyNumberFormat="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7" xfId="1" applyFont="1" applyFill="1" applyBorder="1" applyAlignment="1">
      <alignment horizontal="left" vertical="center" wrapText="1"/>
    </xf>
    <xf numFmtId="0" fontId="14" fillId="4" borderId="0" xfId="1" applyFont="1" applyFill="1" applyBorder="1" applyAlignment="1">
      <alignment horizontal="left" vertical="center" wrapText="1"/>
    </xf>
    <xf numFmtId="0" fontId="14" fillId="4" borderId="7" xfId="1" applyFont="1" applyFill="1" applyBorder="1" applyAlignment="1">
      <alignment horizontal="left" vertical="center" wrapText="1"/>
    </xf>
    <xf numFmtId="0" fontId="61" fillId="4" borderId="0" xfId="1" applyFont="1" applyFill="1" applyBorder="1" applyAlignment="1">
      <alignment horizontal="left" vertical="center" wrapText="1"/>
    </xf>
    <xf numFmtId="0" fontId="13" fillId="4" borderId="0" xfId="1" applyFont="1" applyFill="1" applyBorder="1" applyAlignment="1">
      <alignment horizontal="left"/>
    </xf>
    <xf numFmtId="0" fontId="13" fillId="4" borderId="7" xfId="1" applyFont="1" applyFill="1" applyBorder="1" applyAlignment="1">
      <alignment horizontal="left"/>
    </xf>
    <xf numFmtId="0" fontId="12" fillId="4" borderId="0" xfId="1" applyFont="1" applyFill="1" applyBorder="1" applyAlignment="1">
      <alignment horizontal="center" vertical="center" wrapText="1"/>
    </xf>
    <xf numFmtId="0" fontId="12" fillId="4" borderId="4" xfId="0" applyFont="1" applyFill="1" applyBorder="1" applyAlignment="1">
      <alignment horizontal="left"/>
    </xf>
    <xf numFmtId="0" fontId="7" fillId="4" borderId="0" xfId="1" applyFont="1" applyFill="1" applyBorder="1" applyAlignment="1">
      <alignment vertical="center" wrapText="1"/>
    </xf>
    <xf numFmtId="0" fontId="5" fillId="4" borderId="9" xfId="1" applyFill="1" applyBorder="1" applyAlignment="1">
      <alignment vertical="center" wrapText="1"/>
    </xf>
    <xf numFmtId="0" fontId="14" fillId="4" borderId="9" xfId="1" applyFont="1" applyFill="1" applyBorder="1" applyAlignment="1">
      <alignment horizontal="left" vertical="center" wrapText="1"/>
    </xf>
    <xf numFmtId="0" fontId="14" fillId="4" borderId="10" xfId="1" applyFont="1" applyFill="1" applyBorder="1" applyAlignment="1">
      <alignment horizontal="left" vertical="center" wrapText="1"/>
    </xf>
    <xf numFmtId="0" fontId="62" fillId="8" borderId="16" xfId="1" applyFont="1" applyFill="1" applyBorder="1" applyAlignment="1">
      <alignment horizontal="left" vertical="top" wrapText="1"/>
    </xf>
    <xf numFmtId="0" fontId="62" fillId="8" borderId="13" xfId="1" applyFont="1" applyFill="1" applyBorder="1" applyAlignment="1">
      <alignment horizontal="left" vertical="top" wrapText="1"/>
    </xf>
    <xf numFmtId="0" fontId="62" fillId="8" borderId="17" xfId="1" applyFont="1" applyFill="1" applyBorder="1" applyAlignment="1">
      <alignment horizontal="left" vertical="top" wrapText="1"/>
    </xf>
    <xf numFmtId="0" fontId="62" fillId="8" borderId="18" xfId="1" applyFont="1" applyFill="1" applyBorder="1" applyAlignment="1">
      <alignment horizontal="left" vertical="top" wrapText="1"/>
    </xf>
    <xf numFmtId="0" fontId="62" fillId="8" borderId="12" xfId="1" applyFont="1" applyFill="1" applyBorder="1" applyAlignment="1">
      <alignment horizontal="left" vertical="top" wrapText="1"/>
    </xf>
    <xf numFmtId="0" fontId="62" fillId="8" borderId="19" xfId="1" applyFont="1" applyFill="1" applyBorder="1" applyAlignment="1">
      <alignment horizontal="left" vertical="top" wrapText="1"/>
    </xf>
    <xf numFmtId="0" fontId="18" fillId="4" borderId="12" xfId="1" applyFont="1" applyFill="1" applyBorder="1" applyAlignment="1">
      <alignment horizontal="center" vertical="top"/>
    </xf>
    <xf numFmtId="0" fontId="19" fillId="4" borderId="13" xfId="1" applyFont="1" applyFill="1" applyBorder="1" applyAlignment="1">
      <alignment horizontal="center" vertical="top" wrapText="1"/>
    </xf>
    <xf numFmtId="0" fontId="19" fillId="4" borderId="12" xfId="1" applyFont="1" applyFill="1" applyBorder="1" applyAlignment="1">
      <alignment horizontal="center" vertical="top" wrapText="1"/>
    </xf>
    <xf numFmtId="0" fontId="20" fillId="4" borderId="14" xfId="1" applyFont="1" applyFill="1" applyBorder="1" applyAlignment="1">
      <alignment horizontal="left"/>
    </xf>
    <xf numFmtId="0" fontId="20" fillId="0" borderId="14" xfId="0" applyFont="1" applyBorder="1"/>
    <xf numFmtId="0" fontId="20" fillId="0" borderId="14" xfId="1" applyFont="1" applyBorder="1" applyAlignment="1">
      <alignment horizontal="center" vertical="center"/>
    </xf>
    <xf numFmtId="0" fontId="20" fillId="4" borderId="14" xfId="1" applyFont="1" applyFill="1" applyBorder="1" applyAlignment="1">
      <alignment horizontal="justify" vertical="justify" wrapText="1"/>
    </xf>
    <xf numFmtId="0" fontId="20" fillId="4" borderId="14" xfId="1" applyFont="1" applyFill="1" applyBorder="1" applyAlignment="1">
      <alignment vertical="justify" wrapText="1"/>
    </xf>
    <xf numFmtId="0" fontId="20" fillId="0" borderId="14" xfId="1" applyFont="1" applyBorder="1"/>
    <xf numFmtId="0" fontId="20" fillId="4" borderId="16" xfId="0" applyFont="1" applyFill="1" applyBorder="1" applyAlignment="1">
      <alignment horizontal="justify" vertical="justify" wrapText="1"/>
    </xf>
    <xf numFmtId="0" fontId="0" fillId="0" borderId="13" xfId="0" applyBorder="1"/>
    <xf numFmtId="0" fontId="0" fillId="0" borderId="17" xfId="0" applyBorder="1"/>
    <xf numFmtId="0" fontId="0" fillId="0" borderId="18" xfId="0" applyBorder="1"/>
    <xf numFmtId="0" fontId="0" fillId="0" borderId="12" xfId="0" applyBorder="1"/>
    <xf numFmtId="0" fontId="0" fillId="0" borderId="19" xfId="0" applyBorder="1"/>
    <xf numFmtId="0" fontId="28" fillId="4" borderId="14" xfId="1" applyFont="1" applyFill="1" applyBorder="1" applyAlignment="1">
      <alignment horizontal="left"/>
    </xf>
    <xf numFmtId="0" fontId="22" fillId="4" borderId="16" xfId="0" applyFont="1" applyFill="1" applyBorder="1" applyAlignment="1">
      <alignment horizontal="left" vertical="top" wrapText="1"/>
    </xf>
    <xf numFmtId="0" fontId="22" fillId="4" borderId="13" xfId="0" applyFont="1" applyFill="1" applyBorder="1" applyAlignment="1">
      <alignment horizontal="left" vertical="top" wrapText="1"/>
    </xf>
    <xf numFmtId="0" fontId="22" fillId="4" borderId="18" xfId="0" applyFont="1" applyFill="1" applyBorder="1" applyAlignment="1">
      <alignment horizontal="left" vertical="top" wrapText="1"/>
    </xf>
    <xf numFmtId="0" fontId="22" fillId="4" borderId="12" xfId="0" applyFont="1" applyFill="1" applyBorder="1" applyAlignment="1">
      <alignment horizontal="left" vertical="top" wrapText="1"/>
    </xf>
    <xf numFmtId="0" fontId="20" fillId="4" borderId="26" xfId="1" applyFont="1" applyFill="1" applyBorder="1" applyAlignment="1">
      <alignment horizontal="center"/>
    </xf>
    <xf numFmtId="0" fontId="20" fillId="4" borderId="15" xfId="1" applyFont="1" applyFill="1" applyBorder="1" applyAlignment="1">
      <alignment horizontal="center"/>
    </xf>
    <xf numFmtId="1" fontId="22" fillId="4" borderId="25" xfId="1" applyNumberFormat="1" applyFont="1" applyFill="1" applyBorder="1" applyAlignment="1">
      <alignment horizontal="left"/>
    </xf>
    <xf numFmtId="1" fontId="22" fillId="4" borderId="26" xfId="1" applyNumberFormat="1" applyFont="1" applyFill="1" applyBorder="1" applyAlignment="1">
      <alignment horizontal="left"/>
    </xf>
    <xf numFmtId="14" fontId="20" fillId="4" borderId="14" xfId="1" applyNumberFormat="1" applyFont="1" applyFill="1" applyBorder="1" applyAlignment="1">
      <alignment horizontal="left"/>
    </xf>
    <xf numFmtId="0" fontId="21" fillId="0" borderId="0" xfId="1" applyFont="1" applyBorder="1"/>
    <xf numFmtId="0" fontId="20" fillId="4" borderId="14" xfId="1" applyFont="1" applyFill="1" applyBorder="1" applyAlignment="1">
      <alignment horizontal="right"/>
    </xf>
    <xf numFmtId="0" fontId="21" fillId="0" borderId="14" xfId="0" applyFont="1" applyBorder="1" applyAlignment="1">
      <alignment horizontal="left"/>
    </xf>
    <xf numFmtId="0" fontId="20" fillId="0" borderId="14" xfId="1" applyFont="1" applyBorder="1" applyAlignment="1">
      <alignment horizontal="center" vertical="top"/>
    </xf>
    <xf numFmtId="0" fontId="21" fillId="0" borderId="13" xfId="1" applyFont="1" applyBorder="1" applyAlignment="1">
      <alignment vertical="top" wrapText="1"/>
    </xf>
    <xf numFmtId="0" fontId="22" fillId="4" borderId="13" xfId="1" applyFont="1" applyFill="1" applyBorder="1" applyAlignment="1">
      <alignment horizontal="left" vertical="top" wrapText="1"/>
    </xf>
    <xf numFmtId="0" fontId="21" fillId="0" borderId="0" xfId="1" applyFont="1" applyBorder="1" applyAlignment="1">
      <alignment vertical="top" wrapText="1"/>
    </xf>
    <xf numFmtId="0" fontId="22" fillId="0" borderId="0" xfId="1" applyFont="1" applyBorder="1" applyAlignment="1">
      <alignment vertical="top" wrapText="1"/>
    </xf>
    <xf numFmtId="0" fontId="21" fillId="0" borderId="14" xfId="1" applyFont="1" applyBorder="1" applyAlignment="1">
      <alignment vertical="top"/>
    </xf>
    <xf numFmtId="0" fontId="20" fillId="0" borderId="14" xfId="1" applyFont="1" applyBorder="1" applyAlignment="1">
      <alignment vertical="top"/>
    </xf>
    <xf numFmtId="1" fontId="21" fillId="0" borderId="14" xfId="1" applyNumberFormat="1" applyFont="1" applyBorder="1" applyAlignment="1">
      <alignment horizontal="left"/>
    </xf>
    <xf numFmtId="0" fontId="20" fillId="4" borderId="14" xfId="1" applyFont="1" applyFill="1" applyBorder="1" applyAlignment="1">
      <alignment horizontal="left" wrapText="1"/>
    </xf>
    <xf numFmtId="0" fontId="21" fillId="0" borderId="16" xfId="1" applyFont="1" applyBorder="1" applyAlignment="1">
      <alignment horizontal="left" vertical="top"/>
    </xf>
    <xf numFmtId="0" fontId="21" fillId="0" borderId="13" xfId="1" applyFont="1" applyBorder="1" applyAlignment="1">
      <alignment horizontal="left" vertical="top"/>
    </xf>
    <xf numFmtId="0" fontId="21" fillId="0" borderId="17" xfId="1" applyFont="1" applyBorder="1" applyAlignment="1">
      <alignment horizontal="left" vertical="top"/>
    </xf>
    <xf numFmtId="0" fontId="21" fillId="0" borderId="18" xfId="1" applyFont="1" applyBorder="1" applyAlignment="1">
      <alignment horizontal="left" vertical="top"/>
    </xf>
    <xf numFmtId="0" fontId="21" fillId="0" borderId="12" xfId="1" applyFont="1" applyBorder="1" applyAlignment="1">
      <alignment horizontal="left" vertical="top"/>
    </xf>
    <xf numFmtId="0" fontId="21" fillId="0" borderId="19" xfId="1" applyFont="1" applyBorder="1" applyAlignment="1">
      <alignment horizontal="left" vertical="top"/>
    </xf>
    <xf numFmtId="0" fontId="22" fillId="4" borderId="14" xfId="1" applyFont="1" applyFill="1" applyBorder="1" applyAlignment="1">
      <alignment horizontal="left" vertical="justify" wrapText="1"/>
    </xf>
    <xf numFmtId="0" fontId="20" fillId="0" borderId="0" xfId="1" applyFont="1"/>
    <xf numFmtId="0" fontId="28" fillId="0" borderId="0" xfId="1" applyFont="1" applyAlignment="1">
      <alignment horizontal="center" wrapText="1"/>
    </xf>
    <xf numFmtId="0" fontId="5" fillId="0" borderId="0" xfId="1"/>
    <xf numFmtId="0" fontId="20" fillId="4" borderId="0" xfId="1" applyFont="1" applyFill="1" applyBorder="1" applyAlignment="1">
      <alignment horizontal="left" vertical="top" wrapText="1"/>
    </xf>
    <xf numFmtId="0" fontId="25" fillId="0" borderId="0" xfId="18" applyFont="1" applyAlignment="1">
      <alignment horizontal="center" wrapText="1"/>
    </xf>
    <xf numFmtId="0" fontId="25" fillId="4" borderId="0" xfId="18" applyFont="1" applyFill="1" applyAlignment="1">
      <alignment horizontal="center"/>
    </xf>
    <xf numFmtId="0" fontId="25" fillId="0" borderId="0" xfId="18" applyFont="1" applyAlignment="1">
      <alignment horizontal="center"/>
    </xf>
    <xf numFmtId="0" fontId="54" fillId="0" borderId="0" xfId="18" applyFont="1" applyAlignment="1">
      <alignment horizontal="center" vertical="top" wrapText="1"/>
    </xf>
    <xf numFmtId="0" fontId="54" fillId="0" borderId="0" xfId="18" applyFont="1" applyAlignment="1">
      <alignment horizontal="center"/>
    </xf>
    <xf numFmtId="0" fontId="54" fillId="0" borderId="0" xfId="18" applyFont="1" applyAlignment="1">
      <alignment horizontal="right"/>
    </xf>
    <xf numFmtId="0" fontId="60" fillId="0" borderId="0" xfId="18" applyFont="1" applyAlignment="1">
      <alignment horizontal="center" vertical="center" wrapText="1"/>
    </xf>
    <xf numFmtId="0" fontId="25" fillId="0" borderId="0" xfId="18" applyFont="1" applyAlignment="1">
      <alignment horizontal="left" wrapText="1"/>
    </xf>
    <xf numFmtId="0" fontId="25" fillId="0" borderId="0" xfId="18" applyFont="1" applyAlignment="1">
      <alignment horizontal="left" vertical="top" wrapText="1"/>
    </xf>
    <xf numFmtId="0" fontId="25" fillId="0" borderId="0" xfId="18" applyFont="1" applyAlignment="1">
      <alignment wrapText="1"/>
    </xf>
    <xf numFmtId="0" fontId="25" fillId="4" borderId="0" xfId="18" applyFont="1" applyFill="1" applyAlignment="1">
      <alignment horizontal="center" wrapText="1"/>
    </xf>
    <xf numFmtId="165" fontId="22" fillId="0" borderId="0" xfId="19" applyNumberFormat="1" applyFont="1" applyFill="1" applyBorder="1" applyAlignment="1">
      <alignment horizontal="center"/>
    </xf>
    <xf numFmtId="14" fontId="25" fillId="0" borderId="0" xfId="18" applyNumberFormat="1" applyFont="1" applyFill="1" applyAlignment="1">
      <alignment horizontal="center"/>
    </xf>
    <xf numFmtId="0" fontId="25" fillId="0" borderId="0" xfId="18" applyFont="1" applyFill="1" applyAlignment="1">
      <alignment horizontal="center"/>
    </xf>
    <xf numFmtId="14" fontId="25" fillId="4" borderId="0" xfId="18" applyNumberFormat="1" applyFont="1" applyFill="1" applyAlignment="1">
      <alignment horizontal="center" wrapText="1"/>
    </xf>
    <xf numFmtId="0" fontId="25" fillId="0" borderId="14" xfId="18" applyFont="1" applyBorder="1" applyAlignment="1">
      <alignment horizontal="center" vertical="top" wrapText="1"/>
    </xf>
    <xf numFmtId="0" fontId="57" fillId="0" borderId="16" xfId="18" applyFont="1" applyBorder="1" applyAlignment="1">
      <alignment horizontal="center" vertical="top" wrapText="1"/>
    </xf>
    <xf numFmtId="0" fontId="57" fillId="0" borderId="17" xfId="18" applyFont="1" applyBorder="1" applyAlignment="1">
      <alignment horizontal="center" vertical="top" wrapText="1"/>
    </xf>
    <xf numFmtId="0" fontId="57" fillId="0" borderId="23" xfId="18" applyFont="1" applyBorder="1" applyAlignment="1">
      <alignment horizontal="center" vertical="top" wrapText="1"/>
    </xf>
    <xf numFmtId="0" fontId="57" fillId="0" borderId="24" xfId="18" applyFont="1" applyBorder="1" applyAlignment="1">
      <alignment horizontal="center" vertical="top" wrapText="1"/>
    </xf>
    <xf numFmtId="0" fontId="57" fillId="0" borderId="18" xfId="18" applyFont="1" applyBorder="1" applyAlignment="1">
      <alignment horizontal="center" vertical="top" wrapText="1"/>
    </xf>
    <xf numFmtId="0" fontId="57" fillId="0" borderId="19" xfId="18" applyFont="1" applyBorder="1" applyAlignment="1">
      <alignment horizontal="center" vertical="top" wrapText="1"/>
    </xf>
    <xf numFmtId="0" fontId="25" fillId="0" borderId="16" xfId="18" applyFont="1" applyBorder="1" applyAlignment="1">
      <alignment horizontal="left" vertical="top" wrapText="1"/>
    </xf>
    <xf numFmtId="0" fontId="25" fillId="0" borderId="17" xfId="18" applyFont="1" applyBorder="1" applyAlignment="1">
      <alignment horizontal="left" vertical="top" wrapText="1"/>
    </xf>
    <xf numFmtId="0" fontId="25" fillId="0" borderId="16" xfId="18" applyFont="1" applyBorder="1" applyAlignment="1">
      <alignment horizontal="center" vertical="top" wrapText="1"/>
    </xf>
    <xf numFmtId="0" fontId="25" fillId="0" borderId="17" xfId="18" applyFont="1" applyBorder="1" applyAlignment="1">
      <alignment horizontal="center" vertical="top" wrapText="1"/>
    </xf>
    <xf numFmtId="164" fontId="25" fillId="0" borderId="16" xfId="18" applyNumberFormat="1" applyFont="1" applyBorder="1" applyAlignment="1">
      <alignment horizontal="center" vertical="top"/>
    </xf>
    <xf numFmtId="164" fontId="25" fillId="0" borderId="17" xfId="18" applyNumberFormat="1" applyFont="1" applyBorder="1" applyAlignment="1">
      <alignment horizontal="center" vertical="top"/>
    </xf>
    <xf numFmtId="0" fontId="25" fillId="0" borderId="13" xfId="18" applyFont="1" applyBorder="1" applyAlignment="1">
      <alignment horizontal="center" vertical="top"/>
    </xf>
    <xf numFmtId="0" fontId="25" fillId="0" borderId="0" xfId="18" applyFont="1" applyBorder="1" applyAlignment="1">
      <alignment horizontal="center" vertical="top"/>
    </xf>
    <xf numFmtId="0" fontId="25" fillId="0" borderId="0" xfId="18" applyFont="1" applyAlignment="1">
      <alignment horizontal="center" vertical="top"/>
    </xf>
    <xf numFmtId="0" fontId="25" fillId="0" borderId="13" xfId="18" applyFont="1" applyBorder="1" applyAlignment="1">
      <alignment horizontal="left" vertical="top" wrapText="1"/>
    </xf>
    <xf numFmtId="0" fontId="53" fillId="0" borderId="13" xfId="18" applyBorder="1"/>
    <xf numFmtId="0" fontId="53" fillId="0" borderId="0" xfId="18"/>
    <xf numFmtId="0" fontId="25" fillId="0" borderId="0" xfId="18" applyFont="1" applyBorder="1" applyAlignment="1">
      <alignment horizontal="center" vertical="top" wrapText="1"/>
    </xf>
    <xf numFmtId="0" fontId="25" fillId="0" borderId="0" xfId="18" applyFont="1" applyAlignment="1">
      <alignment horizontal="center" vertical="top" wrapText="1"/>
    </xf>
    <xf numFmtId="0" fontId="25" fillId="0" borderId="0" xfId="18" applyFont="1" applyAlignment="1">
      <alignment horizontal="justify" vertical="justify" wrapText="1"/>
    </xf>
    <xf numFmtId="0" fontId="54" fillId="0" borderId="0" xfId="18" applyFont="1" applyAlignment="1">
      <alignment horizontal="center" wrapText="1"/>
    </xf>
    <xf numFmtId="0" fontId="54" fillId="0" borderId="27" xfId="18" applyFont="1" applyBorder="1" applyAlignment="1">
      <alignment horizontal="center"/>
    </xf>
    <xf numFmtId="14" fontId="25" fillId="0" borderId="0" xfId="18" applyNumberFormat="1" applyFont="1" applyFill="1" applyAlignment="1">
      <alignment horizontal="center" wrapText="1"/>
    </xf>
    <xf numFmtId="0" fontId="25" fillId="0" borderId="0" xfId="18" applyFont="1" applyFill="1" applyAlignment="1">
      <alignment horizontal="center" wrapText="1"/>
    </xf>
    <xf numFmtId="0" fontId="25" fillId="0" borderId="27" xfId="18" applyFont="1" applyBorder="1" applyAlignment="1">
      <alignment horizontal="center" wrapText="1"/>
    </xf>
    <xf numFmtId="0" fontId="59" fillId="0" borderId="14" xfId="18" applyFont="1" applyBorder="1" applyAlignment="1">
      <alignment vertical="top" wrapText="1"/>
    </xf>
    <xf numFmtId="0" fontId="59" fillId="0" borderId="14" xfId="18" applyFont="1" applyBorder="1" applyAlignment="1">
      <alignment vertical="top"/>
    </xf>
    <xf numFmtId="14" fontId="59" fillId="0" borderId="14" xfId="18" applyNumberFormat="1" applyFont="1" applyBorder="1" applyAlignment="1">
      <alignment horizontal="center" vertical="top"/>
    </xf>
    <xf numFmtId="0" fontId="58" fillId="0" borderId="0" xfId="18" applyFont="1" applyAlignment="1">
      <alignment horizontal="center" vertical="center" wrapText="1"/>
    </xf>
    <xf numFmtId="0" fontId="25" fillId="0" borderId="0" xfId="18" applyFont="1" applyFill="1" applyAlignment="1">
      <alignment horizontal="left" wrapText="1"/>
    </xf>
    <xf numFmtId="0" fontId="25" fillId="0" borderId="0" xfId="18" applyFont="1" applyFill="1" applyAlignment="1">
      <alignment horizontal="center" vertical="top" wrapText="1"/>
    </xf>
    <xf numFmtId="14" fontId="25" fillId="0" borderId="0" xfId="18" applyNumberFormat="1" applyFont="1" applyFill="1" applyAlignment="1">
      <alignment horizontal="left" wrapText="1"/>
    </xf>
    <xf numFmtId="0" fontId="71" fillId="0" borderId="14" xfId="18" applyFont="1" applyBorder="1" applyAlignment="1">
      <alignment horizontal="center" vertical="top" wrapText="1"/>
    </xf>
    <xf numFmtId="0" fontId="72" fillId="0" borderId="13" xfId="18" applyFont="1" applyBorder="1" applyAlignment="1">
      <alignment horizontal="center" vertical="center"/>
    </xf>
    <xf numFmtId="0" fontId="72" fillId="0" borderId="0" xfId="18" applyFont="1" applyAlignment="1">
      <alignment horizontal="center" vertical="center"/>
    </xf>
    <xf numFmtId="0" fontId="59" fillId="0" borderId="0" xfId="18" applyFont="1" applyAlignment="1">
      <alignment vertical="top" wrapText="1"/>
    </xf>
    <xf numFmtId="0" fontId="59" fillId="0" borderId="0" xfId="18" applyFont="1" applyAlignment="1">
      <alignment horizontal="center" vertical="top"/>
    </xf>
    <xf numFmtId="0" fontId="59" fillId="0" borderId="0" xfId="18" applyFont="1" applyAlignment="1">
      <alignment horizontal="left" vertical="center" wrapText="1"/>
    </xf>
    <xf numFmtId="0" fontId="70" fillId="0" borderId="0" xfId="18" applyFont="1" applyFill="1" applyAlignment="1">
      <alignment horizontal="center"/>
    </xf>
    <xf numFmtId="0" fontId="59" fillId="0" borderId="0" xfId="18" applyFont="1"/>
    <xf numFmtId="0" fontId="25" fillId="10" borderId="0" xfId="18" applyFont="1" applyFill="1" applyAlignment="1">
      <alignment horizontal="center" wrapText="1"/>
    </xf>
    <xf numFmtId="0" fontId="70" fillId="0" borderId="0" xfId="18" applyFont="1" applyFill="1" applyAlignment="1">
      <alignment horizontal="left" wrapText="1"/>
    </xf>
    <xf numFmtId="14" fontId="70" fillId="0" borderId="0" xfId="18" applyNumberFormat="1" applyFont="1" applyFill="1" applyAlignment="1">
      <alignment horizontal="center" wrapText="1"/>
    </xf>
    <xf numFmtId="0" fontId="70" fillId="0" borderId="0" xfId="18" applyFont="1" applyFill="1" applyAlignment="1">
      <alignment horizontal="center" wrapText="1"/>
    </xf>
    <xf numFmtId="0" fontId="70" fillId="0" borderId="0" xfId="18" applyFont="1" applyFill="1" applyAlignment="1">
      <alignment horizontal="center" vertical="top" wrapText="1"/>
    </xf>
    <xf numFmtId="0" fontId="55" fillId="0" borderId="0" xfId="18" applyFont="1" applyAlignment="1">
      <alignment horizontal="left" wrapText="1"/>
    </xf>
    <xf numFmtId="0" fontId="70" fillId="0" borderId="0" xfId="18" applyFont="1" applyAlignment="1">
      <alignment horizontal="left" vertical="top" wrapText="1"/>
    </xf>
    <xf numFmtId="0" fontId="59" fillId="0" borderId="0" xfId="18" applyFont="1" applyAlignment="1">
      <alignment horizontal="center" wrapText="1"/>
    </xf>
    <xf numFmtId="0" fontId="70" fillId="0" borderId="0" xfId="18" applyFont="1" applyAlignment="1">
      <alignment horizontal="center" vertical="top"/>
    </xf>
    <xf numFmtId="0" fontId="70" fillId="0" borderId="0" xfId="18" applyFont="1" applyAlignment="1">
      <alignment horizontal="left" wrapText="1"/>
    </xf>
    <xf numFmtId="0" fontId="70" fillId="0" borderId="27" xfId="18" applyFont="1" applyBorder="1" applyAlignment="1">
      <alignment horizontal="center" wrapText="1"/>
    </xf>
    <xf numFmtId="0" fontId="27" fillId="0" borderId="14" xfId="18" applyFont="1" applyBorder="1" applyAlignment="1">
      <alignment horizontal="center"/>
    </xf>
    <xf numFmtId="0" fontId="31" fillId="0" borderId="14" xfId="18" applyFont="1" applyBorder="1" applyAlignment="1">
      <alignment horizontal="center"/>
    </xf>
    <xf numFmtId="0" fontId="22" fillId="0" borderId="14" xfId="18" applyFont="1" applyBorder="1" applyAlignment="1">
      <alignment horizontal="center" vertical="top"/>
    </xf>
    <xf numFmtId="0" fontId="22" fillId="0" borderId="25" xfId="18" applyFont="1" applyBorder="1" applyAlignment="1">
      <alignment horizontal="left"/>
    </xf>
    <xf numFmtId="0" fontId="22" fillId="0" borderId="26" xfId="18" applyFont="1" applyBorder="1" applyAlignment="1">
      <alignment horizontal="left"/>
    </xf>
    <xf numFmtId="0" fontId="22" fillId="0" borderId="15" xfId="18" applyFont="1" applyBorder="1" applyAlignment="1">
      <alignment horizontal="left"/>
    </xf>
    <xf numFmtId="0" fontId="22" fillId="0" borderId="25" xfId="18" applyFont="1" applyBorder="1" applyAlignment="1">
      <alignment horizontal="left" vertical="top"/>
    </xf>
    <xf numFmtId="0" fontId="22" fillId="0" borderId="26" xfId="18" applyFont="1" applyBorder="1" applyAlignment="1">
      <alignment horizontal="left" vertical="top"/>
    </xf>
    <xf numFmtId="0" fontId="22" fillId="0" borderId="15" xfId="18" applyFont="1" applyBorder="1" applyAlignment="1">
      <alignment horizontal="left" vertical="top"/>
    </xf>
    <xf numFmtId="0" fontId="22" fillId="0" borderId="14" xfId="18" applyFont="1" applyBorder="1" applyAlignment="1">
      <alignment horizontal="left" vertical="justify" wrapText="1"/>
    </xf>
    <xf numFmtId="0" fontId="22" fillId="0" borderId="16" xfId="18" applyFont="1" applyBorder="1" applyAlignment="1">
      <alignment vertical="justify" wrapText="1"/>
    </xf>
    <xf numFmtId="0" fontId="22" fillId="0" borderId="13" xfId="18" applyFont="1" applyBorder="1" applyAlignment="1">
      <alignment vertical="justify" wrapText="1"/>
    </xf>
    <xf numFmtId="0" fontId="22" fillId="0" borderId="17" xfId="18" applyFont="1" applyBorder="1" applyAlignment="1">
      <alignment vertical="justify" wrapText="1"/>
    </xf>
    <xf numFmtId="0" fontId="22" fillId="0" borderId="18" xfId="18" applyFont="1" applyBorder="1" applyAlignment="1">
      <alignment vertical="justify" wrapText="1"/>
    </xf>
    <xf numFmtId="0" fontId="22" fillId="0" borderId="12" xfId="18" applyFont="1" applyBorder="1" applyAlignment="1">
      <alignment vertical="justify" wrapText="1"/>
    </xf>
    <xf numFmtId="0" fontId="22" fillId="0" borderId="19" xfId="18" applyFont="1" applyBorder="1" applyAlignment="1">
      <alignment vertical="justify" wrapText="1"/>
    </xf>
    <xf numFmtId="0" fontId="28" fillId="0" borderId="0" xfId="18" applyFont="1" applyAlignment="1">
      <alignment horizontal="center"/>
    </xf>
    <xf numFmtId="0" fontId="22" fillId="0" borderId="0" xfId="18" applyFont="1" applyAlignment="1">
      <alignment horizontal="center"/>
    </xf>
    <xf numFmtId="0" fontId="28" fillId="0" borderId="0" xfId="18" applyFont="1" applyAlignment="1">
      <alignment horizontal="center" vertical="center" wrapText="1"/>
    </xf>
    <xf numFmtId="0" fontId="22" fillId="0" borderId="0" xfId="18" applyFont="1" applyAlignment="1">
      <alignment horizontal="center" vertical="center" wrapText="1"/>
    </xf>
    <xf numFmtId="14" fontId="22" fillId="0" borderId="25" xfId="18" applyNumberFormat="1" applyFont="1" applyBorder="1" applyAlignment="1">
      <alignment horizontal="left"/>
    </xf>
    <xf numFmtId="14" fontId="22" fillId="0" borderId="15" xfId="18" applyNumberFormat="1" applyFont="1" applyBorder="1" applyAlignment="1">
      <alignment horizontal="left"/>
    </xf>
    <xf numFmtId="0" fontId="22" fillId="0" borderId="14" xfId="18" applyFont="1" applyBorder="1" applyAlignment="1">
      <alignment horizontal="left"/>
    </xf>
    <xf numFmtId="0" fontId="22" fillId="0" borderId="14" xfId="18" applyFont="1" applyBorder="1" applyAlignment="1">
      <alignment horizontal="center"/>
    </xf>
    <xf numFmtId="0" fontId="22" fillId="0" borderId="14" xfId="18" applyFont="1" applyBorder="1" applyAlignment="1">
      <alignment horizontal="center" vertical="top" wrapText="1"/>
    </xf>
    <xf numFmtId="0" fontId="22" fillId="0" borderId="25" xfId="18" applyFont="1" applyBorder="1" applyAlignment="1">
      <alignment horizontal="center" vertical="top" wrapText="1"/>
    </xf>
    <xf numFmtId="0" fontId="22" fillId="0" borderId="15" xfId="18" applyFont="1" applyBorder="1" applyAlignment="1">
      <alignment horizontal="center" vertical="top" wrapText="1"/>
    </xf>
    <xf numFmtId="0" fontId="22" fillId="0" borderId="14" xfId="18" applyFont="1" applyBorder="1" applyAlignment="1">
      <alignment vertical="justify"/>
    </xf>
    <xf numFmtId="14" fontId="22" fillId="0" borderId="14" xfId="18" applyNumberFormat="1" applyFont="1" applyBorder="1" applyAlignment="1">
      <alignment horizontal="center"/>
    </xf>
    <xf numFmtId="0" fontId="22" fillId="0" borderId="25" xfId="18" applyFont="1" applyBorder="1" applyAlignment="1">
      <alignment horizontal="center" vertical="top"/>
    </xf>
    <xf numFmtId="0" fontId="22" fillId="0" borderId="16" xfId="18" applyFont="1" applyBorder="1" applyAlignment="1">
      <alignment horizontal="left" vertical="justify" wrapText="1"/>
    </xf>
    <xf numFmtId="0" fontId="22" fillId="0" borderId="13" xfId="18" applyFont="1" applyBorder="1" applyAlignment="1">
      <alignment horizontal="left" vertical="justify" wrapText="1"/>
    </xf>
    <xf numFmtId="0" fontId="22" fillId="0" borderId="18" xfId="18" applyFont="1" applyBorder="1" applyAlignment="1">
      <alignment horizontal="left" vertical="justify" wrapText="1"/>
    </xf>
    <xf numFmtId="0" fontId="22" fillId="0" borderId="12" xfId="18" applyFont="1" applyBorder="1" applyAlignment="1">
      <alignment horizontal="left" vertical="justify" wrapText="1"/>
    </xf>
    <xf numFmtId="0" fontId="29" fillId="0" borderId="14" xfId="18" applyFont="1" applyBorder="1" applyAlignment="1">
      <alignment horizontal="left"/>
    </xf>
    <xf numFmtId="0" fontId="22" fillId="0" borderId="16" xfId="18" applyFont="1" applyBorder="1" applyAlignment="1">
      <alignment horizontal="center" vertical="justify" wrapText="1"/>
    </xf>
    <xf numFmtId="0" fontId="22" fillId="0" borderId="13" xfId="18" applyFont="1" applyBorder="1" applyAlignment="1">
      <alignment horizontal="center" vertical="justify" wrapText="1"/>
    </xf>
    <xf numFmtId="0" fontId="22" fillId="0" borderId="17" xfId="18" applyFont="1" applyBorder="1" applyAlignment="1">
      <alignment horizontal="center" vertical="justify" wrapText="1"/>
    </xf>
    <xf numFmtId="0" fontId="22" fillId="0" borderId="18" xfId="18" applyFont="1" applyBorder="1" applyAlignment="1">
      <alignment horizontal="center" vertical="justify" wrapText="1"/>
    </xf>
    <xf numFmtId="0" fontId="22" fillId="0" borderId="12" xfId="18" applyFont="1" applyBorder="1" applyAlignment="1">
      <alignment horizontal="center" vertical="justify" wrapText="1"/>
    </xf>
    <xf numFmtId="0" fontId="22" fillId="0" borderId="19" xfId="18" applyFont="1" applyBorder="1" applyAlignment="1">
      <alignment horizontal="center" vertical="justify" wrapText="1"/>
    </xf>
    <xf numFmtId="0" fontId="29" fillId="0" borderId="13" xfId="18" applyFont="1" applyBorder="1"/>
    <xf numFmtId="0" fontId="29" fillId="0" borderId="17" xfId="18" applyFont="1" applyBorder="1"/>
    <xf numFmtId="0" fontId="29" fillId="0" borderId="23" xfId="18" applyFont="1" applyBorder="1"/>
    <xf numFmtId="0" fontId="29" fillId="0" borderId="0" xfId="18" applyFont="1"/>
    <xf numFmtId="0" fontId="29" fillId="0" borderId="24" xfId="18" applyFont="1" applyBorder="1"/>
    <xf numFmtId="0" fontId="29" fillId="0" borderId="18" xfId="18" applyFont="1" applyBorder="1"/>
    <xf numFmtId="0" fontId="29" fillId="0" borderId="12" xfId="18" applyFont="1" applyBorder="1"/>
    <xf numFmtId="0" fontId="29" fillId="0" borderId="19" xfId="18" applyFont="1" applyBorder="1"/>
    <xf numFmtId="0" fontId="22" fillId="0" borderId="25" xfId="18" applyFont="1" applyBorder="1" applyAlignment="1">
      <alignment horizontal="center" vertical="justify" wrapText="1"/>
    </xf>
    <xf numFmtId="0" fontId="29" fillId="0" borderId="26" xfId="18" applyFont="1" applyBorder="1"/>
    <xf numFmtId="0" fontId="29" fillId="0" borderId="15" xfId="18" applyFont="1" applyBorder="1"/>
    <xf numFmtId="14" fontId="22" fillId="0" borderId="25" xfId="18" applyNumberFormat="1" applyFont="1" applyBorder="1" applyAlignment="1">
      <alignment horizontal="center"/>
    </xf>
    <xf numFmtId="0" fontId="22" fillId="0" borderId="14" xfId="18" applyFont="1" applyFill="1" applyBorder="1" applyAlignment="1">
      <alignment horizontal="center" vertical="justify" wrapText="1"/>
    </xf>
    <xf numFmtId="0" fontId="22" fillId="0" borderId="16" xfId="18" applyFont="1" applyBorder="1" applyAlignment="1">
      <alignment horizontal="left" vertical="top" wrapText="1"/>
    </xf>
    <xf numFmtId="0" fontId="22" fillId="0" borderId="13" xfId="18" applyFont="1" applyBorder="1" applyAlignment="1">
      <alignment horizontal="left" vertical="top" wrapText="1"/>
    </xf>
    <xf numFmtId="0" fontId="22" fillId="0" borderId="17" xfId="18" applyFont="1" applyBorder="1" applyAlignment="1">
      <alignment horizontal="left" vertical="top" wrapText="1"/>
    </xf>
    <xf numFmtId="0" fontId="22" fillId="0" borderId="18" xfId="18" applyFont="1" applyBorder="1" applyAlignment="1">
      <alignment horizontal="left" vertical="top" wrapText="1"/>
    </xf>
    <xf numFmtId="0" fontId="22" fillId="0" borderId="12" xfId="18" applyFont="1" applyBorder="1" applyAlignment="1">
      <alignment horizontal="left" vertical="top" wrapText="1"/>
    </xf>
    <xf numFmtId="0" fontId="22" fillId="0" borderId="19" xfId="18" applyFont="1" applyBorder="1" applyAlignment="1">
      <alignment horizontal="left" vertical="top" wrapText="1"/>
    </xf>
    <xf numFmtId="0" fontId="22" fillId="0" borderId="14" xfId="18" applyFont="1" applyBorder="1" applyAlignment="1">
      <alignment horizontal="left" vertical="top"/>
    </xf>
    <xf numFmtId="0" fontId="22" fillId="0" borderId="23" xfId="18" applyFont="1" applyBorder="1" applyAlignment="1">
      <alignment horizontal="left" vertical="justify" wrapText="1"/>
    </xf>
    <xf numFmtId="0" fontId="22" fillId="0" borderId="0" xfId="18" applyFont="1" applyBorder="1" applyAlignment="1">
      <alignment horizontal="left" vertical="justify" wrapText="1"/>
    </xf>
    <xf numFmtId="0" fontId="22" fillId="0" borderId="14" xfId="18" applyFont="1" applyBorder="1" applyAlignment="1">
      <alignment horizontal="center" vertical="justify" wrapText="1"/>
    </xf>
    <xf numFmtId="0" fontId="22" fillId="0" borderId="26" xfId="18" applyFont="1" applyBorder="1" applyAlignment="1">
      <alignment horizontal="center" vertical="top"/>
    </xf>
    <xf numFmtId="0" fontId="22" fillId="0" borderId="15" xfId="18" applyFont="1" applyBorder="1" applyAlignment="1">
      <alignment horizontal="center" vertical="top"/>
    </xf>
    <xf numFmtId="0" fontId="22" fillId="0" borderId="25" xfId="18" applyFont="1" applyBorder="1" applyAlignment="1">
      <alignment horizontal="right" vertical="top"/>
    </xf>
    <xf numFmtId="0" fontId="22" fillId="0" borderId="26" xfId="18" applyFont="1" applyBorder="1" applyAlignment="1">
      <alignment horizontal="right" vertical="top"/>
    </xf>
    <xf numFmtId="0" fontId="22" fillId="0" borderId="15" xfId="18" applyFont="1" applyBorder="1" applyAlignment="1">
      <alignment horizontal="right" vertical="top"/>
    </xf>
    <xf numFmtId="0" fontId="22" fillId="0" borderId="16" xfId="18" applyFont="1" applyBorder="1" applyAlignment="1">
      <alignment horizontal="justify" vertical="top" wrapText="1"/>
    </xf>
    <xf numFmtId="0" fontId="29" fillId="0" borderId="13" xfId="18" applyFont="1" applyBorder="1" applyAlignment="1">
      <alignment horizontal="justify" vertical="top" wrapText="1"/>
    </xf>
    <xf numFmtId="0" fontId="29" fillId="0" borderId="17" xfId="18" applyFont="1" applyBorder="1" applyAlignment="1">
      <alignment horizontal="justify" vertical="top" wrapText="1"/>
    </xf>
    <xf numFmtId="0" fontId="29" fillId="0" borderId="23" xfId="18" applyFont="1" applyBorder="1" applyAlignment="1">
      <alignment horizontal="justify" vertical="top" wrapText="1"/>
    </xf>
    <xf numFmtId="0" fontId="29" fillId="0" borderId="0" xfId="18" applyFont="1" applyBorder="1" applyAlignment="1">
      <alignment horizontal="justify" vertical="top" wrapText="1"/>
    </xf>
    <xf numFmtId="0" fontId="29" fillId="0" borderId="24" xfId="18" applyFont="1" applyBorder="1" applyAlignment="1">
      <alignment horizontal="justify" vertical="top" wrapText="1"/>
    </xf>
    <xf numFmtId="0" fontId="29" fillId="0" borderId="18" xfId="18" applyFont="1" applyBorder="1" applyAlignment="1">
      <alignment horizontal="justify" vertical="top" wrapText="1"/>
    </xf>
    <xf numFmtId="0" fontId="29" fillId="0" borderId="12" xfId="18" applyFont="1" applyBorder="1" applyAlignment="1">
      <alignment horizontal="justify" vertical="top" wrapText="1"/>
    </xf>
    <xf numFmtId="0" fontId="29" fillId="0" borderId="19" xfId="18" applyFont="1" applyBorder="1" applyAlignment="1">
      <alignment horizontal="justify" vertical="top" wrapText="1"/>
    </xf>
    <xf numFmtId="0" fontId="29" fillId="0" borderId="0" xfId="18" applyFont="1" applyBorder="1" applyAlignment="1">
      <alignment horizontal="left" vertical="justify" wrapText="1"/>
    </xf>
    <xf numFmtId="0" fontId="29" fillId="0" borderId="27" xfId="18" applyFont="1" applyBorder="1" applyAlignment="1">
      <alignment horizontal="left" vertical="justify" wrapText="1"/>
    </xf>
    <xf numFmtId="0" fontId="22" fillId="0" borderId="28" xfId="18" applyFont="1" applyBorder="1" applyAlignment="1">
      <alignment horizontal="justify" vertical="justify" wrapText="1"/>
    </xf>
    <xf numFmtId="0" fontId="22" fillId="0" borderId="0" xfId="18" applyFont="1" applyBorder="1" applyAlignment="1">
      <alignment horizontal="justify" vertical="justify" wrapText="1"/>
    </xf>
    <xf numFmtId="0" fontId="22" fillId="0" borderId="16" xfId="18" applyFont="1" applyBorder="1" applyAlignment="1">
      <alignment horizontal="left"/>
    </xf>
    <xf numFmtId="0" fontId="22" fillId="0" borderId="13" xfId="18" applyFont="1" applyBorder="1" applyAlignment="1">
      <alignment horizontal="left"/>
    </xf>
    <xf numFmtId="0" fontId="22" fillId="0" borderId="17" xfId="18" applyFont="1" applyBorder="1" applyAlignment="1">
      <alignment horizontal="left"/>
    </xf>
    <xf numFmtId="0" fontId="22" fillId="0" borderId="20" xfId="18" applyFont="1" applyBorder="1" applyAlignment="1">
      <alignment horizontal="center" vertical="top" wrapText="1"/>
    </xf>
    <xf numFmtId="0" fontId="22" fillId="0" borderId="21" xfId="18" applyFont="1" applyBorder="1" applyAlignment="1">
      <alignment horizontal="center" vertical="top" wrapText="1"/>
    </xf>
    <xf numFmtId="0" fontId="22" fillId="0" borderId="14" xfId="18" applyFont="1" applyBorder="1" applyAlignment="1">
      <alignment horizontal="left" vertical="top" wrapText="1"/>
    </xf>
    <xf numFmtId="0" fontId="32" fillId="0" borderId="25" xfId="18" applyFont="1" applyBorder="1" applyAlignment="1">
      <alignment horizontal="left" vertical="top" wrapText="1"/>
    </xf>
    <xf numFmtId="0" fontId="32" fillId="0" borderId="26" xfId="18" applyFont="1" applyBorder="1" applyAlignment="1">
      <alignment horizontal="left" vertical="top" wrapText="1"/>
    </xf>
    <xf numFmtId="0" fontId="32" fillId="0" borderId="15" xfId="18" applyFont="1" applyBorder="1" applyAlignment="1">
      <alignment horizontal="left" vertical="top" wrapText="1"/>
    </xf>
    <xf numFmtId="0" fontId="22" fillId="0" borderId="25" xfId="18" applyFont="1" applyBorder="1" applyAlignment="1">
      <alignment horizontal="center"/>
    </xf>
    <xf numFmtId="0" fontId="22" fillId="0" borderId="15" xfId="18" applyFont="1" applyBorder="1" applyAlignment="1">
      <alignment horizontal="center"/>
    </xf>
    <xf numFmtId="0" fontId="22" fillId="0" borderId="20" xfId="18" applyFont="1" applyBorder="1" applyAlignment="1">
      <alignment horizontal="center" vertical="top"/>
    </xf>
    <xf numFmtId="0" fontId="22" fillId="0" borderId="21" xfId="18" applyFont="1" applyBorder="1" applyAlignment="1">
      <alignment horizontal="center" vertical="top"/>
    </xf>
    <xf numFmtId="0" fontId="22" fillId="0" borderId="22" xfId="18" applyFont="1" applyBorder="1" applyAlignment="1">
      <alignment horizontal="center" vertical="top"/>
    </xf>
    <xf numFmtId="0" fontId="22" fillId="0" borderId="26" xfId="18" applyFont="1" applyBorder="1" applyAlignment="1">
      <alignment horizontal="center" vertical="top" wrapText="1"/>
    </xf>
    <xf numFmtId="0" fontId="22" fillId="0" borderId="14" xfId="18" applyFont="1" applyBorder="1" applyAlignment="1">
      <alignment horizontal="center" wrapText="1"/>
    </xf>
    <xf numFmtId="0" fontId="22" fillId="0" borderId="14" xfId="18" applyFont="1" applyBorder="1" applyAlignment="1">
      <alignment vertical="justify" wrapText="1"/>
    </xf>
    <xf numFmtId="0" fontId="29" fillId="0" borderId="14" xfId="18" applyFont="1" applyBorder="1" applyAlignment="1">
      <alignment vertical="justify" wrapText="1"/>
    </xf>
    <xf numFmtId="0" fontId="22" fillId="0" borderId="14" xfId="18" applyFont="1" applyBorder="1" applyAlignment="1">
      <alignment horizontal="justify" vertical="justify" wrapText="1"/>
    </xf>
    <xf numFmtId="0" fontId="29" fillId="0" borderId="14" xfId="18" applyFont="1" applyBorder="1" applyAlignment="1">
      <alignment horizontal="justify" vertical="justify" wrapText="1"/>
    </xf>
    <xf numFmtId="14" fontId="22" fillId="0" borderId="14" xfId="18" applyNumberFormat="1" applyFont="1" applyBorder="1" applyAlignment="1">
      <alignment horizontal="justify" vertical="justify" wrapText="1"/>
    </xf>
    <xf numFmtId="14" fontId="22" fillId="0" borderId="26" xfId="18" applyNumberFormat="1" applyFont="1" applyBorder="1" applyAlignment="1">
      <alignment horizontal="left"/>
    </xf>
    <xf numFmtId="0" fontId="22" fillId="0" borderId="20" xfId="18" applyFont="1" applyBorder="1" applyAlignment="1">
      <alignment horizontal="center"/>
    </xf>
    <xf numFmtId="0" fontId="22" fillId="0" borderId="22" xfId="18" applyFont="1" applyBorder="1" applyAlignment="1">
      <alignment horizontal="center"/>
    </xf>
    <xf numFmtId="0" fontId="22" fillId="0" borderId="16" xfId="18" applyFont="1" applyBorder="1" applyAlignment="1">
      <alignment horizontal="center"/>
    </xf>
    <xf numFmtId="0" fontId="22" fillId="0" borderId="13" xfId="18" applyFont="1" applyBorder="1" applyAlignment="1">
      <alignment horizontal="center"/>
    </xf>
    <xf numFmtId="0" fontId="22" fillId="0" borderId="17" xfId="18" applyFont="1" applyBorder="1" applyAlignment="1">
      <alignment horizontal="center"/>
    </xf>
    <xf numFmtId="0" fontId="22" fillId="0" borderId="18" xfId="18" applyFont="1" applyBorder="1" applyAlignment="1">
      <alignment horizontal="center"/>
    </xf>
    <xf numFmtId="0" fontId="22" fillId="0" borderId="12" xfId="18" applyFont="1" applyBorder="1" applyAlignment="1">
      <alignment horizontal="center"/>
    </xf>
    <xf numFmtId="0" fontId="22" fillId="0" borderId="19" xfId="18" applyFont="1" applyBorder="1" applyAlignment="1">
      <alignment horizontal="center"/>
    </xf>
    <xf numFmtId="0" fontId="29" fillId="0" borderId="13" xfId="18" applyFont="1" applyBorder="1" applyAlignment="1">
      <alignment horizontal="left" vertical="justify" wrapText="1"/>
    </xf>
    <xf numFmtId="0" fontId="29" fillId="0" borderId="17" xfId="18" applyFont="1" applyBorder="1" applyAlignment="1">
      <alignment horizontal="left" vertical="justify" wrapText="1"/>
    </xf>
    <xf numFmtId="0" fontId="29" fillId="0" borderId="18" xfId="18" applyFont="1" applyBorder="1" applyAlignment="1">
      <alignment horizontal="left" vertical="justify" wrapText="1"/>
    </xf>
    <xf numFmtId="0" fontId="29" fillId="0" borderId="12" xfId="18" applyFont="1" applyBorder="1" applyAlignment="1">
      <alignment horizontal="left" vertical="justify" wrapText="1"/>
    </xf>
    <xf numFmtId="0" fontId="29" fillId="0" borderId="19" xfId="18" applyFont="1" applyBorder="1" applyAlignment="1">
      <alignment horizontal="left" vertical="justify" wrapText="1"/>
    </xf>
    <xf numFmtId="0" fontId="22" fillId="0" borderId="15" xfId="18" applyFont="1" applyBorder="1" applyAlignment="1">
      <alignment horizontal="justify" vertical="justify" wrapText="1"/>
    </xf>
    <xf numFmtId="0" fontId="22" fillId="0" borderId="16" xfId="18" applyFont="1" applyBorder="1" applyAlignment="1">
      <alignment horizontal="justify" vertical="justify" wrapText="1"/>
    </xf>
    <xf numFmtId="0" fontId="22" fillId="0" borderId="18" xfId="18" applyFont="1" applyBorder="1" applyAlignment="1">
      <alignment horizontal="justify" vertical="justify" wrapText="1"/>
    </xf>
    <xf numFmtId="0" fontId="22" fillId="0" borderId="17" xfId="18" applyFont="1" applyBorder="1" applyAlignment="1">
      <alignment horizontal="left" vertical="justify" wrapText="1"/>
    </xf>
    <xf numFmtId="0" fontId="22" fillId="0" borderId="23" xfId="18" applyFont="1" applyBorder="1" applyAlignment="1">
      <alignment vertical="justify" wrapText="1"/>
    </xf>
    <xf numFmtId="0" fontId="22" fillId="0" borderId="0" xfId="18" applyFont="1" applyBorder="1" applyAlignment="1">
      <alignment vertical="justify" wrapText="1"/>
    </xf>
    <xf numFmtId="0" fontId="22" fillId="0" borderId="24" xfId="18" applyFont="1" applyBorder="1" applyAlignment="1">
      <alignment vertical="justify" wrapText="1"/>
    </xf>
    <xf numFmtId="0" fontId="22" fillId="0" borderId="23" xfId="18" applyFont="1" applyBorder="1" applyAlignment="1">
      <alignment horizontal="left" vertical="top" wrapText="1"/>
    </xf>
    <xf numFmtId="0" fontId="22" fillId="0" borderId="0" xfId="18" applyFont="1" applyBorder="1" applyAlignment="1">
      <alignment horizontal="left" vertical="top" wrapText="1"/>
    </xf>
    <xf numFmtId="0" fontId="22" fillId="0" borderId="24" xfId="18" applyFont="1" applyBorder="1" applyAlignment="1">
      <alignment horizontal="left" vertical="top" wrapText="1"/>
    </xf>
    <xf numFmtId="0" fontId="22" fillId="0" borderId="0" xfId="18" applyFont="1" applyBorder="1" applyAlignment="1">
      <alignment horizontal="left"/>
    </xf>
    <xf numFmtId="164" fontId="22" fillId="0" borderId="13" xfId="18" applyNumberFormat="1" applyFont="1" applyBorder="1" applyAlignment="1">
      <alignment horizontal="left"/>
    </xf>
    <xf numFmtId="0" fontId="28" fillId="0" borderId="0" xfId="18" applyFont="1" applyBorder="1" applyAlignment="1">
      <alignment horizontal="left"/>
    </xf>
    <xf numFmtId="0" fontId="22" fillId="0" borderId="0" xfId="18" applyFont="1" applyBorder="1" applyAlignment="1">
      <alignment horizontal="center" vertical="top"/>
    </xf>
    <xf numFmtId="0" fontId="29" fillId="0" borderId="14" xfId="18" applyFont="1" applyBorder="1" applyAlignment="1">
      <alignment horizontal="center" vertical="justify" wrapText="1"/>
    </xf>
    <xf numFmtId="0" fontId="22" fillId="0" borderId="0" xfId="2" applyFont="1" applyFill="1" applyAlignment="1">
      <alignment horizontal="left"/>
    </xf>
    <xf numFmtId="14" fontId="22" fillId="0" borderId="0" xfId="2" applyNumberFormat="1" applyFont="1" applyFill="1" applyAlignment="1">
      <alignment horizontal="center"/>
    </xf>
    <xf numFmtId="0" fontId="22" fillId="0" borderId="0" xfId="2" applyFont="1" applyFill="1" applyAlignment="1">
      <alignment horizontal="center"/>
    </xf>
    <xf numFmtId="0" fontId="28" fillId="0" borderId="0" xfId="2" applyFont="1" applyFill="1" applyAlignment="1">
      <alignment horizontal="center"/>
    </xf>
    <xf numFmtId="0" fontId="28" fillId="0" borderId="0" xfId="2" applyFont="1" applyFill="1" applyAlignment="1">
      <alignment horizontal="center" vertical="center" wrapText="1"/>
    </xf>
    <xf numFmtId="0" fontId="22" fillId="0" borderId="0" xfId="2" applyFont="1" applyFill="1" applyAlignment="1">
      <alignment horizontal="right"/>
    </xf>
    <xf numFmtId="0" fontId="22" fillId="0" borderId="0" xfId="2" applyFont="1" applyFill="1" applyAlignment="1">
      <alignment horizontal="left" vertical="center" wrapText="1"/>
    </xf>
    <xf numFmtId="0" fontId="22" fillId="0" borderId="14" xfId="2" applyFont="1" applyFill="1" applyBorder="1" applyAlignment="1">
      <alignment horizontal="left" wrapText="1"/>
    </xf>
    <xf numFmtId="0" fontId="22" fillId="0" borderId="20" xfId="2" applyFont="1" applyFill="1" applyBorder="1" applyAlignment="1">
      <alignment horizontal="center" vertical="top"/>
    </xf>
    <xf numFmtId="0" fontId="22" fillId="0" borderId="21" xfId="2" applyFont="1" applyFill="1" applyBorder="1" applyAlignment="1">
      <alignment horizontal="center" vertical="top"/>
    </xf>
    <xf numFmtId="0" fontId="22" fillId="0" borderId="22" xfId="2" applyFont="1" applyFill="1" applyBorder="1" applyAlignment="1">
      <alignment horizontal="center" vertical="top"/>
    </xf>
    <xf numFmtId="0" fontId="22" fillId="0" borderId="14" xfId="2" applyFont="1" applyFill="1" applyBorder="1" applyAlignment="1">
      <alignment horizontal="left" vertical="center" wrapText="1"/>
    </xf>
    <xf numFmtId="165" fontId="22" fillId="0" borderId="20" xfId="2" applyNumberFormat="1" applyFont="1" applyFill="1" applyBorder="1" applyAlignment="1">
      <alignment horizontal="center"/>
    </xf>
    <xf numFmtId="165" fontId="22" fillId="0" borderId="21" xfId="2" applyNumberFormat="1" applyFont="1" applyFill="1" applyBorder="1" applyAlignment="1">
      <alignment horizontal="center"/>
    </xf>
    <xf numFmtId="165" fontId="22" fillId="0" borderId="22" xfId="2" applyNumberFormat="1" applyFont="1" applyFill="1" applyBorder="1" applyAlignment="1">
      <alignment horizontal="center"/>
    </xf>
    <xf numFmtId="0" fontId="22" fillId="4" borderId="0" xfId="2" applyFont="1" applyFill="1" applyAlignment="1">
      <alignment horizontal="left" vertical="top" wrapText="1"/>
    </xf>
    <xf numFmtId="0" fontId="22" fillId="4" borderId="0" xfId="2" applyFont="1" applyFill="1" applyAlignment="1">
      <alignment horizontal="center" vertical="center" wrapText="1"/>
    </xf>
    <xf numFmtId="0" fontId="22" fillId="0" borderId="14" xfId="2" applyFont="1" applyFill="1" applyBorder="1" applyAlignment="1">
      <alignment horizontal="center"/>
    </xf>
    <xf numFmtId="0" fontId="22" fillId="0" borderId="13" xfId="2" applyFont="1" applyFill="1" applyBorder="1" applyAlignment="1">
      <alignment horizontal="left" vertical="top"/>
    </xf>
    <xf numFmtId="0" fontId="22" fillId="0" borderId="0" xfId="2" applyFont="1" applyFill="1" applyAlignment="1">
      <alignment horizontal="justify" vertical="justify" wrapText="1"/>
    </xf>
    <xf numFmtId="0" fontId="29" fillId="0" borderId="0" xfId="2" applyFont="1" applyFill="1" applyAlignment="1">
      <alignment horizontal="justify" vertical="justify" wrapText="1"/>
    </xf>
    <xf numFmtId="0" fontId="28" fillId="4" borderId="0" xfId="2" applyFont="1" applyFill="1" applyAlignment="1">
      <alignment horizontal="left"/>
    </xf>
    <xf numFmtId="0" fontId="22" fillId="4" borderId="0" xfId="2" applyFont="1" applyFill="1" applyAlignment="1">
      <alignment horizontal="left"/>
    </xf>
    <xf numFmtId="0" fontId="22" fillId="4" borderId="0" xfId="2" applyFont="1" applyFill="1" applyAlignment="1">
      <alignment horizontal="center"/>
    </xf>
    <xf numFmtId="0" fontId="22" fillId="4" borderId="0" xfId="2" applyFont="1" applyFill="1" applyAlignment="1">
      <alignment horizontal="left" vertical="center" wrapText="1"/>
    </xf>
    <xf numFmtId="0" fontId="22" fillId="4" borderId="13" xfId="2" applyFont="1" applyFill="1" applyBorder="1" applyAlignment="1">
      <alignment horizontal="left" vertical="center" wrapText="1"/>
    </xf>
    <xf numFmtId="0" fontId="22" fillId="4" borderId="0" xfId="2" applyFont="1" applyFill="1" applyBorder="1" applyAlignment="1">
      <alignment horizontal="left" vertical="center" wrapText="1"/>
    </xf>
    <xf numFmtId="0" fontId="22" fillId="4" borderId="12" xfId="2" applyFont="1" applyFill="1" applyBorder="1" applyAlignment="1">
      <alignment horizontal="left" vertical="center" wrapText="1"/>
    </xf>
    <xf numFmtId="0" fontId="22" fillId="4" borderId="0" xfId="2" applyFont="1" applyFill="1" applyAlignment="1">
      <alignment vertical="center" wrapText="1"/>
    </xf>
    <xf numFmtId="0" fontId="29" fillId="0" borderId="0" xfId="2" applyFont="1" applyAlignment="1">
      <alignment horizontal="center" vertical="center" wrapText="1"/>
    </xf>
    <xf numFmtId="0" fontId="22" fillId="4" borderId="0" xfId="2" applyFont="1" applyFill="1" applyAlignment="1">
      <alignment horizontal="justify" vertical="top" wrapText="1"/>
    </xf>
    <xf numFmtId="0" fontId="31" fillId="0" borderId="0" xfId="2" applyFont="1" applyAlignment="1">
      <alignment horizontal="center"/>
    </xf>
    <xf numFmtId="0" fontId="22" fillId="4" borderId="14" xfId="2" applyFont="1" applyFill="1" applyBorder="1" applyAlignment="1">
      <alignment horizontal="left"/>
    </xf>
    <xf numFmtId="0" fontId="22" fillId="4" borderId="20" xfId="2" applyFont="1" applyFill="1" applyBorder="1" applyAlignment="1">
      <alignment horizontal="center" vertical="top"/>
    </xf>
    <xf numFmtId="0" fontId="22" fillId="4" borderId="22" xfId="2" applyFont="1" applyFill="1" applyBorder="1" applyAlignment="1">
      <alignment horizontal="center" vertical="top"/>
    </xf>
    <xf numFmtId="0" fontId="22" fillId="4" borderId="14" xfId="2" applyFont="1" applyFill="1" applyBorder="1" applyAlignment="1">
      <alignment vertical="center" wrapText="1"/>
    </xf>
    <xf numFmtId="0" fontId="29" fillId="4" borderId="14" xfId="2" applyFont="1" applyFill="1" applyBorder="1" applyAlignment="1">
      <alignment vertical="center" wrapText="1"/>
    </xf>
    <xf numFmtId="0" fontId="28" fillId="4" borderId="0" xfId="2" applyFont="1" applyFill="1" applyAlignment="1">
      <alignment horizontal="center"/>
    </xf>
    <xf numFmtId="0" fontId="28" fillId="4" borderId="0" xfId="2" applyFont="1" applyFill="1" applyAlignment="1">
      <alignment horizontal="center" vertical="center" wrapText="1"/>
    </xf>
    <xf numFmtId="0" fontId="29" fillId="4" borderId="0" xfId="2" applyFont="1" applyFill="1" applyAlignment="1">
      <alignment horizontal="center" vertical="center" wrapText="1"/>
    </xf>
    <xf numFmtId="166" fontId="22" fillId="4" borderId="14" xfId="2" applyNumberFormat="1" applyFont="1" applyFill="1" applyBorder="1" applyAlignment="1">
      <alignment horizontal="left"/>
    </xf>
    <xf numFmtId="0" fontId="22" fillId="4" borderId="21" xfId="2" applyFont="1" applyFill="1" applyBorder="1" applyAlignment="1">
      <alignment horizontal="center" vertical="top"/>
    </xf>
    <xf numFmtId="0" fontId="22" fillId="4" borderId="14" xfId="2" applyFont="1" applyFill="1" applyBorder="1" applyAlignment="1">
      <alignment horizontal="left" vertical="center" wrapText="1"/>
    </xf>
    <xf numFmtId="0" fontId="22" fillId="4" borderId="14" xfId="2" applyFont="1" applyFill="1" applyBorder="1" applyAlignment="1">
      <alignment horizontal="left" vertical="top" wrapText="1"/>
    </xf>
    <xf numFmtId="0" fontId="22" fillId="4" borderId="16" xfId="2" applyFont="1" applyFill="1" applyBorder="1" applyAlignment="1">
      <alignment horizontal="left" vertical="top" wrapText="1"/>
    </xf>
    <xf numFmtId="0" fontId="22" fillId="4" borderId="13" xfId="2" applyFont="1" applyFill="1" applyBorder="1" applyAlignment="1">
      <alignment horizontal="left" vertical="top" wrapText="1"/>
    </xf>
    <xf numFmtId="0" fontId="22" fillId="4" borderId="17" xfId="2" applyFont="1" applyFill="1" applyBorder="1" applyAlignment="1">
      <alignment horizontal="left" vertical="top" wrapText="1"/>
    </xf>
    <xf numFmtId="0" fontId="22" fillId="4" borderId="18" xfId="2" applyFont="1" applyFill="1" applyBorder="1" applyAlignment="1">
      <alignment horizontal="left" vertical="top" wrapText="1"/>
    </xf>
    <xf numFmtId="0" fontId="22" fillId="4" borderId="12" xfId="2" applyFont="1" applyFill="1" applyBorder="1" applyAlignment="1">
      <alignment horizontal="left" vertical="top" wrapText="1"/>
    </xf>
    <xf numFmtId="0" fontId="22" fillId="4" borderId="19" xfId="2" applyFont="1" applyFill="1" applyBorder="1" applyAlignment="1">
      <alignment horizontal="left" vertical="top" wrapText="1"/>
    </xf>
    <xf numFmtId="0" fontId="22" fillId="4" borderId="14" xfId="2" applyFont="1" applyFill="1" applyBorder="1" applyAlignment="1">
      <alignment horizontal="center" vertical="top"/>
    </xf>
    <xf numFmtId="0" fontId="22" fillId="4" borderId="16" xfId="2" applyFont="1" applyFill="1" applyBorder="1" applyAlignment="1">
      <alignment vertical="top" wrapText="1"/>
    </xf>
    <xf numFmtId="0" fontId="22" fillId="4" borderId="13" xfId="2" applyFont="1" applyFill="1" applyBorder="1" applyAlignment="1">
      <alignment vertical="top" wrapText="1"/>
    </xf>
    <xf numFmtId="0" fontId="22" fillId="4" borderId="17" xfId="2" applyFont="1" applyFill="1" applyBorder="1" applyAlignment="1">
      <alignment vertical="top" wrapText="1"/>
    </xf>
    <xf numFmtId="0" fontId="22" fillId="4" borderId="23" xfId="2" applyFont="1" applyFill="1" applyBorder="1" applyAlignment="1">
      <alignment vertical="top" wrapText="1"/>
    </xf>
    <xf numFmtId="0" fontId="22" fillId="4" borderId="0" xfId="2" applyFont="1" applyFill="1" applyBorder="1" applyAlignment="1">
      <alignment vertical="top" wrapText="1"/>
    </xf>
    <xf numFmtId="0" fontId="22" fillId="4" borderId="24" xfId="2" applyFont="1" applyFill="1" applyBorder="1" applyAlignment="1">
      <alignment vertical="top" wrapText="1"/>
    </xf>
    <xf numFmtId="0" fontId="22" fillId="4" borderId="18" xfId="2" applyFont="1" applyFill="1" applyBorder="1" applyAlignment="1">
      <alignment vertical="top" wrapText="1"/>
    </xf>
    <xf numFmtId="0" fontId="22" fillId="4" borderId="12" xfId="2" applyFont="1" applyFill="1" applyBorder="1" applyAlignment="1">
      <alignment vertical="top" wrapText="1"/>
    </xf>
    <xf numFmtId="0" fontId="22" fillId="4" borderId="19" xfId="2" applyFont="1" applyFill="1" applyBorder="1" applyAlignment="1">
      <alignment vertical="top" wrapText="1"/>
    </xf>
    <xf numFmtId="0" fontId="22" fillId="4" borderId="14" xfId="2" applyFont="1" applyFill="1" applyBorder="1" applyAlignment="1">
      <alignment horizontal="center" vertical="center" wrapText="1"/>
    </xf>
    <xf numFmtId="0" fontId="22" fillId="4" borderId="0" xfId="2" applyFont="1" applyFill="1" applyBorder="1" applyAlignment="1">
      <alignment horizontal="left"/>
    </xf>
    <xf numFmtId="0" fontId="32" fillId="4" borderId="0" xfId="2" applyFont="1" applyFill="1" applyBorder="1" applyAlignment="1">
      <alignment horizontal="left"/>
    </xf>
    <xf numFmtId="14" fontId="22" fillId="4" borderId="0" xfId="2" applyNumberFormat="1" applyFont="1" applyFill="1" applyBorder="1" applyAlignment="1">
      <alignment horizontal="left" vertical="center" wrapText="1"/>
    </xf>
    <xf numFmtId="0" fontId="22" fillId="4" borderId="0" xfId="2" applyFont="1" applyFill="1" applyBorder="1" applyAlignment="1">
      <alignment horizontal="center" vertical="center" wrapText="1"/>
    </xf>
    <xf numFmtId="0" fontId="22" fillId="4" borderId="0" xfId="2" applyFont="1" applyFill="1" applyBorder="1" applyAlignment="1">
      <alignment vertical="center" wrapText="1"/>
    </xf>
    <xf numFmtId="0" fontId="22" fillId="4" borderId="0" xfId="2" applyFont="1" applyFill="1" applyBorder="1" applyAlignment="1">
      <alignment horizontal="center" vertical="top"/>
    </xf>
    <xf numFmtId="0" fontId="32" fillId="4" borderId="0" xfId="2" applyFont="1" applyFill="1" applyBorder="1" applyAlignment="1">
      <alignment horizontal="justify" vertical="center" wrapText="1"/>
    </xf>
    <xf numFmtId="0" fontId="22" fillId="4" borderId="0" xfId="2" applyFont="1" applyFill="1" applyBorder="1" applyAlignment="1">
      <alignment horizontal="justify" vertical="center" wrapText="1"/>
    </xf>
    <xf numFmtId="0" fontId="22" fillId="4" borderId="20" xfId="2" applyFont="1" applyFill="1" applyBorder="1" applyAlignment="1">
      <alignment horizontal="center" vertical="center" wrapText="1"/>
    </xf>
    <xf numFmtId="0" fontId="22" fillId="4" borderId="21" xfId="2" applyFont="1" applyFill="1" applyBorder="1" applyAlignment="1">
      <alignment horizontal="center" vertical="center" wrapText="1"/>
    </xf>
    <xf numFmtId="0" fontId="22" fillId="4" borderId="16" xfId="2" applyFont="1" applyFill="1" applyBorder="1" applyAlignment="1">
      <alignment horizontal="left" vertical="center"/>
    </xf>
    <xf numFmtId="0" fontId="22" fillId="4" borderId="13" xfId="2" applyFont="1" applyFill="1" applyBorder="1" applyAlignment="1">
      <alignment horizontal="left" vertical="center"/>
    </xf>
    <xf numFmtId="0" fontId="22" fillId="4" borderId="17" xfId="2" applyFont="1" applyFill="1" applyBorder="1" applyAlignment="1">
      <alignment horizontal="left" vertical="center"/>
    </xf>
    <xf numFmtId="0" fontId="22" fillId="4" borderId="18" xfId="2" applyFont="1" applyFill="1" applyBorder="1" applyAlignment="1">
      <alignment horizontal="left" vertical="center"/>
    </xf>
    <xf numFmtId="0" fontId="22" fillId="4" borderId="12" xfId="2" applyFont="1" applyFill="1" applyBorder="1" applyAlignment="1">
      <alignment horizontal="left" vertical="center"/>
    </xf>
    <xf numFmtId="0" fontId="33" fillId="4" borderId="12" xfId="2" applyFont="1" applyFill="1" applyBorder="1" applyAlignment="1">
      <alignment horizontal="center" vertical="center" wrapText="1"/>
    </xf>
    <xf numFmtId="0" fontId="33" fillId="4" borderId="19" xfId="2" applyFont="1" applyFill="1" applyBorder="1" applyAlignment="1">
      <alignment horizontal="center" vertical="center" wrapText="1"/>
    </xf>
    <xf numFmtId="0" fontId="28" fillId="4" borderId="0" xfId="2" applyFont="1" applyFill="1" applyBorder="1" applyAlignment="1">
      <alignment horizontal="center"/>
    </xf>
    <xf numFmtId="0" fontId="22" fillId="4" borderId="0" xfId="2" applyFont="1" applyFill="1" applyBorder="1" applyAlignment="1">
      <alignment horizontal="center"/>
    </xf>
    <xf numFmtId="0" fontId="22" fillId="4" borderId="22" xfId="2" applyFont="1" applyFill="1" applyBorder="1" applyAlignment="1">
      <alignment horizontal="center" vertical="center" wrapText="1"/>
    </xf>
    <xf numFmtId="0" fontId="22" fillId="4" borderId="14" xfId="2" applyFont="1" applyFill="1" applyBorder="1" applyAlignment="1">
      <alignment vertical="top" wrapText="1"/>
    </xf>
    <xf numFmtId="0" fontId="22" fillId="4" borderId="14" xfId="2" applyFont="1" applyFill="1" applyBorder="1" applyAlignment="1">
      <alignment horizontal="justify" vertical="justify" wrapText="1"/>
    </xf>
    <xf numFmtId="0" fontId="22" fillId="4" borderId="20" xfId="2" applyFont="1" applyFill="1" applyBorder="1" applyAlignment="1">
      <alignment horizontal="center"/>
    </xf>
    <xf numFmtId="0" fontId="22" fillId="4" borderId="22" xfId="2" applyFont="1" applyFill="1" applyBorder="1" applyAlignment="1">
      <alignment horizontal="center"/>
    </xf>
    <xf numFmtId="0" fontId="22" fillId="4" borderId="16" xfId="2" applyFont="1" applyFill="1" applyBorder="1" applyAlignment="1">
      <alignment horizontal="center"/>
    </xf>
    <xf numFmtId="0" fontId="22" fillId="4" borderId="18" xfId="2" applyFont="1" applyFill="1" applyBorder="1" applyAlignment="1">
      <alignment horizontal="center"/>
    </xf>
    <xf numFmtId="0" fontId="22" fillId="4" borderId="20" xfId="2" applyFont="1" applyFill="1" applyBorder="1" applyAlignment="1">
      <alignment horizontal="center" vertical="top" wrapText="1"/>
    </xf>
    <xf numFmtId="0" fontId="22" fillId="4" borderId="21" xfId="2" applyFont="1" applyFill="1" applyBorder="1" applyAlignment="1">
      <alignment horizontal="center" vertical="top" wrapText="1"/>
    </xf>
    <xf numFmtId="0" fontId="22" fillId="4" borderId="22" xfId="2" applyFont="1" applyFill="1" applyBorder="1" applyAlignment="1">
      <alignment horizontal="center" vertical="top" wrapText="1"/>
    </xf>
    <xf numFmtId="0" fontId="28" fillId="4" borderId="14" xfId="2" applyFont="1" applyFill="1" applyBorder="1" applyAlignment="1">
      <alignment horizontal="left" wrapText="1"/>
    </xf>
    <xf numFmtId="0" fontId="22" fillId="4" borderId="13" xfId="2" applyFont="1" applyFill="1" applyBorder="1" applyAlignment="1">
      <alignment horizontal="center"/>
    </xf>
    <xf numFmtId="0" fontId="22" fillId="4" borderId="17" xfId="2" applyFont="1" applyFill="1" applyBorder="1" applyAlignment="1">
      <alignment horizontal="center"/>
    </xf>
    <xf numFmtId="0" fontId="22" fillId="4" borderId="12" xfId="2" applyFont="1" applyFill="1" applyBorder="1" applyAlignment="1">
      <alignment horizontal="center"/>
    </xf>
    <xf numFmtId="0" fontId="22" fillId="4" borderId="19" xfId="2" applyFont="1" applyFill="1" applyBorder="1" applyAlignment="1">
      <alignment horizontal="center"/>
    </xf>
    <xf numFmtId="0" fontId="29" fillId="4" borderId="21" xfId="2" applyFont="1" applyFill="1" applyBorder="1" applyAlignment="1">
      <alignment horizontal="center" vertical="top" wrapText="1"/>
    </xf>
    <xf numFmtId="0" fontId="29" fillId="4" borderId="22" xfId="2" applyFont="1" applyFill="1" applyBorder="1" applyAlignment="1">
      <alignment horizontal="center" vertical="top" wrapText="1"/>
    </xf>
    <xf numFmtId="0" fontId="22" fillId="4" borderId="14" xfId="2" applyFont="1" applyFill="1" applyBorder="1" applyAlignment="1">
      <alignment horizontal="center" vertical="top" wrapText="1"/>
    </xf>
    <xf numFmtId="0" fontId="22" fillId="4" borderId="14" xfId="2" applyFont="1" applyFill="1" applyBorder="1" applyAlignment="1">
      <alignment horizontal="center"/>
    </xf>
    <xf numFmtId="0" fontId="28" fillId="4" borderId="14" xfId="2" applyFont="1" applyFill="1" applyBorder="1" applyAlignment="1">
      <alignment horizontal="center" wrapText="1"/>
    </xf>
    <xf numFmtId="0" fontId="22" fillId="4" borderId="14" xfId="2" applyFont="1" applyFill="1" applyBorder="1" applyAlignment="1">
      <alignment horizontal="center" wrapText="1"/>
    </xf>
    <xf numFmtId="164" fontId="22" fillId="4" borderId="16" xfId="2" applyNumberFormat="1" applyFont="1" applyFill="1" applyBorder="1" applyAlignment="1">
      <alignment horizontal="center" vertical="center" wrapText="1"/>
    </xf>
    <xf numFmtId="164" fontId="22" fillId="4" borderId="13" xfId="2" applyNumberFormat="1" applyFont="1" applyFill="1" applyBorder="1" applyAlignment="1">
      <alignment horizontal="center" vertical="center" wrapText="1"/>
    </xf>
    <xf numFmtId="164" fontId="22" fillId="4" borderId="17" xfId="2" applyNumberFormat="1" applyFont="1" applyFill="1" applyBorder="1" applyAlignment="1">
      <alignment horizontal="center" vertical="center" wrapText="1"/>
    </xf>
    <xf numFmtId="164" fontId="22" fillId="4" borderId="23" xfId="2" applyNumberFormat="1" applyFont="1" applyFill="1" applyBorder="1" applyAlignment="1">
      <alignment horizontal="center" vertical="center" wrapText="1"/>
    </xf>
    <xf numFmtId="164" fontId="22" fillId="4" borderId="0" xfId="2" applyNumberFormat="1" applyFont="1" applyFill="1" applyBorder="1" applyAlignment="1">
      <alignment horizontal="center" vertical="center" wrapText="1"/>
    </xf>
    <xf numFmtId="164" fontId="22" fillId="4" borderId="24" xfId="2" applyNumberFormat="1" applyFont="1" applyFill="1" applyBorder="1" applyAlignment="1">
      <alignment horizontal="center" vertical="center" wrapText="1"/>
    </xf>
    <xf numFmtId="164" fontId="22" fillId="4" borderId="18" xfId="2" applyNumberFormat="1" applyFont="1" applyFill="1" applyBorder="1" applyAlignment="1">
      <alignment horizontal="center" vertical="center" wrapText="1"/>
    </xf>
    <xf numFmtId="164" fontId="22" fillId="4" borderId="12" xfId="2" applyNumberFormat="1" applyFont="1" applyFill="1" applyBorder="1" applyAlignment="1">
      <alignment horizontal="center" vertical="center" wrapText="1"/>
    </xf>
    <xf numFmtId="164" fontId="22" fillId="4" borderId="19" xfId="2" applyNumberFormat="1" applyFont="1" applyFill="1" applyBorder="1" applyAlignment="1">
      <alignment horizontal="center" vertical="center" wrapText="1"/>
    </xf>
    <xf numFmtId="0" fontId="22" fillId="4" borderId="0" xfId="2" applyFont="1" applyFill="1" applyBorder="1" applyAlignment="1">
      <alignment horizontal="right" vertical="top" wrapText="1"/>
    </xf>
    <xf numFmtId="0" fontId="28" fillId="4" borderId="14" xfId="2" applyFont="1" applyFill="1" applyBorder="1" applyAlignment="1">
      <alignment horizontal="center" vertical="center" wrapText="1"/>
    </xf>
    <xf numFmtId="164" fontId="22" fillId="4" borderId="14" xfId="2" applyNumberFormat="1" applyFont="1" applyFill="1" applyBorder="1" applyAlignment="1">
      <alignment horizontal="center" vertical="center" wrapText="1"/>
    </xf>
    <xf numFmtId="0" fontId="22" fillId="4" borderId="20" xfId="2" applyNumberFormat="1" applyFont="1" applyFill="1" applyBorder="1" applyAlignment="1">
      <alignment horizontal="center" vertical="center"/>
    </xf>
    <xf numFmtId="0" fontId="22" fillId="4" borderId="22" xfId="2" applyNumberFormat="1" applyFont="1" applyFill="1" applyBorder="1" applyAlignment="1">
      <alignment horizontal="center" vertical="center"/>
    </xf>
    <xf numFmtId="0" fontId="22" fillId="4" borderId="25" xfId="2" applyFont="1" applyFill="1" applyBorder="1" applyAlignment="1">
      <alignment horizontal="center" vertical="justify" wrapText="1"/>
    </xf>
    <xf numFmtId="0" fontId="22" fillId="4" borderId="26" xfId="2" applyFont="1" applyFill="1" applyBorder="1" applyAlignment="1">
      <alignment horizontal="center" vertical="justify" wrapText="1"/>
    </xf>
    <xf numFmtId="0" fontId="22" fillId="4" borderId="15" xfId="2" applyFont="1" applyFill="1" applyBorder="1" applyAlignment="1">
      <alignment horizontal="center" vertical="justify" wrapText="1"/>
    </xf>
    <xf numFmtId="0" fontId="22" fillId="4" borderId="14" xfId="2" applyFont="1" applyFill="1" applyBorder="1" applyAlignment="1">
      <alignment horizontal="left" vertical="justify" wrapText="1"/>
    </xf>
    <xf numFmtId="0" fontId="22" fillId="4" borderId="14" xfId="2" applyFont="1" applyFill="1" applyBorder="1" applyAlignment="1">
      <alignment horizontal="center" vertical="center"/>
    </xf>
    <xf numFmtId="0" fontId="22" fillId="4" borderId="16" xfId="2" applyFont="1" applyFill="1" applyBorder="1" applyAlignment="1">
      <alignment horizontal="left"/>
    </xf>
    <xf numFmtId="0" fontId="22" fillId="4" borderId="13" xfId="2" applyFont="1" applyFill="1" applyBorder="1" applyAlignment="1">
      <alignment horizontal="left"/>
    </xf>
    <xf numFmtId="0" fontId="22" fillId="4" borderId="17" xfId="2" applyFont="1" applyFill="1" applyBorder="1" applyAlignment="1">
      <alignment horizontal="left"/>
    </xf>
    <xf numFmtId="164" fontId="22" fillId="4" borderId="20" xfId="2" applyNumberFormat="1" applyFont="1" applyFill="1" applyBorder="1" applyAlignment="1">
      <alignment horizontal="center" vertical="center" wrapText="1"/>
    </xf>
    <xf numFmtId="164" fontId="22" fillId="4" borderId="22" xfId="2" applyNumberFormat="1" applyFont="1" applyFill="1" applyBorder="1" applyAlignment="1">
      <alignment horizontal="center" vertical="center" wrapText="1"/>
    </xf>
    <xf numFmtId="0" fontId="22" fillId="4" borderId="14" xfId="2" applyFont="1" applyFill="1" applyBorder="1" applyAlignment="1">
      <alignment horizontal="left" wrapText="1"/>
    </xf>
    <xf numFmtId="0" fontId="22" fillId="4" borderId="16" xfId="2" applyFont="1" applyFill="1" applyBorder="1" applyAlignment="1">
      <alignment horizontal="center" vertical="top" wrapText="1"/>
    </xf>
    <xf numFmtId="0" fontId="22" fillId="4" borderId="13" xfId="2" applyFont="1" applyFill="1" applyBorder="1" applyAlignment="1">
      <alignment horizontal="center" vertical="top" wrapText="1"/>
    </xf>
    <xf numFmtId="0" fontId="22" fillId="4" borderId="17" xfId="2" applyFont="1" applyFill="1" applyBorder="1" applyAlignment="1">
      <alignment horizontal="center" vertical="top" wrapText="1"/>
    </xf>
    <xf numFmtId="0" fontId="22" fillId="4" borderId="23" xfId="2" applyFont="1" applyFill="1" applyBorder="1" applyAlignment="1">
      <alignment horizontal="center" vertical="top" wrapText="1"/>
    </xf>
    <xf numFmtId="0" fontId="22" fillId="4" borderId="0" xfId="2" applyFont="1" applyFill="1" applyBorder="1" applyAlignment="1">
      <alignment horizontal="center" vertical="top" wrapText="1"/>
    </xf>
    <xf numFmtId="0" fontId="22" fillId="4" borderId="24" xfId="2" applyFont="1" applyFill="1" applyBorder="1" applyAlignment="1">
      <alignment horizontal="center" vertical="top" wrapText="1"/>
    </xf>
    <xf numFmtId="0" fontId="22" fillId="4" borderId="18" xfId="2" applyFont="1" applyFill="1" applyBorder="1" applyAlignment="1">
      <alignment horizontal="center" vertical="top" wrapText="1"/>
    </xf>
    <xf numFmtId="0" fontId="22" fillId="4" borderId="12" xfId="2" applyFont="1" applyFill="1" applyBorder="1" applyAlignment="1">
      <alignment horizontal="center" vertical="top" wrapText="1"/>
    </xf>
    <xf numFmtId="0" fontId="22" fillId="4" borderId="19" xfId="2" applyFont="1" applyFill="1" applyBorder="1" applyAlignment="1">
      <alignment horizontal="center" vertical="top" wrapText="1"/>
    </xf>
    <xf numFmtId="165" fontId="20" fillId="4" borderId="16" xfId="2" applyNumberFormat="1" applyFont="1" applyFill="1" applyBorder="1" applyAlignment="1" applyProtection="1">
      <alignment horizontal="center" vertical="center"/>
    </xf>
    <xf numFmtId="165" fontId="20" fillId="4" borderId="17" xfId="2" applyNumberFormat="1" applyFont="1" applyFill="1" applyBorder="1" applyAlignment="1" applyProtection="1">
      <alignment horizontal="center" vertical="center"/>
    </xf>
    <xf numFmtId="165" fontId="20" fillId="4" borderId="18" xfId="2" applyNumberFormat="1" applyFont="1" applyFill="1" applyBorder="1" applyAlignment="1" applyProtection="1">
      <alignment horizontal="center" vertical="center"/>
    </xf>
    <xf numFmtId="165" fontId="20" fillId="4" borderId="19" xfId="2" applyNumberFormat="1" applyFont="1" applyFill="1" applyBorder="1" applyAlignment="1" applyProtection="1">
      <alignment horizontal="center" vertical="center"/>
    </xf>
    <xf numFmtId="0" fontId="22" fillId="4" borderId="23" xfId="2" applyFont="1" applyFill="1" applyBorder="1" applyAlignment="1">
      <alignment horizontal="left" vertical="top" wrapText="1"/>
    </xf>
    <xf numFmtId="0" fontId="22" fillId="4" borderId="0" xfId="2" applyFont="1" applyFill="1" applyBorder="1" applyAlignment="1">
      <alignment horizontal="left" vertical="top" wrapText="1"/>
    </xf>
    <xf numFmtId="0" fontId="22" fillId="4" borderId="24" xfId="2" applyFont="1" applyFill="1" applyBorder="1" applyAlignment="1">
      <alignment horizontal="left" vertical="top" wrapText="1"/>
    </xf>
    <xf numFmtId="165" fontId="22" fillId="4" borderId="16" xfId="2" applyNumberFormat="1" applyFont="1" applyFill="1" applyBorder="1" applyAlignment="1" applyProtection="1">
      <alignment horizontal="center" vertical="center"/>
    </xf>
    <xf numFmtId="165" fontId="22" fillId="4" borderId="17" xfId="2" applyNumberFormat="1" applyFont="1" applyFill="1" applyBorder="1" applyAlignment="1" applyProtection="1">
      <alignment horizontal="center" vertical="center"/>
    </xf>
    <xf numFmtId="165" fontId="22" fillId="4" borderId="23" xfId="2" applyNumberFormat="1" applyFont="1" applyFill="1" applyBorder="1" applyAlignment="1" applyProtection="1">
      <alignment horizontal="center" vertical="center"/>
    </xf>
    <xf numFmtId="165" fontId="22" fillId="4" borderId="24" xfId="2" applyNumberFormat="1" applyFont="1" applyFill="1" applyBorder="1" applyAlignment="1" applyProtection="1">
      <alignment horizontal="center" vertical="center"/>
    </xf>
    <xf numFmtId="165" fontId="22" fillId="4" borderId="18" xfId="2" applyNumberFormat="1" applyFont="1" applyFill="1" applyBorder="1" applyAlignment="1" applyProtection="1">
      <alignment horizontal="center" vertical="center"/>
    </xf>
    <xf numFmtId="165" fontId="22" fillId="4" borderId="19" xfId="2" applyNumberFormat="1" applyFont="1" applyFill="1" applyBorder="1" applyAlignment="1" applyProtection="1">
      <alignment horizontal="center" vertical="center"/>
    </xf>
    <xf numFmtId="0" fontId="22" fillId="4" borderId="14" xfId="2" applyFont="1" applyFill="1" applyBorder="1" applyAlignment="1">
      <alignment horizontal="left" vertical="top"/>
    </xf>
    <xf numFmtId="165" fontId="22" fillId="4" borderId="14" xfId="2" applyNumberFormat="1" applyFont="1" applyFill="1" applyBorder="1" applyAlignment="1">
      <alignment horizontal="center" shrinkToFit="1"/>
    </xf>
    <xf numFmtId="0" fontId="22" fillId="4" borderId="14" xfId="2" applyFont="1" applyFill="1" applyBorder="1" applyAlignment="1">
      <alignment horizontal="center" shrinkToFit="1"/>
    </xf>
    <xf numFmtId="14" fontId="22" fillId="4" borderId="14" xfId="2" applyNumberFormat="1" applyFont="1" applyFill="1" applyBorder="1" applyAlignment="1">
      <alignment horizontal="center"/>
    </xf>
    <xf numFmtId="164" fontId="22" fillId="4" borderId="14" xfId="2" applyNumberFormat="1" applyFont="1" applyFill="1" applyBorder="1" applyAlignment="1">
      <alignment horizontal="center" vertical="justify" wrapText="1"/>
    </xf>
    <xf numFmtId="165" fontId="20" fillId="4" borderId="14" xfId="2" applyNumberFormat="1" applyFont="1" applyFill="1" applyBorder="1" applyAlignment="1" applyProtection="1">
      <alignment horizontal="center" vertical="center"/>
    </xf>
    <xf numFmtId="165" fontId="22" fillId="4" borderId="14" xfId="2" applyNumberFormat="1" applyFont="1" applyFill="1" applyBorder="1" applyAlignment="1">
      <alignment horizontal="center"/>
    </xf>
    <xf numFmtId="0" fontId="22" fillId="4" borderId="25" xfId="2" applyFont="1" applyFill="1" applyBorder="1" applyAlignment="1">
      <alignment horizontal="left"/>
    </xf>
    <xf numFmtId="14" fontId="22" fillId="4" borderId="14" xfId="2" applyNumberFormat="1" applyFont="1" applyFill="1" applyBorder="1" applyAlignment="1">
      <alignment horizontal="center" wrapText="1"/>
    </xf>
    <xf numFmtId="0" fontId="22" fillId="4" borderId="25" xfId="2" applyFont="1" applyFill="1" applyBorder="1" applyAlignment="1">
      <alignment horizontal="center"/>
    </xf>
    <xf numFmtId="0" fontId="22" fillId="4" borderId="15" xfId="2" applyFont="1" applyFill="1" applyBorder="1" applyAlignment="1">
      <alignment horizontal="center"/>
    </xf>
    <xf numFmtId="14" fontId="22" fillId="4" borderId="14" xfId="2" applyNumberFormat="1" applyFont="1" applyFill="1" applyBorder="1" applyAlignment="1">
      <alignment horizontal="left" wrapText="1"/>
    </xf>
    <xf numFmtId="0" fontId="22" fillId="4" borderId="0" xfId="2" applyFont="1" applyFill="1" applyBorder="1" applyAlignment="1">
      <alignment horizontal="justify" vertical="justify" wrapText="1"/>
    </xf>
    <xf numFmtId="0" fontId="28" fillId="4" borderId="0" xfId="2" applyFont="1" applyFill="1" applyBorder="1" applyAlignment="1">
      <alignment horizontal="center" wrapText="1"/>
    </xf>
    <xf numFmtId="0" fontId="28" fillId="4" borderId="0" xfId="2" applyFont="1" applyFill="1" applyBorder="1" applyAlignment="1">
      <alignment horizontal="left"/>
    </xf>
    <xf numFmtId="0" fontId="22" fillId="4" borderId="26" xfId="2" applyFont="1" applyFill="1" applyBorder="1" applyAlignment="1">
      <alignment horizontal="left"/>
    </xf>
    <xf numFmtId="0" fontId="22" fillId="4" borderId="15" xfId="2" applyFont="1" applyFill="1" applyBorder="1" applyAlignment="1">
      <alignment horizontal="left"/>
    </xf>
    <xf numFmtId="165" fontId="22" fillId="4" borderId="14" xfId="2" applyNumberFormat="1" applyFont="1" applyFill="1" applyBorder="1" applyAlignment="1">
      <alignment horizontal="center" vertical="center" wrapText="1"/>
    </xf>
    <xf numFmtId="0" fontId="29" fillId="4" borderId="14" xfId="2" applyFont="1" applyFill="1" applyBorder="1" applyAlignment="1">
      <alignment horizontal="center" vertical="top" wrapText="1"/>
    </xf>
    <xf numFmtId="0" fontId="22" fillId="4" borderId="14" xfId="2" applyFont="1" applyFill="1" applyBorder="1" applyAlignment="1">
      <alignment horizontal="center" vertical="justify" wrapText="1"/>
    </xf>
    <xf numFmtId="0" fontId="28" fillId="4" borderId="14" xfId="2" applyFont="1" applyFill="1" applyBorder="1" applyAlignment="1">
      <alignment horizontal="center" vertical="top" wrapText="1"/>
    </xf>
    <xf numFmtId="0" fontId="28" fillId="4" borderId="20" xfId="2" applyFont="1" applyFill="1" applyBorder="1" applyAlignment="1">
      <alignment horizontal="center" vertical="top" wrapText="1"/>
    </xf>
    <xf numFmtId="0" fontId="28" fillId="4" borderId="21" xfId="2" applyFont="1" applyFill="1" applyBorder="1" applyAlignment="1">
      <alignment horizontal="center" vertical="top" wrapText="1"/>
    </xf>
    <xf numFmtId="0" fontId="28" fillId="4" borderId="22" xfId="2" applyFont="1" applyFill="1" applyBorder="1" applyAlignment="1">
      <alignment horizontal="center" vertical="top" wrapText="1"/>
    </xf>
    <xf numFmtId="0" fontId="28" fillId="4" borderId="14" xfId="2" applyFont="1" applyFill="1" applyBorder="1" applyAlignment="1">
      <alignment horizontal="center"/>
    </xf>
    <xf numFmtId="0" fontId="22" fillId="4" borderId="21" xfId="2" applyFont="1" applyFill="1" applyBorder="1" applyAlignment="1">
      <alignment horizontal="center"/>
    </xf>
    <xf numFmtId="0" fontId="32" fillId="4" borderId="14" xfId="2" applyFont="1" applyFill="1" applyBorder="1" applyAlignment="1">
      <alignment horizontal="center" vertical="center" wrapText="1"/>
    </xf>
    <xf numFmtId="0" fontId="32" fillId="4" borderId="14" xfId="2" applyFont="1" applyFill="1" applyBorder="1" applyAlignment="1">
      <alignment vertical="center" wrapText="1"/>
    </xf>
    <xf numFmtId="0" fontId="34" fillId="4" borderId="0" xfId="2" applyFont="1" applyFill="1" applyBorder="1" applyAlignment="1">
      <alignment horizontal="center" vertical="center" wrapText="1"/>
    </xf>
    <xf numFmtId="0" fontId="28" fillId="4" borderId="25" xfId="2" applyFont="1" applyFill="1" applyBorder="1" applyAlignment="1">
      <alignment horizontal="left"/>
    </xf>
    <xf numFmtId="0" fontId="28" fillId="4" borderId="26" xfId="2" applyFont="1" applyFill="1" applyBorder="1" applyAlignment="1">
      <alignment horizontal="left"/>
    </xf>
    <xf numFmtId="0" fontId="28" fillId="4" borderId="15" xfId="2" applyFont="1" applyFill="1" applyBorder="1" applyAlignment="1">
      <alignment horizontal="left"/>
    </xf>
    <xf numFmtId="0" fontId="29" fillId="4" borderId="0" xfId="2" applyFont="1" applyFill="1" applyBorder="1" applyAlignment="1">
      <alignment horizontal="center" vertical="center" wrapText="1"/>
    </xf>
    <xf numFmtId="0" fontId="29" fillId="4" borderId="27" xfId="2" applyFont="1" applyFill="1" applyBorder="1" applyAlignment="1">
      <alignment horizontal="center" vertical="center" wrapText="1"/>
    </xf>
    <xf numFmtId="0" fontId="22" fillId="4" borderId="27" xfId="2" applyFont="1" applyFill="1" applyBorder="1" applyAlignment="1">
      <alignment horizontal="center" vertical="center" wrapText="1"/>
    </xf>
    <xf numFmtId="0" fontId="22" fillId="4" borderId="0" xfId="2" applyFont="1" applyFill="1" applyBorder="1" applyAlignment="1">
      <alignment horizontal="center" wrapText="1"/>
    </xf>
    <xf numFmtId="0" fontId="35" fillId="4" borderId="0" xfId="2" applyFont="1" applyFill="1" applyBorder="1" applyAlignment="1">
      <alignment horizontal="center"/>
    </xf>
    <xf numFmtId="165" fontId="19" fillId="4" borderId="0" xfId="2" applyNumberFormat="1" applyFont="1" applyFill="1" applyBorder="1" applyAlignment="1" applyProtection="1">
      <alignment horizontal="center" vertical="center"/>
    </xf>
    <xf numFmtId="0" fontId="28" fillId="4" borderId="0" xfId="2" applyFont="1" applyFill="1" applyBorder="1" applyAlignment="1">
      <alignment horizontal="left" wrapText="1"/>
    </xf>
    <xf numFmtId="0" fontId="36" fillId="4" borderId="0" xfId="2" applyFont="1" applyFill="1" applyBorder="1" applyAlignment="1">
      <alignment horizontal="center"/>
    </xf>
    <xf numFmtId="0" fontId="28" fillId="4" borderId="0" xfId="2" applyFont="1" applyFill="1" applyAlignment="1">
      <alignment horizontal="right"/>
    </xf>
    <xf numFmtId="0" fontId="22" fillId="0" borderId="0" xfId="2" applyFont="1" applyAlignment="1">
      <alignment horizontal="left"/>
    </xf>
    <xf numFmtId="0" fontId="22" fillId="4" borderId="0" xfId="2" applyFont="1" applyFill="1" applyAlignment="1">
      <alignment horizontal="center" vertical="center"/>
    </xf>
    <xf numFmtId="0" fontId="22" fillId="4" borderId="0" xfId="2" applyFont="1" applyFill="1" applyAlignment="1">
      <alignment horizontal="left" vertical="justify" wrapText="1"/>
    </xf>
    <xf numFmtId="0" fontId="22" fillId="4" borderId="0" xfId="2" applyFont="1" applyFill="1" applyAlignment="1">
      <alignment horizontal="center" vertical="justify" wrapText="1"/>
    </xf>
    <xf numFmtId="14" fontId="22" fillId="4" borderId="0" xfId="2" applyNumberFormat="1" applyFont="1" applyFill="1" applyAlignment="1">
      <alignment horizontal="left" vertical="justify" wrapText="1"/>
    </xf>
    <xf numFmtId="0" fontId="37" fillId="4" borderId="0" xfId="2" applyFont="1" applyFill="1" applyAlignment="1">
      <alignment horizontal="center" wrapText="1"/>
    </xf>
    <xf numFmtId="0" fontId="22" fillId="0" borderId="0" xfId="2" applyFont="1" applyAlignment="1">
      <alignment horizontal="left" vertical="top" wrapText="1"/>
    </xf>
    <xf numFmtId="0" fontId="22" fillId="4" borderId="0" xfId="2" applyFont="1" applyFill="1" applyAlignment="1"/>
    <xf numFmtId="0" fontId="22" fillId="4" borderId="0" xfId="2" applyFont="1" applyFill="1" applyAlignment="1">
      <alignment horizontal="left" vertical="top" shrinkToFit="1"/>
    </xf>
    <xf numFmtId="0" fontId="28" fillId="4" borderId="24" xfId="2" applyFont="1" applyFill="1" applyBorder="1" applyAlignment="1">
      <alignment horizontal="center" vertical="center" wrapText="1"/>
    </xf>
    <xf numFmtId="0" fontId="40" fillId="4" borderId="0" xfId="2" applyFont="1" applyFill="1" applyAlignment="1">
      <alignment horizontal="center" wrapText="1"/>
    </xf>
    <xf numFmtId="0" fontId="22" fillId="4" borderId="0" xfId="2" applyFont="1" applyFill="1" applyAlignment="1">
      <alignment horizontal="center" wrapText="1"/>
    </xf>
    <xf numFmtId="0" fontId="32" fillId="4" borderId="14" xfId="2" applyFont="1" applyFill="1" applyBorder="1" applyAlignment="1">
      <alignment horizontal="center" vertical="top" wrapText="1"/>
    </xf>
    <xf numFmtId="0" fontId="32" fillId="4" borderId="14" xfId="2" applyFont="1" applyFill="1" applyBorder="1" applyAlignment="1">
      <alignment horizontal="center" vertical="top" wrapText="1" shrinkToFit="1"/>
    </xf>
    <xf numFmtId="0" fontId="29" fillId="4" borderId="14" xfId="2" applyFont="1" applyFill="1" applyBorder="1" applyAlignment="1">
      <alignment horizontal="center"/>
    </xf>
    <xf numFmtId="0" fontId="22" fillId="4" borderId="13" xfId="2" applyFont="1" applyFill="1" applyBorder="1" applyAlignment="1">
      <alignment horizontal="center" vertical="justify" wrapText="1"/>
    </xf>
    <xf numFmtId="0" fontId="22" fillId="4" borderId="0" xfId="2" applyFont="1" applyFill="1" applyBorder="1" applyAlignment="1">
      <alignment horizontal="center" vertical="justify" wrapText="1"/>
    </xf>
    <xf numFmtId="0" fontId="22" fillId="4" borderId="0" xfId="2" applyFont="1" applyFill="1" applyAlignment="1">
      <alignment horizontal="center" vertical="top"/>
    </xf>
    <xf numFmtId="164" fontId="22" fillId="4" borderId="0" xfId="2" applyNumberFormat="1" applyFont="1" applyFill="1" applyAlignment="1">
      <alignment horizontal="center"/>
    </xf>
    <xf numFmtId="0" fontId="42" fillId="4" borderId="0" xfId="2" applyFont="1" applyFill="1" applyAlignment="1">
      <alignment horizontal="center"/>
    </xf>
    <xf numFmtId="14" fontId="22" fillId="4" borderId="0" xfId="2" applyNumberFormat="1" applyFont="1" applyFill="1" applyAlignment="1">
      <alignment horizontal="left"/>
    </xf>
    <xf numFmtId="0" fontId="22" fillId="4" borderId="0" xfId="2" applyNumberFormat="1" applyFont="1" applyFill="1" applyAlignment="1">
      <alignment horizontal="left" vertical="center" wrapText="1"/>
    </xf>
    <xf numFmtId="0" fontId="40" fillId="0" borderId="0" xfId="2" applyFont="1" applyFill="1" applyAlignment="1">
      <alignment horizontal="center" vertical="center" wrapText="1"/>
    </xf>
    <xf numFmtId="0" fontId="22" fillId="4" borderId="0" xfId="2" applyFont="1" applyFill="1" applyAlignment="1">
      <alignment vertical="top" wrapText="1"/>
    </xf>
    <xf numFmtId="0" fontId="22" fillId="4" borderId="0" xfId="2" applyFont="1" applyFill="1" applyAlignment="1">
      <alignment horizontal="center" vertical="center" wrapText="1" shrinkToFit="1"/>
    </xf>
    <xf numFmtId="0" fontId="22" fillId="4" borderId="24" xfId="2" applyFont="1" applyFill="1" applyBorder="1" applyAlignment="1">
      <alignment horizontal="center"/>
    </xf>
    <xf numFmtId="0" fontId="22" fillId="4" borderId="0" xfId="2" applyFont="1" applyFill="1" applyAlignment="1">
      <alignment horizontal="justify" vertical="justify" wrapText="1"/>
    </xf>
    <xf numFmtId="0" fontId="22" fillId="4" borderId="0" xfId="2" applyFont="1" applyFill="1" applyAlignment="1">
      <alignment horizontal="center" vertical="top" wrapText="1"/>
    </xf>
    <xf numFmtId="164" fontId="22" fillId="4" borderId="0" xfId="2" applyNumberFormat="1" applyFont="1" applyFill="1" applyAlignment="1">
      <alignment horizontal="left"/>
    </xf>
    <xf numFmtId="0" fontId="22" fillId="4" borderId="0" xfId="2" applyFont="1" applyFill="1" applyAlignment="1">
      <alignment horizontal="center" shrinkToFit="1"/>
    </xf>
    <xf numFmtId="0" fontId="22" fillId="4" borderId="24" xfId="2" applyFont="1" applyFill="1" applyBorder="1" applyAlignment="1">
      <alignment horizontal="center" shrinkToFit="1"/>
    </xf>
    <xf numFmtId="14" fontId="22" fillId="4" borderId="0" xfId="2" applyNumberFormat="1" applyFont="1" applyFill="1" applyAlignment="1">
      <alignment horizontal="center"/>
    </xf>
    <xf numFmtId="0" fontId="22" fillId="4" borderId="0" xfId="2" applyNumberFormat="1" applyFont="1" applyFill="1" applyAlignment="1">
      <alignment horizontal="center" vertical="center" wrapText="1"/>
    </xf>
    <xf numFmtId="0" fontId="36" fillId="4" borderId="0" xfId="2" applyFont="1" applyFill="1" applyBorder="1" applyAlignment="1">
      <alignment horizontal="center" wrapText="1"/>
    </xf>
    <xf numFmtId="0" fontId="32" fillId="4" borderId="0" xfId="2" applyFont="1" applyFill="1" applyAlignment="1">
      <alignment horizontal="center"/>
    </xf>
    <xf numFmtId="0" fontId="28" fillId="4" borderId="0" xfId="2" applyFont="1" applyFill="1" applyAlignment="1">
      <alignment horizontal="center" vertical="justify" wrapText="1"/>
    </xf>
    <xf numFmtId="0" fontId="46" fillId="4" borderId="0" xfId="2" applyFont="1" applyFill="1" applyAlignment="1">
      <alignment horizontal="center" vertical="justify" wrapText="1"/>
    </xf>
    <xf numFmtId="0" fontId="22" fillId="4" borderId="0" xfId="2" applyNumberFormat="1" applyFont="1" applyFill="1" applyAlignment="1">
      <alignment horizontal="justify" vertical="justify" wrapText="1"/>
    </xf>
    <xf numFmtId="0" fontId="22" fillId="4" borderId="12" xfId="2" applyNumberFormat="1" applyFont="1" applyFill="1" applyBorder="1" applyAlignment="1">
      <alignment horizontal="justify" vertical="justify" wrapText="1"/>
    </xf>
    <xf numFmtId="0" fontId="29" fillId="4" borderId="14" xfId="2" applyFont="1" applyFill="1" applyBorder="1" applyAlignment="1">
      <alignment horizontal="center" vertical="center" wrapText="1"/>
    </xf>
    <xf numFmtId="9" fontId="22" fillId="4" borderId="25" xfId="12" applyFont="1" applyFill="1" applyBorder="1" applyAlignment="1">
      <alignment horizontal="center"/>
    </xf>
    <xf numFmtId="9" fontId="22" fillId="4" borderId="15" xfId="12" applyFont="1" applyFill="1" applyBorder="1" applyAlignment="1">
      <alignment horizontal="center"/>
    </xf>
    <xf numFmtId="0" fontId="22" fillId="4" borderId="16" xfId="2" applyFont="1" applyFill="1" applyBorder="1" applyAlignment="1">
      <alignment horizontal="left" vertical="justify" wrapText="1"/>
    </xf>
    <xf numFmtId="0" fontId="22" fillId="4" borderId="13" xfId="2" applyFont="1" applyFill="1" applyBorder="1" applyAlignment="1">
      <alignment horizontal="left" vertical="justify" wrapText="1"/>
    </xf>
    <xf numFmtId="0" fontId="22" fillId="4" borderId="17" xfId="2" applyFont="1" applyFill="1" applyBorder="1" applyAlignment="1">
      <alignment horizontal="left" vertical="justify" wrapText="1"/>
    </xf>
    <xf numFmtId="0" fontId="22" fillId="4" borderId="23" xfId="2" applyFont="1" applyFill="1" applyBorder="1" applyAlignment="1">
      <alignment horizontal="left" vertical="justify" wrapText="1"/>
    </xf>
    <xf numFmtId="0" fontId="22" fillId="4" borderId="0" xfId="2" applyFont="1" applyFill="1" applyBorder="1" applyAlignment="1">
      <alignment horizontal="left" vertical="justify" wrapText="1"/>
    </xf>
    <xf numFmtId="0" fontId="22" fillId="4" borderId="24" xfId="2" applyFont="1" applyFill="1" applyBorder="1" applyAlignment="1">
      <alignment horizontal="left" vertical="justify" wrapText="1"/>
    </xf>
    <xf numFmtId="0" fontId="22" fillId="4" borderId="18" xfId="2" applyFont="1" applyFill="1" applyBorder="1" applyAlignment="1">
      <alignment horizontal="left" vertical="justify" wrapText="1"/>
    </xf>
    <xf numFmtId="0" fontId="22" fillId="4" borderId="12" xfId="2" applyFont="1" applyFill="1" applyBorder="1" applyAlignment="1">
      <alignment horizontal="left" vertical="justify" wrapText="1"/>
    </xf>
    <xf numFmtId="0" fontId="22" fillId="4" borderId="19" xfId="2" applyFont="1" applyFill="1" applyBorder="1" applyAlignment="1">
      <alignment horizontal="left" vertical="justify" wrapText="1"/>
    </xf>
    <xf numFmtId="0" fontId="22" fillId="4" borderId="0" xfId="2" applyFont="1" applyFill="1" applyAlignment="1">
      <alignment horizontal="left" vertical="top"/>
    </xf>
    <xf numFmtId="0" fontId="22" fillId="4" borderId="26" xfId="2" applyFont="1" applyFill="1" applyBorder="1" applyAlignment="1">
      <alignment horizontal="center"/>
    </xf>
    <xf numFmtId="0" fontId="32" fillId="4" borderId="0" xfId="2" applyFont="1" applyFill="1" applyAlignment="1">
      <alignment horizontal="left"/>
    </xf>
    <xf numFmtId="166" fontId="22" fillId="4" borderId="0" xfId="2" applyNumberFormat="1" applyFont="1" applyFill="1" applyAlignment="1">
      <alignment horizontal="left"/>
    </xf>
    <xf numFmtId="0" fontId="47" fillId="4" borderId="0" xfId="2" applyFont="1" applyFill="1" applyAlignment="1">
      <alignment horizontal="center" wrapText="1"/>
    </xf>
    <xf numFmtId="0" fontId="22" fillId="4" borderId="0" xfId="2" applyFont="1" applyFill="1" applyAlignment="1">
      <alignment horizontal="left" shrinkToFit="1"/>
    </xf>
    <xf numFmtId="0" fontId="22" fillId="4" borderId="14" xfId="2" applyFont="1" applyFill="1" applyBorder="1" applyAlignment="1">
      <alignment vertical="top" shrinkToFit="1"/>
    </xf>
    <xf numFmtId="0" fontId="42" fillId="4" borderId="0" xfId="2" applyFont="1" applyFill="1" applyAlignment="1">
      <alignment horizontal="center" vertical="center" wrapText="1"/>
    </xf>
    <xf numFmtId="0" fontId="39" fillId="4" borderId="0" xfId="2" applyFont="1" applyFill="1" applyAlignment="1">
      <alignment horizontal="center" vertical="center" wrapText="1"/>
    </xf>
    <xf numFmtId="0" fontId="22" fillId="4" borderId="16" xfId="2" applyFont="1" applyFill="1" applyBorder="1" applyAlignment="1">
      <alignment horizontal="left" vertical="center" wrapText="1"/>
    </xf>
    <xf numFmtId="0" fontId="22" fillId="4" borderId="17" xfId="2" applyFont="1" applyFill="1" applyBorder="1" applyAlignment="1">
      <alignment horizontal="left" vertical="center" wrapText="1"/>
    </xf>
    <xf numFmtId="0" fontId="22" fillId="4" borderId="23" xfId="2" applyFont="1" applyFill="1" applyBorder="1" applyAlignment="1">
      <alignment horizontal="left" vertical="center" wrapText="1"/>
    </xf>
    <xf numFmtId="0" fontId="22" fillId="4" borderId="24" xfId="2" applyFont="1" applyFill="1" applyBorder="1" applyAlignment="1">
      <alignment horizontal="left" vertical="center" wrapText="1"/>
    </xf>
    <xf numFmtId="0" fontId="22" fillId="4" borderId="18" xfId="2" applyFont="1" applyFill="1" applyBorder="1" applyAlignment="1">
      <alignment horizontal="left" vertical="center" wrapText="1"/>
    </xf>
    <xf numFmtId="0" fontId="22" fillId="4" borderId="19" xfId="2" applyFont="1" applyFill="1" applyBorder="1" applyAlignment="1">
      <alignment horizontal="left" vertical="center" wrapText="1"/>
    </xf>
    <xf numFmtId="0" fontId="22" fillId="4" borderId="14" xfId="2" applyFont="1" applyFill="1" applyBorder="1" applyAlignment="1">
      <alignment horizontal="left" vertical="top" shrinkToFit="1"/>
    </xf>
    <xf numFmtId="0" fontId="22" fillId="4" borderId="16" xfId="2" applyFont="1" applyFill="1" applyBorder="1" applyAlignment="1">
      <alignment vertical="top" wrapText="1" shrinkToFit="1"/>
    </xf>
    <xf numFmtId="0" fontId="22" fillId="4" borderId="13" xfId="2" applyFont="1" applyFill="1" applyBorder="1" applyAlignment="1">
      <alignment vertical="top" wrapText="1" shrinkToFit="1"/>
    </xf>
    <xf numFmtId="0" fontId="22" fillId="4" borderId="17" xfId="2" applyFont="1" applyFill="1" applyBorder="1" applyAlignment="1">
      <alignment vertical="top" wrapText="1" shrinkToFit="1"/>
    </xf>
    <xf numFmtId="0" fontId="22" fillId="4" borderId="18" xfId="2" applyFont="1" applyFill="1" applyBorder="1" applyAlignment="1">
      <alignment vertical="top" wrapText="1" shrinkToFit="1"/>
    </xf>
    <xf numFmtId="0" fontId="22" fillId="4" borderId="12" xfId="2" applyFont="1" applyFill="1" applyBorder="1" applyAlignment="1">
      <alignment vertical="top" wrapText="1" shrinkToFit="1"/>
    </xf>
    <xf numFmtId="0" fontId="22" fillId="4" borderId="19" xfId="2" applyFont="1" applyFill="1" applyBorder="1" applyAlignment="1">
      <alignment vertical="top" wrapText="1" shrinkToFit="1"/>
    </xf>
    <xf numFmtId="164" fontId="22" fillId="4" borderId="14" xfId="2" applyNumberFormat="1" applyFont="1" applyFill="1" applyBorder="1" applyAlignment="1">
      <alignment horizontal="left"/>
    </xf>
    <xf numFmtId="14" fontId="22" fillId="4" borderId="14" xfId="2" applyNumberFormat="1" applyFont="1" applyFill="1" applyBorder="1" applyAlignment="1">
      <alignment horizontal="left"/>
    </xf>
    <xf numFmtId="12" fontId="22" fillId="4" borderId="14" xfId="2" applyNumberFormat="1" applyFont="1" applyFill="1" applyBorder="1" applyAlignment="1">
      <alignment horizontal="center"/>
    </xf>
    <xf numFmtId="0" fontId="22" fillId="4" borderId="13" xfId="2" applyFont="1" applyFill="1" applyBorder="1" applyAlignment="1">
      <alignment vertical="center" wrapText="1"/>
    </xf>
    <xf numFmtId="0" fontId="22" fillId="4" borderId="14" xfId="2" applyFont="1" applyFill="1" applyBorder="1" applyAlignment="1">
      <alignment horizontal="center" vertical="top" shrinkToFit="1"/>
    </xf>
    <xf numFmtId="0" fontId="22" fillId="4" borderId="0" xfId="2" applyFont="1" applyFill="1" applyBorder="1" applyAlignment="1">
      <alignment horizontal="right" vertical="top"/>
    </xf>
    <xf numFmtId="14" fontId="22" fillId="4" borderId="14" xfId="2" applyNumberFormat="1" applyFont="1" applyFill="1" applyBorder="1" applyAlignment="1">
      <alignment horizontal="left" vertical="center" wrapText="1"/>
    </xf>
    <xf numFmtId="0" fontId="29" fillId="0" borderId="14" xfId="2" applyFont="1" applyBorder="1" applyAlignment="1">
      <alignment vertical="center" wrapText="1"/>
    </xf>
    <xf numFmtId="0" fontId="46" fillId="4" borderId="16" xfId="2" applyFont="1" applyFill="1" applyBorder="1" applyAlignment="1">
      <alignment horizontal="left" vertical="top" wrapText="1"/>
    </xf>
    <xf numFmtId="0" fontId="46" fillId="4" borderId="13" xfId="2" applyFont="1" applyFill="1" applyBorder="1" applyAlignment="1">
      <alignment horizontal="left" vertical="top" wrapText="1"/>
    </xf>
    <xf numFmtId="0" fontId="46" fillId="4" borderId="17" xfId="2" applyFont="1" applyFill="1" applyBorder="1" applyAlignment="1">
      <alignment horizontal="left" vertical="top" wrapText="1"/>
    </xf>
    <xf numFmtId="0" fontId="46" fillId="4" borderId="18" xfId="2" applyFont="1" applyFill="1" applyBorder="1" applyAlignment="1">
      <alignment horizontal="left" vertical="top" wrapText="1"/>
    </xf>
    <xf numFmtId="0" fontId="46" fillId="4" borderId="12" xfId="2" applyFont="1" applyFill="1" applyBorder="1" applyAlignment="1">
      <alignment horizontal="left" vertical="top" wrapText="1"/>
    </xf>
    <xf numFmtId="0" fontId="46" fillId="4" borderId="19" xfId="2" applyFont="1" applyFill="1" applyBorder="1" applyAlignment="1">
      <alignment horizontal="left" vertical="top" wrapText="1"/>
    </xf>
    <xf numFmtId="1" fontId="22" fillId="4" borderId="14" xfId="2" applyNumberFormat="1" applyFont="1" applyFill="1" applyBorder="1" applyAlignment="1">
      <alignment horizontal="center" vertical="center" wrapText="1"/>
    </xf>
    <xf numFmtId="0" fontId="29" fillId="4" borderId="0" xfId="2" applyFont="1" applyFill="1" applyBorder="1" applyAlignment="1">
      <alignment vertical="top" wrapText="1"/>
    </xf>
    <xf numFmtId="0" fontId="29" fillId="4" borderId="12" xfId="2" applyFont="1" applyFill="1" applyBorder="1" applyAlignment="1">
      <alignment vertical="top" wrapText="1"/>
    </xf>
    <xf numFmtId="0" fontId="22" fillId="4" borderId="13" xfId="2" applyFont="1" applyFill="1" applyBorder="1" applyAlignment="1">
      <alignment horizontal="left" vertical="top"/>
    </xf>
    <xf numFmtId="165" fontId="28" fillId="4" borderId="14" xfId="2" applyNumberFormat="1" applyFont="1" applyFill="1" applyBorder="1" applyAlignment="1" applyProtection="1">
      <alignment horizontal="center" vertical="center"/>
    </xf>
    <xf numFmtId="0" fontId="29" fillId="4" borderId="14" xfId="2" applyFont="1" applyFill="1" applyBorder="1" applyAlignment="1">
      <alignment vertical="top" wrapText="1"/>
    </xf>
    <xf numFmtId="164" fontId="28" fillId="0" borderId="14" xfId="2" applyNumberFormat="1" applyFont="1" applyFill="1" applyBorder="1" applyAlignment="1" applyProtection="1">
      <alignment horizontal="center" vertical="center"/>
    </xf>
    <xf numFmtId="0" fontId="28" fillId="4" borderId="0" xfId="2" applyFont="1" applyFill="1" applyAlignment="1">
      <alignment horizontal="center" wrapText="1" shrinkToFit="1"/>
    </xf>
    <xf numFmtId="14" fontId="22" fillId="4" borderId="20" xfId="2" applyNumberFormat="1" applyFont="1" applyFill="1" applyBorder="1" applyAlignment="1">
      <alignment horizontal="center" vertical="top" wrapText="1"/>
    </xf>
    <xf numFmtId="14" fontId="22" fillId="4" borderId="21" xfId="2" applyNumberFormat="1" applyFont="1" applyFill="1" applyBorder="1" applyAlignment="1">
      <alignment horizontal="center" vertical="top" wrapText="1"/>
    </xf>
    <xf numFmtId="14" fontId="22" fillId="4" borderId="22" xfId="2" applyNumberFormat="1" applyFont="1" applyFill="1" applyBorder="1" applyAlignment="1">
      <alignment horizontal="center" vertical="top" wrapText="1"/>
    </xf>
    <xf numFmtId="0" fontId="22" fillId="4" borderId="25" xfId="2" applyFont="1" applyFill="1" applyBorder="1" applyAlignment="1">
      <alignment horizontal="center" vertical="top" wrapText="1"/>
    </xf>
    <xf numFmtId="0" fontId="22" fillId="4" borderId="26" xfId="2" applyFont="1" applyFill="1" applyBorder="1" applyAlignment="1">
      <alignment horizontal="center" vertical="top" wrapText="1"/>
    </xf>
    <xf numFmtId="0" fontId="22" fillId="4" borderId="15" xfId="2" applyFont="1" applyFill="1" applyBorder="1" applyAlignment="1">
      <alignment horizontal="center" vertical="top" wrapText="1"/>
    </xf>
    <xf numFmtId="14" fontId="22" fillId="4" borderId="14" xfId="2" applyNumberFormat="1" applyFont="1" applyFill="1" applyBorder="1" applyAlignment="1">
      <alignment horizontal="center" vertical="top" wrapText="1"/>
    </xf>
    <xf numFmtId="0" fontId="22" fillId="4" borderId="20" xfId="2" applyFont="1" applyFill="1" applyBorder="1" applyAlignment="1">
      <alignment horizontal="left" vertical="top" wrapText="1"/>
    </xf>
    <xf numFmtId="0" fontId="22" fillId="4" borderId="21" xfId="2" applyFont="1" applyFill="1" applyBorder="1" applyAlignment="1">
      <alignment horizontal="left" vertical="top" wrapText="1"/>
    </xf>
    <xf numFmtId="0" fontId="22" fillId="4" borderId="22" xfId="2" applyFont="1" applyFill="1" applyBorder="1" applyAlignment="1">
      <alignment horizontal="left" vertical="top" wrapText="1"/>
    </xf>
    <xf numFmtId="0" fontId="22" fillId="0" borderId="0" xfId="2" applyFont="1" applyAlignment="1">
      <alignment horizontal="left" vertical="top"/>
    </xf>
    <xf numFmtId="0" fontId="48" fillId="4" borderId="0" xfId="2" applyFont="1" applyFill="1" applyAlignment="1">
      <alignment horizontal="center" wrapText="1"/>
    </xf>
    <xf numFmtId="1" fontId="22" fillId="4" borderId="0" xfId="2" applyNumberFormat="1" applyFont="1" applyFill="1" applyAlignment="1">
      <alignment horizontal="center"/>
    </xf>
    <xf numFmtId="14" fontId="49" fillId="4" borderId="0" xfId="2" applyNumberFormat="1" applyFont="1" applyFill="1" applyAlignment="1">
      <alignment horizontal="center" wrapText="1"/>
    </xf>
    <xf numFmtId="0" fontId="49" fillId="4" borderId="0" xfId="2" applyFont="1" applyFill="1" applyAlignment="1">
      <alignment horizontal="center" wrapText="1"/>
    </xf>
    <xf numFmtId="14" fontId="22" fillId="4" borderId="0" xfId="2" applyNumberFormat="1" applyFont="1" applyFill="1" applyAlignment="1">
      <alignment horizontal="center" wrapText="1"/>
    </xf>
    <xf numFmtId="0" fontId="29" fillId="4" borderId="0" xfId="2" applyFont="1" applyFill="1" applyAlignment="1">
      <alignment vertical="center" wrapText="1"/>
    </xf>
    <xf numFmtId="0" fontId="25" fillId="0" borderId="0" xfId="18" applyFont="1" applyAlignment="1">
      <alignment vertical="top" wrapText="1"/>
    </xf>
    <xf numFmtId="0" fontId="0" fillId="0" borderId="0" xfId="0" applyAlignment="1">
      <alignment horizontal="center"/>
    </xf>
    <xf numFmtId="14" fontId="25" fillId="0" borderId="0" xfId="18" applyNumberFormat="1" applyFont="1" applyAlignment="1">
      <alignment horizontal="center" wrapText="1"/>
    </xf>
    <xf numFmtId="0" fontId="53" fillId="0" borderId="0" xfId="18" applyAlignment="1">
      <alignment horizontal="center"/>
    </xf>
    <xf numFmtId="0" fontId="68" fillId="0" borderId="0" xfId="24" applyFont="1" applyAlignment="1">
      <alignment horizontal="center"/>
    </xf>
    <xf numFmtId="0" fontId="69" fillId="0" borderId="0" xfId="24" applyFont="1" applyAlignment="1">
      <alignment horizontal="center" vertical="center"/>
    </xf>
    <xf numFmtId="0" fontId="68" fillId="0" borderId="0" xfId="24" applyFont="1" applyAlignment="1">
      <alignment horizontal="distributed" vertical="distributed"/>
    </xf>
    <xf numFmtId="0" fontId="68" fillId="0" borderId="30" xfId="24" applyFont="1" applyBorder="1" applyAlignment="1">
      <alignment horizontal="distributed" vertical="distributed"/>
    </xf>
    <xf numFmtId="0" fontId="63" fillId="0" borderId="0" xfId="0" applyFont="1" applyAlignment="1">
      <alignment horizontal="center" vertical="top"/>
    </xf>
    <xf numFmtId="0" fontId="24" fillId="0" borderId="0" xfId="0" applyFont="1" applyAlignment="1">
      <alignment horizontal="left" vertical="top" wrapText="1"/>
    </xf>
    <xf numFmtId="0" fontId="24" fillId="0" borderId="0" xfId="0" applyFont="1" applyAlignment="1">
      <alignment horizontal="center" vertical="top"/>
    </xf>
    <xf numFmtId="0" fontId="24" fillId="0" borderId="14" xfId="0" applyFont="1" applyBorder="1" applyAlignment="1">
      <alignment horizontal="center" vertical="top"/>
    </xf>
    <xf numFmtId="0" fontId="24" fillId="0" borderId="25" xfId="0" applyFont="1" applyBorder="1" applyAlignment="1">
      <alignment horizontal="center" vertical="top"/>
    </xf>
    <xf numFmtId="0" fontId="24" fillId="0" borderId="26" xfId="0" applyFont="1" applyBorder="1" applyAlignment="1">
      <alignment horizontal="center" vertical="top"/>
    </xf>
    <xf numFmtId="0" fontId="24" fillId="0" borderId="15" xfId="0" applyFont="1" applyBorder="1" applyAlignment="1">
      <alignment horizontal="center" vertical="top"/>
    </xf>
    <xf numFmtId="0" fontId="24" fillId="0" borderId="0" xfId="0" applyNumberFormat="1" applyFont="1" applyAlignment="1">
      <alignment horizontal="left" wrapText="1"/>
    </xf>
    <xf numFmtId="0" fontId="24" fillId="0" borderId="30" xfId="0" applyFont="1" applyBorder="1" applyAlignment="1">
      <alignment horizontal="center" vertical="top"/>
    </xf>
    <xf numFmtId="0" fontId="24" fillId="0" borderId="0" xfId="0" applyFont="1" applyAlignment="1">
      <alignment horizontal="left" vertical="top"/>
    </xf>
    <xf numFmtId="0" fontId="24" fillId="0" borderId="14" xfId="0" applyFont="1" applyBorder="1" applyAlignment="1">
      <alignment horizontal="center" vertical="top" wrapText="1"/>
    </xf>
    <xf numFmtId="0" fontId="24" fillId="0" borderId="20" xfId="0" applyFont="1" applyBorder="1" applyAlignment="1">
      <alignment horizontal="center" vertical="top"/>
    </xf>
    <xf numFmtId="0" fontId="24" fillId="0" borderId="22" xfId="0" applyFont="1" applyBorder="1" applyAlignment="1">
      <alignment horizontal="center" vertical="top"/>
    </xf>
    <xf numFmtId="0" fontId="64" fillId="0" borderId="0" xfId="0" applyFont="1" applyAlignment="1">
      <alignment horizontal="center" vertical="top"/>
    </xf>
    <xf numFmtId="0" fontId="24" fillId="0" borderId="16" xfId="0" applyFont="1" applyFill="1" applyBorder="1" applyAlignment="1">
      <alignment horizontal="center" vertical="center" wrapText="1"/>
    </xf>
    <xf numFmtId="0" fontId="24" fillId="0" borderId="17" xfId="0" applyFont="1" applyFill="1" applyBorder="1" applyAlignment="1">
      <alignment horizontal="center" vertical="center" wrapText="1"/>
    </xf>
    <xf numFmtId="0" fontId="24" fillId="0" borderId="23" xfId="0" applyFont="1" applyFill="1" applyBorder="1" applyAlignment="1">
      <alignment horizontal="center" vertical="center" wrapText="1"/>
    </xf>
    <xf numFmtId="0" fontId="24" fillId="0" borderId="24" xfId="0" applyFont="1" applyFill="1" applyBorder="1" applyAlignment="1">
      <alignment horizontal="center" vertical="center" wrapText="1"/>
    </xf>
    <xf numFmtId="0" fontId="24" fillId="0" borderId="18" xfId="0" applyFont="1" applyFill="1" applyBorder="1" applyAlignment="1">
      <alignment horizontal="center" vertical="center" wrapText="1"/>
    </xf>
    <xf numFmtId="0" fontId="24" fillId="0" borderId="19" xfId="0" applyFont="1" applyFill="1" applyBorder="1" applyAlignment="1">
      <alignment horizontal="center" vertical="center" wrapText="1"/>
    </xf>
    <xf numFmtId="0" fontId="24" fillId="0" borderId="37" xfId="0" applyFont="1" applyBorder="1" applyAlignment="1">
      <alignment horizontal="center" vertical="top"/>
    </xf>
    <xf numFmtId="0" fontId="65" fillId="0" borderId="0" xfId="0" applyFont="1" applyAlignment="1">
      <alignment horizontal="center"/>
    </xf>
    <xf numFmtId="0" fontId="24" fillId="0" borderId="30" xfId="0" applyFont="1" applyBorder="1" applyAlignment="1">
      <alignment horizontal="center"/>
    </xf>
    <xf numFmtId="0" fontId="24" fillId="0" borderId="37" xfId="0" applyFont="1" applyBorder="1" applyAlignment="1">
      <alignment horizontal="center"/>
    </xf>
    <xf numFmtId="0" fontId="24" fillId="0" borderId="0" xfId="0" applyFont="1" applyAlignment="1">
      <alignment horizontal="left"/>
    </xf>
    <xf numFmtId="0" fontId="24" fillId="0" borderId="0" xfId="0" applyFont="1" applyAlignment="1">
      <alignment horizontal="center"/>
    </xf>
    <xf numFmtId="0" fontId="24" fillId="0" borderId="0" xfId="0" applyFont="1" applyAlignment="1">
      <alignment horizontal="left" wrapText="1"/>
    </xf>
    <xf numFmtId="0" fontId="24" fillId="0" borderId="31" xfId="0" applyFont="1" applyBorder="1" applyAlignment="1">
      <alignment horizontal="center"/>
    </xf>
    <xf numFmtId="0" fontId="24" fillId="0" borderId="32" xfId="0" applyFont="1" applyBorder="1" applyAlignment="1">
      <alignment horizontal="center"/>
    </xf>
    <xf numFmtId="0" fontId="24" fillId="0" borderId="33" xfId="0" applyFont="1" applyBorder="1" applyAlignment="1">
      <alignment horizontal="center"/>
    </xf>
    <xf numFmtId="0" fontId="24" fillId="0" borderId="34" xfId="0" applyFont="1" applyBorder="1" applyAlignment="1">
      <alignment horizontal="center"/>
    </xf>
    <xf numFmtId="0" fontId="24" fillId="0" borderId="35" xfId="0" applyFont="1" applyBorder="1" applyAlignment="1">
      <alignment horizontal="center"/>
    </xf>
    <xf numFmtId="0" fontId="24" fillId="0" borderId="36" xfId="0" applyFont="1" applyBorder="1" applyAlignment="1">
      <alignment horizontal="center"/>
    </xf>
    <xf numFmtId="0" fontId="24" fillId="0" borderId="34" xfId="0" applyFont="1" applyBorder="1" applyAlignment="1">
      <alignment horizontal="left"/>
    </xf>
    <xf numFmtId="0" fontId="67" fillId="0" borderId="0" xfId="0" applyFont="1" applyAlignment="1">
      <alignment horizontal="center"/>
    </xf>
    <xf numFmtId="0" fontId="66" fillId="0" borderId="30" xfId="0" applyFont="1" applyBorder="1" applyAlignment="1">
      <alignment horizontal="center"/>
    </xf>
  </cellXfs>
  <cellStyles count="25">
    <cellStyle name="Heading 2 2" xfId="20"/>
    <cellStyle name="Hyperlink" xfId="16" builtinId="8"/>
    <cellStyle name="Input 2" xfId="3"/>
    <cellStyle name="Normal" xfId="0" builtinId="0"/>
    <cellStyle name="Normal 2" xfId="1"/>
    <cellStyle name="Normal 2 2" xfId="2"/>
    <cellStyle name="Normal 2 3" xfId="4"/>
    <cellStyle name="Normal 3" xfId="5"/>
    <cellStyle name="Normal 3 2" xfId="6"/>
    <cellStyle name="Normal 4" xfId="7"/>
    <cellStyle name="Normal 4 2" xfId="8"/>
    <cellStyle name="Normal 4 2 2" xfId="19"/>
    <cellStyle name="Normal 4 3" xfId="17"/>
    <cellStyle name="Normal 5" xfId="9"/>
    <cellStyle name="Normal 6" xfId="10"/>
    <cellStyle name="Normal 7" xfId="18"/>
    <cellStyle name="Normal 8" xfId="21"/>
    <cellStyle name="Normal 9" xfId="24"/>
    <cellStyle name="Output 2" xfId="11"/>
    <cellStyle name="Percent 2" xfId="12"/>
    <cellStyle name="Percent 2 2" xfId="22"/>
    <cellStyle name="Percent 3" xfId="13"/>
    <cellStyle name="Percent 4" xfId="23"/>
    <cellStyle name="Style 1" xfId="14"/>
    <cellStyle name="Yellow" xfId="15"/>
  </cellStyles>
  <dxfs count="6">
    <dxf>
      <fill>
        <patternFill patternType="lightUp"/>
      </fill>
    </dxf>
    <dxf>
      <fill>
        <patternFill patternType="lightUp">
          <fgColor indexed="64"/>
        </patternFill>
      </fill>
    </dxf>
    <dxf>
      <fill>
        <patternFill patternType="lightUp"/>
      </fill>
    </dxf>
    <dxf>
      <fill>
        <patternFill patternType="lightUp">
          <fgColor indexed="64"/>
        </patternFill>
      </fill>
    </dxf>
    <dxf>
      <fill>
        <patternFill patternType="lightUp"/>
      </fill>
    </dxf>
    <dxf>
      <fill>
        <patternFill patternType="lightUp"/>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476250</xdr:colOff>
      <xdr:row>8</xdr:row>
      <xdr:rowOff>85725</xdr:rowOff>
    </xdr:from>
    <xdr:to>
      <xdr:col>9</xdr:col>
      <xdr:colOff>209550</xdr:colOff>
      <xdr:row>11</xdr:row>
      <xdr:rowOff>38100</xdr:rowOff>
    </xdr:to>
    <xdr:sp macro="" textlink="">
      <xdr:nvSpPr>
        <xdr:cNvPr id="2" name="Text Box 1"/>
        <xdr:cNvSpPr txBox="1">
          <a:spLocks noChangeArrowheads="1"/>
        </xdr:cNvSpPr>
      </xdr:nvSpPr>
      <xdr:spPr bwMode="auto">
        <a:xfrm>
          <a:off x="790575" y="1990725"/>
          <a:ext cx="4048125" cy="542925"/>
        </a:xfrm>
        <a:prstGeom prst="rect">
          <a:avLst/>
        </a:prstGeom>
        <a:solidFill>
          <a:srgbClr val="FFFFFF"/>
        </a:solidFill>
        <a:ln w="9525">
          <a:noFill/>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45720" tIns="36576" rIns="45720" bIns="0" anchor="t" upright="1"/>
        <a:lstStyle/>
        <a:p>
          <a:pPr algn="ctr" rtl="1">
            <a:defRPr sz="1000"/>
          </a:pPr>
          <a:r>
            <a:rPr lang="en-US" sz="1800" b="1" i="0" strike="noStrike">
              <a:solidFill>
                <a:srgbClr val="000000"/>
              </a:solidFill>
              <a:latin typeface="Arial"/>
              <a:cs typeface="Arial"/>
            </a:rPr>
            <a:t>SET OF PENSION FORMS</a:t>
          </a:r>
        </a:p>
      </xdr:txBody>
    </xdr:sp>
    <xdr:clientData/>
  </xdr:twoCellAnchor>
  <xdr:twoCellAnchor>
    <xdr:from>
      <xdr:col>11</xdr:col>
      <xdr:colOff>0</xdr:colOff>
      <xdr:row>2</xdr:row>
      <xdr:rowOff>0</xdr:rowOff>
    </xdr:from>
    <xdr:to>
      <xdr:col>11</xdr:col>
      <xdr:colOff>0</xdr:colOff>
      <xdr:row>5</xdr:row>
      <xdr:rowOff>0</xdr:rowOff>
    </xdr:to>
    <xdr:sp macro="" textlink="">
      <xdr:nvSpPr>
        <xdr:cNvPr id="3" name="Rectangle 2"/>
        <xdr:cNvSpPr>
          <a:spLocks noChangeArrowheads="1"/>
        </xdr:cNvSpPr>
      </xdr:nvSpPr>
      <xdr:spPr bwMode="auto">
        <a:xfrm>
          <a:off x="6467475" y="381000"/>
          <a:ext cx="0" cy="571500"/>
        </a:xfrm>
        <a:prstGeom prst="rect">
          <a:avLst/>
        </a:prstGeom>
        <a:noFill/>
        <a:ln w="9525">
          <a:solidFill>
            <a:srgbClr val="000000"/>
          </a:solidFill>
          <a:miter lim="800000"/>
          <a:headEnd/>
          <a:tailEnd/>
        </a:ln>
      </xdr:spPr>
    </xdr:sp>
    <xdr:clientData/>
  </xdr:twoCellAnchor>
  <xdr:twoCellAnchor>
    <xdr:from>
      <xdr:col>0</xdr:col>
      <xdr:colOff>133350</xdr:colOff>
      <xdr:row>2</xdr:row>
      <xdr:rowOff>66675</xdr:rowOff>
    </xdr:from>
    <xdr:to>
      <xdr:col>9</xdr:col>
      <xdr:colOff>800100</xdr:colOff>
      <xdr:row>5</xdr:row>
      <xdr:rowOff>266700</xdr:rowOff>
    </xdr:to>
    <xdr:sp macro="" textlink="">
      <xdr:nvSpPr>
        <xdr:cNvPr id="4" name="Text Box 3"/>
        <xdr:cNvSpPr txBox="1">
          <a:spLocks noChangeArrowheads="1"/>
        </xdr:cNvSpPr>
      </xdr:nvSpPr>
      <xdr:spPr bwMode="auto">
        <a:xfrm>
          <a:off x="133350" y="447675"/>
          <a:ext cx="5295900" cy="771525"/>
        </a:xfrm>
        <a:prstGeom prst="rect">
          <a:avLst/>
        </a:prstGeom>
        <a:solidFill>
          <a:srgbClr val="FFFFFF"/>
        </a:solidFill>
        <a:ln w="9525">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36576" tIns="41148" rIns="36576" bIns="0" anchor="t" upright="1"/>
        <a:lstStyle/>
        <a:p>
          <a:pPr algn="ctr" rtl="1">
            <a:defRPr sz="1000"/>
          </a:pPr>
          <a:r>
            <a:rPr lang="en-US" sz="2200" b="1" i="0" strike="noStrike">
              <a:solidFill>
                <a:srgbClr val="000000"/>
              </a:solidFill>
              <a:latin typeface="DevLys 010"/>
            </a:rPr>
            <a:t>jktLFkku flfoy lsok ¼isa'ku½  fu;e] 1996 ds vUrxZr isa'ku izi=ksa dk dqyd</a:t>
          </a:r>
        </a:p>
      </xdr:txBody>
    </xdr:sp>
    <xdr:clientData/>
  </xdr:twoCellAnchor>
  <xdr:twoCellAnchor>
    <xdr:from>
      <xdr:col>11</xdr:col>
      <xdr:colOff>581025</xdr:colOff>
      <xdr:row>6</xdr:row>
      <xdr:rowOff>95250</xdr:rowOff>
    </xdr:from>
    <xdr:to>
      <xdr:col>16</xdr:col>
      <xdr:colOff>228600</xdr:colOff>
      <xdr:row>15</xdr:row>
      <xdr:rowOff>133350</xdr:rowOff>
    </xdr:to>
    <xdr:sp macro="" textlink="">
      <xdr:nvSpPr>
        <xdr:cNvPr id="5" name="Bevel 4"/>
        <xdr:cNvSpPr/>
      </xdr:nvSpPr>
      <xdr:spPr>
        <a:xfrm>
          <a:off x="6610350" y="1428750"/>
          <a:ext cx="3343275" cy="22193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12</xdr:col>
      <xdr:colOff>314324</xdr:colOff>
      <xdr:row>7</xdr:row>
      <xdr:rowOff>123826</xdr:rowOff>
    </xdr:from>
    <xdr:to>
      <xdr:col>15</xdr:col>
      <xdr:colOff>502919</xdr:colOff>
      <xdr:row>14</xdr:row>
      <xdr:rowOff>91440</xdr:rowOff>
    </xdr:to>
    <xdr:sp macro="" textlink="">
      <xdr:nvSpPr>
        <xdr:cNvPr id="6" name="TextBox 5"/>
        <xdr:cNvSpPr txBox="1"/>
      </xdr:nvSpPr>
      <xdr:spPr>
        <a:xfrm>
          <a:off x="7118984" y="1724026"/>
          <a:ext cx="2733675" cy="161353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n-US" sz="1600" b="1" u="sng">
              <a:solidFill>
                <a:schemeClr val="dk1"/>
              </a:solidFill>
              <a:latin typeface="+mn-lt"/>
              <a:ea typeface="+mn-ea"/>
              <a:cs typeface="+mn-cs"/>
            </a:rPr>
            <a:t>The blank format of Affidiavit, Income delairation and Witness signature of two responsible person are avaiable, please take print , fill as required</a:t>
          </a:r>
          <a:endParaRPr lang="en-US" sz="20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109</xdr:row>
      <xdr:rowOff>0</xdr:rowOff>
    </xdr:from>
    <xdr:to>
      <xdr:col>9</xdr:col>
      <xdr:colOff>304800</xdr:colOff>
      <xdr:row>109</xdr:row>
      <xdr:rowOff>0</xdr:rowOff>
    </xdr:to>
    <xdr:sp macro="" textlink="">
      <xdr:nvSpPr>
        <xdr:cNvPr id="2" name="Line 1"/>
        <xdr:cNvSpPr>
          <a:spLocks noChangeShapeType="1"/>
        </xdr:cNvSpPr>
      </xdr:nvSpPr>
      <xdr:spPr bwMode="auto">
        <a:xfrm>
          <a:off x="0" y="24679275"/>
          <a:ext cx="6581775" cy="0"/>
        </a:xfrm>
        <a:prstGeom prst="line">
          <a:avLst/>
        </a:prstGeom>
        <a:noFill/>
        <a:ln w="6096">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77</xdr:row>
      <xdr:rowOff>19050</xdr:rowOff>
    </xdr:from>
    <xdr:to>
      <xdr:col>8</xdr:col>
      <xdr:colOff>590550</xdr:colOff>
      <xdr:row>77</xdr:row>
      <xdr:rowOff>28575</xdr:rowOff>
    </xdr:to>
    <xdr:sp macro="" textlink="">
      <xdr:nvSpPr>
        <xdr:cNvPr id="2" name="Line 1"/>
        <xdr:cNvSpPr>
          <a:spLocks noChangeShapeType="1"/>
        </xdr:cNvSpPr>
      </xdr:nvSpPr>
      <xdr:spPr bwMode="auto">
        <a:xfrm>
          <a:off x="0" y="18326100"/>
          <a:ext cx="6000750" cy="9525"/>
        </a:xfrm>
        <a:prstGeom prst="line">
          <a:avLst/>
        </a:prstGeom>
        <a:noFill/>
        <a:ln w="19050">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76</xdr:row>
      <xdr:rowOff>19050</xdr:rowOff>
    </xdr:from>
    <xdr:to>
      <xdr:col>8</xdr:col>
      <xdr:colOff>590550</xdr:colOff>
      <xdr:row>76</xdr:row>
      <xdr:rowOff>28575</xdr:rowOff>
    </xdr:to>
    <xdr:sp macro="" textlink="">
      <xdr:nvSpPr>
        <xdr:cNvPr id="2" name="Line 1"/>
        <xdr:cNvSpPr>
          <a:spLocks noChangeShapeType="1"/>
        </xdr:cNvSpPr>
      </xdr:nvSpPr>
      <xdr:spPr bwMode="auto">
        <a:xfrm>
          <a:off x="0" y="17964150"/>
          <a:ext cx="5867400" cy="9525"/>
        </a:xfrm>
        <a:prstGeom prst="line">
          <a:avLst/>
        </a:prstGeom>
        <a:noFill/>
        <a:ln w="19050">
          <a:solidFill>
            <a:srgbClr val="000000"/>
          </a:solidFill>
          <a:round/>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nsion%20master(2.0).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Home"/>
      <sheetName val="CheckList"/>
      <sheetName val="Data"/>
      <sheetName val="Add"/>
      <sheetName val="NPS Amt"/>
      <sheetName val="Q.S."/>
      <sheetName val="Pension 107(2)"/>
      <sheetName val="Mastersheet"/>
      <sheetName val="Form List"/>
      <sheetName val="Family data"/>
      <sheetName val="Pravesh"/>
      <sheetName val="Pension Information"/>
      <sheetName val="Table(info)"/>
      <sheetName val="Recovery"/>
      <sheetName val="LTA"/>
      <sheetName val="CEOL"/>
      <sheetName val="F218"/>
      <sheetName val="Service History"/>
      <sheetName val="DA Rate"/>
      <sheetName val="F20"/>
      <sheetName val="F21"/>
      <sheetName val="Table(R)"/>
      <sheetName val="Instant Cal"/>
      <sheetName val="Table(Inst)"/>
      <sheetName val="CFront"/>
      <sheetName val="NPS FORMAT"/>
      <sheetName val="GPF SI"/>
      <sheetName val="CIFMS"/>
      <sheetName val="PROV"/>
      <sheetName val="R8"/>
      <sheetName val="R5"/>
      <sheetName val="R7"/>
      <sheetName val="R5A"/>
      <sheetName val="EOL"/>
      <sheetName val="C 6"/>
      <sheetName val="C31"/>
      <sheetName val="C9 "/>
      <sheetName val="C28"/>
      <sheetName val="28A"/>
      <sheetName val="C27"/>
      <sheetName val="R1"/>
      <sheetName val="C270"/>
      <sheetName val="RI0"/>
      <sheetName val="C3"/>
      <sheetName val="R2O"/>
      <sheetName val="R2"/>
      <sheetName val="RComm"/>
      <sheetName val="C5"/>
      <sheetName val="f18"/>
      <sheetName val="f14"/>
      <sheetName val="F22"/>
      <sheetName val="f14a"/>
      <sheetName val="f12"/>
      <sheetName val="f11"/>
      <sheetName val="f10"/>
      <sheetName val="OPT. FORM"/>
      <sheetName val="Statement"/>
      <sheetName val="PL"/>
      <sheetName val="Leave Table"/>
      <sheetName val="f19"/>
    </sheetNames>
    <sheetDataSet>
      <sheetData sheetId="0" refreshError="1"/>
      <sheetData sheetId="1" refreshError="1"/>
      <sheetData sheetId="2">
        <row r="4">
          <cell r="A4" t="str">
            <v>1  ABCD</v>
          </cell>
        </row>
        <row r="5">
          <cell r="A5" t="str">
            <v xml:space="preserve">  </v>
          </cell>
        </row>
        <row r="6">
          <cell r="A6" t="str">
            <v xml:space="preserve">  </v>
          </cell>
        </row>
        <row r="7">
          <cell r="A7" t="str">
            <v xml:space="preserve">  </v>
          </cell>
        </row>
        <row r="8">
          <cell r="A8" t="str">
            <v xml:space="preserve">  </v>
          </cell>
        </row>
        <row r="9">
          <cell r="A9" t="str">
            <v xml:space="preserve">  </v>
          </cell>
        </row>
        <row r="10">
          <cell r="A10" t="str">
            <v xml:space="preserve">  </v>
          </cell>
        </row>
        <row r="11">
          <cell r="A11" t="str">
            <v xml:space="preserve">  </v>
          </cell>
        </row>
        <row r="12">
          <cell r="A12" t="str">
            <v xml:space="preserve">  </v>
          </cell>
        </row>
        <row r="13">
          <cell r="A13" t="str">
            <v xml:space="preserve">  </v>
          </cell>
        </row>
        <row r="14">
          <cell r="A14" t="str">
            <v xml:space="preserve">  </v>
          </cell>
        </row>
        <row r="15">
          <cell r="A15" t="str">
            <v xml:space="preserve">  </v>
          </cell>
        </row>
        <row r="16">
          <cell r="A16" t="str">
            <v xml:space="preserve">  </v>
          </cell>
        </row>
        <row r="17">
          <cell r="A17" t="str">
            <v xml:space="preserve">  </v>
          </cell>
        </row>
        <row r="18">
          <cell r="A18" t="str">
            <v xml:space="preserve">  </v>
          </cell>
        </row>
        <row r="19">
          <cell r="A19" t="str">
            <v xml:space="preserve">  </v>
          </cell>
        </row>
        <row r="20">
          <cell r="A20" t="str">
            <v xml:space="preserve">  </v>
          </cell>
        </row>
        <row r="21">
          <cell r="A21" t="str">
            <v xml:space="preserve">  </v>
          </cell>
        </row>
        <row r="22">
          <cell r="A22" t="str">
            <v xml:space="preserve">  </v>
          </cell>
        </row>
        <row r="23">
          <cell r="A23" t="str">
            <v xml:space="preserve">  </v>
          </cell>
        </row>
        <row r="24">
          <cell r="A24" t="str">
            <v xml:space="preserve">  </v>
          </cell>
        </row>
        <row r="25">
          <cell r="A25" t="str">
            <v xml:space="preserve">  </v>
          </cell>
        </row>
        <row r="26">
          <cell r="A26" t="str">
            <v xml:space="preserve">  </v>
          </cell>
        </row>
        <row r="27">
          <cell r="A27" t="str">
            <v xml:space="preserve">  </v>
          </cell>
        </row>
        <row r="28">
          <cell r="A28" t="str">
            <v xml:space="preserve">  </v>
          </cell>
        </row>
        <row r="29">
          <cell r="A29" t="str">
            <v xml:space="preserve">  </v>
          </cell>
        </row>
        <row r="30">
          <cell r="A30" t="str">
            <v xml:space="preserve">  </v>
          </cell>
        </row>
        <row r="31">
          <cell r="A31" t="str">
            <v xml:space="preserve">  </v>
          </cell>
        </row>
        <row r="32">
          <cell r="A32" t="str">
            <v xml:space="preserve">  </v>
          </cell>
        </row>
        <row r="33">
          <cell r="A33" t="str">
            <v xml:space="preserve">  </v>
          </cell>
        </row>
        <row r="34">
          <cell r="A34" t="str">
            <v xml:space="preserve">  </v>
          </cell>
        </row>
        <row r="35">
          <cell r="A35" t="str">
            <v xml:space="preserve">  </v>
          </cell>
        </row>
        <row r="36">
          <cell r="A36" t="str">
            <v xml:space="preserve">  </v>
          </cell>
        </row>
        <row r="37">
          <cell r="A37" t="str">
            <v xml:space="preserve">  </v>
          </cell>
        </row>
        <row r="38">
          <cell r="A38" t="str">
            <v xml:space="preserve">  </v>
          </cell>
        </row>
        <row r="39">
          <cell r="A39" t="str">
            <v xml:space="preserve">  </v>
          </cell>
        </row>
        <row r="40">
          <cell r="A40" t="str">
            <v xml:space="preserve">  </v>
          </cell>
        </row>
        <row r="41">
          <cell r="A41" t="str">
            <v xml:space="preserve">  </v>
          </cell>
        </row>
        <row r="42">
          <cell r="A42" t="str">
            <v xml:space="preserve">  </v>
          </cell>
        </row>
        <row r="43">
          <cell r="A43" t="str">
            <v xml:space="preserve">  </v>
          </cell>
        </row>
        <row r="44">
          <cell r="A44" t="str">
            <v xml:space="preserve">  </v>
          </cell>
        </row>
        <row r="45">
          <cell r="A45" t="str">
            <v xml:space="preserve">  </v>
          </cell>
        </row>
        <row r="46">
          <cell r="A46" t="str">
            <v xml:space="preserve">  </v>
          </cell>
        </row>
        <row r="47">
          <cell r="A47" t="str">
            <v xml:space="preserve">  </v>
          </cell>
        </row>
        <row r="48">
          <cell r="A48" t="str">
            <v xml:space="preserve">  </v>
          </cell>
        </row>
        <row r="49">
          <cell r="A49" t="str">
            <v xml:space="preserve">  </v>
          </cell>
        </row>
        <row r="50">
          <cell r="A50" t="str">
            <v xml:space="preserve">  </v>
          </cell>
        </row>
        <row r="51">
          <cell r="A51" t="str">
            <v xml:space="preserve">  </v>
          </cell>
        </row>
        <row r="52">
          <cell r="A52" t="str">
            <v xml:space="preserve">  </v>
          </cell>
        </row>
        <row r="53">
          <cell r="A53" t="str">
            <v xml:space="preserve">  </v>
          </cell>
        </row>
        <row r="54">
          <cell r="A54" t="str">
            <v xml:space="preserve">  </v>
          </cell>
        </row>
        <row r="55">
          <cell r="A55" t="str">
            <v xml:space="preserve">  </v>
          </cell>
        </row>
        <row r="56">
          <cell r="A56" t="str">
            <v xml:space="preserve">  </v>
          </cell>
        </row>
        <row r="57">
          <cell r="A57" t="str">
            <v xml:space="preserve">  </v>
          </cell>
        </row>
        <row r="58">
          <cell r="A58" t="str">
            <v xml:space="preserve">  </v>
          </cell>
        </row>
        <row r="59">
          <cell r="A59" t="str">
            <v xml:space="preserve">  </v>
          </cell>
        </row>
        <row r="60">
          <cell r="A60" t="str">
            <v xml:space="preserve">  </v>
          </cell>
        </row>
        <row r="61">
          <cell r="A61" t="str">
            <v xml:space="preserve">  </v>
          </cell>
        </row>
        <row r="62">
          <cell r="A62" t="str">
            <v xml:space="preserve">  </v>
          </cell>
        </row>
        <row r="63">
          <cell r="A63" t="str">
            <v xml:space="preserve">  </v>
          </cell>
        </row>
        <row r="64">
          <cell r="A64" t="str">
            <v xml:space="preserve">  </v>
          </cell>
        </row>
        <row r="65">
          <cell r="A65" t="str">
            <v xml:space="preserve">  </v>
          </cell>
        </row>
        <row r="66">
          <cell r="A66" t="str">
            <v xml:space="preserve">  </v>
          </cell>
        </row>
        <row r="67">
          <cell r="A67" t="str">
            <v xml:space="preserve">  </v>
          </cell>
        </row>
        <row r="68">
          <cell r="A68" t="str">
            <v xml:space="preserve">  </v>
          </cell>
        </row>
        <row r="69">
          <cell r="A69" t="str">
            <v xml:space="preserve">  </v>
          </cell>
        </row>
        <row r="70">
          <cell r="A70" t="str">
            <v xml:space="preserve">  </v>
          </cell>
        </row>
        <row r="71">
          <cell r="A71" t="str">
            <v xml:space="preserve">  </v>
          </cell>
        </row>
        <row r="72">
          <cell r="A72" t="str">
            <v xml:space="preserve">  </v>
          </cell>
        </row>
        <row r="73">
          <cell r="A73" t="str">
            <v xml:space="preserve">  </v>
          </cell>
        </row>
        <row r="74">
          <cell r="A74" t="str">
            <v xml:space="preserve">  </v>
          </cell>
        </row>
        <row r="75">
          <cell r="A75" t="str">
            <v xml:space="preserve">  </v>
          </cell>
        </row>
        <row r="76">
          <cell r="A76" t="str">
            <v xml:space="preserve">  </v>
          </cell>
        </row>
        <row r="77">
          <cell r="A77" t="str">
            <v xml:space="preserve">  </v>
          </cell>
        </row>
        <row r="78">
          <cell r="A78" t="str">
            <v xml:space="preserve">  </v>
          </cell>
        </row>
        <row r="79">
          <cell r="A79" t="str">
            <v xml:space="preserve">  </v>
          </cell>
        </row>
        <row r="80">
          <cell r="A80" t="str">
            <v xml:space="preserve">  </v>
          </cell>
        </row>
        <row r="81">
          <cell r="A81" t="str">
            <v xml:space="preserve">  </v>
          </cell>
        </row>
        <row r="82">
          <cell r="A82" t="str">
            <v xml:space="preserve">  </v>
          </cell>
        </row>
        <row r="83">
          <cell r="A83" t="str">
            <v xml:space="preserve">  </v>
          </cell>
        </row>
        <row r="84">
          <cell r="A84" t="str">
            <v xml:space="preserve">  </v>
          </cell>
        </row>
        <row r="85">
          <cell r="A85" t="str">
            <v xml:space="preserve">  </v>
          </cell>
        </row>
        <row r="86">
          <cell r="A86" t="str">
            <v xml:space="preserve">  </v>
          </cell>
        </row>
        <row r="87">
          <cell r="A87" t="str">
            <v xml:space="preserve">  </v>
          </cell>
        </row>
        <row r="88">
          <cell r="A88" t="str">
            <v xml:space="preserve">  </v>
          </cell>
        </row>
        <row r="89">
          <cell r="A89" t="str">
            <v xml:space="preserve">  </v>
          </cell>
        </row>
        <row r="90">
          <cell r="A90" t="str">
            <v xml:space="preserve">  </v>
          </cell>
        </row>
        <row r="91">
          <cell r="A91" t="str">
            <v xml:space="preserve">  </v>
          </cell>
        </row>
        <row r="92">
          <cell r="A92" t="str">
            <v xml:space="preserve">  </v>
          </cell>
        </row>
        <row r="93">
          <cell r="A93" t="str">
            <v xml:space="preserve">  </v>
          </cell>
        </row>
        <row r="94">
          <cell r="A94" t="str">
            <v xml:space="preserve">  </v>
          </cell>
        </row>
        <row r="95">
          <cell r="A95" t="str">
            <v xml:space="preserve">  </v>
          </cell>
        </row>
        <row r="96">
          <cell r="A96" t="str">
            <v xml:space="preserve">  </v>
          </cell>
        </row>
        <row r="97">
          <cell r="A97" t="str">
            <v xml:space="preserve">  </v>
          </cell>
        </row>
        <row r="98">
          <cell r="A98" t="str">
            <v xml:space="preserve">  </v>
          </cell>
        </row>
        <row r="99">
          <cell r="A99" t="str">
            <v xml:space="preserve">  </v>
          </cell>
        </row>
        <row r="100">
          <cell r="A100" t="str">
            <v xml:space="preserve">  </v>
          </cell>
        </row>
        <row r="102">
          <cell r="A102" t="str">
            <v xml:space="preserve">  </v>
          </cell>
        </row>
      </sheetData>
      <sheetData sheetId="3" refreshError="1"/>
      <sheetData sheetId="4">
        <row r="22">
          <cell r="N22" t="str">
            <v>March</v>
          </cell>
        </row>
        <row r="23">
          <cell r="N23" t="str">
            <v>April</v>
          </cell>
        </row>
        <row r="24">
          <cell r="N24" t="str">
            <v>May</v>
          </cell>
        </row>
        <row r="25">
          <cell r="N25" t="str">
            <v>June</v>
          </cell>
        </row>
        <row r="26">
          <cell r="N26" t="str">
            <v>July</v>
          </cell>
        </row>
        <row r="27">
          <cell r="N27" t="str">
            <v>August</v>
          </cell>
        </row>
        <row r="28">
          <cell r="N28" t="str">
            <v>September</v>
          </cell>
        </row>
        <row r="29">
          <cell r="N29" t="str">
            <v>October</v>
          </cell>
        </row>
        <row r="30">
          <cell r="N30" t="str">
            <v>November</v>
          </cell>
        </row>
        <row r="31">
          <cell r="N31" t="str">
            <v>December</v>
          </cell>
        </row>
        <row r="32">
          <cell r="N32" t="str">
            <v>January</v>
          </cell>
        </row>
        <row r="33">
          <cell r="N33" t="str">
            <v>February</v>
          </cell>
        </row>
        <row r="34">
          <cell r="N34" t="str">
            <v>Arrear 1</v>
          </cell>
        </row>
        <row r="35">
          <cell r="N35" t="str">
            <v>Arrear 2</v>
          </cell>
        </row>
        <row r="36">
          <cell r="N36" t="str">
            <v>Arrear 3</v>
          </cell>
        </row>
      </sheetData>
      <sheetData sheetId="5">
        <row r="7">
          <cell r="H7">
            <v>0</v>
          </cell>
        </row>
        <row r="8">
          <cell r="E8" t="str">
            <v>YES</v>
          </cell>
          <cell r="H8">
            <v>0</v>
          </cell>
        </row>
        <row r="9">
          <cell r="H9">
            <v>0</v>
          </cell>
        </row>
        <row r="10">
          <cell r="H10">
            <v>0</v>
          </cell>
        </row>
        <row r="25">
          <cell r="H25">
            <v>0</v>
          </cell>
        </row>
        <row r="26">
          <cell r="H26">
            <v>0</v>
          </cell>
        </row>
        <row r="27">
          <cell r="H27">
            <v>0</v>
          </cell>
        </row>
        <row r="33">
          <cell r="H33">
            <v>0</v>
          </cell>
        </row>
        <row r="34">
          <cell r="H34">
            <v>0</v>
          </cell>
        </row>
      </sheetData>
      <sheetData sheetId="6">
        <row r="5">
          <cell r="I5" t="str">
            <v>AC</v>
          </cell>
        </row>
        <row r="8">
          <cell r="A8">
            <v>45349</v>
          </cell>
          <cell r="F8">
            <v>34028</v>
          </cell>
          <cell r="H8" t="str">
            <v>Shri</v>
          </cell>
        </row>
        <row r="10">
          <cell r="A10" t="str">
            <v>111XXX</v>
          </cell>
          <cell r="B10">
            <v>40162</v>
          </cell>
          <cell r="C10">
            <v>13330</v>
          </cell>
          <cell r="F10" t="str">
            <v xml:space="preserve">5 feet 4 in  </v>
          </cell>
          <cell r="H10" t="str">
            <v>Injury mark on left eye</v>
          </cell>
        </row>
        <row r="11">
          <cell r="E11">
            <v>8867</v>
          </cell>
        </row>
        <row r="13">
          <cell r="D13" t="str">
            <v>effect from</v>
          </cell>
          <cell r="E13">
            <v>45350</v>
          </cell>
        </row>
        <row r="14">
          <cell r="D14" t="str">
            <v>tenable till</v>
          </cell>
          <cell r="E14" t="str">
            <v>Death</v>
          </cell>
          <cell r="F14" t="str">
            <v>Medical department, Bikaner</v>
          </cell>
          <cell r="I14">
            <v>37289</v>
          </cell>
        </row>
        <row r="15">
          <cell r="E15">
            <v>12500</v>
          </cell>
          <cell r="I15" t="str">
            <v>Married</v>
          </cell>
        </row>
        <row r="19">
          <cell r="I19" t="str">
            <v>TUVW</v>
          </cell>
        </row>
        <row r="20">
          <cell r="A20" t="str">
            <v>STUV</v>
          </cell>
          <cell r="B20" t="str">
            <v>Wife</v>
          </cell>
          <cell r="C20">
            <v>14611</v>
          </cell>
          <cell r="E20">
            <v>43287</v>
          </cell>
          <cell r="F20" t="str">
            <v>Married</v>
          </cell>
          <cell r="G20" t="str">
            <v>Death</v>
          </cell>
          <cell r="I20" t="str">
            <v>Widow Daughter</v>
          </cell>
        </row>
        <row r="21">
          <cell r="A21" t="str">
            <v>TUVW</v>
          </cell>
          <cell r="B21" t="str">
            <v>Widow Daughter</v>
          </cell>
          <cell r="C21">
            <v>23413</v>
          </cell>
          <cell r="F21" t="str">
            <v>Married</v>
          </cell>
          <cell r="G21" t="str">
            <v>Unemployed</v>
          </cell>
          <cell r="I21">
            <v>23413</v>
          </cell>
        </row>
        <row r="22">
          <cell r="A22" t="str">
            <v>WXYZ</v>
          </cell>
          <cell r="B22" t="str">
            <v>Son</v>
          </cell>
          <cell r="C22">
            <v>27687</v>
          </cell>
          <cell r="F22" t="str">
            <v>Married</v>
          </cell>
          <cell r="G22" t="str">
            <v>Unemployed</v>
          </cell>
        </row>
        <row r="24">
          <cell r="I24" t="str">
            <v>TUVW</v>
          </cell>
        </row>
        <row r="25">
          <cell r="I25" t="str">
            <v>Widow Daughter</v>
          </cell>
        </row>
        <row r="28">
          <cell r="I28">
            <v>8867</v>
          </cell>
        </row>
      </sheetData>
      <sheetData sheetId="7">
        <row r="3">
          <cell r="B3" t="str">
            <v>ABCD</v>
          </cell>
          <cell r="G3" t="str">
            <v>XYZ</v>
          </cell>
        </row>
        <row r="4">
          <cell r="B4" t="str">
            <v>S.D.I.</v>
          </cell>
          <cell r="G4" t="str">
            <v>SECONDARY EDUCATION</v>
          </cell>
        </row>
        <row r="5">
          <cell r="B5" t="str">
            <v>DEPUTY DIRECTOR, XXXXX, BIKANER</v>
          </cell>
          <cell r="G5" t="str">
            <v>Subordinate Services</v>
          </cell>
        </row>
        <row r="6">
          <cell r="A6" t="str">
            <v xml:space="preserve">(Phone No.-N.A.) </v>
          </cell>
          <cell r="G6" t="str">
            <v>Superannuation Pension</v>
          </cell>
        </row>
        <row r="7">
          <cell r="B7" t="str">
            <v>NEAR STATION</v>
          </cell>
        </row>
        <row r="8">
          <cell r="B8" t="str">
            <v>NEAR STATION</v>
          </cell>
        </row>
        <row r="9">
          <cell r="B9" t="str">
            <v>Substantive</v>
          </cell>
          <cell r="G9" t="str">
            <v>DEPUTY DIRECTOR, XXXXXXXXX  RAJ, BIKANER</v>
          </cell>
        </row>
        <row r="11">
          <cell r="B11" t="str">
            <v>RJBI090012345678</v>
          </cell>
          <cell r="E11" t="str">
            <v>ABCP0123Q</v>
          </cell>
          <cell r="G11" t="str">
            <v>Office ID</v>
          </cell>
          <cell r="H11">
            <v>1234</v>
          </cell>
        </row>
        <row r="12">
          <cell r="B12">
            <v>1234567890</v>
          </cell>
          <cell r="E12" t="str">
            <v>ABC@GMAIL.COM</v>
          </cell>
        </row>
        <row r="14">
          <cell r="B14" t="str">
            <v>Treasury</v>
          </cell>
        </row>
        <row r="15">
          <cell r="B15" t="str">
            <v>BIKANER</v>
          </cell>
          <cell r="C15" t="str">
            <v>STATE BANK OF INDIA</v>
          </cell>
          <cell r="D15" t="str">
            <v>abcd branch</v>
          </cell>
          <cell r="E15" t="str">
            <v>KOTEGATE BIKANER</v>
          </cell>
          <cell r="G15" t="str">
            <v>012345678987654300</v>
          </cell>
          <cell r="H15" t="str">
            <v>SBI 010418</v>
          </cell>
        </row>
        <row r="21">
          <cell r="H21" t="str">
            <v>NO</v>
          </cell>
        </row>
        <row r="22">
          <cell r="A22" t="str">
            <v>Additional Director</v>
          </cell>
          <cell r="C22" t="str">
            <v>Bikaner</v>
          </cell>
        </row>
        <row r="23">
          <cell r="A23" t="str">
            <v>Pension &amp; Pension Welfare department</v>
          </cell>
        </row>
        <row r="24">
          <cell r="H24" t="str">
            <v>NO</v>
          </cell>
        </row>
        <row r="62">
          <cell r="C62">
            <v>24549</v>
          </cell>
          <cell r="H62" t="str">
            <v>31/03/2027</v>
          </cell>
        </row>
        <row r="63">
          <cell r="B63">
            <v>32979</v>
          </cell>
        </row>
        <row r="64">
          <cell r="H64" t="str">
            <v>01/04/2027</v>
          </cell>
        </row>
        <row r="65">
          <cell r="H65">
            <v>45000</v>
          </cell>
        </row>
        <row r="67">
          <cell r="B67" t="str">
            <v>A</v>
          </cell>
        </row>
        <row r="68">
          <cell r="H68">
            <v>139500</v>
          </cell>
        </row>
        <row r="70">
          <cell r="C70" t="str">
            <v>YES</v>
          </cell>
          <cell r="D70">
            <v>0.33333333333333331</v>
          </cell>
          <cell r="H70">
            <v>2301750</v>
          </cell>
        </row>
        <row r="72">
          <cell r="H72">
            <v>1474920</v>
          </cell>
        </row>
        <row r="73">
          <cell r="C73" t="str">
            <v>On or after 01-04-2023</v>
          </cell>
          <cell r="H73">
            <v>30000</v>
          </cell>
        </row>
        <row r="75">
          <cell r="H75">
            <v>90000</v>
          </cell>
        </row>
        <row r="76">
          <cell r="A76" t="str">
            <v>36  Year  11  Month  16  Days</v>
          </cell>
          <cell r="H76">
            <v>0</v>
          </cell>
        </row>
        <row r="77">
          <cell r="B77">
            <v>36</v>
          </cell>
          <cell r="C77">
            <v>11</v>
          </cell>
          <cell r="D77">
            <v>16</v>
          </cell>
          <cell r="H77">
            <v>50</v>
          </cell>
        </row>
        <row r="109">
          <cell r="F109" t="str">
            <v>Attached</v>
          </cell>
          <cell r="H109" t="str">
            <v>YES</v>
          </cell>
        </row>
        <row r="110">
          <cell r="F110" t="str">
            <v>Attached</v>
          </cell>
          <cell r="H110" t="str">
            <v>YES</v>
          </cell>
        </row>
        <row r="111">
          <cell r="F111" t="str">
            <v>Attached</v>
          </cell>
          <cell r="H111" t="str">
            <v>YES</v>
          </cell>
        </row>
        <row r="112">
          <cell r="F112" t="str">
            <v>Not Applicable</v>
          </cell>
          <cell r="H112" t="str">
            <v>NO</v>
          </cell>
        </row>
        <row r="113">
          <cell r="F113" t="str">
            <v>Attached</v>
          </cell>
          <cell r="H113" t="str">
            <v>YES</v>
          </cell>
        </row>
        <row r="114">
          <cell r="F114" t="str">
            <v>Attached</v>
          </cell>
          <cell r="H114" t="str">
            <v>NO</v>
          </cell>
        </row>
        <row r="116">
          <cell r="F116" t="str">
            <v xml:space="preserve">Delay in case due to fixation set and required pension supporting documents are not submitted by employee, </v>
          </cell>
        </row>
        <row r="117">
          <cell r="H117" t="str">
            <v>NO</v>
          </cell>
        </row>
        <row r="118">
          <cell r="F118">
            <v>23</v>
          </cell>
          <cell r="H118" t="str">
            <v>NO</v>
          </cell>
        </row>
        <row r="120">
          <cell r="F120" t="str">
            <v>Attached</v>
          </cell>
          <cell r="H120" t="str">
            <v>YES</v>
          </cell>
        </row>
        <row r="122">
          <cell r="F122" t="str">
            <v>Attached</v>
          </cell>
          <cell r="H122" t="str">
            <v>YES</v>
          </cell>
        </row>
        <row r="125">
          <cell r="E125" t="str">
            <v>CPF CONTRIBUTION DEPOISTED VIDE LETTER NO 24</v>
          </cell>
          <cell r="H125" t="str">
            <v>NO</v>
          </cell>
        </row>
      </sheetData>
      <sheetData sheetId="8">
        <row r="4">
          <cell r="B4" t="str">
            <v>Nomination for Retirement Gratuity/ Death Gratuity - when the Government servant has a family.</v>
          </cell>
        </row>
        <row r="5">
          <cell r="B5" t="str">
            <v>Nomination for Retirement Gratuity/ Death Gratuity -when the Government servant has no family.</v>
          </cell>
        </row>
        <row r="6">
          <cell r="B6" t="str">
            <v>Details of family.</v>
          </cell>
        </row>
        <row r="7">
          <cell r="B7" t="str">
            <v>Form of Option to workcharged employees  governed by C.P.F. Rules.</v>
          </cell>
        </row>
        <row r="8">
          <cell r="B8" t="str">
            <v>Particulars to be obtained by the Head of Office from the retiring Government servant eight months before the date of his retirement.</v>
          </cell>
        </row>
        <row r="9">
          <cell r="B9" t="str">
            <v>Details of particulars of Government servant under Form 5.</v>
          </cell>
        </row>
        <row r="10">
          <cell r="B10" t="str">
            <v>Form of Order of retirement.</v>
          </cell>
        </row>
        <row r="11">
          <cell r="B11" t="str">
            <v>Form of assessing pension and gratuity.</v>
          </cell>
        </row>
        <row r="12">
          <cell r="B12" t="str">
            <v>Form of letter to the Director, Pension Department, forwarding the pension papers of a Government servant.</v>
          </cell>
        </row>
        <row r="13">
          <cell r="B13" t="str">
            <v>Form of declaration by the Government servant for counting specified period of service.</v>
          </cell>
        </row>
        <row r="14">
          <cell r="B14" t="str">
            <v>Form of Order of admitting service for pension or the basis of declaration etc. of the Government servant.</v>
          </cell>
        </row>
        <row r="15">
          <cell r="B15" t="str">
            <v>Form of letter to the member or members of the family of a deceased Government servant where valid nomination for the grant of death gratuity exists.</v>
          </cell>
        </row>
        <row r="16">
          <cell r="B16" t="str">
            <v>Form of letter to the member or members of the family of a deceased Government servant where valid nomination for the grant of death gratuity does not exists.</v>
          </cell>
        </row>
        <row r="17">
          <cell r="B17" t="str">
            <v>Form of application for the grant of death gratuity on the death of a Government servant.</v>
          </cell>
        </row>
        <row r="18">
          <cell r="B18" t="str">
            <v>Form of letter to the widow/ widower of a deceased Government servant for grant of Family Pension.</v>
          </cell>
        </row>
        <row r="19">
          <cell r="B19" t="str">
            <v>Form of application for grant of Family Pension on the death of a Government servant/pensioner.</v>
          </cell>
        </row>
        <row r="20">
          <cell r="B20" t="str">
            <v>Form of details of particulars for family pension.</v>
          </cell>
        </row>
        <row r="21">
          <cell r="B21" t="str">
            <v>Form of application for grant of family pension when a pensioner is unheard for more than one year and the pension remained undrawn.</v>
          </cell>
        </row>
        <row r="22">
          <cell r="B22" t="str">
            <v>Form of Affidavit in case of a missing pensioner.</v>
          </cell>
        </row>
        <row r="23">
          <cell r="B23" t="str">
            <v>Form of Indemnity Bond in case of a missing pensioner.</v>
          </cell>
        </row>
        <row r="24">
          <cell r="B24" t="str">
            <v>Form of application for grant of Family Pension when a Government servant is unheard of for more than one year.</v>
          </cell>
        </row>
        <row r="25">
          <cell r="B25" t="str">
            <v>Form of Affidavit in case of a missing Government servant.</v>
          </cell>
        </row>
        <row r="26">
          <cell r="B26" t="str">
            <v>Form of Indemnity Bond in case of a missing Government servant.</v>
          </cell>
        </row>
        <row r="27">
          <cell r="B27" t="str">
            <v>Form of Application for ex-gratia grant under certain circumstances.</v>
          </cell>
        </row>
        <row r="28">
          <cell r="B28" t="str">
            <v>Form for assessing and authorising the payment of family pension and death gratuity when a Government servant dies while in service.</v>
          </cell>
        </row>
        <row r="29">
          <cell r="B29" t="str">
            <v>Form of letter to the Director, Pension Department, forwarding papers for the grant of family pension and death gratuity to the family of a Government servant who dies while in service.</v>
          </cell>
        </row>
        <row r="30">
          <cell r="B30" t="str">
            <v>Form of letter sanctioning Family Pension to the child or children of a retired Government servant who dies after retirement but does not leave behind a widow/ widower.</v>
          </cell>
        </row>
        <row r="31">
          <cell r="B31" t="str">
            <v>Form of letter sanctioning Family Pension to the child or children on the death or re-marriage of a widow/ widower who was in receipt of family pension.</v>
          </cell>
        </row>
        <row r="32">
          <cell r="B32" t="str">
            <v>Form of application for the grant of death gratuity on the death of a Government servant.</v>
          </cell>
        </row>
        <row r="33">
          <cell r="B33" t="str">
            <v>Form of medical certificate.</v>
          </cell>
        </row>
        <row r="34">
          <cell r="B34" t="str">
            <v>Form of certificate of verification of service for pension.</v>
          </cell>
        </row>
        <row r="35">
          <cell r="B35" t="str">
            <v>Form of application for permission to State Service Officers to accept commercial employment within a period of two years after retirement.</v>
          </cell>
        </row>
        <row r="36">
          <cell r="B36" t="str">
            <v>Statements for Monitoring and Reporting System (No. 1 to 4).</v>
          </cell>
        </row>
        <row r="37">
          <cell r="B37" t="str">
            <v>Form of application to Directorate of Estates/ P.W.D. for issue of No Demand Certificate in respect of Government accommodation.</v>
          </cell>
        </row>
        <row r="38">
          <cell r="B38" t="str">
            <v>Form of certificate where no Government accommodation has been occupied by the Government servant.</v>
          </cell>
        </row>
        <row r="39">
          <cell r="B39" t="str">
            <v>Form of application to Treasury Officer for issue of N.D.C. in respect of Long term advances.</v>
          </cell>
        </row>
        <row r="40">
          <cell r="B40" t="str">
            <v>Form of certificate by the Government servant where no L.T.A. has been taken by him.</v>
          </cell>
        </row>
        <row r="41">
          <cell r="B41" t="str">
            <v>Form of intimation regarding death of a pensioner where payment of family pension has been authorised to the widow/ widower.</v>
          </cell>
        </row>
        <row r="42">
          <cell r="B42" t="str">
            <v>Form of application by a pensioner for endorsement of particulars of spouse post retrial marriage.</v>
          </cell>
        </row>
        <row r="43">
          <cell r="B43" t="str">
            <v>Form of tentative Last Pay Certificate.</v>
          </cell>
        </row>
        <row r="44">
          <cell r="B44" t="str">
            <v>Form of certificate for counting officiating pay.</v>
          </cell>
        </row>
        <row r="45">
          <cell r="B45" t="str">
            <v>Form for sanctioning provisional pension/F.P. and Retirement / Death Gratuity.</v>
          </cell>
        </row>
        <row r="46">
          <cell r="B46" t="str">
            <v>Other  important format</v>
          </cell>
        </row>
        <row r="47">
          <cell r="B47" t="str">
            <v>Form of application for Commutation of a fraction of Pension without medical examination.</v>
          </cell>
        </row>
        <row r="48">
          <cell r="B48" t="str">
            <v>IFSM format (as required by pension department)</v>
          </cell>
        </row>
        <row r="49">
          <cell r="B49" t="str">
            <v>Calculation of EOL</v>
          </cell>
        </row>
        <row r="50">
          <cell r="B50" t="str">
            <v>NPS format (Additional information require in provionsal family case i.e. NPS)</v>
          </cell>
        </row>
      </sheetData>
      <sheetData sheetId="9">
        <row r="3">
          <cell r="B3" t="str">
            <v>Family</v>
          </cell>
          <cell r="F3" t="str">
            <v>Shri</v>
          </cell>
          <cell r="H3" t="str">
            <v>BIKANER</v>
          </cell>
        </row>
        <row r="4">
          <cell r="B4" t="str">
            <v>5 feet 10 in</v>
          </cell>
          <cell r="F4" t="str">
            <v>Hindu</v>
          </cell>
          <cell r="H4" t="str">
            <v>DCQ</v>
          </cell>
        </row>
        <row r="5">
          <cell r="B5" t="str">
            <v>INJURY SIGN ON FOREHEAD</v>
          </cell>
        </row>
        <row r="6">
          <cell r="D6">
            <v>45768</v>
          </cell>
        </row>
        <row r="11">
          <cell r="A11" t="str">
            <v>DCQ</v>
          </cell>
          <cell r="B11" t="str">
            <v>Son</v>
          </cell>
          <cell r="C11">
            <v>58</v>
          </cell>
          <cell r="D11">
            <v>1</v>
          </cell>
          <cell r="H11" t="str">
            <v>Original nominee</v>
          </cell>
          <cell r="I11" t="str">
            <v>YES</v>
          </cell>
        </row>
        <row r="12">
          <cell r="C12" t="str">
            <v/>
          </cell>
        </row>
        <row r="13">
          <cell r="C13" t="str">
            <v/>
          </cell>
        </row>
        <row r="14">
          <cell r="C14" t="str">
            <v/>
          </cell>
        </row>
        <row r="15">
          <cell r="C15" t="str">
            <v/>
          </cell>
        </row>
        <row r="16">
          <cell r="C16" t="str">
            <v/>
          </cell>
        </row>
        <row r="17">
          <cell r="C17" t="str">
            <v/>
          </cell>
        </row>
        <row r="18">
          <cell r="C18" t="str">
            <v/>
          </cell>
        </row>
        <row r="31">
          <cell r="G31" t="str">
            <v>NEAR STATION</v>
          </cell>
        </row>
        <row r="32">
          <cell r="A32" t="str">
            <v>Guardian</v>
          </cell>
          <cell r="B32" t="str">
            <v>xyz</v>
          </cell>
          <cell r="C32" t="str">
            <v>NO</v>
          </cell>
          <cell r="E32">
            <v>35139</v>
          </cell>
          <cell r="G32" t="str">
            <v>dddd</v>
          </cell>
          <cell r="I32" t="str">
            <v>Wife</v>
          </cell>
        </row>
        <row r="44">
          <cell r="B44">
            <v>0</v>
          </cell>
          <cell r="D44" t="str">
            <v/>
          </cell>
          <cell r="G44" t="str">
            <v>NEAR STATION</v>
          </cell>
        </row>
        <row r="88">
          <cell r="A88" t="str">
            <v>Brother below the age of 18years</v>
          </cell>
        </row>
        <row r="89">
          <cell r="A89" t="str">
            <v>Daughter</v>
          </cell>
        </row>
        <row r="90">
          <cell r="A90" t="str">
            <v>Father</v>
          </cell>
        </row>
        <row r="91">
          <cell r="A91" t="str">
            <v>Husband</v>
          </cell>
        </row>
        <row r="92">
          <cell r="A92" t="str">
            <v>Married daughter children of a pre deceased son</v>
          </cell>
        </row>
        <row r="93">
          <cell r="A93" t="str">
            <v>Mother</v>
          </cell>
        </row>
        <row r="94">
          <cell r="A94" t="str">
            <v>Son</v>
          </cell>
        </row>
        <row r="95">
          <cell r="A95" t="str">
            <v>Unmarried  sister</v>
          </cell>
        </row>
        <row r="96">
          <cell r="A96" t="str">
            <v>Unmarried daughter</v>
          </cell>
        </row>
        <row r="97">
          <cell r="A97" t="str">
            <v>Widowed daughter</v>
          </cell>
        </row>
        <row r="98">
          <cell r="A98" t="str">
            <v>Widowed sister</v>
          </cell>
        </row>
        <row r="99">
          <cell r="A99" t="str">
            <v>Wife</v>
          </cell>
        </row>
      </sheetData>
      <sheetData sheetId="10">
        <row r="5">
          <cell r="D5" t="str">
            <v>DEPUTY DIRECTOR, XXXXX, BIKANER</v>
          </cell>
        </row>
        <row r="59">
          <cell r="I59" t="str">
            <v>60  Year,0  Month  and  13  Days</v>
          </cell>
        </row>
        <row r="93">
          <cell r="E93">
            <v>66</v>
          </cell>
        </row>
        <row r="133">
          <cell r="I133">
            <v>8850</v>
          </cell>
        </row>
        <row r="197">
          <cell r="I197" t="str">
            <v>Treasury  Bikaner</v>
          </cell>
        </row>
        <row r="200">
          <cell r="I200" t="str">
            <v/>
          </cell>
        </row>
        <row r="201">
          <cell r="I201">
            <v>45768</v>
          </cell>
        </row>
        <row r="202">
          <cell r="I202">
            <v>45768</v>
          </cell>
        </row>
        <row r="217">
          <cell r="D217" t="str">
            <v/>
          </cell>
        </row>
        <row r="218">
          <cell r="C218" t="str">
            <v/>
          </cell>
        </row>
        <row r="220">
          <cell r="D220" t="str">
            <v>Father's/Huband's Name</v>
          </cell>
        </row>
        <row r="222">
          <cell r="D222" t="str">
            <v>XYZ</v>
          </cell>
        </row>
        <row r="224">
          <cell r="D224" t="str">
            <v>Retirement</v>
          </cell>
        </row>
        <row r="228">
          <cell r="D228" t="str">
            <v>Shri</v>
          </cell>
        </row>
        <row r="230">
          <cell r="D230" t="str">
            <v>Abcd</v>
          </cell>
        </row>
        <row r="239">
          <cell r="F239" t="str">
            <v>[After amount adjusted  Under sub rules (2),(3) and (4) of Rule 93  Rs.  NIL  and   Under rule 94  Rs.  NIL   and amount mentioned in Form No 8  Rs.  NIL ,Total adjustable amt.Rs.0] --&gt;  details is attached</v>
          </cell>
        </row>
        <row r="326">
          <cell r="H326" t="str">
            <v>STATE BANK OF INDIA</v>
          </cell>
        </row>
        <row r="327">
          <cell r="H327" t="str">
            <v>Abcd Branch</v>
          </cell>
        </row>
        <row r="332">
          <cell r="H332" t="str">
            <v/>
          </cell>
        </row>
        <row r="333">
          <cell r="H333">
            <v>45768</v>
          </cell>
        </row>
        <row r="341">
          <cell r="H341" t="str">
            <v/>
          </cell>
        </row>
        <row r="342">
          <cell r="H342" t="str">
            <v/>
          </cell>
        </row>
        <row r="344">
          <cell r="H344" t="str">
            <v>NIL</v>
          </cell>
        </row>
        <row r="351">
          <cell r="A351" t="str">
            <v>NIL</v>
          </cell>
          <cell r="B351" t="str">
            <v>NIL</v>
          </cell>
          <cell r="D351" t="str">
            <v>NIL</v>
          </cell>
          <cell r="G351" t="str">
            <v>NIL</v>
          </cell>
          <cell r="H351" t="str">
            <v>NIL</v>
          </cell>
        </row>
        <row r="455">
          <cell r="A455" t="str">
            <v>Design &amp; prepared by Pravesh Kumar Sharma-9460100093</v>
          </cell>
        </row>
        <row r="456">
          <cell r="A456" t="str">
            <v>Name_of_Treasury</v>
          </cell>
        </row>
        <row r="457">
          <cell r="A457" t="str">
            <v xml:space="preserve">AJMER </v>
          </cell>
        </row>
        <row r="458">
          <cell r="A458" t="str">
            <v xml:space="preserve">ALWAR </v>
          </cell>
        </row>
        <row r="459">
          <cell r="A459" t="str">
            <v>ANUPGARH</v>
          </cell>
        </row>
        <row r="460">
          <cell r="A460" t="str">
            <v>BALOTRA</v>
          </cell>
        </row>
        <row r="461">
          <cell r="A461" t="str">
            <v xml:space="preserve">BANSWARA </v>
          </cell>
        </row>
        <row r="462">
          <cell r="A462" t="str">
            <v xml:space="preserve">BARAN </v>
          </cell>
        </row>
        <row r="463">
          <cell r="A463" t="str">
            <v xml:space="preserve">BARMER </v>
          </cell>
        </row>
        <row r="464">
          <cell r="A464" t="str">
            <v>BEAWAR</v>
          </cell>
        </row>
        <row r="465">
          <cell r="A465" t="str">
            <v xml:space="preserve">BHARATPUR </v>
          </cell>
        </row>
        <row r="466">
          <cell r="A466" t="str">
            <v xml:space="preserve">BHILWARA </v>
          </cell>
        </row>
        <row r="467">
          <cell r="A467" t="str">
            <v xml:space="preserve">BIKANER </v>
          </cell>
        </row>
        <row r="468">
          <cell r="A468" t="str">
            <v>BUNDI</v>
          </cell>
        </row>
        <row r="469">
          <cell r="A469" t="str">
            <v xml:space="preserve">CHITTORGARH </v>
          </cell>
        </row>
        <row r="470">
          <cell r="A470" t="str">
            <v xml:space="preserve">CHURU </v>
          </cell>
        </row>
        <row r="471">
          <cell r="A471" t="str">
            <v xml:space="preserve">DAUSA </v>
          </cell>
        </row>
        <row r="472">
          <cell r="A472" t="str">
            <v>DEEDWANA-KUCHAMAN</v>
          </cell>
        </row>
        <row r="473">
          <cell r="A473" t="str">
            <v>DEEG</v>
          </cell>
        </row>
        <row r="474">
          <cell r="A474" t="str">
            <v xml:space="preserve">DHOLPUR </v>
          </cell>
        </row>
        <row r="475">
          <cell r="A475" t="str">
            <v>DUDU</v>
          </cell>
        </row>
        <row r="476">
          <cell r="A476" t="str">
            <v xml:space="preserve">DUNGARPUR </v>
          </cell>
        </row>
        <row r="477">
          <cell r="A477" t="str">
            <v>GANGAPUR CITY</v>
          </cell>
        </row>
        <row r="478">
          <cell r="A478" t="str">
            <v xml:space="preserve">HANUMANGARH </v>
          </cell>
        </row>
        <row r="479">
          <cell r="A479" t="str">
            <v xml:space="preserve">JAIPUR </v>
          </cell>
        </row>
        <row r="480">
          <cell r="A480" t="str">
            <v>JAIPUR NORTH</v>
          </cell>
        </row>
        <row r="481">
          <cell r="A481" t="str">
            <v>JAIPUR SOUTH</v>
          </cell>
        </row>
        <row r="482">
          <cell r="A482" t="str">
            <v xml:space="preserve">JAISALMER </v>
          </cell>
        </row>
        <row r="483">
          <cell r="A483" t="str">
            <v xml:space="preserve">JALORE </v>
          </cell>
        </row>
        <row r="484">
          <cell r="A484" t="str">
            <v xml:space="preserve">JHALAWAR </v>
          </cell>
        </row>
        <row r="485">
          <cell r="A485" t="str">
            <v xml:space="preserve">JHUNJHUNU </v>
          </cell>
        </row>
        <row r="486">
          <cell r="A486" t="str">
            <v xml:space="preserve">JODHPUR </v>
          </cell>
        </row>
        <row r="487">
          <cell r="A487" t="str">
            <v>JODHPUR EAST</v>
          </cell>
        </row>
        <row r="488">
          <cell r="A488" t="str">
            <v>JODHPUR WEST</v>
          </cell>
        </row>
        <row r="489">
          <cell r="A489" t="str">
            <v xml:space="preserve">KARAULI </v>
          </cell>
        </row>
        <row r="490">
          <cell r="A490" t="str">
            <v>KEKRI</v>
          </cell>
        </row>
        <row r="519">
          <cell r="G519">
            <v>1990</v>
          </cell>
        </row>
        <row r="520">
          <cell r="G520">
            <v>1991</v>
          </cell>
        </row>
        <row r="521">
          <cell r="G521">
            <v>1992</v>
          </cell>
        </row>
        <row r="522">
          <cell r="G522">
            <v>1993</v>
          </cell>
        </row>
        <row r="523">
          <cell r="G523">
            <v>1994</v>
          </cell>
        </row>
        <row r="524">
          <cell r="G524">
            <v>1995</v>
          </cell>
        </row>
        <row r="525">
          <cell r="G525">
            <v>1996</v>
          </cell>
        </row>
        <row r="526">
          <cell r="G526">
            <v>1997</v>
          </cell>
        </row>
        <row r="527">
          <cell r="G527">
            <v>1998</v>
          </cell>
        </row>
        <row r="528">
          <cell r="G528">
            <v>1999</v>
          </cell>
        </row>
        <row r="529">
          <cell r="G529">
            <v>2000</v>
          </cell>
        </row>
        <row r="530">
          <cell r="G530">
            <v>2001</v>
          </cell>
        </row>
        <row r="531">
          <cell r="G531">
            <v>2002</v>
          </cell>
        </row>
        <row r="532">
          <cell r="G532">
            <v>2003</v>
          </cell>
        </row>
        <row r="533">
          <cell r="G533">
            <v>2004</v>
          </cell>
        </row>
        <row r="534">
          <cell r="G534">
            <v>2005</v>
          </cell>
        </row>
        <row r="535">
          <cell r="G535">
            <v>2006</v>
          </cell>
        </row>
        <row r="541">
          <cell r="B541" t="str">
            <v>Retired Government servant who dies after retirement but does not leave behind a widow or widower</v>
          </cell>
        </row>
        <row r="542">
          <cell r="B542" t="str">
            <v>On the death or remarriage of a widow/widower who was in receipt of Family Pension</v>
          </cell>
        </row>
        <row r="545">
          <cell r="A545" t="str">
            <v>NAME OF BANK</v>
          </cell>
        </row>
        <row r="546">
          <cell r="A546" t="str">
            <v>ALLAHABAD BANK</v>
          </cell>
        </row>
        <row r="547">
          <cell r="A547" t="str">
            <v>BANK OF BARODA</v>
          </cell>
        </row>
        <row r="548">
          <cell r="A548" t="str">
            <v>BANK OF INDIA</v>
          </cell>
        </row>
        <row r="549">
          <cell r="A549" t="str">
            <v>CENTRAL BANK OF INDIA</v>
          </cell>
        </row>
        <row r="550">
          <cell r="A550" t="str">
            <v>PUNJAB NATIONAL BANK</v>
          </cell>
        </row>
        <row r="551">
          <cell r="A551" t="str">
            <v>STATE BANK OF INDIA</v>
          </cell>
        </row>
        <row r="552">
          <cell r="A552" t="str">
            <v>UCO BANK</v>
          </cell>
        </row>
        <row r="553">
          <cell r="A553" t="str">
            <v>UNION BANK OF INDIA</v>
          </cell>
        </row>
        <row r="554">
          <cell r="A554" t="str">
            <v>Oriental Bank of Commerce</v>
          </cell>
        </row>
        <row r="561">
          <cell r="A561" t="str">
            <v>State Bank Of India,Abcd Branch,Kotegate Bikaner</v>
          </cell>
        </row>
        <row r="587">
          <cell r="D587" t="str">
            <v>(and his/her spouse date of death   20/12/2006)</v>
          </cell>
        </row>
      </sheetData>
      <sheetData sheetId="11" refreshError="1"/>
      <sheetData sheetId="12" refreshError="1"/>
      <sheetData sheetId="13">
        <row r="6">
          <cell r="K6">
            <v>500</v>
          </cell>
          <cell r="L6" t="str">
            <v>NO</v>
          </cell>
        </row>
        <row r="8">
          <cell r="K8">
            <v>0</v>
          </cell>
          <cell r="L8" t="str">
            <v>NO</v>
          </cell>
        </row>
        <row r="11">
          <cell r="K11">
            <v>10</v>
          </cell>
          <cell r="L11" t="str">
            <v>NO</v>
          </cell>
        </row>
        <row r="12">
          <cell r="K12">
            <v>11</v>
          </cell>
          <cell r="L12" t="str">
            <v>NO</v>
          </cell>
        </row>
        <row r="13">
          <cell r="K13">
            <v>12</v>
          </cell>
          <cell r="L13" t="str">
            <v>NO</v>
          </cell>
        </row>
        <row r="14">
          <cell r="K14">
            <v>13</v>
          </cell>
          <cell r="L14" t="str">
            <v>NO</v>
          </cell>
        </row>
        <row r="16">
          <cell r="K16">
            <v>1500</v>
          </cell>
          <cell r="L16" t="str">
            <v>NO</v>
          </cell>
        </row>
        <row r="26">
          <cell r="E26">
            <v>0</v>
          </cell>
          <cell r="F26">
            <v>0</v>
          </cell>
        </row>
        <row r="27">
          <cell r="F27">
            <v>0</v>
          </cell>
        </row>
        <row r="29">
          <cell r="E29">
            <v>0</v>
          </cell>
          <cell r="F29">
            <v>0</v>
          </cell>
        </row>
        <row r="30">
          <cell r="E30">
            <v>0</v>
          </cell>
          <cell r="F30">
            <v>0</v>
          </cell>
        </row>
        <row r="31">
          <cell r="E31">
            <v>0</v>
          </cell>
          <cell r="F31">
            <v>0</v>
          </cell>
        </row>
        <row r="32">
          <cell r="E32">
            <v>0</v>
          </cell>
          <cell r="F32">
            <v>0</v>
          </cell>
        </row>
        <row r="33">
          <cell r="E33">
            <v>0</v>
          </cell>
          <cell r="F33">
            <v>0</v>
          </cell>
        </row>
        <row r="34">
          <cell r="E34">
            <v>0</v>
          </cell>
          <cell r="F34">
            <v>0</v>
          </cell>
        </row>
        <row r="35">
          <cell r="E35">
            <v>0</v>
          </cell>
          <cell r="F35">
            <v>0</v>
          </cell>
        </row>
        <row r="36">
          <cell r="E36">
            <v>0</v>
          </cell>
          <cell r="F36">
            <v>0</v>
          </cell>
        </row>
        <row r="37">
          <cell r="E37">
            <v>0</v>
          </cell>
          <cell r="F37">
            <v>0</v>
          </cell>
        </row>
        <row r="38">
          <cell r="E38">
            <v>0</v>
          </cell>
          <cell r="F38">
            <v>0</v>
          </cell>
        </row>
        <row r="39">
          <cell r="E39">
            <v>0</v>
          </cell>
          <cell r="F39">
            <v>0</v>
          </cell>
        </row>
        <row r="40">
          <cell r="E40">
            <v>0</v>
          </cell>
          <cell r="F40">
            <v>0</v>
          </cell>
        </row>
      </sheetData>
      <sheetData sheetId="14">
        <row r="26">
          <cell r="H26" t="str">
            <v/>
          </cell>
        </row>
        <row r="32">
          <cell r="E32" t="str">
            <v>NO</v>
          </cell>
        </row>
      </sheetData>
      <sheetData sheetId="15" refreshError="1"/>
      <sheetData sheetId="16" refreshError="1"/>
      <sheetData sheetId="17" refreshError="1"/>
      <sheetData sheetId="18">
        <row r="3">
          <cell r="D3" t="str">
            <v>V PAY</v>
          </cell>
        </row>
        <row r="4">
          <cell r="D4">
            <v>0.35</v>
          </cell>
          <cell r="E4">
            <v>0.06</v>
          </cell>
        </row>
        <row r="5">
          <cell r="D5">
            <v>0.41</v>
          </cell>
          <cell r="E5">
            <v>0.09</v>
          </cell>
        </row>
        <row r="6">
          <cell r="D6">
            <v>0.47</v>
          </cell>
          <cell r="E6">
            <v>0.12</v>
          </cell>
        </row>
        <row r="7">
          <cell r="D7">
            <v>0.54</v>
          </cell>
          <cell r="E7">
            <v>0.16</v>
          </cell>
        </row>
        <row r="8">
          <cell r="D8">
            <v>0.64</v>
          </cell>
          <cell r="E8">
            <v>0.22</v>
          </cell>
        </row>
        <row r="9">
          <cell r="D9">
            <v>0.73</v>
          </cell>
          <cell r="E9">
            <v>0.27</v>
          </cell>
        </row>
        <row r="10">
          <cell r="D10">
            <v>0.87</v>
          </cell>
          <cell r="E10">
            <v>0.35</v>
          </cell>
        </row>
        <row r="11">
          <cell r="D11">
            <v>1.03</v>
          </cell>
          <cell r="E11">
            <v>0.45</v>
          </cell>
        </row>
        <row r="12">
          <cell r="D12">
            <v>1.1499999999999999</v>
          </cell>
          <cell r="E12">
            <v>0.51</v>
          </cell>
        </row>
        <row r="13">
          <cell r="D13">
            <v>1.27</v>
          </cell>
          <cell r="E13">
            <v>0.57999999999999996</v>
          </cell>
        </row>
        <row r="14">
          <cell r="D14">
            <v>1.39</v>
          </cell>
          <cell r="E14">
            <v>0.65</v>
          </cell>
        </row>
        <row r="15">
          <cell r="D15">
            <v>1.51</v>
          </cell>
          <cell r="E15">
            <v>0.72</v>
          </cell>
        </row>
        <row r="16">
          <cell r="D16">
            <v>1.66</v>
          </cell>
          <cell r="E16">
            <v>0.8</v>
          </cell>
        </row>
        <row r="17">
          <cell r="D17">
            <v>1.83</v>
          </cell>
          <cell r="E17">
            <v>0.9</v>
          </cell>
        </row>
        <row r="18">
          <cell r="D18">
            <v>2</v>
          </cell>
          <cell r="E18">
            <v>1</v>
          </cell>
        </row>
        <row r="19">
          <cell r="D19">
            <v>2.12</v>
          </cell>
          <cell r="E19">
            <v>1.07</v>
          </cell>
        </row>
        <row r="20">
          <cell r="D20">
            <v>2.23</v>
          </cell>
          <cell r="E20">
            <v>1.1299999999999999</v>
          </cell>
        </row>
        <row r="21">
          <cell r="D21">
            <v>2.34</v>
          </cell>
          <cell r="E21">
            <v>1.19</v>
          </cell>
        </row>
        <row r="22">
          <cell r="D22">
            <v>2.4500000000000002</v>
          </cell>
          <cell r="E22">
            <v>1.25</v>
          </cell>
          <cell r="F22">
            <v>0</v>
          </cell>
        </row>
        <row r="23">
          <cell r="D23">
            <v>2.57</v>
          </cell>
          <cell r="E23">
            <v>1.32</v>
          </cell>
          <cell r="F23">
            <v>0.02</v>
          </cell>
        </row>
        <row r="24">
          <cell r="E24">
            <v>1.36</v>
          </cell>
          <cell r="F24">
            <v>0.04</v>
          </cell>
        </row>
        <row r="25">
          <cell r="E25">
            <v>1.39</v>
          </cell>
          <cell r="F25">
            <v>0.05</v>
          </cell>
        </row>
        <row r="26">
          <cell r="E26">
            <v>1.42</v>
          </cell>
          <cell r="F26">
            <v>7.0000000000000007E-2</v>
          </cell>
        </row>
        <row r="27">
          <cell r="E27">
            <v>1.48</v>
          </cell>
          <cell r="F27">
            <v>0.09</v>
          </cell>
        </row>
        <row r="28">
          <cell r="E28">
            <v>1.54</v>
          </cell>
          <cell r="F28">
            <v>0.12</v>
          </cell>
        </row>
        <row r="29">
          <cell r="E29">
            <v>1.64</v>
          </cell>
          <cell r="F29">
            <v>0.17</v>
          </cell>
        </row>
        <row r="30">
          <cell r="E30">
            <v>1.64</v>
          </cell>
          <cell r="F30">
            <v>0.21</v>
          </cell>
        </row>
        <row r="31">
          <cell r="E31">
            <v>1.64</v>
          </cell>
          <cell r="F31">
            <v>0.24</v>
          </cell>
        </row>
      </sheetData>
      <sheetData sheetId="19" refreshError="1"/>
      <sheetData sheetId="20" refreshError="1"/>
      <sheetData sheetId="21">
        <row r="214">
          <cell r="G214">
            <v>0</v>
          </cell>
        </row>
      </sheetData>
      <sheetData sheetId="22" refreshError="1"/>
      <sheetData sheetId="23" refreshError="1"/>
      <sheetData sheetId="24">
        <row r="13">
          <cell r="G13" t="str">
            <v>Regular Pension Case</v>
          </cell>
        </row>
      </sheetData>
      <sheetData sheetId="25" refreshError="1"/>
      <sheetData sheetId="26" refreshError="1"/>
      <sheetData sheetId="27">
        <row r="20">
          <cell r="F20" t="str">
            <v>TREASURY  BIKANER</v>
          </cell>
        </row>
      </sheetData>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ow r="71">
          <cell r="B71" t="str">
            <v>BIKANER</v>
          </cell>
        </row>
      </sheetData>
      <sheetData sheetId="43">
        <row r="15">
          <cell r="B15" t="str">
            <v>DCQ</v>
          </cell>
          <cell r="E15">
            <v>24289</v>
          </cell>
          <cell r="G15" t="str">
            <v>Son</v>
          </cell>
        </row>
        <row r="16">
          <cell r="B16" t="str">
            <v/>
          </cell>
          <cell r="E16" t="str">
            <v/>
          </cell>
          <cell r="G16" t="str">
            <v/>
          </cell>
        </row>
        <row r="17">
          <cell r="B17" t="str">
            <v/>
          </cell>
          <cell r="E17" t="str">
            <v/>
          </cell>
          <cell r="G17" t="str">
            <v/>
          </cell>
        </row>
        <row r="18">
          <cell r="B18" t="str">
            <v/>
          </cell>
          <cell r="E18" t="str">
            <v/>
          </cell>
          <cell r="G18" t="str">
            <v/>
          </cell>
        </row>
        <row r="19">
          <cell r="B19" t="str">
            <v/>
          </cell>
          <cell r="E19" t="str">
            <v/>
          </cell>
          <cell r="G19" t="str">
            <v/>
          </cell>
        </row>
        <row r="20">
          <cell r="B20" t="str">
            <v/>
          </cell>
          <cell r="E20" t="str">
            <v/>
          </cell>
          <cell r="G20" t="str">
            <v/>
          </cell>
        </row>
        <row r="21">
          <cell r="B21" t="str">
            <v/>
          </cell>
          <cell r="E21" t="str">
            <v/>
          </cell>
          <cell r="G21" t="str">
            <v/>
          </cell>
        </row>
        <row r="24">
          <cell r="A24" t="str">
            <v/>
          </cell>
          <cell r="B24" t="str">
            <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G2" t="str">
            <v>Judicial Deptt.</v>
          </cell>
        </row>
        <row r="3">
          <cell r="G3" t="str">
            <v>R.A.C Deptt</v>
          </cell>
        </row>
        <row r="4">
          <cell r="G4" t="str">
            <v>Vacation Deptt</v>
          </cell>
        </row>
        <row r="5">
          <cell r="G5" t="str">
            <v>Others Deptt</v>
          </cell>
        </row>
        <row r="9">
          <cell r="K9">
            <v>1990</v>
          </cell>
          <cell r="Y9">
            <v>1990</v>
          </cell>
          <cell r="Z9">
            <v>6</v>
          </cell>
          <cell r="AA9" t="str">
            <v>Joining Time</v>
          </cell>
        </row>
        <row r="10">
          <cell r="K10">
            <v>1991</v>
          </cell>
          <cell r="Y10">
            <v>1992</v>
          </cell>
          <cell r="Z10">
            <v>30</v>
          </cell>
          <cell r="AA10" t="str">
            <v>Surrender Leave</v>
          </cell>
        </row>
        <row r="11">
          <cell r="K11">
            <v>1992</v>
          </cell>
          <cell r="Y11">
            <v>2000</v>
          </cell>
          <cell r="Z11">
            <v>30</v>
          </cell>
          <cell r="AA11" t="str">
            <v>Surrender Leave</v>
          </cell>
        </row>
        <row r="12">
          <cell r="K12">
            <v>1993</v>
          </cell>
          <cell r="Y12">
            <v>2001</v>
          </cell>
          <cell r="Z12">
            <v>3</v>
          </cell>
          <cell r="AA12" t="str">
            <v>Leave Adjustment</v>
          </cell>
        </row>
        <row r="13">
          <cell r="K13">
            <v>1994</v>
          </cell>
          <cell r="Y13">
            <v>2008</v>
          </cell>
          <cell r="Z13">
            <v>15</v>
          </cell>
          <cell r="AA13" t="str">
            <v>Surrender Leave</v>
          </cell>
        </row>
        <row r="14">
          <cell r="K14">
            <v>1995</v>
          </cell>
          <cell r="Y14">
            <v>2009</v>
          </cell>
          <cell r="Z14">
            <v>15</v>
          </cell>
          <cell r="AA14" t="str">
            <v>Surrender Leave</v>
          </cell>
        </row>
        <row r="15">
          <cell r="K15">
            <v>1996</v>
          </cell>
          <cell r="Y15">
            <v>2010</v>
          </cell>
          <cell r="Z15">
            <v>15</v>
          </cell>
          <cell r="AA15" t="str">
            <v>Surrender Leave</v>
          </cell>
        </row>
        <row r="16">
          <cell r="K16">
            <v>1997</v>
          </cell>
          <cell r="Y16">
            <v>2011</v>
          </cell>
          <cell r="Z16">
            <v>15</v>
          </cell>
          <cell r="AA16" t="str">
            <v>Surrender Leave</v>
          </cell>
        </row>
        <row r="17">
          <cell r="K17">
            <v>1998</v>
          </cell>
          <cell r="Y17">
            <v>2012</v>
          </cell>
          <cell r="Z17">
            <v>15</v>
          </cell>
          <cell r="AA17" t="str">
            <v>Surrender Leave</v>
          </cell>
        </row>
        <row r="18">
          <cell r="K18">
            <v>1999</v>
          </cell>
          <cell r="Y18">
            <v>2013</v>
          </cell>
          <cell r="Z18">
            <v>15</v>
          </cell>
          <cell r="AA18" t="str">
            <v>Surrender Leave</v>
          </cell>
        </row>
        <row r="19">
          <cell r="K19">
            <v>2000</v>
          </cell>
          <cell r="Y19">
            <v>2014</v>
          </cell>
          <cell r="Z19">
            <v>15</v>
          </cell>
          <cell r="AA19" t="str">
            <v>Surrender Leave</v>
          </cell>
        </row>
        <row r="20">
          <cell r="K20">
            <v>2001</v>
          </cell>
          <cell r="Y20">
            <v>2015</v>
          </cell>
          <cell r="Z20">
            <v>15</v>
          </cell>
          <cell r="AA20" t="str">
            <v>Surrender Leave</v>
          </cell>
        </row>
        <row r="21">
          <cell r="K21">
            <v>2002</v>
          </cell>
          <cell r="Y21" t="str">
            <v/>
          </cell>
          <cell r="Z21">
            <v>0</v>
          </cell>
          <cell r="AA21" t="str">
            <v/>
          </cell>
        </row>
        <row r="22">
          <cell r="K22">
            <v>2003</v>
          </cell>
          <cell r="Y22" t="str">
            <v/>
          </cell>
          <cell r="Z22">
            <v>0</v>
          </cell>
          <cell r="AA22" t="str">
            <v/>
          </cell>
        </row>
        <row r="23">
          <cell r="K23">
            <v>2004</v>
          </cell>
          <cell r="Y23" t="str">
            <v/>
          </cell>
          <cell r="Z23">
            <v>0</v>
          </cell>
          <cell r="AA23" t="str">
            <v/>
          </cell>
        </row>
        <row r="24">
          <cell r="K24">
            <v>2005</v>
          </cell>
          <cell r="Y24" t="str">
            <v/>
          </cell>
          <cell r="Z24">
            <v>0</v>
          </cell>
          <cell r="AA24" t="str">
            <v/>
          </cell>
        </row>
        <row r="25">
          <cell r="K25">
            <v>2006</v>
          </cell>
          <cell r="Y25" t="str">
            <v/>
          </cell>
          <cell r="Z25">
            <v>0</v>
          </cell>
          <cell r="AA25" t="str">
            <v/>
          </cell>
        </row>
        <row r="26">
          <cell r="K26">
            <v>2007</v>
          </cell>
          <cell r="Y26" t="str">
            <v/>
          </cell>
          <cell r="Z26">
            <v>0</v>
          </cell>
          <cell r="AA26" t="str">
            <v/>
          </cell>
        </row>
        <row r="27">
          <cell r="K27">
            <v>2008</v>
          </cell>
          <cell r="Y27" t="str">
            <v/>
          </cell>
          <cell r="Z27">
            <v>0</v>
          </cell>
          <cell r="AA27" t="str">
            <v/>
          </cell>
        </row>
        <row r="28">
          <cell r="K28">
            <v>2009</v>
          </cell>
          <cell r="Y28" t="str">
            <v/>
          </cell>
          <cell r="Z28">
            <v>0</v>
          </cell>
          <cell r="AA28" t="str">
            <v/>
          </cell>
        </row>
        <row r="29">
          <cell r="K29">
            <v>2010</v>
          </cell>
          <cell r="Y29" t="str">
            <v/>
          </cell>
          <cell r="Z29">
            <v>0</v>
          </cell>
          <cell r="AA29" t="str">
            <v/>
          </cell>
        </row>
        <row r="30">
          <cell r="K30">
            <v>2011</v>
          </cell>
          <cell r="Y30" t="str">
            <v/>
          </cell>
          <cell r="Z30">
            <v>0</v>
          </cell>
          <cell r="AA30" t="str">
            <v/>
          </cell>
        </row>
        <row r="31">
          <cell r="K31">
            <v>2012</v>
          </cell>
          <cell r="Y31" t="str">
            <v/>
          </cell>
          <cell r="Z31">
            <v>0</v>
          </cell>
          <cell r="AA31" t="str">
            <v/>
          </cell>
        </row>
        <row r="32">
          <cell r="K32">
            <v>2013</v>
          </cell>
          <cell r="Y32" t="str">
            <v/>
          </cell>
          <cell r="Z32">
            <v>0</v>
          </cell>
          <cell r="AA32" t="str">
            <v/>
          </cell>
        </row>
        <row r="33">
          <cell r="K33">
            <v>2014</v>
          </cell>
          <cell r="Y33" t="str">
            <v/>
          </cell>
          <cell r="Z33">
            <v>0</v>
          </cell>
          <cell r="AA33" t="str">
            <v/>
          </cell>
        </row>
        <row r="34">
          <cell r="K34">
            <v>2015</v>
          </cell>
          <cell r="Y34" t="str">
            <v/>
          </cell>
          <cell r="Z34">
            <v>0</v>
          </cell>
          <cell r="AA34" t="str">
            <v/>
          </cell>
        </row>
        <row r="35">
          <cell r="K35">
            <v>2015</v>
          </cell>
          <cell r="Y35" t="str">
            <v/>
          </cell>
          <cell r="Z35">
            <v>0</v>
          </cell>
          <cell r="AA35" t="str">
            <v/>
          </cell>
        </row>
        <row r="36">
          <cell r="K36" t="str">
            <v/>
          </cell>
          <cell r="Y36" t="str">
            <v/>
          </cell>
          <cell r="Z36">
            <v>0</v>
          </cell>
          <cell r="AA36" t="str">
            <v/>
          </cell>
        </row>
        <row r="37">
          <cell r="K37" t="str">
            <v/>
          </cell>
          <cell r="Y37" t="str">
            <v/>
          </cell>
          <cell r="Z37">
            <v>0</v>
          </cell>
          <cell r="AA37" t="str">
            <v/>
          </cell>
        </row>
        <row r="38">
          <cell r="K38" t="str">
            <v/>
          </cell>
          <cell r="Y38" t="str">
            <v/>
          </cell>
          <cell r="Z38">
            <v>0</v>
          </cell>
          <cell r="AA38" t="str">
            <v/>
          </cell>
        </row>
        <row r="39">
          <cell r="K39" t="str">
            <v/>
          </cell>
          <cell r="Y39" t="str">
            <v/>
          </cell>
          <cell r="Z39">
            <v>0</v>
          </cell>
          <cell r="AA39" t="str">
            <v/>
          </cell>
        </row>
        <row r="40">
          <cell r="K40" t="str">
            <v/>
          </cell>
          <cell r="Y40" t="str">
            <v/>
          </cell>
          <cell r="Z40">
            <v>0</v>
          </cell>
          <cell r="AA40" t="str">
            <v/>
          </cell>
        </row>
        <row r="41">
          <cell r="K41" t="str">
            <v/>
          </cell>
          <cell r="Y41" t="str">
            <v/>
          </cell>
          <cell r="Z41">
            <v>0</v>
          </cell>
          <cell r="AA41" t="str">
            <v/>
          </cell>
        </row>
        <row r="42">
          <cell r="K42" t="str">
            <v/>
          </cell>
          <cell r="Y42" t="str">
            <v/>
          </cell>
          <cell r="Z42">
            <v>0</v>
          </cell>
          <cell r="AA42" t="str">
            <v/>
          </cell>
        </row>
        <row r="43">
          <cell r="K43" t="str">
            <v/>
          </cell>
          <cell r="Y43" t="str">
            <v/>
          </cell>
          <cell r="Z43">
            <v>0</v>
          </cell>
          <cell r="AA43" t="str">
            <v/>
          </cell>
        </row>
        <row r="44">
          <cell r="K44" t="str">
            <v/>
          </cell>
          <cell r="Y44" t="str">
            <v/>
          </cell>
          <cell r="Z44">
            <v>0</v>
          </cell>
          <cell r="AA44" t="str">
            <v/>
          </cell>
        </row>
        <row r="45">
          <cell r="K45" t="str">
            <v/>
          </cell>
          <cell r="Y45" t="str">
            <v/>
          </cell>
          <cell r="Z45">
            <v>0</v>
          </cell>
          <cell r="AA45" t="str">
            <v/>
          </cell>
        </row>
        <row r="46">
          <cell r="K46" t="str">
            <v/>
          </cell>
          <cell r="Y46" t="str">
            <v/>
          </cell>
          <cell r="Z46">
            <v>0</v>
          </cell>
          <cell r="AA46" t="str">
            <v/>
          </cell>
        </row>
        <row r="47">
          <cell r="K47" t="str">
            <v/>
          </cell>
          <cell r="Y47" t="str">
            <v/>
          </cell>
          <cell r="Z47">
            <v>0</v>
          </cell>
          <cell r="AA47" t="str">
            <v/>
          </cell>
        </row>
        <row r="48">
          <cell r="K48" t="str">
            <v/>
          </cell>
          <cell r="Y48" t="str">
            <v/>
          </cell>
          <cell r="Z48">
            <v>0</v>
          </cell>
          <cell r="AA48" t="str">
            <v/>
          </cell>
        </row>
        <row r="49">
          <cell r="K49" t="str">
            <v/>
          </cell>
          <cell r="Y49" t="str">
            <v/>
          </cell>
          <cell r="Z49">
            <v>0</v>
          </cell>
          <cell r="AA49" t="str">
            <v/>
          </cell>
        </row>
        <row r="50">
          <cell r="K50" t="str">
            <v/>
          </cell>
          <cell r="Y50" t="str">
            <v/>
          </cell>
          <cell r="Z50">
            <v>0</v>
          </cell>
          <cell r="AA50" t="str">
            <v/>
          </cell>
        </row>
        <row r="51">
          <cell r="K51" t="str">
            <v/>
          </cell>
          <cell r="Y51" t="str">
            <v/>
          </cell>
          <cell r="Z51">
            <v>0</v>
          </cell>
          <cell r="AA51" t="str">
            <v/>
          </cell>
        </row>
        <row r="52">
          <cell r="K52" t="str">
            <v/>
          </cell>
          <cell r="Y52" t="str">
            <v/>
          </cell>
          <cell r="Z52">
            <v>0</v>
          </cell>
          <cell r="AA52" t="str">
            <v/>
          </cell>
        </row>
        <row r="53">
          <cell r="K53" t="str">
            <v/>
          </cell>
          <cell r="Y53" t="str">
            <v/>
          </cell>
          <cell r="Z53">
            <v>0</v>
          </cell>
          <cell r="AA53" t="str">
            <v/>
          </cell>
        </row>
      </sheetData>
      <sheetData sheetId="5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Pension%20master(2.0).xlsm"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9">
    <pageSetUpPr fitToPage="1"/>
  </sheetPr>
  <dimension ref="A1:M35"/>
  <sheetViews>
    <sheetView tabSelected="1" view="pageBreakPreview" zoomScaleSheetLayoutView="100" workbookViewId="0">
      <selection activeCell="M2" sqref="M2"/>
    </sheetView>
  </sheetViews>
  <sheetFormatPr defaultColWidth="9.140625" defaultRowHeight="12.75"/>
  <cols>
    <col min="1" max="1" width="4.7109375" style="1" customWidth="1"/>
    <col min="2" max="2" width="9.140625" style="1"/>
    <col min="3" max="3" width="1.7109375" style="1" customWidth="1"/>
    <col min="4" max="4" width="9.140625" style="1"/>
    <col min="5" max="5" width="11.5703125" style="1" customWidth="1"/>
    <col min="6" max="6" width="5.7109375" style="1" customWidth="1"/>
    <col min="7" max="9" width="9.140625" style="1"/>
    <col min="10" max="10" width="11.85546875" style="1" customWidth="1"/>
    <col min="11" max="12" width="9.140625" style="1"/>
    <col min="13" max="13" width="18.85546875" style="1" customWidth="1"/>
    <col min="14" max="16384" width="9.140625" style="1"/>
  </cols>
  <sheetData>
    <row r="1" spans="1:13" ht="15.75" thickBot="1">
      <c r="A1" s="262">
        <v>1</v>
      </c>
      <c r="B1" s="262"/>
      <c r="C1" s="262"/>
      <c r="D1" s="262"/>
      <c r="E1" s="262"/>
      <c r="F1" s="262"/>
      <c r="G1" s="262"/>
      <c r="H1" s="262"/>
      <c r="I1" s="262"/>
      <c r="J1" s="262"/>
    </row>
    <row r="2" spans="1:13" ht="21.75" thickTop="1" thickBot="1">
      <c r="A2" s="263"/>
      <c r="B2" s="263"/>
      <c r="C2" s="263"/>
      <c r="D2" s="263"/>
      <c r="E2" s="263"/>
      <c r="F2" s="263"/>
      <c r="G2" s="263"/>
      <c r="H2" s="263"/>
      <c r="I2" s="263"/>
      <c r="J2" s="263"/>
      <c r="M2" s="152" t="s">
        <v>626</v>
      </c>
    </row>
    <row r="3" spans="1:13" ht="15" customHeight="1" thickTop="1">
      <c r="A3" s="2"/>
      <c r="B3" s="2"/>
      <c r="C3" s="2"/>
      <c r="D3" s="2"/>
      <c r="E3" s="2"/>
      <c r="F3" s="2"/>
      <c r="G3" s="2"/>
      <c r="H3" s="2"/>
      <c r="I3" s="2"/>
      <c r="J3" s="2"/>
    </row>
    <row r="4" spans="1:13" ht="15" customHeight="1">
      <c r="A4" s="2"/>
      <c r="B4" s="2"/>
      <c r="C4" s="2"/>
      <c r="D4" s="2"/>
      <c r="E4" s="2"/>
      <c r="F4" s="2"/>
      <c r="G4" s="2"/>
      <c r="H4" s="2"/>
      <c r="I4" s="2"/>
      <c r="J4" s="2"/>
    </row>
    <row r="5" spans="1:13" ht="15" customHeight="1">
      <c r="A5" s="2"/>
      <c r="B5" s="2"/>
      <c r="C5" s="2"/>
      <c r="D5" s="2"/>
      <c r="E5" s="2"/>
      <c r="F5" s="2"/>
      <c r="G5" s="2"/>
      <c r="H5" s="2"/>
      <c r="I5" s="2"/>
      <c r="J5" s="2"/>
    </row>
    <row r="6" spans="1:13" ht="22.5" customHeight="1">
      <c r="A6" s="3"/>
      <c r="B6" s="3"/>
      <c r="C6" s="3"/>
      <c r="D6" s="3"/>
      <c r="E6" s="3"/>
      <c r="F6" s="3"/>
      <c r="G6" s="3"/>
      <c r="H6" s="3"/>
      <c r="I6" s="3"/>
      <c r="J6" s="3"/>
    </row>
    <row r="7" spans="1:13" ht="22.5" customHeight="1">
      <c r="A7" s="3"/>
      <c r="B7" s="3"/>
      <c r="C7" s="3"/>
      <c r="D7" s="3"/>
      <c r="E7" s="3"/>
      <c r="F7" s="3"/>
      <c r="G7" s="3"/>
      <c r="H7" s="3"/>
      <c r="I7" s="3"/>
      <c r="J7" s="3"/>
    </row>
    <row r="8" spans="1:13" ht="30" customHeight="1">
      <c r="A8" s="3"/>
      <c r="B8" s="3"/>
      <c r="C8" s="3"/>
      <c r="D8" s="3"/>
      <c r="E8" s="3"/>
      <c r="F8" s="3"/>
      <c r="G8" s="3"/>
      <c r="H8" s="3"/>
      <c r="I8" s="3"/>
      <c r="J8" s="3"/>
    </row>
    <row r="9" spans="1:13" ht="15">
      <c r="A9" s="4"/>
      <c r="B9" s="264"/>
      <c r="C9" s="264"/>
      <c r="D9" s="264"/>
      <c r="E9" s="264"/>
      <c r="F9" s="5"/>
      <c r="G9" s="6"/>
      <c r="H9" s="2"/>
      <c r="I9" s="264"/>
      <c r="J9" s="264"/>
    </row>
    <row r="10" spans="1:13" ht="15.75" customHeight="1">
      <c r="A10" s="2"/>
      <c r="B10" s="2"/>
      <c r="C10" s="2"/>
      <c r="D10" s="2"/>
      <c r="E10" s="2"/>
      <c r="F10" s="2"/>
      <c r="G10" s="2"/>
      <c r="H10" s="2"/>
      <c r="I10" s="2"/>
      <c r="J10" s="2"/>
    </row>
    <row r="11" spans="1:13" ht="15.75" customHeight="1">
      <c r="A11" s="2"/>
      <c r="B11" s="2"/>
      <c r="C11" s="2"/>
      <c r="D11" s="2"/>
      <c r="E11" s="2"/>
      <c r="F11" s="2"/>
      <c r="G11" s="2"/>
      <c r="H11" s="2"/>
      <c r="I11" s="2"/>
      <c r="J11" s="2"/>
    </row>
    <row r="12" spans="1:13" ht="15" customHeight="1">
      <c r="A12" s="2"/>
      <c r="B12" s="2"/>
      <c r="C12" s="2"/>
      <c r="D12" s="2"/>
      <c r="E12" s="2"/>
      <c r="F12" s="2"/>
      <c r="G12" s="2"/>
      <c r="H12" s="2"/>
      <c r="I12" s="2"/>
      <c r="J12" s="2"/>
    </row>
    <row r="13" spans="1:13" ht="24.75" customHeight="1" thickBot="1">
      <c r="A13" s="2"/>
      <c r="B13" s="2"/>
      <c r="C13" s="2"/>
      <c r="D13" s="2"/>
      <c r="E13" s="2"/>
      <c r="F13" s="2"/>
      <c r="G13" s="7" t="s">
        <v>742</v>
      </c>
      <c r="I13" s="2"/>
      <c r="J13" s="2"/>
    </row>
    <row r="14" spans="1:13" ht="15" customHeight="1" thickTop="1">
      <c r="A14" s="8"/>
      <c r="B14" s="9"/>
      <c r="C14" s="9"/>
      <c r="D14" s="9"/>
      <c r="E14" s="9"/>
      <c r="F14" s="9"/>
      <c r="G14" s="9"/>
      <c r="H14" s="9"/>
      <c r="I14" s="9"/>
      <c r="J14" s="10"/>
    </row>
    <row r="15" spans="1:13" ht="18">
      <c r="A15" s="11"/>
      <c r="B15" s="265" t="s">
        <v>0</v>
      </c>
      <c r="C15" s="265"/>
      <c r="D15" s="265"/>
      <c r="E15" s="265"/>
      <c r="F15" s="12"/>
      <c r="G15" s="267" t="str">
        <f>'[1]Pension 107(2)'!$I$19</f>
        <v>TUVW</v>
      </c>
      <c r="H15" s="268"/>
      <c r="I15" s="268"/>
      <c r="J15" s="269"/>
    </row>
    <row r="16" spans="1:13" ht="18">
      <c r="A16" s="11"/>
      <c r="B16" s="266"/>
      <c r="C16" s="266"/>
      <c r="D16" s="266"/>
      <c r="E16" s="266"/>
      <c r="F16" s="12"/>
      <c r="G16" s="270"/>
      <c r="H16" s="270"/>
      <c r="I16" s="270"/>
      <c r="J16" s="271"/>
    </row>
    <row r="17" spans="1:10" ht="21.75" customHeight="1">
      <c r="A17" s="11"/>
      <c r="B17" s="12"/>
      <c r="C17" s="12"/>
      <c r="D17" s="12"/>
      <c r="E17" s="12"/>
      <c r="F17" s="12"/>
      <c r="G17" s="272" t="str">
        <f>IF(G13="Family Pension under rule 107(2)",CONCATENATE('[1]Pension 107(2)'!$I$20," ","of"),[1]Pravesh!C218)</f>
        <v>Widow Daughter of</v>
      </c>
      <c r="H17" s="272"/>
      <c r="I17" s="272"/>
      <c r="J17" s="13"/>
    </row>
    <row r="18" spans="1:10" ht="22.5" customHeight="1">
      <c r="A18" s="11"/>
      <c r="B18" s="12"/>
      <c r="C18" s="12"/>
      <c r="D18" s="12"/>
      <c r="E18" s="12"/>
      <c r="F18" s="12"/>
      <c r="G18" s="273" t="str">
        <f>[1]Pravesh!D217</f>
        <v/>
      </c>
      <c r="H18" s="273"/>
      <c r="I18" s="273"/>
      <c r="J18" s="274"/>
    </row>
    <row r="19" spans="1:10" ht="9" customHeight="1">
      <c r="A19" s="11"/>
      <c r="B19" s="12"/>
      <c r="C19" s="12"/>
      <c r="D19" s="12"/>
      <c r="E19" s="12"/>
      <c r="F19" s="12"/>
      <c r="G19" s="14"/>
      <c r="H19" s="14"/>
      <c r="I19" s="14"/>
      <c r="J19" s="15"/>
    </row>
    <row r="20" spans="1:10" ht="18">
      <c r="A20" s="16"/>
      <c r="B20" s="265" t="str">
        <f>[1]Pravesh!D220</f>
        <v>Father's/Huband's Name</v>
      </c>
      <c r="C20" s="265"/>
      <c r="D20" s="265"/>
      <c r="E20" s="265"/>
      <c r="F20" s="12"/>
      <c r="G20" s="268" t="str">
        <f>[1]Pravesh!D222</f>
        <v>XYZ</v>
      </c>
      <c r="H20" s="268"/>
      <c r="I20" s="268"/>
      <c r="J20" s="269"/>
    </row>
    <row r="21" spans="1:10" ht="18">
      <c r="A21" s="16"/>
      <c r="B21" s="266"/>
      <c r="C21" s="266"/>
      <c r="D21" s="266"/>
      <c r="E21" s="266"/>
      <c r="F21" s="12"/>
      <c r="G21" s="270"/>
      <c r="H21" s="270"/>
      <c r="I21" s="270"/>
      <c r="J21" s="271"/>
    </row>
    <row r="22" spans="1:10" ht="18">
      <c r="A22" s="16"/>
      <c r="B22" s="12"/>
      <c r="C22" s="12"/>
      <c r="D22" s="12"/>
      <c r="E22" s="12"/>
      <c r="F22" s="12"/>
      <c r="G22" s="273"/>
      <c r="H22" s="273"/>
      <c r="I22" s="273"/>
      <c r="J22" s="274"/>
    </row>
    <row r="23" spans="1:10" ht="18" customHeight="1">
      <c r="A23" s="11"/>
      <c r="B23" s="259" t="s">
        <v>1</v>
      </c>
      <c r="C23" s="259"/>
      <c r="D23" s="259" t="str">
        <f>[1]Pravesh!D224</f>
        <v>Retirement</v>
      </c>
      <c r="E23" s="259"/>
      <c r="F23" s="238"/>
      <c r="G23" s="260">
        <f>'[1]Pension 107(2)'!$A$8</f>
        <v>45349</v>
      </c>
      <c r="H23" s="260"/>
      <c r="I23" s="260"/>
      <c r="J23" s="261"/>
    </row>
    <row r="24" spans="1:10" ht="36" customHeight="1">
      <c r="A24" s="11"/>
      <c r="B24" s="259"/>
      <c r="C24" s="259"/>
      <c r="D24" s="275" t="s">
        <v>864</v>
      </c>
      <c r="E24" s="275"/>
      <c r="F24" s="238"/>
      <c r="G24" s="260" t="str">
        <f>CIFMS!I19</f>
        <v>effect from</v>
      </c>
      <c r="H24" s="260"/>
      <c r="I24" s="260"/>
      <c r="J24" s="261"/>
    </row>
    <row r="25" spans="1:10" ht="18">
      <c r="A25" s="11"/>
      <c r="B25" s="12"/>
      <c r="C25" s="12"/>
      <c r="D25" s="12"/>
      <c r="E25" s="12"/>
      <c r="F25" s="12"/>
      <c r="G25" s="273"/>
      <c r="H25" s="273"/>
      <c r="I25" s="273"/>
      <c r="J25" s="274"/>
    </row>
    <row r="26" spans="1:10" ht="18" customHeight="1">
      <c r="A26" s="16"/>
      <c r="B26" s="265" t="s">
        <v>2</v>
      </c>
      <c r="C26" s="265"/>
      <c r="D26" s="265"/>
      <c r="E26" s="265"/>
      <c r="F26" s="12"/>
      <c r="G26" s="268" t="str">
        <f>[1]Mastersheet!B4</f>
        <v>S.D.I.</v>
      </c>
      <c r="H26" s="268"/>
      <c r="I26" s="268"/>
      <c r="J26" s="269"/>
    </row>
    <row r="27" spans="1:10" ht="18">
      <c r="A27" s="16"/>
      <c r="B27" s="266"/>
      <c r="C27" s="266"/>
      <c r="D27" s="266"/>
      <c r="E27" s="266"/>
      <c r="F27" s="12"/>
      <c r="G27" s="270"/>
      <c r="H27" s="270"/>
      <c r="I27" s="270"/>
      <c r="J27" s="271"/>
    </row>
    <row r="28" spans="1:10" ht="18">
      <c r="A28" s="16"/>
      <c r="B28" s="12"/>
      <c r="C28" s="12"/>
      <c r="D28" s="12"/>
      <c r="E28" s="12"/>
      <c r="F28" s="12"/>
      <c r="G28" s="273"/>
      <c r="H28" s="273"/>
      <c r="I28" s="273"/>
      <c r="J28" s="274"/>
    </row>
    <row r="29" spans="1:10" ht="18">
      <c r="A29" s="16"/>
      <c r="B29" s="265" t="s">
        <v>3</v>
      </c>
      <c r="C29" s="265"/>
      <c r="D29" s="265"/>
      <c r="E29" s="265"/>
      <c r="F29" s="17"/>
      <c r="G29" s="268" t="str">
        <f>CIFMS!F12</f>
        <v>DEPUTY DIRECTOR, XXXXX, BIKANER</v>
      </c>
      <c r="H29" s="270"/>
      <c r="I29" s="270"/>
      <c r="J29" s="271"/>
    </row>
    <row r="30" spans="1:10">
      <c r="A30" s="16"/>
      <c r="B30" s="277"/>
      <c r="C30" s="277"/>
      <c r="D30" s="277"/>
      <c r="E30" s="277"/>
      <c r="F30" s="18"/>
      <c r="G30" s="270"/>
      <c r="H30" s="270"/>
      <c r="I30" s="270"/>
      <c r="J30" s="271"/>
    </row>
    <row r="31" spans="1:10">
      <c r="A31" s="16"/>
      <c r="B31" s="277"/>
      <c r="C31" s="277"/>
      <c r="D31" s="277"/>
      <c r="E31" s="277"/>
      <c r="F31" s="18"/>
      <c r="G31" s="270"/>
      <c r="H31" s="270"/>
      <c r="I31" s="270"/>
      <c r="J31" s="271"/>
    </row>
    <row r="32" spans="1:10" ht="15.75">
      <c r="A32" s="11"/>
      <c r="B32" s="266"/>
      <c r="C32" s="266"/>
      <c r="D32" s="266"/>
      <c r="E32" s="266"/>
      <c r="F32" s="19"/>
      <c r="G32" s="270"/>
      <c r="H32" s="270"/>
      <c r="I32" s="270"/>
      <c r="J32" s="271"/>
    </row>
    <row r="33" spans="1:10" ht="16.5" thickBot="1">
      <c r="A33" s="20"/>
      <c r="B33" s="278"/>
      <c r="C33" s="278"/>
      <c r="D33" s="278"/>
      <c r="E33" s="278"/>
      <c r="F33" s="21"/>
      <c r="G33" s="279"/>
      <c r="H33" s="279"/>
      <c r="I33" s="279"/>
      <c r="J33" s="280"/>
    </row>
    <row r="34" spans="1:10" ht="18.75" thickTop="1">
      <c r="A34" s="276" t="str">
        <f>CONCATENATE([1]Mastersheet!G11,"  ","(",[1]Mastersheet!H11,")")</f>
        <v>Office ID  (1234)</v>
      </c>
      <c r="B34" s="276"/>
      <c r="C34" s="276"/>
      <c r="D34" s="276"/>
      <c r="E34" s="276"/>
      <c r="F34" s="22" t="str">
        <f>CONCATENATE("Phone No.","  ","(","  ",[1]Mastersheet!$A$6)</f>
        <v xml:space="preserve">Phone No.  (  (Phone No.-N.A.) </v>
      </c>
      <c r="G34" s="23"/>
      <c r="H34" s="23"/>
      <c r="I34" s="23"/>
      <c r="J34" s="23"/>
    </row>
    <row r="35" spans="1:10">
      <c r="J35" s="1">
        <v>1</v>
      </c>
    </row>
  </sheetData>
  <mergeCells count="23">
    <mergeCell ref="A34:E34"/>
    <mergeCell ref="G25:J25"/>
    <mergeCell ref="B26:E27"/>
    <mergeCell ref="G26:J27"/>
    <mergeCell ref="G28:J28"/>
    <mergeCell ref="B29:E33"/>
    <mergeCell ref="G29:J33"/>
    <mergeCell ref="B23:C24"/>
    <mergeCell ref="G23:J23"/>
    <mergeCell ref="G24:J24"/>
    <mergeCell ref="A1:J1"/>
    <mergeCell ref="A2:J2"/>
    <mergeCell ref="B9:E9"/>
    <mergeCell ref="I9:J9"/>
    <mergeCell ref="B15:E16"/>
    <mergeCell ref="G15:J16"/>
    <mergeCell ref="G17:I17"/>
    <mergeCell ref="G18:J18"/>
    <mergeCell ref="B20:E21"/>
    <mergeCell ref="G20:J21"/>
    <mergeCell ref="G22:J22"/>
    <mergeCell ref="D23:E23"/>
    <mergeCell ref="D24:E24"/>
  </mergeCells>
  <hyperlinks>
    <hyperlink ref="M2" r:id="rId1" tooltip="Click here for access required sheet"/>
  </hyperlinks>
  <printOptions horizontalCentered="1" verticalCentered="1"/>
  <pageMargins left="0.86614173228346458" right="0.35433070866141736" top="0.59055118110236227" bottom="0.78740157480314965" header="0.51181102362204722" footer="0.82677165354330717"/>
  <pageSetup paperSize="9" orientation="portrait" r:id="rId2"/>
  <headerFooter alignWithMargins="0">
    <oddFooter>&amp;R16.18.1.22.5.19.8√97263.0458756048</oddFooter>
  </headerFooter>
  <drawing r:id="rId3"/>
</worksheet>
</file>

<file path=xl/worksheets/sheet10.xml><?xml version="1.0" encoding="utf-8"?>
<worksheet xmlns="http://schemas.openxmlformats.org/spreadsheetml/2006/main" xmlns:r="http://schemas.openxmlformats.org/officeDocument/2006/relationships">
  <sheetPr codeName="Sheet34"/>
  <dimension ref="A1:K264"/>
  <sheetViews>
    <sheetView view="pageBreakPreview" topLeftCell="A226" zoomScaleSheetLayoutView="100" workbookViewId="0">
      <selection activeCell="A2" sqref="A2:I2"/>
    </sheetView>
  </sheetViews>
  <sheetFormatPr defaultColWidth="9.140625" defaultRowHeight="18"/>
  <cols>
    <col min="1" max="1" width="6.42578125" style="66" customWidth="1"/>
    <col min="2" max="3" width="9.140625" style="42"/>
    <col min="4" max="4" width="10.42578125" style="42" customWidth="1"/>
    <col min="5" max="5" width="11.85546875" style="42" customWidth="1"/>
    <col min="6" max="6" width="9.140625" style="42"/>
    <col min="7" max="7" width="10.42578125" style="42" customWidth="1"/>
    <col min="8" max="8" width="14" style="42" customWidth="1"/>
    <col min="9" max="9" width="12.42578125" style="42" customWidth="1"/>
    <col min="10" max="10" width="13.28515625" style="42" customWidth="1"/>
    <col min="11" max="16384" width="9.140625" style="42"/>
  </cols>
  <sheetData>
    <row r="1" spans="1:10">
      <c r="J1" s="42">
        <v>6</v>
      </c>
    </row>
    <row r="2" spans="1:10">
      <c r="A2" s="613" t="s">
        <v>161</v>
      </c>
      <c r="B2" s="613"/>
      <c r="C2" s="613"/>
      <c r="D2" s="613"/>
      <c r="E2" s="613"/>
      <c r="F2" s="613"/>
      <c r="G2" s="613"/>
      <c r="H2" s="613"/>
      <c r="I2" s="613"/>
      <c r="J2" s="613"/>
    </row>
    <row r="3" spans="1:10">
      <c r="A3" s="613" t="s">
        <v>162</v>
      </c>
      <c r="B3" s="613"/>
      <c r="C3" s="613"/>
      <c r="D3" s="613"/>
      <c r="E3" s="613"/>
      <c r="F3" s="613"/>
      <c r="G3" s="613"/>
      <c r="H3" s="613"/>
      <c r="I3" s="613"/>
      <c r="J3" s="613"/>
    </row>
    <row r="4" spans="1:10">
      <c r="A4" s="614" t="s">
        <v>163</v>
      </c>
      <c r="B4" s="614"/>
      <c r="C4" s="614"/>
      <c r="D4" s="614"/>
      <c r="E4" s="614"/>
      <c r="F4" s="614"/>
      <c r="G4" s="614"/>
      <c r="H4" s="614"/>
      <c r="I4" s="614"/>
      <c r="J4" s="614"/>
    </row>
    <row r="5" spans="1:10">
      <c r="A5" s="614" t="s">
        <v>164</v>
      </c>
      <c r="B5" s="614"/>
      <c r="C5" s="614"/>
      <c r="D5" s="614"/>
      <c r="E5" s="614"/>
      <c r="F5" s="614"/>
      <c r="G5" s="614"/>
      <c r="H5" s="614"/>
      <c r="I5" s="614"/>
      <c r="J5" s="614"/>
    </row>
    <row r="6" spans="1:10">
      <c r="A6" s="613" t="s">
        <v>165</v>
      </c>
      <c r="B6" s="613"/>
      <c r="C6" s="613"/>
      <c r="D6" s="613"/>
      <c r="E6" s="613"/>
      <c r="F6" s="613"/>
      <c r="G6" s="613"/>
      <c r="H6" s="613"/>
      <c r="I6" s="613"/>
      <c r="J6" s="613"/>
    </row>
    <row r="7" spans="1:10">
      <c r="A7" s="67">
        <v>1</v>
      </c>
      <c r="B7" s="567" t="s">
        <v>166</v>
      </c>
      <c r="C7" s="567"/>
      <c r="D7" s="567"/>
      <c r="E7" s="567"/>
      <c r="F7" s="567" t="str">
        <f>[1]Mastersheet!B3</f>
        <v>ABCD</v>
      </c>
      <c r="G7" s="567"/>
      <c r="H7" s="567"/>
      <c r="I7" s="567"/>
      <c r="J7" s="567"/>
    </row>
    <row r="8" spans="1:10" ht="18" customHeight="1">
      <c r="A8" s="604">
        <v>2</v>
      </c>
      <c r="B8" s="577" t="s">
        <v>167</v>
      </c>
      <c r="C8" s="577"/>
      <c r="D8" s="577"/>
      <c r="E8" s="577"/>
      <c r="F8" s="606" t="str">
        <f>[1]Mastersheet!G3</f>
        <v>XYZ</v>
      </c>
      <c r="G8" s="607"/>
      <c r="H8" s="607"/>
      <c r="I8" s="607"/>
      <c r="J8" s="608"/>
    </row>
    <row r="9" spans="1:10">
      <c r="A9" s="605"/>
      <c r="B9" s="577"/>
      <c r="C9" s="577"/>
      <c r="D9" s="577"/>
      <c r="E9" s="577"/>
      <c r="F9" s="609" t="str">
        <f>IF('[1]Family data'!F3="Shri","",IF('[1]Family data'!F3="Smt",CONCATENATE("(",'[1]Family data'!H4,")")))</f>
        <v/>
      </c>
      <c r="G9" s="610"/>
      <c r="H9" s="610"/>
      <c r="I9" s="611" t="str">
        <f>IF('[1]Family data'!F3="Shri","",IF('[1]Family data'!F3="Smt",CONCATENATE("(","Husband of ",PROPER([1]Mastersheet!B3),")")))</f>
        <v/>
      </c>
      <c r="J9" s="612"/>
    </row>
    <row r="10" spans="1:10">
      <c r="A10" s="67">
        <v>3</v>
      </c>
      <c r="B10" s="567" t="s">
        <v>168</v>
      </c>
      <c r="C10" s="567"/>
      <c r="D10" s="567"/>
      <c r="E10" s="567"/>
      <c r="F10" s="575">
        <f>[1]Mastersheet!C62</f>
        <v>24549</v>
      </c>
      <c r="G10" s="575"/>
      <c r="H10" s="575"/>
      <c r="I10" s="575"/>
      <c r="J10" s="575"/>
    </row>
    <row r="11" spans="1:10">
      <c r="A11" s="67">
        <v>4</v>
      </c>
      <c r="B11" s="567" t="s">
        <v>169</v>
      </c>
      <c r="C11" s="567"/>
      <c r="D11" s="567"/>
      <c r="E11" s="567"/>
      <c r="F11" s="567" t="str">
        <f>'[1]Family data'!F4</f>
        <v>Hindu</v>
      </c>
      <c r="G11" s="567"/>
      <c r="H11" s="567"/>
      <c r="I11" s="567"/>
      <c r="J11" s="567"/>
    </row>
    <row r="12" spans="1:10" ht="18" customHeight="1">
      <c r="A12" s="604">
        <v>5</v>
      </c>
      <c r="B12" s="616" t="s">
        <v>170</v>
      </c>
      <c r="C12" s="616"/>
      <c r="D12" s="616"/>
      <c r="E12" s="616"/>
      <c r="F12" s="577" t="str">
        <f>[1]Mastersheet!B7</f>
        <v>NEAR STATION</v>
      </c>
      <c r="G12" s="577"/>
      <c r="H12" s="577"/>
      <c r="I12" s="577"/>
      <c r="J12" s="577"/>
    </row>
    <row r="13" spans="1:10">
      <c r="A13" s="605"/>
      <c r="B13" s="616"/>
      <c r="C13" s="616"/>
      <c r="D13" s="616"/>
      <c r="E13" s="616"/>
      <c r="F13" s="577"/>
      <c r="G13" s="577"/>
      <c r="H13" s="577"/>
      <c r="I13" s="577"/>
      <c r="J13" s="577"/>
    </row>
    <row r="14" spans="1:10">
      <c r="A14" s="615"/>
      <c r="B14" s="616"/>
      <c r="C14" s="616"/>
      <c r="D14" s="616"/>
      <c r="E14" s="616"/>
      <c r="F14" s="577"/>
      <c r="G14" s="577"/>
      <c r="H14" s="577"/>
      <c r="I14" s="577"/>
      <c r="J14" s="577"/>
    </row>
    <row r="15" spans="1:10">
      <c r="A15" s="604">
        <v>6</v>
      </c>
      <c r="B15" s="567" t="s">
        <v>171</v>
      </c>
      <c r="C15" s="567"/>
      <c r="D15" s="567"/>
      <c r="E15" s="567"/>
      <c r="F15" s="567"/>
      <c r="G15" s="567"/>
      <c r="H15" s="567"/>
      <c r="I15" s="567"/>
      <c r="J15" s="567"/>
    </row>
    <row r="16" spans="1:10" ht="15.75" customHeight="1">
      <c r="A16" s="605"/>
      <c r="B16" s="567" t="s">
        <v>172</v>
      </c>
      <c r="C16" s="567"/>
      <c r="D16" s="567"/>
      <c r="E16" s="567"/>
      <c r="F16" s="567" t="str">
        <f>IF([1]Mastersheet!B9="Officiating","Nil",[1]Mastersheet!B9)</f>
        <v>Substantive</v>
      </c>
      <c r="G16" s="567"/>
      <c r="H16" s="567"/>
      <c r="I16" s="567"/>
      <c r="J16" s="567"/>
    </row>
    <row r="17" spans="1:10" ht="18" customHeight="1">
      <c r="A17" s="615"/>
      <c r="B17" s="567" t="s">
        <v>173</v>
      </c>
      <c r="C17" s="567"/>
      <c r="D17" s="567"/>
      <c r="E17" s="567"/>
      <c r="F17" s="567" t="str">
        <f>IF([1]Mastersheet!B9="Officiating",[1]Mastersheet!B9,"Nil")</f>
        <v>Nil</v>
      </c>
      <c r="G17" s="567"/>
      <c r="H17" s="567"/>
      <c r="I17" s="567"/>
      <c r="J17" s="567"/>
    </row>
    <row r="18" spans="1:10" ht="15.75" customHeight="1">
      <c r="A18" s="604">
        <v>7</v>
      </c>
      <c r="B18" s="567" t="s">
        <v>174</v>
      </c>
      <c r="C18" s="567"/>
      <c r="D18" s="567"/>
      <c r="E18" s="567"/>
      <c r="F18" s="575">
        <f>[1]Mastersheet!B63</f>
        <v>32979</v>
      </c>
      <c r="G18" s="575"/>
      <c r="H18" s="575"/>
      <c r="I18" s="575"/>
      <c r="J18" s="575"/>
    </row>
    <row r="19" spans="1:10" ht="18" customHeight="1">
      <c r="A19" s="605"/>
      <c r="B19" s="567" t="s">
        <v>175</v>
      </c>
      <c r="C19" s="567"/>
      <c r="D19" s="567"/>
      <c r="E19" s="567"/>
      <c r="F19" s="575" t="str">
        <f>[1]Mastersheet!H62</f>
        <v>31/03/2027</v>
      </c>
      <c r="G19" s="575"/>
      <c r="H19" s="575"/>
      <c r="I19" s="575"/>
      <c r="J19" s="575"/>
    </row>
    <row r="20" spans="1:10" ht="18" customHeight="1">
      <c r="A20" s="622">
        <v>8</v>
      </c>
      <c r="B20" s="625" t="s">
        <v>176</v>
      </c>
      <c r="C20" s="625"/>
      <c r="D20" s="625"/>
      <c r="E20" s="625"/>
      <c r="F20" s="625"/>
      <c r="G20" s="625"/>
      <c r="H20" s="625"/>
      <c r="I20" s="625"/>
      <c r="J20" s="625"/>
    </row>
    <row r="21" spans="1:10" ht="18" customHeight="1">
      <c r="A21" s="630"/>
      <c r="B21" s="632" t="s">
        <v>177</v>
      </c>
      <c r="C21" s="632" t="s">
        <v>178</v>
      </c>
      <c r="D21" s="577" t="s">
        <v>179</v>
      </c>
      <c r="E21" s="577"/>
      <c r="F21" s="577"/>
      <c r="G21" s="577"/>
      <c r="H21" s="620" t="str">
        <f>IF([1]Q.S.!G16&gt;0,[1]Q.S.!G16,"NIL")</f>
        <v>NIL</v>
      </c>
      <c r="I21" s="626"/>
      <c r="J21" s="627"/>
    </row>
    <row r="22" spans="1:10">
      <c r="A22" s="630"/>
      <c r="B22" s="632"/>
      <c r="C22" s="632"/>
      <c r="D22" s="577"/>
      <c r="E22" s="577"/>
      <c r="F22" s="577"/>
      <c r="G22" s="577"/>
      <c r="H22" s="621"/>
      <c r="I22" s="628"/>
      <c r="J22" s="629"/>
    </row>
    <row r="23" spans="1:10">
      <c r="A23" s="630"/>
      <c r="B23" s="632"/>
      <c r="C23" s="632" t="s">
        <v>180</v>
      </c>
      <c r="D23" s="570" t="s">
        <v>181</v>
      </c>
      <c r="E23" s="570"/>
      <c r="F23" s="570"/>
      <c r="G23" s="570"/>
      <c r="H23" s="633" t="str">
        <f>IF([1]Q.S.!G17&gt;0,[1]Q.S.!G17,"NIL")</f>
        <v>NIL</v>
      </c>
      <c r="I23" s="633"/>
      <c r="J23" s="633"/>
    </row>
    <row r="24" spans="1:10">
      <c r="A24" s="630"/>
      <c r="B24" s="632"/>
      <c r="C24" s="632"/>
      <c r="D24" s="570"/>
      <c r="E24" s="570"/>
      <c r="F24" s="570"/>
      <c r="G24" s="570"/>
      <c r="H24" s="633"/>
      <c r="I24" s="633"/>
      <c r="J24" s="633"/>
    </row>
    <row r="25" spans="1:10" ht="18" customHeight="1">
      <c r="A25" s="630"/>
      <c r="B25" s="632" t="s">
        <v>182</v>
      </c>
      <c r="C25" s="617" t="s">
        <v>183</v>
      </c>
      <c r="D25" s="617"/>
      <c r="E25" s="617"/>
      <c r="F25" s="617"/>
      <c r="G25" s="617"/>
      <c r="H25" s="67" t="s">
        <v>184</v>
      </c>
      <c r="I25" s="67" t="s">
        <v>185</v>
      </c>
      <c r="J25" s="67" t="s">
        <v>186</v>
      </c>
    </row>
    <row r="26" spans="1:10">
      <c r="A26" s="630"/>
      <c r="B26" s="632"/>
      <c r="C26" s="617"/>
      <c r="D26" s="617"/>
      <c r="E26" s="617"/>
      <c r="F26" s="617"/>
      <c r="G26" s="617"/>
      <c r="H26" s="618" t="str">
        <f>IF([1]Q.S.!F37&gt;0,[1]Q.S.!F37,"NIL")</f>
        <v>NIL</v>
      </c>
      <c r="I26" s="618" t="str">
        <f>IF([1]Q.S.!G37&gt;0,[1]Q.S.!G37,"NIL")</f>
        <v>NIL</v>
      </c>
      <c r="J26" s="620" t="str">
        <f>IF([1]Q.S.!H37&gt;0,[1]Q.S.!H37,"NIL")</f>
        <v>NIL</v>
      </c>
    </row>
    <row r="27" spans="1:10" ht="15.75" customHeight="1">
      <c r="A27" s="631"/>
      <c r="B27" s="632"/>
      <c r="C27" s="617"/>
      <c r="D27" s="617"/>
      <c r="E27" s="617"/>
      <c r="F27" s="617"/>
      <c r="G27" s="617"/>
      <c r="H27" s="619"/>
      <c r="I27" s="619"/>
      <c r="J27" s="621"/>
    </row>
    <row r="28" spans="1:10" ht="18" customHeight="1">
      <c r="A28" s="622">
        <v>9</v>
      </c>
      <c r="B28" s="625" t="s">
        <v>187</v>
      </c>
      <c r="C28" s="625"/>
      <c r="D28" s="625"/>
      <c r="E28" s="625"/>
      <c r="F28" s="625"/>
      <c r="G28" s="625"/>
      <c r="H28" s="625"/>
      <c r="I28" s="625"/>
      <c r="J28" s="625"/>
    </row>
    <row r="29" spans="1:10">
      <c r="A29" s="623"/>
      <c r="B29" s="595" t="s">
        <v>177</v>
      </c>
      <c r="C29" s="617" t="s">
        <v>188</v>
      </c>
      <c r="D29" s="617"/>
      <c r="E29" s="617"/>
      <c r="F29" s="617"/>
      <c r="G29" s="617"/>
      <c r="H29" s="620" t="str">
        <f>IF([1]Q.S.!G39&gt;0,[1]Q.S.!G39,"NIL")</f>
        <v>NIL</v>
      </c>
      <c r="I29" s="626"/>
      <c r="J29" s="627"/>
    </row>
    <row r="30" spans="1:10">
      <c r="A30" s="623"/>
      <c r="B30" s="595"/>
      <c r="C30" s="617"/>
      <c r="D30" s="617"/>
      <c r="E30" s="617"/>
      <c r="F30" s="617"/>
      <c r="G30" s="617"/>
      <c r="H30" s="621"/>
      <c r="I30" s="628"/>
      <c r="J30" s="629"/>
    </row>
    <row r="31" spans="1:10" ht="18" customHeight="1">
      <c r="A31" s="623"/>
      <c r="B31" s="595" t="s">
        <v>182</v>
      </c>
      <c r="C31" s="617" t="s">
        <v>189</v>
      </c>
      <c r="D31" s="617"/>
      <c r="E31" s="617"/>
      <c r="F31" s="617"/>
      <c r="G31" s="617"/>
      <c r="H31" s="620" t="str">
        <f>IF([1]Q.S.!G40&gt;0,[1]Q.S.!G40,"NIL")</f>
        <v>NIL</v>
      </c>
      <c r="I31" s="626"/>
      <c r="J31" s="627"/>
    </row>
    <row r="32" spans="1:10">
      <c r="A32" s="624"/>
      <c r="B32" s="595"/>
      <c r="C32" s="617"/>
      <c r="D32" s="617"/>
      <c r="E32" s="617"/>
      <c r="F32" s="617"/>
      <c r="G32" s="617"/>
      <c r="H32" s="621"/>
      <c r="I32" s="628"/>
      <c r="J32" s="629"/>
    </row>
    <row r="33" spans="1:10" ht="15.75" customHeight="1">
      <c r="A33" s="622">
        <v>10</v>
      </c>
      <c r="B33" s="625" t="s">
        <v>190</v>
      </c>
      <c r="C33" s="625"/>
      <c r="D33" s="625"/>
      <c r="E33" s="625"/>
      <c r="F33" s="625"/>
      <c r="G33" s="625"/>
      <c r="H33" s="625"/>
      <c r="I33" s="625"/>
      <c r="J33" s="625"/>
    </row>
    <row r="34" spans="1:10" ht="18" customHeight="1">
      <c r="A34" s="630"/>
      <c r="B34" s="577" t="s">
        <v>191</v>
      </c>
      <c r="C34" s="577"/>
      <c r="D34" s="577"/>
      <c r="E34" s="577"/>
      <c r="F34" s="577"/>
      <c r="G34" s="577"/>
      <c r="H34" s="577"/>
      <c r="I34" s="577"/>
      <c r="J34" s="577"/>
    </row>
    <row r="35" spans="1:10" ht="18" customHeight="1">
      <c r="A35" s="630"/>
      <c r="B35" s="635" t="s">
        <v>192</v>
      </c>
      <c r="C35" s="635"/>
      <c r="D35" s="635"/>
      <c r="E35" s="635"/>
      <c r="F35" s="635"/>
      <c r="G35" s="635"/>
      <c r="H35" s="68" t="s">
        <v>193</v>
      </c>
      <c r="I35" s="68" t="s">
        <v>194</v>
      </c>
      <c r="J35" s="68" t="s">
        <v>186</v>
      </c>
    </row>
    <row r="36" spans="1:10">
      <c r="A36" s="631"/>
      <c r="B36" s="635" t="str">
        <f>IF([1]Q.S.!A20="","N.A.",[1]Q.S.!A20)</f>
        <v>N.A.</v>
      </c>
      <c r="C36" s="635"/>
      <c r="D36" s="635"/>
      <c r="E36" s="635"/>
      <c r="F36" s="635"/>
      <c r="G36" s="635"/>
      <c r="H36" s="69" t="str">
        <f>IF([1]Q.S.!F20&gt;0,[1]Q.S.!F20,"NIL")</f>
        <v>NIL</v>
      </c>
      <c r="I36" s="69" t="str">
        <f>IF([1]Q.S.!G20&gt;0,[1]Q.S.!G20,"NIL")</f>
        <v>NIL</v>
      </c>
      <c r="J36" s="69" t="str">
        <f>IF([1]Q.S.!H20&gt;0,[1]Q.S.!H20,"NIL")</f>
        <v>NIL</v>
      </c>
    </row>
    <row r="37" spans="1:10" ht="18" customHeight="1">
      <c r="A37" s="622">
        <v>11</v>
      </c>
      <c r="B37" s="625" t="s">
        <v>195</v>
      </c>
      <c r="C37" s="625"/>
      <c r="D37" s="625"/>
      <c r="E37" s="625"/>
      <c r="F37" s="625"/>
      <c r="G37" s="625"/>
      <c r="H37" s="625"/>
      <c r="I37" s="625"/>
      <c r="J37" s="625"/>
    </row>
    <row r="38" spans="1:10" ht="18" customHeight="1">
      <c r="A38" s="630"/>
      <c r="B38" s="577" t="s">
        <v>196</v>
      </c>
      <c r="C38" s="577"/>
      <c r="D38" s="577"/>
      <c r="E38" s="577"/>
      <c r="F38" s="577"/>
      <c r="G38" s="577"/>
      <c r="H38" s="68" t="s">
        <v>193</v>
      </c>
      <c r="I38" s="68" t="s">
        <v>194</v>
      </c>
      <c r="J38" s="68" t="s">
        <v>186</v>
      </c>
    </row>
    <row r="39" spans="1:10">
      <c r="A39" s="630"/>
      <c r="B39" s="595"/>
      <c r="C39" s="595"/>
      <c r="D39" s="595"/>
      <c r="E39" s="595"/>
      <c r="F39" s="595"/>
      <c r="G39" s="595"/>
      <c r="H39" s="70">
        <f>[1]Mastersheet!B77</f>
        <v>36</v>
      </c>
      <c r="I39" s="70">
        <f>[1]Mastersheet!C77</f>
        <v>11</v>
      </c>
      <c r="J39" s="70">
        <f>[1]Mastersheet!D77</f>
        <v>16</v>
      </c>
    </row>
    <row r="40" spans="1:10">
      <c r="A40" s="631"/>
      <c r="B40" s="595"/>
      <c r="C40" s="595"/>
      <c r="D40" s="595"/>
      <c r="E40" s="595"/>
      <c r="F40" s="595"/>
      <c r="G40" s="595"/>
      <c r="H40" s="67"/>
      <c r="I40" s="67"/>
      <c r="J40" s="67"/>
    </row>
    <row r="41" spans="1:10" ht="18" customHeight="1">
      <c r="A41" s="68">
        <v>12</v>
      </c>
      <c r="B41" s="625" t="s">
        <v>197</v>
      </c>
      <c r="C41" s="625"/>
      <c r="D41" s="625"/>
      <c r="E41" s="625"/>
      <c r="F41" s="625"/>
      <c r="G41" s="625"/>
      <c r="H41" s="634" t="str">
        <f>[1]Mastersheet!G6</f>
        <v>Superannuation Pension</v>
      </c>
      <c r="I41" s="634"/>
      <c r="J41" s="634"/>
    </row>
    <row r="42" spans="1:10">
      <c r="A42" s="622">
        <v>13</v>
      </c>
      <c r="B42" s="567" t="s">
        <v>198</v>
      </c>
      <c r="C42" s="567"/>
      <c r="D42" s="567"/>
      <c r="E42" s="567"/>
      <c r="F42" s="567"/>
      <c r="G42" s="567"/>
      <c r="H42" s="567"/>
      <c r="I42" s="567"/>
      <c r="J42" s="567"/>
    </row>
    <row r="43" spans="1:10" ht="18" customHeight="1">
      <c r="A43" s="623"/>
      <c r="B43" s="570" t="s">
        <v>199</v>
      </c>
      <c r="C43" s="617" t="s">
        <v>200</v>
      </c>
      <c r="D43" s="617"/>
      <c r="E43" s="617"/>
      <c r="F43" s="617"/>
      <c r="G43" s="617"/>
      <c r="H43" s="647" t="str">
        <f>IF([1]Q.S.!H12&gt;0,[1]Q.S.!H12,"N.A.")</f>
        <v>N.A.</v>
      </c>
      <c r="I43" s="647"/>
      <c r="J43" s="647"/>
    </row>
    <row r="44" spans="1:10">
      <c r="A44" s="623"/>
      <c r="B44" s="570"/>
      <c r="C44" s="617"/>
      <c r="D44" s="617"/>
      <c r="E44" s="617"/>
      <c r="F44" s="617"/>
      <c r="G44" s="617"/>
      <c r="H44" s="647"/>
      <c r="I44" s="647"/>
      <c r="J44" s="647"/>
    </row>
    <row r="45" spans="1:10" ht="18" customHeight="1">
      <c r="A45" s="623"/>
      <c r="B45" s="570" t="s">
        <v>201</v>
      </c>
      <c r="C45" s="617" t="s">
        <v>202</v>
      </c>
      <c r="D45" s="617"/>
      <c r="E45" s="617"/>
      <c r="F45" s="617"/>
      <c r="G45" s="617"/>
      <c r="H45" s="636" t="str">
        <f>IF([1]Q.S.!H13&gt;0,[1]Q.S.!H13,"N.A.")</f>
        <v>N.A.</v>
      </c>
      <c r="I45" s="637"/>
      <c r="J45" s="638"/>
    </row>
    <row r="46" spans="1:10">
      <c r="A46" s="623"/>
      <c r="B46" s="570"/>
      <c r="C46" s="617"/>
      <c r="D46" s="617"/>
      <c r="E46" s="617"/>
      <c r="F46" s="617"/>
      <c r="G46" s="617"/>
      <c r="H46" s="642"/>
      <c r="I46" s="643"/>
      <c r="J46" s="644"/>
    </row>
    <row r="47" spans="1:10" ht="15" customHeight="1">
      <c r="A47" s="623"/>
      <c r="B47" s="570" t="s">
        <v>203</v>
      </c>
      <c r="C47" s="617" t="s">
        <v>204</v>
      </c>
      <c r="D47" s="617"/>
      <c r="E47" s="617"/>
      <c r="F47" s="617"/>
      <c r="G47" s="617"/>
      <c r="H47" s="636" t="str">
        <f>IF([1]Q.S.!H14&gt;0,[1]Q.S.!H14,"N.A.")</f>
        <v>N.A.</v>
      </c>
      <c r="I47" s="637"/>
      <c r="J47" s="638"/>
    </row>
    <row r="48" spans="1:10">
      <c r="A48" s="623"/>
      <c r="B48" s="570"/>
      <c r="C48" s="617"/>
      <c r="D48" s="617"/>
      <c r="E48" s="617"/>
      <c r="F48" s="617"/>
      <c r="G48" s="617"/>
      <c r="H48" s="639"/>
      <c r="I48" s="640"/>
      <c r="J48" s="641"/>
    </row>
    <row r="49" spans="1:10">
      <c r="A49" s="624"/>
      <c r="B49" s="570"/>
      <c r="C49" s="617"/>
      <c r="D49" s="617"/>
      <c r="E49" s="617"/>
      <c r="F49" s="617"/>
      <c r="G49" s="617"/>
      <c r="H49" s="642"/>
      <c r="I49" s="643"/>
      <c r="J49" s="644"/>
    </row>
    <row r="50" spans="1:10">
      <c r="A50" s="645">
        <v>7</v>
      </c>
      <c r="B50" s="645"/>
      <c r="C50" s="645"/>
      <c r="D50" s="645"/>
      <c r="E50" s="645"/>
      <c r="F50" s="645"/>
      <c r="G50" s="645"/>
      <c r="H50" s="645"/>
      <c r="I50" s="645"/>
      <c r="J50" s="645"/>
    </row>
    <row r="51" spans="1:10">
      <c r="A51" s="604">
        <v>14</v>
      </c>
      <c r="B51" s="617" t="s">
        <v>205</v>
      </c>
      <c r="C51" s="617"/>
      <c r="D51" s="617"/>
      <c r="E51" s="617"/>
      <c r="F51" s="617"/>
      <c r="G51" s="617"/>
      <c r="H51" s="595" t="s">
        <v>206</v>
      </c>
      <c r="I51" s="595"/>
      <c r="J51" s="595"/>
    </row>
    <row r="52" spans="1:10">
      <c r="A52" s="615"/>
      <c r="B52" s="617"/>
      <c r="C52" s="617"/>
      <c r="D52" s="617"/>
      <c r="E52" s="617"/>
      <c r="F52" s="617"/>
      <c r="G52" s="617"/>
      <c r="H52" s="595"/>
      <c r="I52" s="595"/>
      <c r="J52" s="595"/>
    </row>
    <row r="53" spans="1:10">
      <c r="A53" s="604">
        <v>15</v>
      </c>
      <c r="B53" s="577" t="s">
        <v>207</v>
      </c>
      <c r="C53" s="577"/>
      <c r="D53" s="577"/>
      <c r="E53" s="577"/>
      <c r="F53" s="577"/>
      <c r="G53" s="577"/>
      <c r="H53" s="646" t="str">
        <f>[1]Mastersheet!A76</f>
        <v>36  Year  11  Month  16  Days</v>
      </c>
      <c r="I53" s="646"/>
      <c r="J53" s="646"/>
    </row>
    <row r="54" spans="1:10">
      <c r="A54" s="605"/>
      <c r="B54" s="577"/>
      <c r="C54" s="577"/>
      <c r="D54" s="577"/>
      <c r="E54" s="577"/>
      <c r="F54" s="577"/>
      <c r="G54" s="577"/>
      <c r="H54" s="646"/>
      <c r="I54" s="646"/>
      <c r="J54" s="646"/>
    </row>
    <row r="55" spans="1:10">
      <c r="A55" s="622">
        <v>16</v>
      </c>
      <c r="B55" s="655" t="s">
        <v>208</v>
      </c>
      <c r="C55" s="656"/>
      <c r="D55" s="656"/>
      <c r="E55" s="656"/>
      <c r="F55" s="656"/>
      <c r="G55" s="657"/>
      <c r="H55" s="67" t="s">
        <v>209</v>
      </c>
      <c r="I55" s="67" t="s">
        <v>210</v>
      </c>
      <c r="J55" s="67" t="s">
        <v>211</v>
      </c>
    </row>
    <row r="56" spans="1:10" ht="18" customHeight="1">
      <c r="A56" s="623"/>
      <c r="B56" s="71" t="s">
        <v>212</v>
      </c>
      <c r="C56" s="653" t="s">
        <v>213</v>
      </c>
      <c r="D56" s="653"/>
      <c r="E56" s="653"/>
      <c r="F56" s="653"/>
      <c r="G56" s="653"/>
      <c r="H56" s="72" t="str">
        <f>IF([1]Q.S.!F7&gt;0,[1]Q.S.!F7,"NIL")</f>
        <v>NIL</v>
      </c>
      <c r="I56" s="72" t="str">
        <f>IF([1]Q.S.!G7&gt;0,[1]Q.S.!G7,"NIL")</f>
        <v>NIL</v>
      </c>
      <c r="J56" s="73" t="str">
        <f>IF([1]Q.S.!H7&gt;0,[1]Q.S.!H7,"NIL")</f>
        <v>NIL</v>
      </c>
    </row>
    <row r="57" spans="1:10" ht="18" customHeight="1">
      <c r="A57" s="623"/>
      <c r="B57" s="71" t="s">
        <v>214</v>
      </c>
      <c r="C57" s="653" t="s">
        <v>215</v>
      </c>
      <c r="D57" s="653"/>
      <c r="E57" s="653"/>
      <c r="F57" s="653"/>
      <c r="G57" s="653"/>
      <c r="H57" s="658" t="str">
        <f>IF([1]Q.S.!E8="YES","ATTACHED ANNEXURE",IF([1]Q.S.!F8&gt;0,[1]Q.S.!F8,"NIL"))</f>
        <v>ATTACHED ANNEXURE</v>
      </c>
      <c r="I57" s="658" t="str">
        <f>IF([1]Q.S.!E8="YES","ATTACHED ANNEXURE",IF([1]Q.S.!G8&gt;0,[1]Q.S.!G8,"NIL"))</f>
        <v>ATTACHED ANNEXURE</v>
      </c>
      <c r="J57" s="648">
        <f>IF([1]Q.S.!E8="YES",'[1]Table(R)'!G214,IF([1]Q.S.!H8&gt;0,[1]Q.S.!H8,"NIL"))</f>
        <v>0</v>
      </c>
    </row>
    <row r="58" spans="1:10" ht="18" customHeight="1">
      <c r="A58" s="623"/>
      <c r="B58" s="71"/>
      <c r="C58" s="650" t="s">
        <v>216</v>
      </c>
      <c r="D58" s="651"/>
      <c r="E58" s="651"/>
      <c r="F58" s="651"/>
      <c r="G58" s="652"/>
      <c r="H58" s="659"/>
      <c r="I58" s="659"/>
      <c r="J58" s="649"/>
    </row>
    <row r="59" spans="1:10" ht="18" customHeight="1">
      <c r="A59" s="623"/>
      <c r="B59" s="71" t="s">
        <v>217</v>
      </c>
      <c r="C59" s="653" t="s">
        <v>218</v>
      </c>
      <c r="D59" s="653"/>
      <c r="E59" s="653"/>
      <c r="F59" s="653"/>
      <c r="G59" s="653"/>
      <c r="H59" s="72" t="str">
        <f>IF([1]Q.S.!F9&gt;0,[1]Q.S.!F9,"NIL")</f>
        <v>NIL</v>
      </c>
      <c r="I59" s="72" t="str">
        <f>IF([1]Q.S.!G9&gt;0,[1]Q.S.!G9,"NIL")</f>
        <v>NIL</v>
      </c>
      <c r="J59" s="73" t="str">
        <f>IF([1]Q.S.!H9&gt;0,[1]Q.S.!H9,"NIL")</f>
        <v>NIL</v>
      </c>
    </row>
    <row r="60" spans="1:10" ht="18" customHeight="1">
      <c r="A60" s="623"/>
      <c r="B60" s="71" t="s">
        <v>219</v>
      </c>
      <c r="C60" s="653" t="s">
        <v>220</v>
      </c>
      <c r="D60" s="653"/>
      <c r="E60" s="653"/>
      <c r="F60" s="653"/>
      <c r="G60" s="653"/>
      <c r="H60" s="72" t="str">
        <f>IF([1]Q.S.!F10&gt;0,[1]Q.S.!F10,"NIL")</f>
        <v>NIL</v>
      </c>
      <c r="I60" s="72" t="str">
        <f>IF([1]Q.S.!G10&gt;0,[1]Q.S.!G10,"NIL")</f>
        <v>NIL</v>
      </c>
      <c r="J60" s="73" t="str">
        <f>IF([1]Q.S.!H10&gt;0,[1]Q.S.!H10,"NIL")</f>
        <v>NIL</v>
      </c>
    </row>
    <row r="61" spans="1:10" ht="18" customHeight="1">
      <c r="A61" s="623">
        <v>17</v>
      </c>
      <c r="B61" s="618" t="s">
        <v>221</v>
      </c>
      <c r="C61" s="577" t="s">
        <v>222</v>
      </c>
      <c r="D61" s="577"/>
      <c r="E61" s="577"/>
      <c r="F61" s="577"/>
      <c r="G61" s="577"/>
      <c r="H61" s="577"/>
      <c r="I61" s="577"/>
      <c r="J61" s="577"/>
    </row>
    <row r="62" spans="1:10">
      <c r="A62" s="623"/>
      <c r="B62" s="619"/>
      <c r="C62" s="577"/>
      <c r="D62" s="577"/>
      <c r="E62" s="577"/>
      <c r="F62" s="577"/>
      <c r="G62" s="577"/>
      <c r="H62" s="577"/>
      <c r="I62" s="577"/>
      <c r="J62" s="577"/>
    </row>
    <row r="63" spans="1:10" ht="18" customHeight="1">
      <c r="A63" s="623"/>
      <c r="B63" s="654" t="s">
        <v>19</v>
      </c>
      <c r="C63" s="595" t="s">
        <v>223</v>
      </c>
      <c r="D63" s="595"/>
      <c r="E63" s="595"/>
      <c r="F63" s="595" t="s">
        <v>224</v>
      </c>
      <c r="G63" s="595"/>
      <c r="H63" s="595" t="s">
        <v>209</v>
      </c>
      <c r="I63" s="595" t="s">
        <v>210</v>
      </c>
      <c r="J63" s="595" t="s">
        <v>211</v>
      </c>
    </row>
    <row r="64" spans="1:10" ht="15.75" customHeight="1">
      <c r="A64" s="623"/>
      <c r="B64" s="654"/>
      <c r="C64" s="595"/>
      <c r="D64" s="595"/>
      <c r="E64" s="595"/>
      <c r="F64" s="595"/>
      <c r="G64" s="595"/>
      <c r="H64" s="595"/>
      <c r="I64" s="595"/>
      <c r="J64" s="595"/>
    </row>
    <row r="65" spans="1:11">
      <c r="A65" s="623"/>
      <c r="B65" s="68" t="s">
        <v>109</v>
      </c>
      <c r="C65" s="633" t="str">
        <f>IF([1]Q.S.!A25&gt;0,[1]Q.S.!A25,"NIL")</f>
        <v>NIL</v>
      </c>
      <c r="D65" s="633"/>
      <c r="E65" s="633"/>
      <c r="F65" s="633" t="str">
        <f>IF([1]Q.S.!D25&gt;0,[1]Q.S.!D25,"NIL")</f>
        <v>NIL</v>
      </c>
      <c r="G65" s="633"/>
      <c r="H65" s="74" t="str">
        <f>IF([1]Q.S.!F25&gt;0,[1]Q.S.!F25,"NIL")</f>
        <v>NIL</v>
      </c>
      <c r="I65" s="74" t="str">
        <f>IF([1]Q.S.!G25&gt;0,[1]Q.S.!G25,"NIL")</f>
        <v>NIL</v>
      </c>
      <c r="J65" s="73" t="str">
        <f>IF([1]Q.S.!H25&gt;0,[1]Q.S.!H25,"NIL")</f>
        <v>NIL</v>
      </c>
    </row>
    <row r="66" spans="1:11" ht="15" customHeight="1">
      <c r="A66" s="623"/>
      <c r="B66" s="68" t="s">
        <v>111</v>
      </c>
      <c r="C66" s="633" t="str">
        <f>IF([1]Q.S.!A26&gt;0,[1]Q.S.!A26,"NIL")</f>
        <v>NIL</v>
      </c>
      <c r="D66" s="633"/>
      <c r="E66" s="633"/>
      <c r="F66" s="633" t="str">
        <f>IF([1]Q.S.!D26&gt;0,[1]Q.S.!D26,"NIL")</f>
        <v>NIL</v>
      </c>
      <c r="G66" s="633"/>
      <c r="H66" s="74" t="str">
        <f>IF([1]Q.S.!F26&gt;0,[1]Q.S.!F26,"NIL")</f>
        <v>NIL</v>
      </c>
      <c r="I66" s="74" t="str">
        <f>IF([1]Q.S.!G26&gt;0,[1]Q.S.!G26,"NIL")</f>
        <v>NIL</v>
      </c>
      <c r="J66" s="73" t="str">
        <f>IF([1]Q.S.!H26&gt;0,[1]Q.S.!H26,"NIL")</f>
        <v>NIL</v>
      </c>
    </row>
    <row r="67" spans="1:11">
      <c r="A67" s="623"/>
      <c r="B67" s="68" t="s">
        <v>113</v>
      </c>
      <c r="C67" s="633" t="str">
        <f>IF([1]Q.S.!A27&gt;0,[1]Q.S.!A27,"NIL")</f>
        <v>NIL</v>
      </c>
      <c r="D67" s="633"/>
      <c r="E67" s="633"/>
      <c r="F67" s="633" t="str">
        <f>IF([1]Q.S.!D27&gt;0,[1]Q.S.!D27,"NIL")</f>
        <v>NIL</v>
      </c>
      <c r="G67" s="633"/>
      <c r="H67" s="74" t="str">
        <f>IF([1]Q.S.!F27&gt;0,[1]Q.S.!F27,"NIL")</f>
        <v>NIL</v>
      </c>
      <c r="I67" s="74" t="str">
        <f>IF([1]Q.S.!G27&gt;0,[1]Q.S.!G27,"NIL")</f>
        <v>NIL</v>
      </c>
      <c r="J67" s="73" t="str">
        <f>IF([1]Q.S.!H27&gt;0,[1]Q.S.!H27,"NIL")</f>
        <v>NIL</v>
      </c>
    </row>
    <row r="68" spans="1:11">
      <c r="A68" s="623"/>
      <c r="B68" s="75" t="s">
        <v>214</v>
      </c>
      <c r="C68" s="660" t="s">
        <v>225</v>
      </c>
      <c r="D68" s="660"/>
      <c r="E68" s="660"/>
      <c r="F68" s="660"/>
      <c r="G68" s="660"/>
      <c r="H68" s="633" t="s">
        <v>150</v>
      </c>
      <c r="I68" s="633"/>
      <c r="J68" s="633"/>
      <c r="K68" s="60" t="s">
        <v>151</v>
      </c>
    </row>
    <row r="69" spans="1:11">
      <c r="A69" s="623"/>
      <c r="B69" s="568" t="s">
        <v>226</v>
      </c>
      <c r="C69" s="570" t="s">
        <v>227</v>
      </c>
      <c r="D69" s="570"/>
      <c r="E69" s="570"/>
      <c r="F69" s="570"/>
      <c r="G69" s="570"/>
      <c r="H69" s="661" t="str">
        <f>IF([1]Mastersheet!H125="YES",[1]Mastersheet!E125,"N.A.")</f>
        <v>N.A.</v>
      </c>
      <c r="I69" s="662"/>
      <c r="J69" s="663"/>
    </row>
    <row r="70" spans="1:11">
      <c r="A70" s="623"/>
      <c r="B70" s="576"/>
      <c r="C70" s="570"/>
      <c r="D70" s="570"/>
      <c r="E70" s="570"/>
      <c r="F70" s="570"/>
      <c r="G70" s="570"/>
      <c r="H70" s="664"/>
      <c r="I70" s="665"/>
      <c r="J70" s="666"/>
      <c r="K70" s="60" t="s">
        <v>151</v>
      </c>
    </row>
    <row r="71" spans="1:11">
      <c r="A71" s="624"/>
      <c r="B71" s="569"/>
      <c r="C71" s="570"/>
      <c r="D71" s="570"/>
      <c r="E71" s="570"/>
      <c r="F71" s="570"/>
      <c r="G71" s="570"/>
      <c r="H71" s="667"/>
      <c r="I71" s="668"/>
      <c r="J71" s="669"/>
    </row>
    <row r="72" spans="1:11">
      <c r="A72" s="622">
        <v>18</v>
      </c>
      <c r="B72" s="567" t="s">
        <v>228</v>
      </c>
      <c r="C72" s="567"/>
      <c r="D72" s="567"/>
      <c r="E72" s="567"/>
      <c r="F72" s="567"/>
      <c r="G72" s="567"/>
      <c r="H72" s="567"/>
      <c r="I72" s="567"/>
      <c r="J72" s="567"/>
    </row>
    <row r="73" spans="1:11" ht="18" customHeight="1">
      <c r="A73" s="623"/>
      <c r="B73" s="604" t="s">
        <v>212</v>
      </c>
      <c r="C73" s="617" t="s">
        <v>229</v>
      </c>
      <c r="D73" s="617"/>
      <c r="E73" s="617"/>
      <c r="F73" s="617"/>
      <c r="G73" s="617"/>
      <c r="H73" s="617"/>
      <c r="I73" s="670">
        <f>[1]Mastersheet!H75</f>
        <v>90000</v>
      </c>
      <c r="J73" s="671"/>
    </row>
    <row r="74" spans="1:11" ht="19.5" customHeight="1">
      <c r="A74" s="623"/>
      <c r="B74" s="615"/>
      <c r="C74" s="617"/>
      <c r="D74" s="617"/>
      <c r="E74" s="617"/>
      <c r="F74" s="617"/>
      <c r="G74" s="617"/>
      <c r="H74" s="617"/>
      <c r="I74" s="672"/>
      <c r="J74" s="673"/>
    </row>
    <row r="75" spans="1:11" ht="18.75">
      <c r="A75" s="623"/>
      <c r="B75" s="75" t="s">
        <v>214</v>
      </c>
      <c r="C75" s="567" t="s">
        <v>230</v>
      </c>
      <c r="D75" s="567"/>
      <c r="E75" s="567"/>
      <c r="F75" s="567"/>
      <c r="G75" s="567"/>
      <c r="H75" s="567"/>
      <c r="I75" s="672">
        <f>[1]Mastersheet!H76</f>
        <v>0</v>
      </c>
      <c r="J75" s="673"/>
    </row>
    <row r="76" spans="1:11" ht="18" customHeight="1">
      <c r="A76" s="623"/>
      <c r="B76" s="604" t="s">
        <v>217</v>
      </c>
      <c r="C76" s="579" t="s">
        <v>231</v>
      </c>
      <c r="D76" s="580"/>
      <c r="E76" s="580"/>
      <c r="F76" s="580"/>
      <c r="G76" s="580"/>
      <c r="H76" s="581"/>
      <c r="I76" s="677" t="s">
        <v>150</v>
      </c>
      <c r="J76" s="678"/>
    </row>
    <row r="77" spans="1:11">
      <c r="A77" s="623"/>
      <c r="B77" s="605"/>
      <c r="C77" s="674"/>
      <c r="D77" s="675"/>
      <c r="E77" s="675"/>
      <c r="F77" s="675"/>
      <c r="G77" s="675"/>
      <c r="H77" s="676"/>
      <c r="I77" s="679"/>
      <c r="J77" s="680"/>
    </row>
    <row r="78" spans="1:11">
      <c r="A78" s="623"/>
      <c r="B78" s="615"/>
      <c r="C78" s="582"/>
      <c r="D78" s="583"/>
      <c r="E78" s="583"/>
      <c r="F78" s="583"/>
      <c r="G78" s="583"/>
      <c r="H78" s="584"/>
      <c r="I78" s="681"/>
      <c r="J78" s="682"/>
    </row>
    <row r="79" spans="1:11" ht="15" customHeight="1">
      <c r="A79" s="623"/>
      <c r="B79" s="595" t="s">
        <v>8</v>
      </c>
      <c r="C79" s="595"/>
      <c r="D79" s="595"/>
      <c r="E79" s="595" t="s">
        <v>209</v>
      </c>
      <c r="F79" s="595" t="s">
        <v>210</v>
      </c>
      <c r="G79" s="595" t="s">
        <v>232</v>
      </c>
      <c r="H79" s="595" t="s">
        <v>233</v>
      </c>
      <c r="I79" s="595" t="s">
        <v>234</v>
      </c>
      <c r="J79" s="595"/>
    </row>
    <row r="80" spans="1:11">
      <c r="A80" s="623"/>
      <c r="B80" s="595"/>
      <c r="C80" s="595"/>
      <c r="D80" s="595"/>
      <c r="E80" s="595"/>
      <c r="F80" s="595"/>
      <c r="G80" s="595"/>
      <c r="H80" s="595"/>
      <c r="I80" s="595"/>
      <c r="J80" s="595"/>
    </row>
    <row r="81" spans="1:11">
      <c r="A81" s="623"/>
      <c r="B81" s="595"/>
      <c r="C81" s="595"/>
      <c r="D81" s="595"/>
      <c r="E81" s="595"/>
      <c r="F81" s="595"/>
      <c r="G81" s="595"/>
      <c r="H81" s="595"/>
      <c r="I81" s="595"/>
      <c r="J81" s="595"/>
    </row>
    <row r="82" spans="1:11">
      <c r="A82" s="623"/>
      <c r="B82" s="595"/>
      <c r="C82" s="595"/>
      <c r="D82" s="595"/>
      <c r="E82" s="595"/>
      <c r="F82" s="595"/>
      <c r="G82" s="595"/>
      <c r="H82" s="595"/>
      <c r="I82" s="595"/>
      <c r="J82" s="595"/>
    </row>
    <row r="83" spans="1:11" s="66" customFormat="1">
      <c r="A83" s="623"/>
      <c r="B83" s="635">
        <v>1</v>
      </c>
      <c r="C83" s="635"/>
      <c r="D83" s="635"/>
      <c r="E83" s="68">
        <v>2</v>
      </c>
      <c r="F83" s="68">
        <v>3</v>
      </c>
      <c r="G83" s="68">
        <v>4</v>
      </c>
      <c r="H83" s="68">
        <v>5</v>
      </c>
      <c r="I83" s="635">
        <v>6</v>
      </c>
      <c r="J83" s="635"/>
    </row>
    <row r="84" spans="1:11">
      <c r="A84" s="623"/>
      <c r="B84" s="683" t="str">
        <f>IF([1]Q.S.!B33&gt;0,[1]Q.S.!B33,"NIL")</f>
        <v>NIL</v>
      </c>
      <c r="C84" s="683"/>
      <c r="D84" s="683"/>
      <c r="E84" s="76" t="str">
        <f>IF([1]Q.S.!D33&gt;0,[1]Q.S.!D33,"NIL")</f>
        <v>NIL</v>
      </c>
      <c r="F84" s="76" t="str">
        <f>IF([1]Q.S.!E33&gt;0,[1]Q.S.!E33,"NIL")</f>
        <v>NIL</v>
      </c>
      <c r="G84" s="77" t="str">
        <f>IF([1]Q.S.!F33&gt;0,[1]Q.S.!F33,"NIL")</f>
        <v>NIL</v>
      </c>
      <c r="H84" s="78" t="str">
        <f>IF([1]Q.S.!G33&gt;0,[1]Q.S.!G33,"NIL")</f>
        <v>NIL</v>
      </c>
      <c r="I84" s="684" t="str">
        <f>IF([1]Q.S.!H33&gt;0,[1]Q.S.!H33,"NIL")</f>
        <v>NIL</v>
      </c>
      <c r="J84" s="684"/>
    </row>
    <row r="85" spans="1:11">
      <c r="A85" s="624"/>
      <c r="B85" s="683" t="str">
        <f>IF([1]Q.S.!B34&gt;0,[1]Q.S.!B34,"NIL")</f>
        <v>NIL</v>
      </c>
      <c r="C85" s="683"/>
      <c r="D85" s="683"/>
      <c r="E85" s="77" t="str">
        <f>IF([1]Q.S.!D34&gt;0,[1]Q.S.!D34,"NIL")</f>
        <v>NIL</v>
      </c>
      <c r="F85" s="77" t="str">
        <f>IF([1]Q.S.!E34&gt;0,[1]Q.S.!E34,"NIL")</f>
        <v>NIL</v>
      </c>
      <c r="G85" s="77" t="str">
        <f>IF([1]Q.S.!F34&gt;0,[1]Q.S.!F34,"NIL")</f>
        <v>NIL</v>
      </c>
      <c r="H85" s="77" t="str">
        <f>IF([1]Q.S.!G34&gt;0,[1]Q.S.!G34,"NIL")</f>
        <v>NIL</v>
      </c>
      <c r="I85" s="685" t="str">
        <f>IF([1]Q.S.!H34&gt;0,[1]Q.S.!H34,"NIL")</f>
        <v>NIL</v>
      </c>
      <c r="J85" s="685"/>
    </row>
    <row r="86" spans="1:11" ht="15.75" customHeight="1">
      <c r="A86" s="568">
        <v>19</v>
      </c>
      <c r="B86" s="617" t="s">
        <v>235</v>
      </c>
      <c r="C86" s="617"/>
      <c r="D86" s="617"/>
      <c r="E86" s="617"/>
      <c r="F86" s="617"/>
      <c r="G86" s="617"/>
      <c r="H86" s="617"/>
      <c r="I86" s="687">
        <f ca="1">IF('[1]Family data'!D6&gt;0,'[1]Family data'!D6,"")</f>
        <v>45768</v>
      </c>
      <c r="J86" s="687"/>
      <c r="K86" s="60" t="s">
        <v>151</v>
      </c>
    </row>
    <row r="87" spans="1:11">
      <c r="A87" s="569"/>
      <c r="B87" s="617"/>
      <c r="C87" s="617"/>
      <c r="D87" s="617"/>
      <c r="E87" s="617"/>
      <c r="F87" s="617"/>
      <c r="G87" s="617"/>
      <c r="H87" s="617"/>
      <c r="I87" s="687"/>
      <c r="J87" s="687"/>
    </row>
    <row r="88" spans="1:11" ht="18" customHeight="1">
      <c r="A88" s="58">
        <v>20</v>
      </c>
      <c r="B88" s="577" t="s">
        <v>236</v>
      </c>
      <c r="C88" s="577"/>
      <c r="D88" s="577"/>
      <c r="E88" s="577"/>
      <c r="F88" s="577"/>
      <c r="G88" s="577"/>
      <c r="H88" s="577"/>
      <c r="I88" s="688">
        <f>[1]Mastersheet!H65</f>
        <v>45000</v>
      </c>
      <c r="J88" s="688"/>
    </row>
    <row r="89" spans="1:11" ht="18" customHeight="1">
      <c r="A89" s="58">
        <v>21</v>
      </c>
      <c r="B89" s="577" t="s">
        <v>237</v>
      </c>
      <c r="C89" s="577"/>
      <c r="D89" s="577"/>
      <c r="E89" s="577"/>
      <c r="F89" s="577"/>
      <c r="G89" s="577"/>
      <c r="H89" s="577"/>
      <c r="I89" s="688">
        <f>[1]Mastersheet!H70</f>
        <v>2301750</v>
      </c>
      <c r="J89" s="688"/>
    </row>
    <row r="90" spans="1:11" ht="18" customHeight="1">
      <c r="A90" s="58">
        <v>22</v>
      </c>
      <c r="B90" s="577" t="s">
        <v>238</v>
      </c>
      <c r="C90" s="577"/>
      <c r="D90" s="577"/>
      <c r="E90" s="577"/>
      <c r="F90" s="577"/>
      <c r="G90" s="577"/>
      <c r="H90" s="577"/>
      <c r="I90" s="686" t="str">
        <f>[1]Mastersheet!H64</f>
        <v>01/04/2027</v>
      </c>
      <c r="J90" s="633"/>
    </row>
    <row r="91" spans="1:11" ht="15.75" customHeight="1">
      <c r="A91" s="568">
        <v>23</v>
      </c>
      <c r="B91" s="617" t="s">
        <v>239</v>
      </c>
      <c r="C91" s="617"/>
      <c r="D91" s="617"/>
      <c r="E91" s="617"/>
      <c r="F91" s="617"/>
      <c r="G91" s="617"/>
      <c r="H91" s="617"/>
      <c r="I91" s="633" t="s">
        <v>206</v>
      </c>
      <c r="J91" s="633"/>
    </row>
    <row r="92" spans="1:11" ht="19.5" customHeight="1">
      <c r="A92" s="569"/>
      <c r="B92" s="617"/>
      <c r="C92" s="617"/>
      <c r="D92" s="617"/>
      <c r="E92" s="617"/>
      <c r="F92" s="617"/>
      <c r="G92" s="617"/>
      <c r="H92" s="617"/>
      <c r="I92" s="633"/>
      <c r="J92" s="633"/>
    </row>
    <row r="93" spans="1:11" ht="19.5" customHeight="1">
      <c r="A93" s="645">
        <v>8</v>
      </c>
      <c r="B93" s="645"/>
      <c r="C93" s="645"/>
      <c r="D93" s="645"/>
      <c r="E93" s="645"/>
      <c r="F93" s="645"/>
      <c r="G93" s="645"/>
      <c r="H93" s="645"/>
      <c r="I93" s="645"/>
      <c r="J93" s="645"/>
    </row>
    <row r="94" spans="1:11">
      <c r="A94" s="568">
        <v>24</v>
      </c>
      <c r="B94" s="567" t="s">
        <v>240</v>
      </c>
      <c r="C94" s="567"/>
      <c r="D94" s="567"/>
      <c r="E94" s="567"/>
      <c r="F94" s="567"/>
      <c r="G94" s="567"/>
      <c r="H94" s="567"/>
      <c r="I94" s="567"/>
      <c r="J94" s="567"/>
    </row>
    <row r="95" spans="1:11" ht="18" customHeight="1">
      <c r="A95" s="576"/>
      <c r="B95" s="622" t="s">
        <v>178</v>
      </c>
      <c r="C95" s="577" t="s">
        <v>241</v>
      </c>
      <c r="D95" s="577"/>
      <c r="E95" s="577"/>
      <c r="F95" s="577"/>
      <c r="G95" s="577"/>
      <c r="H95" s="577"/>
      <c r="I95" s="689" t="str">
        <f>IF([1]Recovery!L6="YES",[1]Recovery!K6,"NIL")</f>
        <v>NIL</v>
      </c>
      <c r="J95" s="689"/>
    </row>
    <row r="96" spans="1:11">
      <c r="A96" s="576"/>
      <c r="B96" s="624"/>
      <c r="C96" s="577"/>
      <c r="D96" s="577"/>
      <c r="E96" s="577"/>
      <c r="F96" s="577"/>
      <c r="G96" s="577"/>
      <c r="H96" s="577"/>
      <c r="I96" s="689"/>
      <c r="J96" s="689"/>
    </row>
    <row r="97" spans="1:11">
      <c r="A97" s="576"/>
      <c r="B97" s="622" t="s">
        <v>180</v>
      </c>
      <c r="C97" s="567" t="s">
        <v>242</v>
      </c>
      <c r="D97" s="567"/>
      <c r="E97" s="567"/>
      <c r="F97" s="567"/>
      <c r="G97" s="567"/>
      <c r="H97" s="690"/>
      <c r="I97" s="689" t="str">
        <f>IF([1]Recovery!L8="YES",[1]Recovery!K8,"NIL")</f>
        <v>NIL</v>
      </c>
      <c r="J97" s="689"/>
    </row>
    <row r="98" spans="1:11">
      <c r="A98" s="569"/>
      <c r="B98" s="624"/>
      <c r="C98" s="79" t="s">
        <v>243</v>
      </c>
      <c r="D98" s="80"/>
      <c r="E98" s="80"/>
      <c r="F98" s="80"/>
      <c r="G98" s="80"/>
      <c r="H98" s="80"/>
      <c r="I98" s="689"/>
      <c r="J98" s="689"/>
    </row>
    <row r="99" spans="1:11" ht="18" customHeight="1">
      <c r="A99" s="568">
        <v>25</v>
      </c>
      <c r="B99" s="622" t="s">
        <v>178</v>
      </c>
      <c r="C99" s="570" t="s">
        <v>244</v>
      </c>
      <c r="D99" s="570"/>
      <c r="E99" s="570"/>
      <c r="F99" s="570"/>
      <c r="G99" s="570"/>
      <c r="H99" s="570"/>
      <c r="I99" s="620" t="str">
        <f>IF([1]Mastersheet!H120="YES",[1]Mastersheet!F120,"N.A.")</f>
        <v>Attached</v>
      </c>
      <c r="J99" s="627"/>
    </row>
    <row r="100" spans="1:11">
      <c r="A100" s="576"/>
      <c r="B100" s="624"/>
      <c r="C100" s="570"/>
      <c r="D100" s="570"/>
      <c r="E100" s="570"/>
      <c r="F100" s="570"/>
      <c r="G100" s="570"/>
      <c r="H100" s="570"/>
      <c r="I100" s="621"/>
      <c r="J100" s="629"/>
    </row>
    <row r="101" spans="1:11" ht="18" customHeight="1">
      <c r="A101" s="576"/>
      <c r="B101" s="622" t="s">
        <v>180</v>
      </c>
      <c r="C101" s="570" t="s">
        <v>245</v>
      </c>
      <c r="D101" s="570"/>
      <c r="E101" s="570"/>
      <c r="F101" s="570"/>
      <c r="G101" s="570"/>
      <c r="H101" s="570"/>
      <c r="I101" s="620" t="str">
        <f>IF([1]Mastersheet!H122="YES",[1]Mastersheet!F122,"N.A.")</f>
        <v>Attached</v>
      </c>
      <c r="J101" s="627"/>
    </row>
    <row r="102" spans="1:11">
      <c r="A102" s="569"/>
      <c r="B102" s="624"/>
      <c r="C102" s="570"/>
      <c r="D102" s="570"/>
      <c r="E102" s="570"/>
      <c r="F102" s="570"/>
      <c r="G102" s="570"/>
      <c r="H102" s="570"/>
      <c r="I102" s="621"/>
      <c r="J102" s="629"/>
    </row>
    <row r="103" spans="1:11">
      <c r="A103" s="568">
        <v>26</v>
      </c>
      <c r="B103" s="567" t="s">
        <v>246</v>
      </c>
      <c r="C103" s="567"/>
      <c r="D103" s="567"/>
      <c r="E103" s="567"/>
      <c r="F103" s="567"/>
      <c r="G103" s="567"/>
      <c r="H103" s="567"/>
      <c r="I103" s="567"/>
      <c r="J103" s="567"/>
    </row>
    <row r="104" spans="1:11" ht="18.75">
      <c r="A104" s="576"/>
      <c r="B104" s="67" t="s">
        <v>247</v>
      </c>
      <c r="C104" s="567" t="s">
        <v>248</v>
      </c>
      <c r="D104" s="567"/>
      <c r="E104" s="567"/>
      <c r="F104" s="567"/>
      <c r="G104" s="567"/>
      <c r="H104" s="567"/>
      <c r="I104" s="688">
        <f>[1]Mastersheet!H75+[1]Mastersheet!H76</f>
        <v>90000</v>
      </c>
      <c r="J104" s="688"/>
    </row>
    <row r="105" spans="1:11" ht="18" customHeight="1">
      <c r="A105" s="576"/>
      <c r="B105" s="568" t="s">
        <v>249</v>
      </c>
      <c r="C105" s="577" t="s">
        <v>250</v>
      </c>
      <c r="D105" s="577"/>
      <c r="E105" s="577"/>
      <c r="F105" s="577"/>
      <c r="G105" s="577"/>
      <c r="H105" s="577"/>
      <c r="I105" s="577"/>
      <c r="J105" s="577"/>
    </row>
    <row r="106" spans="1:11">
      <c r="A106" s="576"/>
      <c r="B106" s="576"/>
      <c r="C106" s="577"/>
      <c r="D106" s="577"/>
      <c r="E106" s="577"/>
      <c r="F106" s="577"/>
      <c r="G106" s="577"/>
      <c r="H106" s="577"/>
      <c r="I106" s="577"/>
      <c r="J106" s="577"/>
    </row>
    <row r="107" spans="1:11">
      <c r="A107" s="576"/>
      <c r="B107" s="576"/>
      <c r="C107" s="59" t="s">
        <v>251</v>
      </c>
      <c r="D107" s="567" t="s">
        <v>252</v>
      </c>
      <c r="E107" s="567"/>
      <c r="F107" s="567"/>
      <c r="G107" s="567"/>
      <c r="H107" s="567"/>
      <c r="I107" s="689">
        <f>I88</f>
        <v>45000</v>
      </c>
      <c r="J107" s="633"/>
    </row>
    <row r="108" spans="1:11">
      <c r="A108" s="576"/>
      <c r="B108" s="569"/>
      <c r="C108" s="59" t="s">
        <v>253</v>
      </c>
      <c r="D108" s="567" t="s">
        <v>254</v>
      </c>
      <c r="E108" s="567"/>
      <c r="F108" s="567"/>
      <c r="G108" s="567"/>
      <c r="H108" s="567"/>
      <c r="I108" s="689">
        <f>ROUND(I104*30%,0)</f>
        <v>27000</v>
      </c>
      <c r="J108" s="633"/>
    </row>
    <row r="109" spans="1:11">
      <c r="A109" s="569"/>
      <c r="B109" s="67" t="s">
        <v>255</v>
      </c>
      <c r="C109" s="59" t="s">
        <v>256</v>
      </c>
      <c r="D109" s="59"/>
      <c r="E109" s="59"/>
      <c r="F109" s="59"/>
      <c r="G109" s="59"/>
      <c r="H109" s="59"/>
      <c r="I109" s="692" t="s">
        <v>257</v>
      </c>
      <c r="J109" s="693"/>
      <c r="K109" s="60" t="s">
        <v>151</v>
      </c>
    </row>
    <row r="110" spans="1:11" ht="18" customHeight="1">
      <c r="A110" s="595" t="s">
        <v>258</v>
      </c>
      <c r="B110" s="595" t="s">
        <v>259</v>
      </c>
      <c r="C110" s="595"/>
      <c r="D110" s="595"/>
      <c r="E110" s="595"/>
      <c r="F110" s="595" t="s">
        <v>22</v>
      </c>
      <c r="G110" s="595"/>
      <c r="H110" s="595" t="s">
        <v>260</v>
      </c>
      <c r="I110" s="595"/>
      <c r="J110" s="595"/>
    </row>
    <row r="111" spans="1:11">
      <c r="A111" s="595"/>
      <c r="B111" s="595"/>
      <c r="C111" s="595"/>
      <c r="D111" s="595"/>
      <c r="E111" s="595"/>
      <c r="F111" s="595"/>
      <c r="G111" s="595"/>
      <c r="H111" s="595"/>
      <c r="I111" s="595"/>
      <c r="J111" s="595"/>
    </row>
    <row r="112" spans="1:11">
      <c r="A112" s="81">
        <v>1</v>
      </c>
      <c r="B112" s="567" t="str">
        <f>[1]C3!B15</f>
        <v>DCQ</v>
      </c>
      <c r="C112" s="567"/>
      <c r="D112" s="567"/>
      <c r="E112" s="567"/>
      <c r="F112" s="691">
        <f>[1]C3!E15</f>
        <v>24289</v>
      </c>
      <c r="G112" s="635"/>
      <c r="H112" s="633" t="str">
        <f>CONCATENATE([1]C3!G15,'[1]Family data'!$H$107)</f>
        <v>Son</v>
      </c>
      <c r="I112" s="633"/>
      <c r="J112" s="633"/>
    </row>
    <row r="113" spans="1:10">
      <c r="A113" s="81">
        <v>2</v>
      </c>
      <c r="B113" s="567" t="str">
        <f>[1]C3!B16</f>
        <v/>
      </c>
      <c r="C113" s="567"/>
      <c r="D113" s="567"/>
      <c r="E113" s="567"/>
      <c r="F113" s="691" t="str">
        <f>[1]C3!E16</f>
        <v/>
      </c>
      <c r="G113" s="635"/>
      <c r="H113" s="633" t="str">
        <f>[1]C3!G16</f>
        <v/>
      </c>
      <c r="I113" s="633"/>
      <c r="J113" s="633"/>
    </row>
    <row r="114" spans="1:10">
      <c r="A114" s="81">
        <v>3</v>
      </c>
      <c r="B114" s="567" t="str">
        <f>[1]C3!B17</f>
        <v/>
      </c>
      <c r="C114" s="567"/>
      <c r="D114" s="567"/>
      <c r="E114" s="567"/>
      <c r="F114" s="691" t="str">
        <f>[1]C3!E17</f>
        <v/>
      </c>
      <c r="G114" s="635"/>
      <c r="H114" s="633" t="str">
        <f>[1]C3!G17</f>
        <v/>
      </c>
      <c r="I114" s="633"/>
      <c r="J114" s="633"/>
    </row>
    <row r="115" spans="1:10">
      <c r="A115" s="81">
        <v>4</v>
      </c>
      <c r="B115" s="567" t="str">
        <f>[1]C3!B18</f>
        <v/>
      </c>
      <c r="C115" s="567"/>
      <c r="D115" s="567"/>
      <c r="E115" s="567"/>
      <c r="F115" s="691" t="str">
        <f>[1]C3!E18</f>
        <v/>
      </c>
      <c r="G115" s="635"/>
      <c r="H115" s="633" t="str">
        <f>[1]C3!G18</f>
        <v/>
      </c>
      <c r="I115" s="633"/>
      <c r="J115" s="633"/>
    </row>
    <row r="116" spans="1:10">
      <c r="A116" s="81">
        <v>5</v>
      </c>
      <c r="B116" s="567" t="str">
        <f>[1]C3!B19</f>
        <v/>
      </c>
      <c r="C116" s="567"/>
      <c r="D116" s="567"/>
      <c r="E116" s="567"/>
      <c r="F116" s="691" t="str">
        <f>[1]C3!E19</f>
        <v/>
      </c>
      <c r="G116" s="635"/>
      <c r="H116" s="633" t="str">
        <f>[1]C3!G19</f>
        <v/>
      </c>
      <c r="I116" s="633"/>
      <c r="J116" s="633"/>
    </row>
    <row r="117" spans="1:10">
      <c r="A117" s="81">
        <v>6</v>
      </c>
      <c r="B117" s="567" t="str">
        <f>[1]C3!B20</f>
        <v/>
      </c>
      <c r="C117" s="567"/>
      <c r="D117" s="567"/>
      <c r="E117" s="567"/>
      <c r="F117" s="691" t="str">
        <f>[1]C3!E20</f>
        <v/>
      </c>
      <c r="G117" s="635"/>
      <c r="H117" s="633" t="str">
        <f>[1]C3!G20</f>
        <v/>
      </c>
      <c r="I117" s="633"/>
      <c r="J117" s="633"/>
    </row>
    <row r="118" spans="1:10">
      <c r="A118" s="81">
        <v>7</v>
      </c>
      <c r="B118" s="567" t="str">
        <f>[1]C3!B21</f>
        <v/>
      </c>
      <c r="C118" s="567"/>
      <c r="D118" s="567"/>
      <c r="E118" s="567"/>
      <c r="F118" s="691" t="str">
        <f>[1]C3!E21</f>
        <v/>
      </c>
      <c r="G118" s="635"/>
      <c r="H118" s="633" t="str">
        <f>[1]C3!G21</f>
        <v/>
      </c>
      <c r="I118" s="633"/>
      <c r="J118" s="633"/>
    </row>
    <row r="119" spans="1:10">
      <c r="A119" s="81">
        <v>27</v>
      </c>
      <c r="B119" s="660" t="s">
        <v>261</v>
      </c>
      <c r="C119" s="660"/>
      <c r="D119" s="660"/>
      <c r="E119" s="660"/>
      <c r="F119" s="660" t="str">
        <f>'[1]Family data'!B4</f>
        <v>5 feet 10 in</v>
      </c>
      <c r="G119" s="660"/>
      <c r="H119" s="660"/>
      <c r="I119" s="660"/>
      <c r="J119" s="660"/>
    </row>
    <row r="120" spans="1:10" ht="18" customHeight="1">
      <c r="A120" s="81">
        <v>28</v>
      </c>
      <c r="B120" s="660" t="s">
        <v>262</v>
      </c>
      <c r="C120" s="660"/>
      <c r="D120" s="660"/>
      <c r="E120" s="660"/>
      <c r="F120" s="660" t="str">
        <f>'[1]Family data'!B5</f>
        <v>INJURY SIGN ON FOREHEAD</v>
      </c>
      <c r="G120" s="660"/>
      <c r="H120" s="660"/>
      <c r="I120" s="660"/>
      <c r="J120" s="660"/>
    </row>
    <row r="121" spans="1:10" ht="18" customHeight="1">
      <c r="A121" s="622">
        <v>29</v>
      </c>
      <c r="B121" s="577" t="s">
        <v>263</v>
      </c>
      <c r="C121" s="577"/>
      <c r="D121" s="577"/>
      <c r="E121" s="577"/>
      <c r="F121" s="660" t="str">
        <f>[1]CIFMS!F20</f>
        <v>TREASURY  BIKANER</v>
      </c>
      <c r="G121" s="660"/>
      <c r="H121" s="660"/>
      <c r="I121" s="660"/>
      <c r="J121" s="660"/>
    </row>
    <row r="122" spans="1:10">
      <c r="A122" s="623"/>
      <c r="B122" s="577"/>
      <c r="C122" s="577"/>
      <c r="D122" s="577"/>
      <c r="E122" s="577"/>
      <c r="F122" s="694" t="str">
        <f>[1]Pravesh!H326</f>
        <v>STATE BANK OF INDIA</v>
      </c>
      <c r="G122" s="660"/>
      <c r="H122" s="660"/>
      <c r="I122" s="660"/>
      <c r="J122" s="660"/>
    </row>
    <row r="123" spans="1:10">
      <c r="A123" s="624"/>
      <c r="B123" s="577"/>
      <c r="C123" s="577"/>
      <c r="D123" s="577"/>
      <c r="E123" s="577"/>
      <c r="F123" s="694" t="str">
        <f>[1]Pravesh!H327</f>
        <v>Abcd Branch</v>
      </c>
      <c r="G123" s="660"/>
      <c r="H123" s="660"/>
      <c r="I123" s="660"/>
      <c r="J123" s="660"/>
    </row>
    <row r="124" spans="1:10" ht="18" customHeight="1">
      <c r="A124" s="65"/>
      <c r="B124" s="695" t="s">
        <v>264</v>
      </c>
      <c r="C124" s="695"/>
      <c r="D124" s="695"/>
      <c r="E124" s="695"/>
      <c r="F124" s="695"/>
      <c r="G124" s="695"/>
      <c r="H124" s="695"/>
      <c r="I124" s="695"/>
      <c r="J124" s="695"/>
    </row>
    <row r="125" spans="1:10">
      <c r="A125" s="63"/>
      <c r="B125" s="695"/>
      <c r="C125" s="695"/>
      <c r="D125" s="695"/>
      <c r="E125" s="695"/>
      <c r="F125" s="695"/>
      <c r="G125" s="695"/>
      <c r="H125" s="695"/>
      <c r="I125" s="695"/>
      <c r="J125" s="695"/>
    </row>
    <row r="126" spans="1:10">
      <c r="A126" s="63"/>
      <c r="B126" s="82"/>
      <c r="C126" s="82"/>
      <c r="D126" s="82"/>
      <c r="E126" s="82"/>
      <c r="F126" s="82"/>
      <c r="G126" s="614" t="s">
        <v>265</v>
      </c>
      <c r="H126" s="614"/>
      <c r="I126" s="614"/>
      <c r="J126" s="614"/>
    </row>
    <row r="127" spans="1:10">
      <c r="A127" s="65"/>
      <c r="B127" s="83"/>
      <c r="C127" s="83"/>
      <c r="D127" s="83"/>
      <c r="E127" s="83"/>
      <c r="F127" s="83"/>
      <c r="G127" s="83"/>
      <c r="H127" s="83"/>
      <c r="I127" s="83"/>
      <c r="J127" s="83"/>
    </row>
    <row r="128" spans="1:10">
      <c r="A128" s="65"/>
      <c r="B128" s="83"/>
      <c r="C128" s="83"/>
      <c r="D128" s="83"/>
      <c r="E128" s="83"/>
      <c r="F128" s="696" t="str">
        <f>[1]Mastersheet!G9</f>
        <v>DEPUTY DIRECTOR, XXXXXXXXX  RAJ, BIKANER</v>
      </c>
      <c r="G128" s="696"/>
      <c r="H128" s="696"/>
      <c r="I128" s="696"/>
      <c r="J128" s="696"/>
    </row>
    <row r="129" spans="1:10">
      <c r="A129" s="65"/>
      <c r="B129" s="83"/>
      <c r="C129" s="83"/>
      <c r="D129" s="83"/>
      <c r="E129" s="83"/>
      <c r="F129" s="696"/>
      <c r="G129" s="696"/>
      <c r="H129" s="696"/>
      <c r="I129" s="696"/>
      <c r="J129" s="696"/>
    </row>
    <row r="130" spans="1:10">
      <c r="A130" s="65"/>
      <c r="B130" s="83"/>
      <c r="C130" s="83"/>
      <c r="D130" s="83"/>
      <c r="E130" s="83"/>
      <c r="F130" s="84"/>
      <c r="G130" s="84"/>
      <c r="H130" s="84"/>
      <c r="I130" s="84"/>
      <c r="J130" s="85">
        <v>9</v>
      </c>
    </row>
    <row r="131" spans="1:10">
      <c r="A131" s="697" t="s">
        <v>266</v>
      </c>
      <c r="B131" s="697"/>
      <c r="C131" s="697"/>
      <c r="D131" s="83"/>
      <c r="E131" s="83"/>
      <c r="F131" s="83"/>
      <c r="G131" s="83"/>
      <c r="H131" s="83"/>
      <c r="I131" s="83"/>
      <c r="J131" s="83"/>
    </row>
    <row r="132" spans="1:10">
      <c r="A132" s="58">
        <v>1</v>
      </c>
      <c r="B132" s="567" t="s">
        <v>267</v>
      </c>
      <c r="C132" s="567"/>
      <c r="D132" s="567"/>
      <c r="E132" s="567"/>
      <c r="F132" s="567"/>
      <c r="G132" s="567"/>
      <c r="H132" s="567"/>
      <c r="I132" s="567"/>
      <c r="J132" s="567"/>
    </row>
    <row r="133" spans="1:10" ht="18" customHeight="1">
      <c r="A133" s="58">
        <v>2</v>
      </c>
      <c r="B133" s="567" t="s">
        <v>268</v>
      </c>
      <c r="C133" s="567"/>
      <c r="D133" s="567"/>
      <c r="E133" s="567"/>
      <c r="F133" s="567"/>
      <c r="G133" s="567"/>
      <c r="H133" s="567"/>
      <c r="I133" s="567"/>
      <c r="J133" s="567"/>
    </row>
    <row r="134" spans="1:10">
      <c r="A134" s="58">
        <v>3</v>
      </c>
      <c r="B134" s="567" t="s">
        <v>269</v>
      </c>
      <c r="C134" s="567"/>
      <c r="D134" s="567"/>
      <c r="E134" s="567"/>
      <c r="F134" s="567"/>
      <c r="G134" s="567"/>
      <c r="H134" s="567"/>
      <c r="I134" s="567"/>
      <c r="J134" s="567"/>
    </row>
    <row r="135" spans="1:10">
      <c r="A135" s="58">
        <v>4</v>
      </c>
      <c r="B135" s="567" t="s">
        <v>270</v>
      </c>
      <c r="C135" s="567"/>
      <c r="D135" s="567"/>
      <c r="E135" s="567"/>
      <c r="F135" s="567"/>
      <c r="G135" s="567"/>
      <c r="H135" s="567"/>
      <c r="I135" s="567"/>
      <c r="J135" s="567"/>
    </row>
    <row r="136" spans="1:10" ht="19.5" customHeight="1">
      <c r="A136" s="58">
        <v>5</v>
      </c>
      <c r="B136" s="567" t="s">
        <v>271</v>
      </c>
      <c r="C136" s="567"/>
      <c r="D136" s="567"/>
      <c r="E136" s="567"/>
      <c r="F136" s="567"/>
      <c r="G136" s="567"/>
      <c r="H136" s="567"/>
      <c r="I136" s="567"/>
      <c r="J136" s="567"/>
    </row>
    <row r="137" spans="1:10">
      <c r="A137" s="58">
        <v>6</v>
      </c>
      <c r="B137" s="567" t="s">
        <v>272</v>
      </c>
      <c r="C137" s="567"/>
      <c r="D137" s="567"/>
      <c r="E137" s="567"/>
      <c r="F137" s="567"/>
      <c r="G137" s="567"/>
      <c r="H137" s="567"/>
      <c r="I137" s="567"/>
      <c r="J137" s="567"/>
    </row>
    <row r="138" spans="1:10" ht="18" customHeight="1">
      <c r="A138" s="568">
        <v>7</v>
      </c>
      <c r="B138" s="579" t="s">
        <v>273</v>
      </c>
      <c r="C138" s="580"/>
      <c r="D138" s="580"/>
      <c r="E138" s="580"/>
      <c r="F138" s="580"/>
      <c r="G138" s="580"/>
      <c r="H138" s="580"/>
      <c r="I138" s="580"/>
      <c r="J138" s="581"/>
    </row>
    <row r="139" spans="1:10">
      <c r="A139" s="576"/>
      <c r="B139" s="674"/>
      <c r="C139" s="675"/>
      <c r="D139" s="675"/>
      <c r="E139" s="675"/>
      <c r="F139" s="675"/>
      <c r="G139" s="675"/>
      <c r="H139" s="675"/>
      <c r="I139" s="675"/>
      <c r="J139" s="676"/>
    </row>
    <row r="140" spans="1:10" ht="3.75" customHeight="1">
      <c r="A140" s="569"/>
      <c r="B140" s="582"/>
      <c r="C140" s="583"/>
      <c r="D140" s="583"/>
      <c r="E140" s="583"/>
      <c r="F140" s="583"/>
      <c r="G140" s="583"/>
      <c r="H140" s="583"/>
      <c r="I140" s="583"/>
      <c r="J140" s="584"/>
    </row>
    <row r="141" spans="1:10" ht="18" customHeight="1">
      <c r="A141" s="568">
        <v>8</v>
      </c>
      <c r="B141" s="577" t="s">
        <v>274</v>
      </c>
      <c r="C141" s="577"/>
      <c r="D141" s="577"/>
      <c r="E141" s="577"/>
      <c r="F141" s="577"/>
      <c r="G141" s="577"/>
      <c r="H141" s="577"/>
      <c r="I141" s="577"/>
      <c r="J141" s="577"/>
    </row>
    <row r="142" spans="1:10">
      <c r="A142" s="576"/>
      <c r="B142" s="577"/>
      <c r="C142" s="577"/>
      <c r="D142" s="577"/>
      <c r="E142" s="577"/>
      <c r="F142" s="577"/>
      <c r="G142" s="577"/>
      <c r="H142" s="577"/>
      <c r="I142" s="577"/>
      <c r="J142" s="577"/>
    </row>
    <row r="143" spans="1:10">
      <c r="A143" s="569"/>
      <c r="B143" s="577"/>
      <c r="C143" s="577"/>
      <c r="D143" s="577"/>
      <c r="E143" s="577"/>
      <c r="F143" s="577"/>
      <c r="G143" s="577"/>
      <c r="H143" s="577"/>
      <c r="I143" s="577"/>
      <c r="J143" s="577"/>
    </row>
    <row r="144" spans="1:10">
      <c r="A144" s="568">
        <v>9</v>
      </c>
      <c r="B144" s="567" t="s">
        <v>275</v>
      </c>
      <c r="C144" s="567"/>
      <c r="D144" s="567"/>
      <c r="E144" s="567"/>
      <c r="F144" s="567"/>
      <c r="G144" s="567"/>
      <c r="H144" s="567"/>
      <c r="I144" s="567"/>
      <c r="J144" s="567"/>
    </row>
    <row r="145" spans="1:10">
      <c r="A145" s="576"/>
      <c r="B145" s="86" t="s">
        <v>212</v>
      </c>
      <c r="C145" s="567" t="s">
        <v>276</v>
      </c>
      <c r="D145" s="567"/>
      <c r="E145" s="567"/>
      <c r="F145" s="567"/>
      <c r="G145" s="567"/>
      <c r="H145" s="567"/>
      <c r="I145" s="567"/>
      <c r="J145" s="567"/>
    </row>
    <row r="146" spans="1:10">
      <c r="A146" s="576"/>
      <c r="B146" s="86" t="s">
        <v>277</v>
      </c>
      <c r="C146" s="567" t="s">
        <v>278</v>
      </c>
      <c r="D146" s="567"/>
      <c r="E146" s="567"/>
      <c r="F146" s="567"/>
      <c r="G146" s="567"/>
      <c r="H146" s="567"/>
      <c r="I146" s="567"/>
      <c r="J146" s="567"/>
    </row>
    <row r="147" spans="1:10">
      <c r="A147" s="569"/>
      <c r="B147" s="86" t="s">
        <v>279</v>
      </c>
      <c r="C147" s="567" t="s">
        <v>280</v>
      </c>
      <c r="D147" s="567"/>
      <c r="E147" s="567"/>
      <c r="F147" s="567"/>
      <c r="G147" s="567"/>
      <c r="H147" s="567"/>
      <c r="I147" s="567"/>
      <c r="J147" s="567"/>
    </row>
    <row r="148" spans="1:10">
      <c r="A148" s="568">
        <v>10</v>
      </c>
      <c r="B148" s="567" t="s">
        <v>281</v>
      </c>
      <c r="C148" s="567"/>
      <c r="D148" s="567"/>
      <c r="E148" s="567"/>
      <c r="F148" s="567"/>
      <c r="G148" s="567"/>
      <c r="H148" s="567"/>
      <c r="I148" s="567"/>
      <c r="J148" s="567"/>
    </row>
    <row r="149" spans="1:10">
      <c r="A149" s="569"/>
      <c r="B149" s="690" t="s">
        <v>282</v>
      </c>
      <c r="C149" s="698"/>
      <c r="D149" s="698"/>
      <c r="E149" s="698"/>
      <c r="F149" s="698"/>
      <c r="G149" s="698"/>
      <c r="H149" s="698"/>
      <c r="I149" s="698"/>
      <c r="J149" s="699"/>
    </row>
    <row r="150" spans="1:10" ht="18" customHeight="1">
      <c r="A150" s="58">
        <v>11</v>
      </c>
      <c r="B150" s="577" t="s">
        <v>283</v>
      </c>
      <c r="C150" s="577"/>
      <c r="D150" s="577"/>
      <c r="E150" s="577"/>
      <c r="F150" s="577"/>
      <c r="G150" s="577"/>
      <c r="H150" s="577"/>
      <c r="I150" s="577"/>
      <c r="J150" s="577"/>
    </row>
    <row r="151" spans="1:10">
      <c r="A151" s="58">
        <v>12</v>
      </c>
      <c r="B151" s="567" t="s">
        <v>284</v>
      </c>
      <c r="C151" s="567"/>
      <c r="D151" s="567"/>
      <c r="E151" s="567"/>
      <c r="F151" s="567"/>
      <c r="G151" s="567"/>
      <c r="H151" s="567"/>
      <c r="I151" s="567"/>
      <c r="J151" s="567"/>
    </row>
    <row r="152" spans="1:10">
      <c r="A152" s="61"/>
      <c r="B152" s="87"/>
      <c r="C152" s="87"/>
      <c r="D152" s="87"/>
      <c r="E152" s="87"/>
      <c r="F152" s="87"/>
      <c r="G152" s="87"/>
      <c r="H152" s="87"/>
      <c r="I152" s="87"/>
      <c r="J152" s="88">
        <v>10</v>
      </c>
    </row>
    <row r="153" spans="1:10">
      <c r="A153" s="613" t="s">
        <v>285</v>
      </c>
      <c r="B153" s="613"/>
      <c r="C153" s="613"/>
      <c r="D153" s="613"/>
      <c r="E153" s="613"/>
      <c r="F153" s="613"/>
      <c r="G153" s="613"/>
      <c r="H153" s="613"/>
      <c r="I153" s="613"/>
      <c r="J153" s="613"/>
    </row>
    <row r="154" spans="1:10">
      <c r="A154" s="613" t="s">
        <v>286</v>
      </c>
      <c r="B154" s="613"/>
      <c r="C154" s="613"/>
      <c r="D154" s="613"/>
      <c r="E154" s="613"/>
      <c r="F154" s="613"/>
      <c r="G154" s="613"/>
      <c r="H154" s="613"/>
      <c r="I154" s="613"/>
      <c r="J154" s="613"/>
    </row>
    <row r="155" spans="1:10">
      <c r="A155" s="697" t="s">
        <v>287</v>
      </c>
      <c r="B155" s="697"/>
      <c r="C155" s="697"/>
      <c r="D155" s="697"/>
      <c r="E155" s="697"/>
      <c r="F155" s="697"/>
      <c r="G155" s="697"/>
      <c r="H155" s="697"/>
      <c r="I155" s="697"/>
      <c r="J155" s="697"/>
    </row>
    <row r="156" spans="1:10" ht="18" customHeight="1">
      <c r="A156" s="703">
        <v>1</v>
      </c>
      <c r="B156" s="579" t="s">
        <v>288</v>
      </c>
      <c r="C156" s="580"/>
      <c r="D156" s="580"/>
      <c r="E156" s="580"/>
      <c r="F156" s="580"/>
      <c r="G156" s="580"/>
      <c r="H156" s="580"/>
      <c r="I156" s="580"/>
      <c r="J156" s="581"/>
    </row>
    <row r="157" spans="1:10">
      <c r="A157" s="701"/>
      <c r="B157" s="674"/>
      <c r="C157" s="675"/>
      <c r="D157" s="675"/>
      <c r="E157" s="675"/>
      <c r="F157" s="675"/>
      <c r="G157" s="675"/>
      <c r="H157" s="675"/>
      <c r="I157" s="675"/>
      <c r="J157" s="676"/>
    </row>
    <row r="158" spans="1:10">
      <c r="A158" s="701"/>
      <c r="B158" s="674"/>
      <c r="C158" s="675"/>
      <c r="D158" s="675"/>
      <c r="E158" s="675"/>
      <c r="F158" s="675"/>
      <c r="G158" s="675"/>
      <c r="H158" s="675"/>
      <c r="I158" s="675"/>
      <c r="J158" s="676"/>
    </row>
    <row r="159" spans="1:10" ht="5.25" customHeight="1">
      <c r="A159" s="701"/>
      <c r="B159" s="582"/>
      <c r="C159" s="583"/>
      <c r="D159" s="583"/>
      <c r="E159" s="583"/>
      <c r="F159" s="583"/>
      <c r="G159" s="583"/>
      <c r="H159" s="583"/>
      <c r="I159" s="583"/>
      <c r="J159" s="584"/>
    </row>
    <row r="160" spans="1:10" ht="18" customHeight="1">
      <c r="A160" s="704">
        <v>2</v>
      </c>
      <c r="B160" s="617" t="s">
        <v>289</v>
      </c>
      <c r="C160" s="617"/>
      <c r="D160" s="617"/>
      <c r="E160" s="617"/>
      <c r="F160" s="617"/>
      <c r="G160" s="89" t="s">
        <v>290</v>
      </c>
      <c r="H160" s="595" t="str">
        <f>[1]Mastersheet!G6</f>
        <v>Superannuation Pension</v>
      </c>
      <c r="I160" s="595"/>
      <c r="J160" s="595"/>
    </row>
    <row r="161" spans="1:10">
      <c r="A161" s="705"/>
      <c r="B161" s="617"/>
      <c r="C161" s="617"/>
      <c r="D161" s="617"/>
      <c r="E161" s="617"/>
      <c r="F161" s="617"/>
      <c r="G161" s="577" t="s">
        <v>291</v>
      </c>
      <c r="H161" s="577"/>
      <c r="I161" s="700">
        <f>I89</f>
        <v>2301750</v>
      </c>
      <c r="J161" s="700"/>
    </row>
    <row r="162" spans="1:10">
      <c r="A162" s="706"/>
      <c r="B162" s="617"/>
      <c r="C162" s="617"/>
      <c r="D162" s="617"/>
      <c r="E162" s="617"/>
      <c r="F162" s="617"/>
      <c r="G162" s="577" t="s">
        <v>292</v>
      </c>
      <c r="H162" s="577"/>
      <c r="I162" s="700">
        <f>I107</f>
        <v>45000</v>
      </c>
      <c r="J162" s="700"/>
    </row>
    <row r="163" spans="1:10" ht="18" customHeight="1">
      <c r="A163" s="701">
        <v>3</v>
      </c>
      <c r="B163" s="617" t="s">
        <v>293</v>
      </c>
      <c r="C163" s="617"/>
      <c r="D163" s="617"/>
      <c r="E163" s="617"/>
      <c r="F163" s="617"/>
      <c r="G163" s="617"/>
      <c r="H163" s="617"/>
      <c r="I163" s="702" t="str">
        <f>[1]Mastersheet!G6</f>
        <v>Superannuation Pension</v>
      </c>
      <c r="J163" s="702"/>
    </row>
    <row r="164" spans="1:10">
      <c r="A164" s="701"/>
      <c r="B164" s="617"/>
      <c r="C164" s="617"/>
      <c r="D164" s="617"/>
      <c r="E164" s="617"/>
      <c r="F164" s="617"/>
      <c r="G164" s="617"/>
      <c r="H164" s="617"/>
      <c r="I164" s="686" t="str">
        <f>[1]Mastersheet!H64</f>
        <v>01/04/2027</v>
      </c>
      <c r="J164" s="633"/>
    </row>
    <row r="165" spans="1:10" ht="18" customHeight="1">
      <c r="A165" s="701">
        <v>4</v>
      </c>
      <c r="B165" s="577" t="s">
        <v>294</v>
      </c>
      <c r="C165" s="577"/>
      <c r="D165" s="577"/>
      <c r="E165" s="577"/>
      <c r="F165" s="577"/>
      <c r="G165" s="577"/>
      <c r="H165" s="577"/>
      <c r="I165" s="633" t="s">
        <v>17</v>
      </c>
      <c r="J165" s="633"/>
    </row>
    <row r="166" spans="1:10" ht="18" customHeight="1">
      <c r="A166" s="701"/>
      <c r="B166" s="577"/>
      <c r="C166" s="577"/>
      <c r="D166" s="577"/>
      <c r="E166" s="577"/>
      <c r="F166" s="577"/>
      <c r="G166" s="577"/>
      <c r="H166" s="577"/>
      <c r="I166" s="633"/>
      <c r="J166" s="633"/>
    </row>
    <row r="167" spans="1:10" ht="18" customHeight="1">
      <c r="A167" s="633">
        <v>5</v>
      </c>
      <c r="B167" s="577" t="s">
        <v>295</v>
      </c>
      <c r="C167" s="577"/>
      <c r="D167" s="577"/>
      <c r="E167" s="577"/>
      <c r="F167" s="577"/>
      <c r="G167" s="577"/>
      <c r="H167" s="577"/>
      <c r="I167" s="633" t="s">
        <v>17</v>
      </c>
      <c r="J167" s="633"/>
    </row>
    <row r="168" spans="1:10">
      <c r="A168" s="633"/>
      <c r="B168" s="577"/>
      <c r="C168" s="577"/>
      <c r="D168" s="577"/>
      <c r="E168" s="577"/>
      <c r="F168" s="577"/>
      <c r="G168" s="577"/>
      <c r="H168" s="577"/>
      <c r="I168" s="633"/>
      <c r="J168" s="633"/>
    </row>
    <row r="169" spans="1:10">
      <c r="A169" s="633"/>
      <c r="B169" s="577"/>
      <c r="C169" s="577"/>
      <c r="D169" s="577"/>
      <c r="E169" s="577"/>
      <c r="F169" s="577"/>
      <c r="G169" s="577"/>
      <c r="H169" s="577"/>
      <c r="I169" s="633"/>
      <c r="J169" s="633"/>
    </row>
    <row r="170" spans="1:10">
      <c r="A170" s="707" t="s">
        <v>296</v>
      </c>
      <c r="B170" s="707"/>
      <c r="C170" s="707"/>
      <c r="D170" s="707"/>
      <c r="E170" s="707"/>
      <c r="F170" s="707"/>
      <c r="G170" s="707"/>
      <c r="H170" s="707"/>
      <c r="I170" s="707"/>
      <c r="J170" s="707"/>
    </row>
    <row r="171" spans="1:10" ht="18" customHeight="1">
      <c r="A171" s="68">
        <v>1</v>
      </c>
      <c r="B171" s="660" t="s">
        <v>297</v>
      </c>
      <c r="C171" s="660"/>
      <c r="D171" s="660"/>
      <c r="E171" s="660"/>
      <c r="F171" s="660"/>
      <c r="G171" s="633" t="str">
        <f>[1]Mastersheet!B3</f>
        <v>ABCD</v>
      </c>
      <c r="H171" s="633"/>
      <c r="I171" s="633"/>
      <c r="J171" s="633"/>
    </row>
    <row r="172" spans="1:10">
      <c r="A172" s="68">
        <v>2</v>
      </c>
      <c r="B172" s="660" t="s">
        <v>298</v>
      </c>
      <c r="C172" s="660"/>
      <c r="D172" s="660"/>
      <c r="E172" s="660"/>
      <c r="F172" s="660"/>
      <c r="G172" s="633" t="str">
        <f>[1]Mastersheet!G6</f>
        <v>Superannuation Pension</v>
      </c>
      <c r="H172" s="633"/>
      <c r="I172" s="633"/>
      <c r="J172" s="633"/>
    </row>
    <row r="173" spans="1:10">
      <c r="A173" s="67">
        <v>3</v>
      </c>
      <c r="B173" s="660" t="s">
        <v>299</v>
      </c>
      <c r="C173" s="660"/>
      <c r="D173" s="660"/>
      <c r="E173" s="660"/>
      <c r="F173" s="660"/>
      <c r="G173" s="689">
        <f>I162</f>
        <v>45000</v>
      </c>
      <c r="H173" s="633"/>
      <c r="I173" s="633"/>
      <c r="J173" s="633"/>
    </row>
    <row r="174" spans="1:10">
      <c r="A174" s="67">
        <v>4</v>
      </c>
      <c r="B174" s="660" t="s">
        <v>300</v>
      </c>
      <c r="C174" s="660"/>
      <c r="D174" s="660"/>
      <c r="E174" s="660"/>
      <c r="F174" s="660"/>
      <c r="G174" s="689">
        <f>I161</f>
        <v>2301750</v>
      </c>
      <c r="H174" s="633"/>
      <c r="I174" s="633"/>
      <c r="J174" s="633"/>
    </row>
    <row r="175" spans="1:10">
      <c r="A175" s="67">
        <v>5</v>
      </c>
      <c r="B175" s="660" t="s">
        <v>301</v>
      </c>
      <c r="C175" s="660"/>
      <c r="D175" s="660"/>
      <c r="E175" s="660"/>
      <c r="F175" s="660"/>
      <c r="G175" s="686" t="str">
        <f>I164</f>
        <v>01/04/2027</v>
      </c>
      <c r="H175" s="633"/>
      <c r="I175" s="633"/>
      <c r="J175" s="633"/>
    </row>
    <row r="176" spans="1:10">
      <c r="A176" s="618">
        <v>6</v>
      </c>
      <c r="B176" s="660" t="s">
        <v>302</v>
      </c>
      <c r="C176" s="660"/>
      <c r="D176" s="660"/>
      <c r="E176" s="660"/>
      <c r="F176" s="660"/>
      <c r="G176" s="633"/>
      <c r="H176" s="633"/>
      <c r="I176" s="633"/>
      <c r="J176" s="633"/>
    </row>
    <row r="177" spans="1:10">
      <c r="A177" s="708"/>
      <c r="B177" s="86" t="s">
        <v>303</v>
      </c>
      <c r="C177" s="567" t="s">
        <v>304</v>
      </c>
      <c r="D177" s="567"/>
      <c r="E177" s="567"/>
      <c r="F177" s="567"/>
      <c r="G177" s="567"/>
      <c r="H177" s="689">
        <f>I107</f>
        <v>45000</v>
      </c>
      <c r="I177" s="689"/>
      <c r="J177" s="689"/>
    </row>
    <row r="178" spans="1:10">
      <c r="A178" s="619"/>
      <c r="B178" s="90" t="s">
        <v>277</v>
      </c>
      <c r="C178" s="567" t="s">
        <v>305</v>
      </c>
      <c r="D178" s="567"/>
      <c r="E178" s="567"/>
      <c r="F178" s="567"/>
      <c r="G178" s="567"/>
      <c r="H178" s="689">
        <f>I108</f>
        <v>27000</v>
      </c>
      <c r="I178" s="689"/>
      <c r="J178" s="689"/>
    </row>
    <row r="179" spans="1:10" ht="18" customHeight="1">
      <c r="A179" s="618">
        <v>7</v>
      </c>
      <c r="B179" s="577" t="s">
        <v>306</v>
      </c>
      <c r="C179" s="577"/>
      <c r="D179" s="577"/>
      <c r="E179" s="577"/>
      <c r="F179" s="577"/>
      <c r="G179" s="577"/>
      <c r="H179" s="633" t="s">
        <v>206</v>
      </c>
      <c r="I179" s="633"/>
      <c r="J179" s="633"/>
    </row>
    <row r="180" spans="1:10">
      <c r="A180" s="619"/>
      <c r="B180" s="577"/>
      <c r="C180" s="577"/>
      <c r="D180" s="577"/>
      <c r="E180" s="577"/>
      <c r="F180" s="577"/>
      <c r="G180" s="577"/>
      <c r="H180" s="633"/>
      <c r="I180" s="633"/>
      <c r="J180" s="633"/>
    </row>
    <row r="181" spans="1:10" ht="18" customHeight="1">
      <c r="A181" s="618">
        <v>8</v>
      </c>
      <c r="B181" s="577" t="s">
        <v>307</v>
      </c>
      <c r="C181" s="577"/>
      <c r="D181" s="577"/>
      <c r="E181" s="577"/>
      <c r="F181" s="577"/>
      <c r="G181" s="577"/>
      <c r="H181" s="633" t="s">
        <v>206</v>
      </c>
      <c r="I181" s="633"/>
      <c r="J181" s="633"/>
    </row>
    <row r="182" spans="1:10">
      <c r="A182" s="619"/>
      <c r="B182" s="577"/>
      <c r="C182" s="577"/>
      <c r="D182" s="577"/>
      <c r="E182" s="577"/>
      <c r="F182" s="577"/>
      <c r="G182" s="577"/>
      <c r="H182" s="633"/>
      <c r="I182" s="633"/>
      <c r="J182" s="633"/>
    </row>
    <row r="183" spans="1:10">
      <c r="A183" s="618">
        <v>9</v>
      </c>
      <c r="B183" s="577" t="s">
        <v>308</v>
      </c>
      <c r="C183" s="577"/>
      <c r="D183" s="577"/>
      <c r="E183" s="577"/>
      <c r="F183" s="577"/>
      <c r="G183" s="577"/>
      <c r="H183" s="633" t="s">
        <v>17</v>
      </c>
      <c r="I183" s="633"/>
      <c r="J183" s="633"/>
    </row>
    <row r="184" spans="1:10">
      <c r="A184" s="619"/>
      <c r="B184" s="577"/>
      <c r="C184" s="577"/>
      <c r="D184" s="577"/>
      <c r="E184" s="577"/>
      <c r="F184" s="577"/>
      <c r="G184" s="577"/>
      <c r="H184" s="633"/>
      <c r="I184" s="633"/>
      <c r="J184" s="633"/>
    </row>
    <row r="185" spans="1:10">
      <c r="A185" s="65"/>
      <c r="B185" s="83"/>
      <c r="C185" s="83"/>
      <c r="D185" s="83"/>
      <c r="E185" s="83"/>
      <c r="F185" s="83"/>
      <c r="G185" s="83"/>
      <c r="H185" s="83"/>
      <c r="I185" s="83"/>
      <c r="J185" s="83"/>
    </row>
    <row r="186" spans="1:10">
      <c r="A186" s="65"/>
      <c r="B186" s="83"/>
      <c r="C186" s="83"/>
      <c r="D186" s="83"/>
      <c r="E186" s="83"/>
      <c r="F186" s="83"/>
      <c r="G186" s="613" t="s">
        <v>309</v>
      </c>
      <c r="H186" s="613"/>
      <c r="I186" s="613"/>
      <c r="J186" s="613"/>
    </row>
    <row r="187" spans="1:10">
      <c r="A187" s="65"/>
      <c r="B187" s="83"/>
      <c r="C187" s="83"/>
      <c r="D187" s="83"/>
      <c r="E187" s="83"/>
      <c r="F187" s="83"/>
      <c r="G187" s="613" t="s">
        <v>99</v>
      </c>
      <c r="H187" s="613"/>
      <c r="I187" s="613"/>
      <c r="J187" s="613"/>
    </row>
    <row r="188" spans="1:10">
      <c r="A188" s="65"/>
      <c r="B188" s="83"/>
      <c r="C188" s="83"/>
      <c r="D188" s="83"/>
      <c r="E188" s="83"/>
      <c r="F188" s="83"/>
      <c r="G188" s="84"/>
      <c r="H188" s="84"/>
      <c r="I188" s="84"/>
      <c r="J188" s="85">
        <v>11</v>
      </c>
    </row>
    <row r="189" spans="1:10">
      <c r="A189" s="613" t="s">
        <v>310</v>
      </c>
      <c r="B189" s="613"/>
      <c r="C189" s="613"/>
      <c r="D189" s="613"/>
      <c r="E189" s="613"/>
      <c r="F189" s="613"/>
      <c r="G189" s="613"/>
      <c r="H189" s="613"/>
      <c r="I189" s="613"/>
      <c r="J189" s="613"/>
    </row>
    <row r="190" spans="1:10">
      <c r="A190" s="614" t="s">
        <v>311</v>
      </c>
      <c r="B190" s="614"/>
      <c r="C190" s="614"/>
      <c r="D190" s="614"/>
      <c r="E190" s="614"/>
      <c r="F190" s="614"/>
      <c r="G190" s="614"/>
      <c r="H190" s="614"/>
      <c r="I190" s="614"/>
      <c r="J190" s="614"/>
    </row>
    <row r="191" spans="1:10">
      <c r="A191" s="613" t="s">
        <v>312</v>
      </c>
      <c r="B191" s="613"/>
      <c r="C191" s="613"/>
      <c r="D191" s="613"/>
      <c r="E191" s="613"/>
      <c r="F191" s="613"/>
      <c r="G191" s="613"/>
      <c r="H191" s="613"/>
      <c r="I191" s="613"/>
      <c r="J191" s="613"/>
    </row>
    <row r="192" spans="1:10">
      <c r="A192" s="567" t="s">
        <v>313</v>
      </c>
      <c r="B192" s="567"/>
      <c r="C192" s="567"/>
      <c r="D192" s="567"/>
      <c r="E192" s="567"/>
      <c r="F192" s="567"/>
      <c r="G192" s="633" t="str">
        <f>[1]Mastersheet!B3</f>
        <v>ABCD</v>
      </c>
      <c r="H192" s="633"/>
      <c r="I192" s="633"/>
      <c r="J192" s="633"/>
    </row>
    <row r="193" spans="1:10">
      <c r="A193" s="567" t="s">
        <v>314</v>
      </c>
      <c r="B193" s="567"/>
      <c r="C193" s="567"/>
      <c r="D193" s="567"/>
      <c r="E193" s="567"/>
      <c r="F193" s="567"/>
      <c r="G193" s="633" t="str">
        <f>[1]Mastersheet!B4</f>
        <v>S.D.I.</v>
      </c>
      <c r="H193" s="633"/>
      <c r="I193" s="633"/>
      <c r="J193" s="633"/>
    </row>
    <row r="194" spans="1:10">
      <c r="A194" s="709" t="s">
        <v>315</v>
      </c>
      <c r="B194" s="709"/>
      <c r="C194" s="709"/>
      <c r="D194" s="709"/>
      <c r="E194" s="709" t="s">
        <v>316</v>
      </c>
      <c r="F194" s="709" t="s">
        <v>317</v>
      </c>
      <c r="G194" s="709" t="s">
        <v>318</v>
      </c>
      <c r="H194" s="709"/>
      <c r="I194" s="709" t="s">
        <v>319</v>
      </c>
      <c r="J194" s="710" t="s">
        <v>320</v>
      </c>
    </row>
    <row r="195" spans="1:10" ht="24" customHeight="1">
      <c r="A195" s="709"/>
      <c r="B195" s="709"/>
      <c r="C195" s="709"/>
      <c r="D195" s="709"/>
      <c r="E195" s="709"/>
      <c r="F195" s="709"/>
      <c r="G195" s="709"/>
      <c r="H195" s="709"/>
      <c r="I195" s="709"/>
      <c r="J195" s="710"/>
    </row>
    <row r="196" spans="1:10" ht="27" customHeight="1">
      <c r="A196" s="709"/>
      <c r="B196" s="709"/>
      <c r="C196" s="709"/>
      <c r="D196" s="709"/>
      <c r="E196" s="709"/>
      <c r="F196" s="709"/>
      <c r="G196" s="91" t="s">
        <v>321</v>
      </c>
      <c r="H196" s="91" t="s">
        <v>322</v>
      </c>
      <c r="I196" s="709"/>
      <c r="J196" s="710"/>
    </row>
    <row r="197" spans="1:10" s="66" customFormat="1">
      <c r="A197" s="635">
        <v>1</v>
      </c>
      <c r="B197" s="635"/>
      <c r="C197" s="635"/>
      <c r="D197" s="635"/>
      <c r="E197" s="68">
        <v>2</v>
      </c>
      <c r="F197" s="92">
        <v>3</v>
      </c>
      <c r="G197" s="68">
        <v>4</v>
      </c>
      <c r="H197" s="67">
        <v>5</v>
      </c>
      <c r="I197" s="67">
        <v>6</v>
      </c>
      <c r="J197" s="67">
        <v>7</v>
      </c>
    </row>
    <row r="198" spans="1:10">
      <c r="A198" s="58" t="s">
        <v>323</v>
      </c>
      <c r="B198" s="633" t="s">
        <v>324</v>
      </c>
      <c r="C198" s="633"/>
      <c r="D198" s="633"/>
      <c r="E198" s="59" t="str">
        <f>IF([1]LTA!H6&gt;0,[1]LTA!H6,"NIL")</f>
        <v>NIL</v>
      </c>
      <c r="F198" s="59" t="str">
        <f>IF([1]LTA!I6&gt;0,[1]LTA!I6,"NIL")</f>
        <v>NIL</v>
      </c>
      <c r="G198" s="59" t="str">
        <f>IF([1]LTA!J6&gt;0,[1]LTA!J6,"NIL")</f>
        <v>NIL</v>
      </c>
      <c r="H198" s="59" t="str">
        <f>IF([1]LTA!K6&gt;0,[1]LTA!K6,"NIL")</f>
        <v>NIL</v>
      </c>
      <c r="I198" s="59" t="str">
        <f>IF([1]LTA!L6&gt;0,[1]LTA!L6,"NIL")</f>
        <v>NIL</v>
      </c>
      <c r="J198" s="59" t="str">
        <f>IF([1]LTA!M6&gt;0,[1]LTA!M6,"NIL")</f>
        <v>NIL</v>
      </c>
    </row>
    <row r="199" spans="1:10">
      <c r="A199" s="58" t="s">
        <v>325</v>
      </c>
      <c r="B199" s="567" t="s">
        <v>326</v>
      </c>
      <c r="C199" s="567"/>
      <c r="D199" s="567"/>
      <c r="E199" s="67" t="str">
        <f>IF([1]LTA!H7&gt;0,[1]LTA!H7,"NIL")</f>
        <v>NIL</v>
      </c>
      <c r="F199" s="67" t="str">
        <f>IF([1]LTA!I7&gt;0,[1]LTA!I7,"NIL")</f>
        <v>NIL</v>
      </c>
      <c r="G199" s="67" t="str">
        <f>IF([1]LTA!J7&gt;0,[1]LTA!J7,"NIL")</f>
        <v>NIL</v>
      </c>
      <c r="H199" s="67" t="str">
        <f>IF([1]LTA!K7&gt;0,[1]LTA!K7,"NIL")</f>
        <v>NIL</v>
      </c>
      <c r="I199" s="67" t="str">
        <f>IF([1]LTA!L7&gt;0,[1]LTA!L7,"NIL")</f>
        <v>NIL</v>
      </c>
      <c r="J199" s="67" t="str">
        <f>IF([1]LTA!M7&gt;0,[1]LTA!M7,"NIL")</f>
        <v>NIL</v>
      </c>
    </row>
    <row r="200" spans="1:10">
      <c r="A200" s="568" t="s">
        <v>178</v>
      </c>
      <c r="B200" s="86" t="s">
        <v>327</v>
      </c>
      <c r="C200" s="86"/>
      <c r="D200" s="86"/>
      <c r="E200" s="67" t="str">
        <f>IF([1]LTA!H8&gt;0,[1]LTA!H8,"NIL")</f>
        <v>NIL</v>
      </c>
      <c r="F200" s="67" t="str">
        <f>IF([1]LTA!I8&gt;0,[1]LTA!I8,"NIL")</f>
        <v>NIL</v>
      </c>
      <c r="G200" s="67" t="str">
        <f>IF([1]LTA!J8&gt;0,[1]LTA!J8,"NIL")</f>
        <v>NIL</v>
      </c>
      <c r="H200" s="67" t="str">
        <f>IF([1]LTA!K8&gt;0,[1]LTA!K8,"NIL")</f>
        <v>NIL</v>
      </c>
      <c r="I200" s="67" t="str">
        <f>IF([1]LTA!L8&gt;0,[1]LTA!L8,"NIL")</f>
        <v>NIL</v>
      </c>
      <c r="J200" s="67" t="str">
        <f>IF([1]LTA!M8&gt;0,[1]LTA!M8,"NIL")</f>
        <v>NIL</v>
      </c>
    </row>
    <row r="201" spans="1:10">
      <c r="A201" s="576"/>
      <c r="B201" s="567" t="s">
        <v>328</v>
      </c>
      <c r="C201" s="567"/>
      <c r="D201" s="567"/>
      <c r="E201" s="67" t="str">
        <f>IF([1]LTA!H9&gt;0,[1]LTA!H9,"NIL")</f>
        <v>NIL</v>
      </c>
      <c r="F201" s="67" t="str">
        <f>IF([1]LTA!I9&gt;0,[1]LTA!I9,"NIL")</f>
        <v>NIL</v>
      </c>
      <c r="G201" s="67" t="str">
        <f>IF([1]LTA!J9&gt;0,[1]LTA!J9,"NIL")</f>
        <v>NIL</v>
      </c>
      <c r="H201" s="67" t="str">
        <f>IF([1]LTA!K9&gt;0,[1]LTA!K9,"NIL")</f>
        <v>NIL</v>
      </c>
      <c r="I201" s="67" t="str">
        <f>IF([1]LTA!L9&gt;0,[1]LTA!L9,"NIL")</f>
        <v>NIL</v>
      </c>
      <c r="J201" s="67" t="str">
        <f>IF([1]LTA!M9&gt;0,[1]LTA!M9,"NIL")</f>
        <v>NIL</v>
      </c>
    </row>
    <row r="202" spans="1:10">
      <c r="A202" s="569"/>
      <c r="B202" s="567" t="s">
        <v>329</v>
      </c>
      <c r="C202" s="567"/>
      <c r="D202" s="567"/>
      <c r="E202" s="67" t="str">
        <f>IF([1]LTA!H10&gt;0,[1]LTA!H10,"NIL")</f>
        <v>NIL</v>
      </c>
      <c r="F202" s="67" t="str">
        <f>IF([1]LTA!I10&gt;0,[1]LTA!I10,"NIL")</f>
        <v>NIL</v>
      </c>
      <c r="G202" s="67" t="str">
        <f>IF([1]LTA!J10&gt;0,[1]LTA!J10,"NIL")</f>
        <v>NIL</v>
      </c>
      <c r="H202" s="67" t="str">
        <f>IF([1]LTA!K10&gt;0,[1]LTA!K10,"NIL")</f>
        <v>NIL</v>
      </c>
      <c r="I202" s="67" t="str">
        <f>IF([1]LTA!L10&gt;0,[1]LTA!L10,"NIL")</f>
        <v>NIL</v>
      </c>
      <c r="J202" s="67" t="str">
        <f>IF([1]LTA!M10&gt;0,[1]LTA!M10,"NIL")</f>
        <v>NIL</v>
      </c>
    </row>
    <row r="203" spans="1:10">
      <c r="A203" s="568" t="s">
        <v>180</v>
      </c>
      <c r="B203" s="567" t="s">
        <v>330</v>
      </c>
      <c r="C203" s="567"/>
      <c r="D203" s="567"/>
      <c r="E203" s="67" t="str">
        <f>IF([1]LTA!H11&gt;0,[1]LTA!H11,"NIL")</f>
        <v>NIL</v>
      </c>
      <c r="F203" s="67" t="str">
        <f>IF([1]LTA!I11&gt;0,[1]LTA!I11,"NIL")</f>
        <v>NIL</v>
      </c>
      <c r="G203" s="67" t="str">
        <f>IF([1]LTA!J11&gt;0,[1]LTA!J11,"NIL")</f>
        <v>NIL</v>
      </c>
      <c r="H203" s="67" t="str">
        <f>IF([1]LTA!K11&gt;0,[1]LTA!K11,"NIL")</f>
        <v>NIL</v>
      </c>
      <c r="I203" s="67" t="str">
        <f>IF([1]LTA!L11&gt;0,[1]LTA!L11,"NIL")</f>
        <v>NIL</v>
      </c>
      <c r="J203" s="67" t="str">
        <f>IF([1]LTA!M11&gt;0,[1]LTA!M11,"NIL")</f>
        <v>NIL</v>
      </c>
    </row>
    <row r="204" spans="1:10">
      <c r="A204" s="576"/>
      <c r="B204" s="567" t="s">
        <v>331</v>
      </c>
      <c r="C204" s="567"/>
      <c r="D204" s="567"/>
      <c r="E204" s="67" t="str">
        <f>IF([1]LTA!H12&gt;0,[1]LTA!H12,"NIL")</f>
        <v>NIL</v>
      </c>
      <c r="F204" s="67" t="str">
        <f>IF([1]LTA!I12&gt;0,[1]LTA!I12,"NIL")</f>
        <v>NIL</v>
      </c>
      <c r="G204" s="67" t="str">
        <f>IF([1]LTA!J12&gt;0,[1]LTA!J12,"NIL")</f>
        <v>NIL</v>
      </c>
      <c r="H204" s="67" t="str">
        <f>IF([1]LTA!K12&gt;0,[1]LTA!K12,"NIL")</f>
        <v>NIL</v>
      </c>
      <c r="I204" s="67" t="str">
        <f>IF([1]LTA!L12&gt;0,[1]LTA!L12,"NIL")</f>
        <v>NIL</v>
      </c>
      <c r="J204" s="67" t="str">
        <f>IF([1]LTA!M12&gt;0,[1]LTA!M12,"NIL")</f>
        <v>NIL</v>
      </c>
    </row>
    <row r="205" spans="1:10">
      <c r="A205" s="576"/>
      <c r="B205" s="567" t="s">
        <v>332</v>
      </c>
      <c r="C205" s="567"/>
      <c r="D205" s="567"/>
      <c r="E205" s="67" t="str">
        <f>IF([1]LTA!H13&gt;0,[1]LTA!H13,"NIL")</f>
        <v>NIL</v>
      </c>
      <c r="F205" s="67" t="str">
        <f>IF([1]LTA!I13&gt;0,[1]LTA!I13,"NIL")</f>
        <v>NIL</v>
      </c>
      <c r="G205" s="67" t="str">
        <f>IF([1]LTA!J13&gt;0,[1]LTA!J13,"NIL")</f>
        <v>NIL</v>
      </c>
      <c r="H205" s="67" t="str">
        <f>IF([1]LTA!K13&gt;0,[1]LTA!K13,"NIL")</f>
        <v>NIL</v>
      </c>
      <c r="I205" s="67" t="str">
        <f>IF([1]LTA!L13&gt;0,[1]LTA!L13,"NIL")</f>
        <v>NIL</v>
      </c>
      <c r="J205" s="67" t="str">
        <f>IF([1]LTA!M13&gt;0,[1]LTA!M13,"NIL")</f>
        <v>NIL</v>
      </c>
    </row>
    <row r="206" spans="1:10">
      <c r="A206" s="569"/>
      <c r="B206" s="567" t="s">
        <v>333</v>
      </c>
      <c r="C206" s="567"/>
      <c r="D206" s="567"/>
      <c r="E206" s="67" t="str">
        <f>IF([1]LTA!H14&gt;0,[1]LTA!H14,"NIL")</f>
        <v>NIL</v>
      </c>
      <c r="F206" s="67" t="str">
        <f>IF([1]LTA!I14&gt;0,[1]LTA!I14,"NIL")</f>
        <v>NIL</v>
      </c>
      <c r="G206" s="67" t="str">
        <f>IF([1]LTA!J14&gt;0,[1]LTA!J14,"NIL")</f>
        <v>NIL</v>
      </c>
      <c r="H206" s="67" t="str">
        <f>IF([1]LTA!K14&gt;0,[1]LTA!K14,"NIL")</f>
        <v>NIL</v>
      </c>
      <c r="I206" s="67" t="str">
        <f>IF([1]LTA!L14&gt;0,[1]LTA!L14,"NIL")</f>
        <v>NIL</v>
      </c>
      <c r="J206" s="67" t="str">
        <f>IF([1]LTA!M14&gt;0,[1]LTA!M14,"NIL")</f>
        <v>NIL</v>
      </c>
    </row>
    <row r="207" spans="1:10">
      <c r="A207" s="568" t="s">
        <v>279</v>
      </c>
      <c r="B207" s="567" t="s">
        <v>334</v>
      </c>
      <c r="C207" s="567"/>
      <c r="D207" s="567"/>
      <c r="E207" s="67" t="str">
        <f>IF([1]LTA!H15&gt;0,[1]LTA!H15,"NIL")</f>
        <v>NIL</v>
      </c>
      <c r="F207" s="67" t="str">
        <f>IF([1]LTA!I15&gt;0,[1]LTA!I15,"NIL")</f>
        <v>NIL</v>
      </c>
      <c r="G207" s="67" t="str">
        <f>IF([1]LTA!J15&gt;0,[1]LTA!J15,"NIL")</f>
        <v>NIL</v>
      </c>
      <c r="H207" s="67" t="str">
        <f>IF([1]LTA!K15&gt;0,[1]LTA!K15,"NIL")</f>
        <v>NIL</v>
      </c>
      <c r="I207" s="67" t="str">
        <f>IF([1]LTA!L15&gt;0,[1]LTA!L15,"NIL")</f>
        <v>NIL</v>
      </c>
      <c r="J207" s="67" t="str">
        <f>IF([1]LTA!M15&gt;0,[1]LTA!M15,"NIL")</f>
        <v>NIL</v>
      </c>
    </row>
    <row r="208" spans="1:10">
      <c r="A208" s="576"/>
      <c r="B208" s="567" t="s">
        <v>331</v>
      </c>
      <c r="C208" s="567"/>
      <c r="D208" s="567"/>
      <c r="E208" s="67" t="str">
        <f>IF([1]LTA!H16&gt;0,[1]LTA!H16,"NIL")</f>
        <v>NIL</v>
      </c>
      <c r="F208" s="67" t="str">
        <f>IF([1]LTA!I16&gt;0,[1]LTA!I16,"NIL")</f>
        <v>NIL</v>
      </c>
      <c r="G208" s="67" t="str">
        <f>IF([1]LTA!J16&gt;0,[1]LTA!J16,"NIL")</f>
        <v>NIL</v>
      </c>
      <c r="H208" s="67" t="str">
        <f>IF([1]LTA!K16&gt;0,[1]LTA!K16,"NIL")</f>
        <v>NIL</v>
      </c>
      <c r="I208" s="67" t="str">
        <f>IF([1]LTA!L16&gt;0,[1]LTA!L16,"NIL")</f>
        <v>NIL</v>
      </c>
      <c r="J208" s="67" t="str">
        <f>IF([1]LTA!M16&gt;0,[1]LTA!M16,"NIL")</f>
        <v>NIL</v>
      </c>
    </row>
    <row r="209" spans="1:10">
      <c r="A209" s="576"/>
      <c r="B209" s="567" t="s">
        <v>332</v>
      </c>
      <c r="C209" s="567"/>
      <c r="D209" s="567"/>
      <c r="E209" s="67" t="str">
        <f>IF([1]LTA!H17&gt;0,[1]LTA!H17,"NIL")</f>
        <v>NIL</v>
      </c>
      <c r="F209" s="67" t="str">
        <f>IF([1]LTA!I17&gt;0,[1]LTA!I17,"NIL")</f>
        <v>NIL</v>
      </c>
      <c r="G209" s="67" t="str">
        <f>IF([1]LTA!J17&gt;0,[1]LTA!J17,"NIL")</f>
        <v>NIL</v>
      </c>
      <c r="H209" s="67" t="str">
        <f>IF([1]LTA!K17&gt;0,[1]LTA!K17,"NIL")</f>
        <v>NIL</v>
      </c>
      <c r="I209" s="67" t="str">
        <f>IF([1]LTA!L17&gt;0,[1]LTA!L17,"NIL")</f>
        <v>NIL</v>
      </c>
      <c r="J209" s="67" t="str">
        <f>IF([1]LTA!M17&gt;0,[1]LTA!M17,"NIL")</f>
        <v>NIL</v>
      </c>
    </row>
    <row r="210" spans="1:10">
      <c r="A210" s="569"/>
      <c r="B210" s="567" t="s">
        <v>333</v>
      </c>
      <c r="C210" s="567"/>
      <c r="D210" s="567"/>
      <c r="E210" s="67" t="str">
        <f>IF([1]LTA!H18&gt;0,[1]LTA!H18,"NIL")</f>
        <v>NIL</v>
      </c>
      <c r="F210" s="67" t="str">
        <f>IF([1]LTA!I18&gt;0,[1]LTA!I18,"NIL")</f>
        <v>NIL</v>
      </c>
      <c r="G210" s="67" t="str">
        <f>IF([1]LTA!J18&gt;0,[1]LTA!J18,"NIL")</f>
        <v>NIL</v>
      </c>
      <c r="H210" s="67" t="str">
        <f>IF([1]LTA!K18&gt;0,[1]LTA!K18,"NIL")</f>
        <v>NIL</v>
      </c>
      <c r="I210" s="67" t="str">
        <f>IF([1]LTA!L18&gt;0,[1]LTA!L18,"NIL")</f>
        <v>NIL</v>
      </c>
      <c r="J210" s="67" t="str">
        <f>IF([1]LTA!M18&gt;0,[1]LTA!M18,"NIL")</f>
        <v>NIL</v>
      </c>
    </row>
    <row r="211" spans="1:10">
      <c r="A211" s="58" t="s">
        <v>335</v>
      </c>
      <c r="B211" s="567" t="s">
        <v>336</v>
      </c>
      <c r="C211" s="567"/>
      <c r="D211" s="567"/>
      <c r="E211" s="67" t="str">
        <f>IF([1]LTA!H19&gt;0,[1]LTA!H19,"NIL")</f>
        <v>NIL</v>
      </c>
      <c r="F211" s="67" t="str">
        <f>IF([1]LTA!I19&gt;0,[1]LTA!I19,"NIL")</f>
        <v>NIL</v>
      </c>
      <c r="G211" s="67" t="str">
        <f>IF([1]LTA!J19&gt;0,[1]LTA!J19,"NIL")</f>
        <v>NIL</v>
      </c>
      <c r="H211" s="67" t="str">
        <f>IF([1]LTA!K19&gt;0,[1]LTA!K19,"NIL")</f>
        <v>NIL</v>
      </c>
      <c r="I211" s="67" t="str">
        <f>IF([1]LTA!L19&gt;0,[1]LTA!L19,"NIL")</f>
        <v>NIL</v>
      </c>
      <c r="J211" s="67" t="str">
        <f>IF([1]LTA!M19&gt;0,[1]LTA!M19,"NIL")</f>
        <v>NIL</v>
      </c>
    </row>
    <row r="212" spans="1:10">
      <c r="A212" s="58" t="s">
        <v>178</v>
      </c>
      <c r="B212" s="567"/>
      <c r="C212" s="567"/>
      <c r="D212" s="567"/>
      <c r="E212" s="67" t="str">
        <f>IF([1]LTA!H20&gt;0,[1]LTA!H20,"NIL")</f>
        <v>NIL</v>
      </c>
      <c r="F212" s="67" t="str">
        <f>IF([1]LTA!I20&gt;0,[1]LTA!I20,"NIL")</f>
        <v>NIL</v>
      </c>
      <c r="G212" s="67" t="str">
        <f>IF([1]LTA!J20&gt;0,[1]LTA!J20,"NIL")</f>
        <v>NIL</v>
      </c>
      <c r="H212" s="67" t="str">
        <f>IF([1]LTA!K20&gt;0,[1]LTA!K20,"NIL")</f>
        <v>NIL</v>
      </c>
      <c r="I212" s="67" t="str">
        <f>IF([1]LTA!L20&gt;0,[1]LTA!L20,"NIL")</f>
        <v>NIL</v>
      </c>
      <c r="J212" s="67" t="str">
        <f>IF([1]LTA!M20&gt;0,[1]LTA!M20,"NIL")</f>
        <v>NIL</v>
      </c>
    </row>
    <row r="213" spans="1:10">
      <c r="A213" s="58" t="s">
        <v>180</v>
      </c>
      <c r="B213" s="567"/>
      <c r="C213" s="567"/>
      <c r="D213" s="567"/>
      <c r="E213" s="67" t="str">
        <f>IF([1]LTA!H21&gt;0,[1]LTA!H21,"NIL")</f>
        <v>NIL</v>
      </c>
      <c r="F213" s="67" t="str">
        <f>IF([1]LTA!I21&gt;0,[1]LTA!I21,"NIL")</f>
        <v>NIL</v>
      </c>
      <c r="G213" s="67" t="str">
        <f>IF([1]LTA!J21&gt;0,[1]LTA!J21,"NIL")</f>
        <v>NIL</v>
      </c>
      <c r="H213" s="67" t="str">
        <f>IF([1]LTA!K21&gt;0,[1]LTA!K21,"NIL")</f>
        <v>NIL</v>
      </c>
      <c r="I213" s="67" t="str">
        <f>IF([1]LTA!L21&gt;0,[1]LTA!L21,"NIL")</f>
        <v>NIL</v>
      </c>
      <c r="J213" s="67" t="str">
        <f>IF([1]LTA!M21&gt;0,[1]LTA!M21,"NIL")</f>
        <v>NIL</v>
      </c>
    </row>
    <row r="214" spans="1:10">
      <c r="A214" s="58" t="s">
        <v>279</v>
      </c>
      <c r="B214" s="567"/>
      <c r="C214" s="567"/>
      <c r="D214" s="567"/>
      <c r="E214" s="67" t="str">
        <f>IF([1]LTA!H22&gt;0,[1]LTA!H22,"NIL")</f>
        <v>NIL</v>
      </c>
      <c r="F214" s="67" t="str">
        <f>IF([1]LTA!I22&gt;0,[1]LTA!I22,"NIL")</f>
        <v>NIL</v>
      </c>
      <c r="G214" s="67" t="str">
        <f>IF([1]LTA!J22&gt;0,[1]LTA!J22,"NIL")</f>
        <v>NIL</v>
      </c>
      <c r="H214" s="67" t="str">
        <f>IF([1]LTA!K22&gt;0,[1]LTA!K22,"NIL")</f>
        <v>NIL</v>
      </c>
      <c r="I214" s="67" t="str">
        <f>IF([1]LTA!L22&gt;0,[1]LTA!L22,"NIL")</f>
        <v>NIL</v>
      </c>
      <c r="J214" s="67" t="str">
        <f>IF([1]LTA!M22&gt;0,[1]LTA!M22,"NIL")</f>
        <v>NIL</v>
      </c>
    </row>
    <row r="215" spans="1:10">
      <c r="A215" s="58" t="s">
        <v>337</v>
      </c>
      <c r="B215" s="712" t="s">
        <v>338</v>
      </c>
      <c r="C215" s="713"/>
      <c r="D215" s="714"/>
      <c r="E215" s="67" t="str">
        <f>IF([1]LTA!H23&gt;0,[1]LTA!H23,"NIL")</f>
        <v>NIL</v>
      </c>
      <c r="F215" s="67" t="str">
        <f>IF([1]LTA!I23&gt;0,[1]LTA!I23,"NIL")</f>
        <v>NIL</v>
      </c>
      <c r="G215" s="67" t="str">
        <f>IF([1]LTA!J23&gt;0,[1]LTA!J23,"NIL")</f>
        <v>NIL</v>
      </c>
      <c r="H215" s="67" t="str">
        <f>IF([1]LTA!K23&gt;0,[1]LTA!K23,"NIL")</f>
        <v>NIL</v>
      </c>
      <c r="I215" s="67" t="str">
        <f>IF([1]LTA!L23&gt;0,[1]LTA!L23,"NIL")</f>
        <v>NIL</v>
      </c>
      <c r="J215" s="67" t="str">
        <f>IF([1]LTA!M23&gt;0,[1]LTA!M23,"NIL")</f>
        <v>NIL</v>
      </c>
    </row>
    <row r="216" spans="1:10">
      <c r="A216" s="58" t="s">
        <v>178</v>
      </c>
      <c r="B216" s="567"/>
      <c r="C216" s="567"/>
      <c r="D216" s="567"/>
      <c r="E216" s="67" t="str">
        <f>IF([1]LTA!H24&gt;0,[1]LTA!H24,"NIL")</f>
        <v>NIL</v>
      </c>
      <c r="F216" s="67" t="str">
        <f>IF([1]LTA!I24&gt;0,[1]LTA!I24,"NIL")</f>
        <v>NIL</v>
      </c>
      <c r="G216" s="67" t="str">
        <f>IF([1]LTA!J24&gt;0,[1]LTA!J24,"NIL")</f>
        <v>NIL</v>
      </c>
      <c r="H216" s="67" t="str">
        <f>IF([1]LTA!K24&gt;0,[1]LTA!K24,"NIL")</f>
        <v>NIL</v>
      </c>
      <c r="I216" s="67" t="str">
        <f>IF([1]LTA!L24&gt;0,[1]LTA!L24,"NIL")</f>
        <v>NIL</v>
      </c>
      <c r="J216" s="67" t="str">
        <f>IF([1]LTA!M24&gt;0,[1]LTA!M24,"NIL")</f>
        <v>NIL</v>
      </c>
    </row>
    <row r="217" spans="1:10">
      <c r="A217" s="58" t="s">
        <v>180</v>
      </c>
      <c r="B217" s="567"/>
      <c r="C217" s="567"/>
      <c r="D217" s="567"/>
      <c r="E217" s="67" t="str">
        <f>IF([1]LTA!H25&gt;0,[1]LTA!H25,"NIL")</f>
        <v>NIL</v>
      </c>
      <c r="F217" s="67" t="str">
        <f>IF([1]LTA!I25&gt;0,[1]LTA!I25,"NIL")</f>
        <v>NIL</v>
      </c>
      <c r="G217" s="67" t="str">
        <f>IF([1]LTA!J25&gt;0,[1]LTA!J25,"NIL")</f>
        <v>NIL</v>
      </c>
      <c r="H217" s="67" t="str">
        <f>IF([1]LTA!K25&gt;0,[1]LTA!K25,"NIL")</f>
        <v>NIL</v>
      </c>
      <c r="I217" s="67" t="str">
        <f>IF([1]LTA!L25&gt;0,[1]LTA!L25,"NIL")</f>
        <v>NIL</v>
      </c>
      <c r="J217" s="67" t="str">
        <f>IF([1]LTA!M25&gt;0,[1]LTA!M25,"NIL")</f>
        <v>NIL</v>
      </c>
    </row>
    <row r="218" spans="1:10">
      <c r="A218" s="58" t="s">
        <v>279</v>
      </c>
      <c r="B218" s="567"/>
      <c r="C218" s="567"/>
      <c r="D218" s="567"/>
      <c r="E218" s="67" t="str">
        <f>IF([1]LTA!H26&gt;0,[1]LTA!H26,"NIL")</f>
        <v/>
      </c>
      <c r="F218" s="67" t="str">
        <f>IF([1]LTA!I26&gt;0,[1]LTA!I26,"NIL")</f>
        <v>NIL</v>
      </c>
      <c r="G218" s="67" t="str">
        <f>IF([1]LTA!J26&gt;0,[1]LTA!J26,"NIL")</f>
        <v>NIL</v>
      </c>
      <c r="H218" s="67" t="str">
        <f>IF([1]LTA!K26&gt;0,[1]LTA!K26,"NIL")</f>
        <v>NIL</v>
      </c>
      <c r="I218" s="67" t="str">
        <f>IF([1]LTA!L26&gt;0,[1]LTA!L26,"NIL")</f>
        <v>NIL</v>
      </c>
      <c r="J218" s="67" t="str">
        <f>IF([1]LTA!M26&gt;0,[1]LTA!M26,"NIL")</f>
        <v>NIL</v>
      </c>
    </row>
    <row r="219" spans="1:10">
      <c r="A219" s="596" t="s">
        <v>339</v>
      </c>
      <c r="B219" s="596"/>
      <c r="C219" s="596"/>
      <c r="D219" s="596"/>
      <c r="E219" s="596"/>
      <c r="F219" s="596"/>
      <c r="G219" s="596"/>
      <c r="H219" s="596"/>
      <c r="I219" s="596"/>
      <c r="J219" s="83"/>
    </row>
    <row r="220" spans="1:10" ht="18" customHeight="1">
      <c r="A220" s="711" t="s">
        <v>340</v>
      </c>
      <c r="B220" s="711"/>
      <c r="C220" s="711"/>
      <c r="D220" s="711"/>
      <c r="E220" s="711"/>
      <c r="F220" s="711"/>
      <c r="G220" s="711"/>
      <c r="H220" s="711"/>
      <c r="I220" s="711"/>
      <c r="J220" s="711"/>
    </row>
    <row r="221" spans="1:10">
      <c r="A221" s="65"/>
      <c r="B221" s="83"/>
      <c r="C221" s="83"/>
      <c r="D221" s="83"/>
      <c r="E221" s="83"/>
      <c r="F221" s="83"/>
      <c r="G221" s="83"/>
      <c r="H221" s="83"/>
      <c r="I221" s="83"/>
      <c r="J221" s="83"/>
    </row>
    <row r="222" spans="1:10">
      <c r="A222" s="65"/>
      <c r="B222" s="614" t="s">
        <v>153</v>
      </c>
      <c r="C222" s="614"/>
      <c r="D222" s="614"/>
      <c r="E222" s="614"/>
      <c r="F222" s="83"/>
      <c r="G222" s="83"/>
      <c r="H222" s="83"/>
      <c r="I222" s="83"/>
      <c r="J222" s="83"/>
    </row>
    <row r="223" spans="1:10">
      <c r="A223" s="65"/>
      <c r="B223" s="614" t="s">
        <v>2</v>
      </c>
      <c r="C223" s="614"/>
      <c r="D223" s="614"/>
      <c r="E223" s="614"/>
      <c r="F223" s="83"/>
      <c r="G223" s="83"/>
      <c r="H223" s="83"/>
      <c r="I223" s="83"/>
      <c r="J223" s="83"/>
    </row>
    <row r="224" spans="1:10">
      <c r="A224" s="65"/>
      <c r="B224" s="614" t="s">
        <v>341</v>
      </c>
      <c r="C224" s="614"/>
      <c r="D224" s="614"/>
      <c r="E224" s="614"/>
      <c r="F224" s="83"/>
      <c r="G224" s="83"/>
      <c r="H224" s="83"/>
      <c r="I224" s="83"/>
      <c r="J224" s="83"/>
    </row>
    <row r="225" spans="1:10">
      <c r="A225" s="65"/>
      <c r="B225" s="614" t="s">
        <v>342</v>
      </c>
      <c r="C225" s="614"/>
      <c r="D225" s="614"/>
      <c r="E225" s="614"/>
      <c r="F225" s="83"/>
      <c r="G225" s="83"/>
      <c r="H225" s="83"/>
      <c r="I225" s="83"/>
      <c r="J225" s="83"/>
    </row>
    <row r="226" spans="1:10">
      <c r="A226" s="65"/>
      <c r="B226" s="83"/>
      <c r="C226" s="83"/>
      <c r="D226" s="83"/>
      <c r="E226" s="83"/>
      <c r="F226" s="83"/>
      <c r="G226" s="83"/>
      <c r="H226" s="83"/>
      <c r="I226" s="83"/>
      <c r="J226" s="83"/>
    </row>
    <row r="227" spans="1:10" ht="18" customHeight="1">
      <c r="A227" s="561" t="s">
        <v>343</v>
      </c>
      <c r="B227" s="561"/>
      <c r="C227" s="561"/>
      <c r="D227" s="561"/>
      <c r="E227" s="561"/>
      <c r="F227" s="561"/>
      <c r="G227" s="561"/>
      <c r="H227" s="561"/>
      <c r="I227" s="561"/>
      <c r="J227" s="561"/>
    </row>
    <row r="228" spans="1:10">
      <c r="A228" s="561"/>
      <c r="B228" s="561"/>
      <c r="C228" s="561"/>
      <c r="D228" s="561"/>
      <c r="E228" s="561"/>
      <c r="F228" s="561"/>
      <c r="G228" s="561"/>
      <c r="H228" s="561"/>
      <c r="I228" s="561"/>
      <c r="J228" s="561"/>
    </row>
    <row r="229" spans="1:10">
      <c r="A229" s="62"/>
      <c r="B229" s="62"/>
      <c r="C229" s="62"/>
      <c r="D229" s="62"/>
      <c r="E229" s="62"/>
      <c r="F229" s="62"/>
      <c r="G229" s="62"/>
      <c r="H229" s="62"/>
      <c r="I229" s="62"/>
      <c r="J229" s="93">
        <v>12</v>
      </c>
    </row>
    <row r="230" spans="1:10">
      <c r="A230" s="719" t="s">
        <v>344</v>
      </c>
      <c r="B230" s="719"/>
      <c r="C230" s="719"/>
      <c r="D230" s="719"/>
      <c r="E230" s="719"/>
      <c r="F230" s="719"/>
      <c r="G230" s="719"/>
      <c r="H230" s="719"/>
      <c r="I230" s="719"/>
      <c r="J230" s="83"/>
    </row>
    <row r="231" spans="1:10">
      <c r="A231" s="614" t="s">
        <v>345</v>
      </c>
      <c r="B231" s="614"/>
      <c r="C231" s="614"/>
      <c r="D231" s="614"/>
      <c r="E231" s="614"/>
      <c r="F231" s="614"/>
      <c r="G231" s="614"/>
      <c r="H231" s="614"/>
      <c r="I231" s="614"/>
      <c r="J231" s="83"/>
    </row>
    <row r="232" spans="1:10">
      <c r="A232" s="719" t="s">
        <v>346</v>
      </c>
      <c r="B232" s="719"/>
      <c r="C232" s="719"/>
      <c r="D232" s="719"/>
      <c r="E232" s="719"/>
      <c r="F232" s="719"/>
      <c r="G232" s="719"/>
      <c r="H232" s="719"/>
      <c r="I232" s="719"/>
      <c r="J232" s="83"/>
    </row>
    <row r="233" spans="1:10">
      <c r="A233" s="65"/>
      <c r="B233" s="83"/>
      <c r="C233" s="83"/>
      <c r="D233" s="83"/>
      <c r="E233" s="83"/>
      <c r="F233" s="83"/>
      <c r="G233" s="83"/>
      <c r="H233" s="83"/>
      <c r="I233" s="83"/>
      <c r="J233" s="83"/>
    </row>
    <row r="234" spans="1:10">
      <c r="A234" s="697" t="s">
        <v>347</v>
      </c>
      <c r="B234" s="697"/>
      <c r="C234" s="697"/>
      <c r="D234" s="697"/>
      <c r="E234" s="697"/>
      <c r="F234" s="697"/>
      <c r="G234" s="697"/>
      <c r="H234" s="697"/>
      <c r="I234" s="697"/>
      <c r="J234" s="94"/>
    </row>
    <row r="235" spans="1:10">
      <c r="A235" s="95"/>
      <c r="B235" s="95"/>
      <c r="C235" s="95"/>
      <c r="D235" s="95"/>
      <c r="E235" s="95"/>
      <c r="F235" s="95"/>
      <c r="G235" s="95"/>
      <c r="H235" s="95"/>
      <c r="I235" s="95"/>
      <c r="J235" s="83"/>
    </row>
    <row r="236" spans="1:10" ht="18" customHeight="1">
      <c r="A236" s="599" t="s">
        <v>348</v>
      </c>
      <c r="B236" s="715"/>
      <c r="C236" s="599" t="s">
        <v>349</v>
      </c>
      <c r="D236" s="599" t="s">
        <v>350</v>
      </c>
      <c r="E236" s="599"/>
      <c r="F236" s="599"/>
      <c r="G236" s="599" t="s">
        <v>351</v>
      </c>
      <c r="H236" s="599" t="s">
        <v>352</v>
      </c>
      <c r="I236" s="599"/>
      <c r="J236" s="83"/>
    </row>
    <row r="237" spans="1:10" ht="18.75" thickBot="1">
      <c r="A237" s="716"/>
      <c r="B237" s="716"/>
      <c r="C237" s="599"/>
      <c r="D237" s="717"/>
      <c r="E237" s="717"/>
      <c r="F237" s="717"/>
      <c r="G237" s="599"/>
      <c r="H237" s="599"/>
      <c r="I237" s="599"/>
      <c r="J237" s="83"/>
    </row>
    <row r="238" spans="1:10">
      <c r="A238" s="718">
        <v>2</v>
      </c>
      <c r="B238" s="718"/>
      <c r="C238" s="599"/>
      <c r="D238" s="718">
        <v>66</v>
      </c>
      <c r="E238" s="718"/>
      <c r="F238" s="718"/>
      <c r="G238" s="599"/>
      <c r="H238" s="599"/>
      <c r="I238" s="599"/>
      <c r="J238" s="83"/>
    </row>
    <row r="239" spans="1:10" ht="20.25" customHeight="1">
      <c r="A239" s="96"/>
      <c r="B239" s="83"/>
      <c r="C239" s="97">
        <f>[1]Mastersheet!H75+[1]Mastersheet!H76</f>
        <v>90000</v>
      </c>
      <c r="D239" s="599" t="s">
        <v>349</v>
      </c>
      <c r="E239" s="98">
        <f>[1]Mastersheet!H77</f>
        <v>50</v>
      </c>
      <c r="F239" s="99"/>
      <c r="G239" s="599" t="s">
        <v>351</v>
      </c>
      <c r="H239" s="720">
        <f>[1]Mastersheet!H65</f>
        <v>45000</v>
      </c>
      <c r="I239" s="720"/>
      <c r="J239" s="83"/>
    </row>
    <row r="240" spans="1:10" ht="20.25" customHeight="1">
      <c r="A240" s="96"/>
      <c r="B240" s="83"/>
      <c r="C240" s="65">
        <v>2</v>
      </c>
      <c r="D240" s="599"/>
      <c r="E240" s="65">
        <f>IF([1]Mastersheet!C73="After 01-07-2013",56,66)</f>
        <v>66</v>
      </c>
      <c r="F240" s="99"/>
      <c r="G240" s="599"/>
      <c r="H240" s="720"/>
      <c r="I240" s="720"/>
      <c r="J240" s="83"/>
    </row>
    <row r="241" spans="1:10" ht="19.5" customHeight="1">
      <c r="A241" s="96"/>
      <c r="B241" s="99"/>
      <c r="C241" s="83"/>
      <c r="D241" s="99"/>
      <c r="E241" s="99"/>
      <c r="F241" s="99"/>
      <c r="G241" s="722" t="str">
        <f>IF((C239*E239)/(C240*E240)&gt;[1]Pravesh!$I$133,"","(Subject to minimum pension rate applicable)")</f>
        <v/>
      </c>
      <c r="H241" s="722"/>
      <c r="I241" s="722"/>
      <c r="J241" s="722"/>
    </row>
    <row r="242" spans="1:10">
      <c r="A242" s="697" t="s">
        <v>353</v>
      </c>
      <c r="B242" s="697"/>
      <c r="C242" s="697"/>
      <c r="D242" s="697"/>
      <c r="E242" s="697"/>
      <c r="F242" s="697"/>
      <c r="G242" s="697"/>
      <c r="H242" s="697"/>
      <c r="I242" s="697"/>
      <c r="J242" s="83"/>
    </row>
    <row r="243" spans="1:10">
      <c r="A243" s="95"/>
      <c r="B243" s="95"/>
      <c r="C243" s="95"/>
      <c r="D243" s="95"/>
      <c r="E243" s="95"/>
      <c r="F243" s="95"/>
      <c r="G243" s="95"/>
      <c r="H243" s="95"/>
      <c r="I243" s="95"/>
      <c r="J243" s="83"/>
    </row>
    <row r="244" spans="1:10" ht="18" customHeight="1">
      <c r="A244" s="599" t="s">
        <v>348</v>
      </c>
      <c r="B244" s="599"/>
      <c r="C244" s="599" t="s">
        <v>349</v>
      </c>
      <c r="D244" s="599" t="s">
        <v>350</v>
      </c>
      <c r="E244" s="599"/>
      <c r="F244" s="599"/>
      <c r="G244" s="599" t="s">
        <v>351</v>
      </c>
      <c r="H244" s="599" t="s">
        <v>354</v>
      </c>
      <c r="I244" s="599"/>
      <c r="J244" s="599"/>
    </row>
    <row r="245" spans="1:10" ht="18.75" thickBot="1">
      <c r="A245" s="599"/>
      <c r="B245" s="599"/>
      <c r="C245" s="599"/>
      <c r="D245" s="717"/>
      <c r="E245" s="717"/>
      <c r="F245" s="717"/>
      <c r="G245" s="599"/>
      <c r="H245" s="599"/>
      <c r="I245" s="599"/>
      <c r="J245" s="599"/>
    </row>
    <row r="246" spans="1:10">
      <c r="A246" s="599"/>
      <c r="B246" s="599"/>
      <c r="C246" s="599"/>
      <c r="D246" s="718">
        <v>4</v>
      </c>
      <c r="E246" s="718"/>
      <c r="F246" s="718"/>
      <c r="G246" s="599"/>
      <c r="H246" s="599"/>
      <c r="I246" s="599"/>
      <c r="J246" s="599"/>
    </row>
    <row r="247" spans="1:10" ht="20.25" customHeight="1">
      <c r="A247" s="96"/>
      <c r="B247" s="96"/>
      <c r="C247" s="599">
        <f>[1]Mastersheet!H68</f>
        <v>139500</v>
      </c>
      <c r="D247" s="599" t="s">
        <v>349</v>
      </c>
      <c r="E247" s="97">
        <f>[1]Pravesh!E93</f>
        <v>66</v>
      </c>
      <c r="F247" s="96"/>
      <c r="G247" s="63"/>
      <c r="H247" s="720">
        <f>[1]Mastersheet!H70</f>
        <v>2301750</v>
      </c>
      <c r="I247" s="720"/>
      <c r="J247" s="83"/>
    </row>
    <row r="248" spans="1:10">
      <c r="A248" s="96"/>
      <c r="B248" s="96"/>
      <c r="C248" s="599"/>
      <c r="D248" s="599"/>
      <c r="E248" s="96">
        <v>4</v>
      </c>
      <c r="F248" s="96"/>
      <c r="G248" s="63"/>
      <c r="H248" s="720"/>
      <c r="I248" s="720"/>
      <c r="J248" s="83"/>
    </row>
    <row r="249" spans="1:10" ht="18.75">
      <c r="A249" s="96"/>
      <c r="B249" s="96"/>
      <c r="C249" s="63"/>
      <c r="D249" s="63"/>
      <c r="E249" s="96"/>
      <c r="F249" s="96"/>
      <c r="G249" s="63"/>
      <c r="H249" s="100"/>
      <c r="I249" s="100"/>
      <c r="J249" s="83"/>
    </row>
    <row r="250" spans="1:10" ht="18.75" customHeight="1">
      <c r="A250" s="721" t="str">
        <f>[1]Pravesh!F239</f>
        <v>[After amount adjusted  Under sub rules (2),(3) and (4) of Rule 93  Rs.  NIL  and   Under rule 94  Rs.  NIL   and amount mentioned in Form No 8  Rs.  NIL ,Total adjustable amt.Rs.0] --&gt;  details is attached</v>
      </c>
      <c r="B250" s="721"/>
      <c r="C250" s="721"/>
      <c r="D250" s="721"/>
      <c r="E250" s="721"/>
      <c r="F250" s="721"/>
      <c r="G250" s="721"/>
      <c r="H250" s="721"/>
      <c r="I250" s="721"/>
      <c r="J250" s="721"/>
    </row>
    <row r="251" spans="1:10" ht="18.75" customHeight="1">
      <c r="A251" s="721"/>
      <c r="B251" s="721"/>
      <c r="C251" s="721"/>
      <c r="D251" s="721"/>
      <c r="E251" s="721"/>
      <c r="F251" s="721"/>
      <c r="G251" s="721"/>
      <c r="H251" s="721"/>
      <c r="I251" s="721"/>
      <c r="J251" s="721"/>
    </row>
    <row r="252" spans="1:10">
      <c r="A252" s="613" t="s">
        <v>355</v>
      </c>
      <c r="B252" s="613"/>
      <c r="C252" s="613"/>
      <c r="D252" s="613"/>
      <c r="E252" s="613"/>
      <c r="F252" s="613"/>
      <c r="G252" s="613"/>
      <c r="H252" s="613"/>
      <c r="I252" s="613"/>
      <c r="J252" s="83"/>
    </row>
    <row r="253" spans="1:10" ht="18" customHeight="1">
      <c r="A253" s="599" t="s">
        <v>356</v>
      </c>
      <c r="B253" s="599"/>
      <c r="C253" s="599"/>
      <c r="D253" s="599"/>
      <c r="E253" s="599"/>
      <c r="F253" s="599"/>
      <c r="G253" s="599"/>
      <c r="H253" s="599"/>
      <c r="I253" s="599"/>
      <c r="J253" s="599"/>
    </row>
    <row r="254" spans="1:10">
      <c r="A254" s="599"/>
      <c r="B254" s="599"/>
      <c r="C254" s="599"/>
      <c r="D254" s="599"/>
      <c r="E254" s="599"/>
      <c r="F254" s="599"/>
      <c r="G254" s="599"/>
      <c r="H254" s="599"/>
      <c r="I254" s="599"/>
      <c r="J254" s="599"/>
    </row>
    <row r="255" spans="1:10">
      <c r="A255" s="101"/>
      <c r="B255" s="101"/>
      <c r="C255" s="101"/>
      <c r="D255" s="101"/>
      <c r="E255" s="101"/>
      <c r="F255" s="101"/>
      <c r="G255" s="101"/>
      <c r="H255" s="101"/>
      <c r="I255" s="101"/>
      <c r="J255" s="83"/>
    </row>
    <row r="256" spans="1:10">
      <c r="A256" s="65"/>
      <c r="B256" s="83"/>
      <c r="C256" s="83"/>
      <c r="D256" s="83"/>
      <c r="E256" s="83"/>
      <c r="F256" s="83"/>
      <c r="G256" s="83"/>
      <c r="H256" s="83"/>
      <c r="I256" s="83"/>
      <c r="J256" s="83"/>
    </row>
    <row r="257" spans="1:10">
      <c r="A257" s="65"/>
      <c r="B257" s="83"/>
      <c r="C257" s="83"/>
      <c r="D257" s="83"/>
      <c r="E257" s="83"/>
      <c r="F257" s="614" t="s">
        <v>357</v>
      </c>
      <c r="G257" s="614"/>
      <c r="H257" s="614"/>
      <c r="I257" s="614"/>
      <c r="J257" s="83"/>
    </row>
    <row r="262" spans="1:10" ht="15.75" customHeight="1"/>
    <row r="263" spans="1:10" ht="15.75" customHeight="1"/>
    <row r="264" spans="1:10" ht="18.75" customHeight="1"/>
  </sheetData>
  <mergeCells count="355">
    <mergeCell ref="A253:J254"/>
    <mergeCell ref="F257:I257"/>
    <mergeCell ref="D246:F246"/>
    <mergeCell ref="C247:C248"/>
    <mergeCell ref="D247:D248"/>
    <mergeCell ref="H247:I248"/>
    <mergeCell ref="A250:J251"/>
    <mergeCell ref="A252:I252"/>
    <mergeCell ref="D239:D240"/>
    <mergeCell ref="G239:G240"/>
    <mergeCell ref="H239:I240"/>
    <mergeCell ref="G241:J241"/>
    <mergeCell ref="A242:I242"/>
    <mergeCell ref="A244:B246"/>
    <mergeCell ref="C244:C246"/>
    <mergeCell ref="D244:F245"/>
    <mergeCell ref="G244:G246"/>
    <mergeCell ref="H244:J246"/>
    <mergeCell ref="A234:I234"/>
    <mergeCell ref="A236:B237"/>
    <mergeCell ref="C236:C238"/>
    <mergeCell ref="D236:F237"/>
    <mergeCell ref="G236:G238"/>
    <mergeCell ref="H236:I238"/>
    <mergeCell ref="A238:B238"/>
    <mergeCell ref="D238:F238"/>
    <mergeCell ref="B224:E224"/>
    <mergeCell ref="B225:E225"/>
    <mergeCell ref="A227:J228"/>
    <mergeCell ref="A230:I230"/>
    <mergeCell ref="A231:I231"/>
    <mergeCell ref="A232:I232"/>
    <mergeCell ref="B217:D217"/>
    <mergeCell ref="B218:D218"/>
    <mergeCell ref="A219:I219"/>
    <mergeCell ref="A220:J220"/>
    <mergeCell ref="B222:E222"/>
    <mergeCell ref="B223:E223"/>
    <mergeCell ref="B211:D211"/>
    <mergeCell ref="B212:D212"/>
    <mergeCell ref="B213:D213"/>
    <mergeCell ref="B214:D214"/>
    <mergeCell ref="B215:D215"/>
    <mergeCell ref="B216:D216"/>
    <mergeCell ref="A203:A206"/>
    <mergeCell ref="B203:D203"/>
    <mergeCell ref="B204:D204"/>
    <mergeCell ref="B205:D205"/>
    <mergeCell ref="B206:D206"/>
    <mergeCell ref="A207:A210"/>
    <mergeCell ref="B207:D207"/>
    <mergeCell ref="B208:D208"/>
    <mergeCell ref="B209:D209"/>
    <mergeCell ref="B210:D210"/>
    <mergeCell ref="A197:D197"/>
    <mergeCell ref="B198:D198"/>
    <mergeCell ref="B199:D199"/>
    <mergeCell ref="A200:A202"/>
    <mergeCell ref="B201:D201"/>
    <mergeCell ref="B202:D202"/>
    <mergeCell ref="A194:D196"/>
    <mergeCell ref="E194:E196"/>
    <mergeCell ref="F194:F196"/>
    <mergeCell ref="G194:H195"/>
    <mergeCell ref="I194:I196"/>
    <mergeCell ref="J194:J196"/>
    <mergeCell ref="A190:J190"/>
    <mergeCell ref="A191:J191"/>
    <mergeCell ref="A192:F192"/>
    <mergeCell ref="G192:J192"/>
    <mergeCell ref="A193:F193"/>
    <mergeCell ref="G193:J193"/>
    <mergeCell ref="A183:A184"/>
    <mergeCell ref="B183:G184"/>
    <mergeCell ref="H183:J184"/>
    <mergeCell ref="G186:J186"/>
    <mergeCell ref="G187:J187"/>
    <mergeCell ref="A189:J189"/>
    <mergeCell ref="A179:A180"/>
    <mergeCell ref="B179:G180"/>
    <mergeCell ref="H179:J180"/>
    <mergeCell ref="A181:A182"/>
    <mergeCell ref="B181:G182"/>
    <mergeCell ref="H181:J182"/>
    <mergeCell ref="B175:F175"/>
    <mergeCell ref="G175:J175"/>
    <mergeCell ref="A176:A178"/>
    <mergeCell ref="B176:F176"/>
    <mergeCell ref="G176:J176"/>
    <mergeCell ref="C177:G177"/>
    <mergeCell ref="H177:J177"/>
    <mergeCell ref="C178:G178"/>
    <mergeCell ref="H178:J178"/>
    <mergeCell ref="B172:F172"/>
    <mergeCell ref="G172:J172"/>
    <mergeCell ref="B173:F173"/>
    <mergeCell ref="G173:J173"/>
    <mergeCell ref="B174:F174"/>
    <mergeCell ref="G174:J174"/>
    <mergeCell ref="A167:A169"/>
    <mergeCell ref="B167:H169"/>
    <mergeCell ref="I167:J169"/>
    <mergeCell ref="A170:J170"/>
    <mergeCell ref="B171:F171"/>
    <mergeCell ref="G171:J171"/>
    <mergeCell ref="I162:J162"/>
    <mergeCell ref="A163:A164"/>
    <mergeCell ref="B163:H164"/>
    <mergeCell ref="I163:J163"/>
    <mergeCell ref="I164:J164"/>
    <mergeCell ref="A165:A166"/>
    <mergeCell ref="B165:H166"/>
    <mergeCell ref="I165:J166"/>
    <mergeCell ref="A154:J154"/>
    <mergeCell ref="A155:J155"/>
    <mergeCell ref="A156:A159"/>
    <mergeCell ref="B156:J159"/>
    <mergeCell ref="A160:A162"/>
    <mergeCell ref="B160:F162"/>
    <mergeCell ref="H160:J160"/>
    <mergeCell ref="G161:H161"/>
    <mergeCell ref="I161:J161"/>
    <mergeCell ref="G162:H162"/>
    <mergeCell ref="A148:A149"/>
    <mergeCell ref="B148:J148"/>
    <mergeCell ref="B149:J149"/>
    <mergeCell ref="B150:J150"/>
    <mergeCell ref="B151:J151"/>
    <mergeCell ref="A153:J153"/>
    <mergeCell ref="A141:A143"/>
    <mergeCell ref="B141:J143"/>
    <mergeCell ref="A144:A147"/>
    <mergeCell ref="B144:J144"/>
    <mergeCell ref="C145:J145"/>
    <mergeCell ref="C146:J146"/>
    <mergeCell ref="C147:J147"/>
    <mergeCell ref="B134:J134"/>
    <mergeCell ref="B135:J135"/>
    <mergeCell ref="B136:J136"/>
    <mergeCell ref="B137:J137"/>
    <mergeCell ref="A138:A140"/>
    <mergeCell ref="B138:J140"/>
    <mergeCell ref="B124:J125"/>
    <mergeCell ref="G126:J126"/>
    <mergeCell ref="F128:J129"/>
    <mergeCell ref="A131:C131"/>
    <mergeCell ref="B132:J132"/>
    <mergeCell ref="B133:J133"/>
    <mergeCell ref="B119:E119"/>
    <mergeCell ref="F119:J119"/>
    <mergeCell ref="B120:E120"/>
    <mergeCell ref="F120:J120"/>
    <mergeCell ref="A121:A123"/>
    <mergeCell ref="B121:E123"/>
    <mergeCell ref="F121:J121"/>
    <mergeCell ref="F122:J122"/>
    <mergeCell ref="F123:J123"/>
    <mergeCell ref="B117:E117"/>
    <mergeCell ref="F117:G117"/>
    <mergeCell ref="H117:J117"/>
    <mergeCell ref="B118:E118"/>
    <mergeCell ref="F118:G118"/>
    <mergeCell ref="H118:J118"/>
    <mergeCell ref="B115:E115"/>
    <mergeCell ref="F115:G115"/>
    <mergeCell ref="H115:J115"/>
    <mergeCell ref="B116:E116"/>
    <mergeCell ref="F116:G116"/>
    <mergeCell ref="H116:J116"/>
    <mergeCell ref="B113:E113"/>
    <mergeCell ref="F113:G113"/>
    <mergeCell ref="H113:J113"/>
    <mergeCell ref="B114:E114"/>
    <mergeCell ref="F114:G114"/>
    <mergeCell ref="H114:J114"/>
    <mergeCell ref="I109:J109"/>
    <mergeCell ref="A110:A111"/>
    <mergeCell ref="B110:E111"/>
    <mergeCell ref="F110:G111"/>
    <mergeCell ref="H110:J111"/>
    <mergeCell ref="B112:E112"/>
    <mergeCell ref="F112:G112"/>
    <mergeCell ref="H112:J112"/>
    <mergeCell ref="A103:A109"/>
    <mergeCell ref="B103:J103"/>
    <mergeCell ref="C104:H104"/>
    <mergeCell ref="I104:J104"/>
    <mergeCell ref="B105:B108"/>
    <mergeCell ref="C105:J106"/>
    <mergeCell ref="D107:H107"/>
    <mergeCell ref="I107:J107"/>
    <mergeCell ref="D108:H108"/>
    <mergeCell ref="I108:J108"/>
    <mergeCell ref="A93:J93"/>
    <mergeCell ref="A86:A87"/>
    <mergeCell ref="B86:H87"/>
    <mergeCell ref="I86:J87"/>
    <mergeCell ref="B88:H88"/>
    <mergeCell ref="I88:J88"/>
    <mergeCell ref="B89:H89"/>
    <mergeCell ref="I89:J89"/>
    <mergeCell ref="A99:A102"/>
    <mergeCell ref="B99:B100"/>
    <mergeCell ref="C99:H100"/>
    <mergeCell ref="I99:J100"/>
    <mergeCell ref="B101:B102"/>
    <mergeCell ref="C101:H102"/>
    <mergeCell ref="I101:J102"/>
    <mergeCell ref="A94:A98"/>
    <mergeCell ref="B94:J94"/>
    <mergeCell ref="B95:B96"/>
    <mergeCell ref="C95:H96"/>
    <mergeCell ref="I95:J96"/>
    <mergeCell ref="B97:B98"/>
    <mergeCell ref="C97:H97"/>
    <mergeCell ref="I97:J98"/>
    <mergeCell ref="F79:F82"/>
    <mergeCell ref="G79:G82"/>
    <mergeCell ref="H79:H82"/>
    <mergeCell ref="I79:J82"/>
    <mergeCell ref="B90:H90"/>
    <mergeCell ref="I90:J90"/>
    <mergeCell ref="A91:A92"/>
    <mergeCell ref="B91:H92"/>
    <mergeCell ref="I91:J92"/>
    <mergeCell ref="I63:I64"/>
    <mergeCell ref="J63:J64"/>
    <mergeCell ref="C65:E65"/>
    <mergeCell ref="F65:G65"/>
    <mergeCell ref="C66:E66"/>
    <mergeCell ref="F66:G66"/>
    <mergeCell ref="A72:A85"/>
    <mergeCell ref="B72:J72"/>
    <mergeCell ref="B73:B74"/>
    <mergeCell ref="C73:H74"/>
    <mergeCell ref="I73:J74"/>
    <mergeCell ref="C75:H75"/>
    <mergeCell ref="I75:J75"/>
    <mergeCell ref="B76:B78"/>
    <mergeCell ref="C76:H78"/>
    <mergeCell ref="I76:J78"/>
    <mergeCell ref="B83:D83"/>
    <mergeCell ref="I83:J83"/>
    <mergeCell ref="B84:D84"/>
    <mergeCell ref="I84:J84"/>
    <mergeCell ref="B85:D85"/>
    <mergeCell ref="I85:J85"/>
    <mergeCell ref="B79:D82"/>
    <mergeCell ref="E79:E82"/>
    <mergeCell ref="J57:J58"/>
    <mergeCell ref="C58:G58"/>
    <mergeCell ref="C59:G59"/>
    <mergeCell ref="C60:G60"/>
    <mergeCell ref="A61:A71"/>
    <mergeCell ref="B61:B62"/>
    <mergeCell ref="C61:J62"/>
    <mergeCell ref="B63:B64"/>
    <mergeCell ref="C63:E64"/>
    <mergeCell ref="F63:G64"/>
    <mergeCell ref="A55:A60"/>
    <mergeCell ref="B55:G55"/>
    <mergeCell ref="C56:G56"/>
    <mergeCell ref="C57:G57"/>
    <mergeCell ref="H57:H58"/>
    <mergeCell ref="I57:I58"/>
    <mergeCell ref="C67:E67"/>
    <mergeCell ref="F67:G67"/>
    <mergeCell ref="C68:G68"/>
    <mergeCell ref="H68:J68"/>
    <mergeCell ref="B69:B71"/>
    <mergeCell ref="C69:G71"/>
    <mergeCell ref="H69:J71"/>
    <mergeCell ref="H63:H64"/>
    <mergeCell ref="H47:J49"/>
    <mergeCell ref="A50:J50"/>
    <mergeCell ref="A51:A52"/>
    <mergeCell ref="B51:G52"/>
    <mergeCell ref="H51:J52"/>
    <mergeCell ref="A53:A54"/>
    <mergeCell ref="B53:G54"/>
    <mergeCell ref="H53:J54"/>
    <mergeCell ref="A42:A49"/>
    <mergeCell ref="B42:J42"/>
    <mergeCell ref="B43:B44"/>
    <mergeCell ref="C43:G44"/>
    <mergeCell ref="H43:J44"/>
    <mergeCell ref="B45:B46"/>
    <mergeCell ref="C45:G46"/>
    <mergeCell ref="H45:J46"/>
    <mergeCell ref="B47:B49"/>
    <mergeCell ref="C47:G49"/>
    <mergeCell ref="A37:A40"/>
    <mergeCell ref="B37:J37"/>
    <mergeCell ref="B38:G38"/>
    <mergeCell ref="B39:G39"/>
    <mergeCell ref="B40:G40"/>
    <mergeCell ref="B41:G41"/>
    <mergeCell ref="H41:J41"/>
    <mergeCell ref="C31:G32"/>
    <mergeCell ref="H31:J32"/>
    <mergeCell ref="A33:A36"/>
    <mergeCell ref="B33:J33"/>
    <mergeCell ref="B34:J34"/>
    <mergeCell ref="B35:G35"/>
    <mergeCell ref="B36:G36"/>
    <mergeCell ref="C25:G27"/>
    <mergeCell ref="H26:H27"/>
    <mergeCell ref="I26:I27"/>
    <mergeCell ref="J26:J27"/>
    <mergeCell ref="A28:A32"/>
    <mergeCell ref="B28:J28"/>
    <mergeCell ref="B29:B30"/>
    <mergeCell ref="C29:G30"/>
    <mergeCell ref="H29:J30"/>
    <mergeCell ref="B31:B32"/>
    <mergeCell ref="A20:A27"/>
    <mergeCell ref="B20:J20"/>
    <mergeCell ref="B21:B24"/>
    <mergeCell ref="C21:C22"/>
    <mergeCell ref="D21:G22"/>
    <mergeCell ref="H21:J22"/>
    <mergeCell ref="C23:C24"/>
    <mergeCell ref="D23:G24"/>
    <mergeCell ref="H23:J24"/>
    <mergeCell ref="B25:B27"/>
    <mergeCell ref="F17:J17"/>
    <mergeCell ref="A18:A19"/>
    <mergeCell ref="B18:E18"/>
    <mergeCell ref="F18:J18"/>
    <mergeCell ref="B19:E19"/>
    <mergeCell ref="F19:J19"/>
    <mergeCell ref="B11:E11"/>
    <mergeCell ref="F11:J11"/>
    <mergeCell ref="A12:A14"/>
    <mergeCell ref="B12:E14"/>
    <mergeCell ref="F12:J14"/>
    <mergeCell ref="A15:A17"/>
    <mergeCell ref="B15:J15"/>
    <mergeCell ref="B16:E16"/>
    <mergeCell ref="F16:J16"/>
    <mergeCell ref="B17:E17"/>
    <mergeCell ref="A8:A9"/>
    <mergeCell ref="B8:E9"/>
    <mergeCell ref="F8:J8"/>
    <mergeCell ref="F9:H9"/>
    <mergeCell ref="I9:J9"/>
    <mergeCell ref="B10:E10"/>
    <mergeCell ref="F10:J10"/>
    <mergeCell ref="A2:J2"/>
    <mergeCell ref="A3:J3"/>
    <mergeCell ref="A4:J4"/>
    <mergeCell ref="A5:J5"/>
    <mergeCell ref="A6:J6"/>
    <mergeCell ref="B7:E7"/>
    <mergeCell ref="F7:J7"/>
  </mergeCells>
  <pageMargins left="0.45" right="0.26" top="0.61" bottom="0.5" header="0.5" footer="0.47"/>
  <pageSetup paperSize="9" scale="90" orientation="portrait" r:id="rId1"/>
  <headerFooter alignWithMargins="0">
    <oddFooter>&amp;L16.18.1.22.5.19.8√97263.0458756048</oddFooter>
  </headerFooter>
  <rowBreaks count="6" manualBreakCount="6">
    <brk id="49" max="9" man="1"/>
    <brk id="92" max="9" man="1"/>
    <brk id="129" max="9" man="1"/>
    <brk id="151" max="9" man="1"/>
    <brk id="187" max="9" man="1"/>
    <brk id="228" max="9" man="1"/>
  </rowBreaks>
  <drawing r:id="rId2"/>
</worksheet>
</file>

<file path=xl/worksheets/sheet11.xml><?xml version="1.0" encoding="utf-8"?>
<worksheet xmlns="http://schemas.openxmlformats.org/spreadsheetml/2006/main" xmlns:r="http://schemas.openxmlformats.org/officeDocument/2006/relationships">
  <sheetPr codeName="Sheet12">
    <tabColor indexed="22"/>
  </sheetPr>
  <dimension ref="A1:S57"/>
  <sheetViews>
    <sheetView view="pageBreakPreview" zoomScaleSheetLayoutView="100" workbookViewId="0">
      <selection activeCell="A2" sqref="A2:I2"/>
    </sheetView>
  </sheetViews>
  <sheetFormatPr defaultColWidth="9.140625" defaultRowHeight="18.75" customHeight="1"/>
  <cols>
    <col min="1" max="8" width="9.140625" style="104"/>
    <col min="9" max="9" width="13.42578125" style="104" customWidth="1"/>
    <col min="10" max="16384" width="9.140625" style="104"/>
  </cols>
  <sheetData>
    <row r="1" spans="1:9" ht="18.75" customHeight="1">
      <c r="I1" s="105">
        <v>16</v>
      </c>
    </row>
    <row r="2" spans="1:9" ht="18.75" customHeight="1">
      <c r="A2" s="572" t="s">
        <v>361</v>
      </c>
      <c r="B2" s="572"/>
      <c r="C2" s="572"/>
      <c r="D2" s="572"/>
      <c r="E2" s="572"/>
      <c r="F2" s="572"/>
      <c r="G2" s="572"/>
      <c r="H2" s="572"/>
      <c r="I2" s="572"/>
    </row>
    <row r="3" spans="1:9" ht="18.75" customHeight="1">
      <c r="A3" s="558" t="s">
        <v>362</v>
      </c>
      <c r="B3" s="558"/>
      <c r="C3" s="558"/>
      <c r="D3" s="558"/>
      <c r="E3" s="558"/>
      <c r="F3" s="558"/>
      <c r="G3" s="558"/>
      <c r="H3" s="558"/>
      <c r="I3" s="558"/>
    </row>
    <row r="4" spans="1:9" ht="18.75" customHeight="1">
      <c r="A4" s="572" t="s">
        <v>363</v>
      </c>
      <c r="B4" s="572"/>
      <c r="C4" s="572"/>
      <c r="D4" s="572"/>
      <c r="E4" s="572"/>
      <c r="F4" s="572"/>
      <c r="G4" s="572"/>
      <c r="H4" s="572"/>
      <c r="I4" s="572"/>
    </row>
    <row r="5" spans="1:9" ht="18.75" customHeight="1">
      <c r="A5" s="572" t="s">
        <v>93</v>
      </c>
      <c r="B5" s="572"/>
      <c r="C5" s="572"/>
      <c r="D5" s="572"/>
      <c r="E5" s="572"/>
      <c r="F5" s="572"/>
      <c r="G5" s="572"/>
      <c r="H5" s="572"/>
      <c r="I5" s="572"/>
    </row>
    <row r="6" spans="1:9" ht="18.75" customHeight="1">
      <c r="A6" s="51"/>
      <c r="B6" s="106"/>
      <c r="C6" s="723" t="str">
        <f>[1]Mastersheet!G4</f>
        <v>SECONDARY EDUCATION</v>
      </c>
      <c r="D6" s="723"/>
      <c r="E6" s="723"/>
      <c r="F6" s="572" t="s">
        <v>94</v>
      </c>
      <c r="G6" s="572"/>
      <c r="H6" s="106"/>
      <c r="I6" s="106"/>
    </row>
    <row r="7" spans="1:9" ht="11.25" customHeight="1">
      <c r="A7" s="51"/>
      <c r="B7" s="106"/>
      <c r="C7" s="107"/>
      <c r="D7" s="107"/>
      <c r="E7" s="107"/>
      <c r="F7" s="108"/>
      <c r="G7" s="108"/>
      <c r="H7" s="106"/>
      <c r="I7" s="106"/>
    </row>
    <row r="8" spans="1:9" ht="18.75" customHeight="1">
      <c r="A8" s="51" t="s">
        <v>364</v>
      </c>
      <c r="B8" s="558"/>
      <c r="C8" s="558"/>
      <c r="D8" s="558"/>
      <c r="E8" s="558"/>
      <c r="F8" s="51" t="s">
        <v>365</v>
      </c>
      <c r="G8" s="51"/>
      <c r="H8" s="558"/>
      <c r="I8" s="558"/>
    </row>
    <row r="9" spans="1:9" ht="18.75" customHeight="1">
      <c r="A9" s="51"/>
      <c r="B9" s="51"/>
      <c r="C9" s="51"/>
      <c r="D9" s="51"/>
      <c r="E9" s="51"/>
      <c r="F9" s="51"/>
      <c r="G9" s="51"/>
      <c r="H9" s="51"/>
      <c r="I9" s="51"/>
    </row>
    <row r="10" spans="1:9" ht="18.75" customHeight="1">
      <c r="A10" s="572" t="s">
        <v>366</v>
      </c>
      <c r="B10" s="572"/>
      <c r="C10" s="572"/>
      <c r="D10" s="572"/>
      <c r="E10" s="572"/>
      <c r="F10" s="572"/>
      <c r="G10" s="572"/>
      <c r="H10" s="572"/>
      <c r="I10" s="572"/>
    </row>
    <row r="11" spans="1:9" ht="7.5" customHeight="1">
      <c r="A11" s="108"/>
      <c r="B11" s="108"/>
      <c r="C11" s="108"/>
      <c r="D11" s="108"/>
      <c r="E11" s="108"/>
      <c r="F11" s="108"/>
      <c r="G11" s="108"/>
      <c r="H11" s="108"/>
      <c r="I11" s="108"/>
    </row>
    <row r="12" spans="1:9" ht="22.5" customHeight="1">
      <c r="A12" s="51"/>
      <c r="B12" s="51" t="str">
        <f>'[1]Family data'!F3</f>
        <v>Shri</v>
      </c>
      <c r="C12" s="558" t="str">
        <f>[1]Mastersheet!B3</f>
        <v>ABCD</v>
      </c>
      <c r="D12" s="558"/>
      <c r="E12" s="558"/>
      <c r="F12" s="558"/>
      <c r="G12" s="558" t="s">
        <v>367</v>
      </c>
      <c r="H12" s="558"/>
      <c r="I12" s="558"/>
    </row>
    <row r="13" spans="1:9" ht="22.5" customHeight="1">
      <c r="A13" s="725" t="str">
        <f>[1]Mastersheet!B4</f>
        <v>S.D.I.</v>
      </c>
      <c r="B13" s="725"/>
      <c r="C13" s="725"/>
      <c r="D13" s="725"/>
      <c r="E13" s="558" t="s">
        <v>368</v>
      </c>
      <c r="F13" s="558"/>
      <c r="G13" s="558" t="str">
        <f>[1]Mastersheet!G5</f>
        <v>Subordinate Services</v>
      </c>
      <c r="H13" s="558"/>
      <c r="I13" s="558"/>
    </row>
    <row r="14" spans="1:9" ht="25.5" customHeight="1">
      <c r="A14" s="726" t="s">
        <v>369</v>
      </c>
      <c r="B14" s="726"/>
      <c r="C14" s="726"/>
      <c r="D14" s="726"/>
      <c r="E14" s="726"/>
      <c r="F14" s="726"/>
      <c r="G14" s="726"/>
      <c r="H14" s="727" t="str">
        <f>D54</f>
        <v>superannuation</v>
      </c>
      <c r="I14" s="727"/>
    </row>
    <row r="15" spans="1:9" ht="22.5" customHeight="1">
      <c r="A15" s="726" t="s">
        <v>370</v>
      </c>
      <c r="B15" s="726"/>
      <c r="C15" s="728" t="str">
        <f>[1]Mastersheet!H62</f>
        <v>31/03/2027</v>
      </c>
      <c r="D15" s="728"/>
    </row>
    <row r="16" spans="1:9" ht="15.75" hidden="1" customHeight="1">
      <c r="C16" s="109" t="s">
        <v>371</v>
      </c>
      <c r="D16" s="727" t="str">
        <f>[1]Pravesh!I59</f>
        <v>60  Year,0  Month  and  13  Days</v>
      </c>
      <c r="E16" s="727"/>
      <c r="F16" s="727"/>
      <c r="G16" s="727"/>
      <c r="H16" s="110"/>
      <c r="I16" s="110"/>
    </row>
    <row r="17" spans="1:19" ht="18.75" customHeight="1">
      <c r="A17" s="111">
        <v>2</v>
      </c>
      <c r="B17" s="724" t="s">
        <v>372</v>
      </c>
      <c r="C17" s="724"/>
      <c r="D17" s="724"/>
      <c r="E17" s="724"/>
      <c r="F17" s="724"/>
      <c r="G17" s="724"/>
      <c r="H17" s="551" t="str">
        <f>B12</f>
        <v>Shri</v>
      </c>
      <c r="I17" s="551"/>
      <c r="M17" s="53"/>
      <c r="N17" s="53"/>
    </row>
    <row r="18" spans="1:19" ht="18.75" customHeight="1">
      <c r="A18" s="53"/>
      <c r="B18" s="551" t="str">
        <f>C12</f>
        <v>ABCD</v>
      </c>
      <c r="C18" s="551"/>
      <c r="D18" s="551"/>
      <c r="E18" s="551"/>
      <c r="F18" s="551"/>
      <c r="G18" s="104" t="s">
        <v>373</v>
      </c>
      <c r="K18" s="53"/>
      <c r="L18" s="53"/>
      <c r="M18" s="53"/>
      <c r="N18" s="53"/>
    </row>
    <row r="19" spans="1:19" ht="18.75" customHeight="1">
      <c r="A19" s="112" t="s">
        <v>374</v>
      </c>
      <c r="B19" s="559" t="s">
        <v>375</v>
      </c>
      <c r="C19" s="559"/>
      <c r="D19" s="559"/>
      <c r="E19" s="559"/>
      <c r="F19" s="559"/>
      <c r="G19" s="559"/>
      <c r="H19" s="559"/>
      <c r="I19" s="559"/>
    </row>
    <row r="20" spans="1:19" ht="18.75" customHeight="1">
      <c r="A20" s="112"/>
      <c r="B20" s="559"/>
      <c r="C20" s="559"/>
      <c r="D20" s="559"/>
      <c r="E20" s="559"/>
      <c r="F20" s="559"/>
      <c r="G20" s="559"/>
      <c r="H20" s="559"/>
      <c r="I20" s="559"/>
    </row>
    <row r="21" spans="1:19" ht="18.75" customHeight="1">
      <c r="A21" s="112" t="s">
        <v>376</v>
      </c>
      <c r="B21" s="559" t="s">
        <v>377</v>
      </c>
      <c r="C21" s="559"/>
      <c r="D21" s="559"/>
      <c r="E21" s="559"/>
      <c r="F21" s="559"/>
      <c r="G21" s="559"/>
      <c r="H21" s="559"/>
      <c r="I21" s="559"/>
    </row>
    <row r="22" spans="1:19" ht="18.75" customHeight="1">
      <c r="A22" s="53"/>
      <c r="B22" s="559"/>
      <c r="C22" s="559"/>
      <c r="D22" s="559"/>
      <c r="E22" s="559"/>
      <c r="F22" s="559"/>
      <c r="G22" s="559"/>
      <c r="H22" s="559"/>
      <c r="I22" s="559"/>
      <c r="K22" s="551"/>
      <c r="L22" s="551"/>
      <c r="M22" s="551"/>
      <c r="N22" s="551"/>
      <c r="O22" s="551"/>
      <c r="P22" s="551"/>
      <c r="Q22" s="551"/>
      <c r="R22" s="551"/>
      <c r="S22" s="551"/>
    </row>
    <row r="23" spans="1:19" ht="18.75" customHeight="1">
      <c r="A23" s="112" t="s">
        <v>378</v>
      </c>
      <c r="B23" s="559" t="s">
        <v>379</v>
      </c>
      <c r="C23" s="559"/>
      <c r="D23" s="559"/>
      <c r="E23" s="559"/>
      <c r="F23" s="559"/>
      <c r="G23" s="559"/>
      <c r="H23" s="559"/>
      <c r="I23" s="559"/>
      <c r="K23" s="551"/>
      <c r="L23" s="551"/>
      <c r="M23" s="551"/>
      <c r="N23" s="551"/>
      <c r="O23" s="551"/>
      <c r="P23" s="551"/>
      <c r="Q23" s="551"/>
      <c r="R23" s="551"/>
      <c r="S23" s="551"/>
    </row>
    <row r="24" spans="1:19" ht="18.75" customHeight="1">
      <c r="A24" s="53"/>
      <c r="B24" s="53"/>
      <c r="C24" s="53"/>
      <c r="D24" s="53"/>
      <c r="E24" s="53"/>
      <c r="F24" s="53"/>
      <c r="G24" s="53"/>
      <c r="H24" s="53"/>
      <c r="I24" s="53"/>
      <c r="K24" s="551"/>
      <c r="L24" s="551"/>
      <c r="M24" s="551"/>
      <c r="N24" s="551"/>
      <c r="O24" s="551"/>
      <c r="P24" s="551"/>
      <c r="Q24" s="551"/>
      <c r="R24" s="551"/>
      <c r="S24" s="551"/>
    </row>
    <row r="25" spans="1:19" ht="18.75" customHeight="1">
      <c r="A25" s="51"/>
      <c r="B25" s="729" t="s">
        <v>380</v>
      </c>
      <c r="C25" s="729"/>
      <c r="D25" s="729"/>
      <c r="E25" s="558" t="s">
        <v>153</v>
      </c>
      <c r="F25" s="558"/>
      <c r="G25" s="558"/>
      <c r="H25" s="558"/>
      <c r="I25" s="558"/>
      <c r="K25" s="551"/>
      <c r="L25" s="551"/>
      <c r="M25" s="551"/>
      <c r="N25" s="551"/>
      <c r="O25" s="551"/>
      <c r="P25" s="551"/>
      <c r="Q25" s="551"/>
      <c r="R25" s="551"/>
      <c r="S25" s="551"/>
    </row>
    <row r="26" spans="1:19" ht="18.75" customHeight="1">
      <c r="A26" s="51"/>
      <c r="B26" s="729"/>
      <c r="C26" s="729"/>
      <c r="D26" s="729"/>
      <c r="E26" s="102"/>
      <c r="F26" s="102"/>
      <c r="G26" s="102"/>
      <c r="H26" s="102"/>
      <c r="I26" s="102"/>
      <c r="K26" s="551"/>
      <c r="L26" s="551"/>
      <c r="M26" s="551"/>
      <c r="N26" s="551"/>
      <c r="O26" s="551"/>
      <c r="P26" s="551"/>
      <c r="Q26" s="551"/>
      <c r="R26" s="551"/>
      <c r="S26" s="551"/>
    </row>
    <row r="27" spans="1:19" ht="18.75" customHeight="1">
      <c r="A27" s="51"/>
      <c r="B27" s="51"/>
      <c r="C27" s="51"/>
      <c r="D27" s="51"/>
      <c r="E27" s="51"/>
      <c r="F27" s="51"/>
      <c r="G27" s="51"/>
      <c r="H27" s="51"/>
      <c r="I27" s="51"/>
      <c r="K27" s="551"/>
      <c r="L27" s="551"/>
      <c r="M27" s="551"/>
      <c r="N27" s="551"/>
      <c r="O27" s="551"/>
      <c r="P27" s="551"/>
      <c r="Q27" s="551"/>
      <c r="R27" s="551"/>
      <c r="S27" s="551"/>
    </row>
    <row r="28" spans="1:19" ht="18.75" customHeight="1">
      <c r="A28" s="51"/>
      <c r="B28" s="51"/>
      <c r="C28" s="51"/>
      <c r="D28" s="558" t="s">
        <v>381</v>
      </c>
      <c r="E28" s="558"/>
      <c r="F28" s="558"/>
      <c r="G28" s="558"/>
      <c r="H28" s="558"/>
      <c r="I28" s="558"/>
      <c r="K28" s="551"/>
      <c r="L28" s="551"/>
      <c r="M28" s="551"/>
      <c r="N28" s="551"/>
      <c r="O28" s="551"/>
      <c r="P28" s="551"/>
      <c r="Q28" s="551"/>
      <c r="R28" s="551"/>
      <c r="S28" s="551"/>
    </row>
    <row r="29" spans="1:19" ht="18.75" customHeight="1">
      <c r="A29" s="51"/>
      <c r="B29" s="51"/>
      <c r="C29" s="51"/>
      <c r="D29" s="51"/>
      <c r="E29" s="51"/>
      <c r="F29" s="51"/>
      <c r="G29" s="51"/>
      <c r="H29" s="51"/>
      <c r="I29" s="51"/>
    </row>
    <row r="30" spans="1:19" ht="18.75" hidden="1" customHeight="1">
      <c r="A30" s="52"/>
      <c r="B30" s="62"/>
      <c r="C30" s="62"/>
      <c r="D30" s="62"/>
      <c r="E30" s="62"/>
      <c r="F30" s="62"/>
      <c r="G30" s="62"/>
      <c r="H30" s="62"/>
      <c r="I30" s="62"/>
      <c r="J30" s="113"/>
    </row>
    <row r="31" spans="1:19" ht="18.75" customHeight="1">
      <c r="A31" s="51" t="s">
        <v>364</v>
      </c>
      <c r="B31" s="51"/>
      <c r="C31" s="51"/>
      <c r="D31" s="51"/>
      <c r="E31" s="51"/>
      <c r="F31" s="114" t="s">
        <v>365</v>
      </c>
      <c r="G31" s="114"/>
      <c r="H31" s="558"/>
      <c r="I31" s="558"/>
    </row>
    <row r="32" spans="1:19" ht="18.75" customHeight="1">
      <c r="A32" s="557" t="s">
        <v>382</v>
      </c>
      <c r="B32" s="557"/>
      <c r="C32" s="557"/>
      <c r="D32" s="557"/>
      <c r="E32" s="557"/>
      <c r="F32" s="557"/>
      <c r="G32" s="557"/>
      <c r="H32" s="557"/>
      <c r="I32" s="557"/>
    </row>
    <row r="33" spans="1:9" ht="18.75" customHeight="1">
      <c r="A33" s="557" t="s">
        <v>383</v>
      </c>
      <c r="B33" s="557"/>
      <c r="C33" s="557"/>
      <c r="D33" s="557"/>
      <c r="E33" s="557"/>
      <c r="F33" s="557"/>
      <c r="G33" s="557"/>
      <c r="H33" s="557"/>
      <c r="I33" s="557"/>
    </row>
    <row r="34" spans="1:9" ht="31.5" customHeight="1">
      <c r="A34" s="115" t="s">
        <v>384</v>
      </c>
      <c r="B34" s="116" t="s">
        <v>385</v>
      </c>
      <c r="C34" s="114"/>
      <c r="D34" s="114"/>
      <c r="E34" s="730" t="str">
        <f>PROPER([1]Mastersheet!$G$9)</f>
        <v>Deputy Director, Xxxxxxxxx  Raj, Bikaner</v>
      </c>
      <c r="F34" s="730"/>
      <c r="G34" s="730"/>
      <c r="H34" s="730"/>
      <c r="I34" s="730"/>
    </row>
    <row r="35" spans="1:9" ht="18.75" customHeight="1">
      <c r="A35" s="731" t="s">
        <v>386</v>
      </c>
      <c r="B35" s="731"/>
      <c r="C35" s="731"/>
      <c r="D35" s="731"/>
      <c r="E35" s="731"/>
      <c r="F35" s="114" t="str">
        <f>PROPER(CONCATENATE(B12,"  ",C12))</f>
        <v>Shri  Abcd</v>
      </c>
      <c r="G35" s="114"/>
      <c r="H35" s="114"/>
      <c r="I35" s="114"/>
    </row>
    <row r="36" spans="1:9" ht="18.75" customHeight="1">
      <c r="A36" s="557">
        <v>4</v>
      </c>
      <c r="B36" s="557"/>
      <c r="C36" s="557"/>
      <c r="D36" s="557"/>
      <c r="E36" s="557"/>
      <c r="F36" s="557"/>
      <c r="G36" s="557"/>
      <c r="H36" s="557"/>
      <c r="I36" s="557"/>
    </row>
    <row r="37" spans="1:9" ht="18.75" customHeight="1">
      <c r="A37" s="557">
        <v>5</v>
      </c>
      <c r="B37" s="557"/>
      <c r="C37" s="557"/>
      <c r="D37" s="557"/>
      <c r="E37" s="557"/>
      <c r="F37" s="557"/>
      <c r="G37" s="557"/>
      <c r="H37" s="557"/>
      <c r="I37" s="557"/>
    </row>
    <row r="38" spans="1:9" ht="18.75" customHeight="1">
      <c r="A38" s="557">
        <v>6</v>
      </c>
      <c r="B38" s="557"/>
      <c r="C38" s="557"/>
      <c r="D38" s="557"/>
      <c r="E38" s="557"/>
      <c r="F38" s="557"/>
      <c r="G38" s="557"/>
      <c r="H38" s="557"/>
      <c r="I38" s="557"/>
    </row>
    <row r="39" spans="1:9" ht="18.75" customHeight="1">
      <c r="A39" s="557">
        <v>7</v>
      </c>
      <c r="B39" s="557"/>
      <c r="C39" s="557"/>
      <c r="D39" s="557"/>
      <c r="E39" s="557"/>
      <c r="F39" s="557"/>
      <c r="G39" s="557"/>
      <c r="H39" s="557"/>
      <c r="I39" s="557"/>
    </row>
    <row r="40" spans="1:9" ht="18.75" customHeight="1">
      <c r="A40" s="51"/>
      <c r="B40" s="51"/>
      <c r="C40" s="51"/>
      <c r="D40" s="51"/>
      <c r="E40" s="51"/>
      <c r="F40" s="558" t="s">
        <v>153</v>
      </c>
      <c r="G40" s="558"/>
      <c r="H40" s="558"/>
      <c r="I40" s="558"/>
    </row>
    <row r="41" spans="1:9" ht="18.75" customHeight="1">
      <c r="A41" s="51"/>
      <c r="B41" s="51"/>
      <c r="C41" s="51"/>
      <c r="D41" s="51"/>
      <c r="E41" s="51"/>
      <c r="F41" s="51"/>
      <c r="G41" s="51"/>
      <c r="H41" s="51"/>
      <c r="I41" s="51"/>
    </row>
    <row r="42" spans="1:9" ht="18.75" customHeight="1">
      <c r="A42" s="51"/>
      <c r="B42" s="51"/>
      <c r="C42" s="51"/>
      <c r="D42" s="51"/>
      <c r="E42" s="51"/>
      <c r="F42" s="558" t="s">
        <v>2</v>
      </c>
      <c r="G42" s="558"/>
      <c r="H42" s="558"/>
      <c r="I42" s="558"/>
    </row>
    <row r="44" spans="1:9" ht="18.75" customHeight="1">
      <c r="A44" s="117"/>
    </row>
    <row r="45" spans="1:9" ht="18.75" customHeight="1">
      <c r="A45" s="117"/>
    </row>
    <row r="54" spans="3:4" ht="18.75" customHeight="1">
      <c r="C54" s="104" t="str">
        <f>[1]Mastersheet!$B$67</f>
        <v>A</v>
      </c>
      <c r="D54" s="104" t="str">
        <f>VLOOKUP(C54,C55:D57,2)</f>
        <v>superannuation</v>
      </c>
    </row>
    <row r="55" spans="3:4" ht="18.75" customHeight="1">
      <c r="C55" s="118" t="s">
        <v>387</v>
      </c>
      <c r="D55" s="119" t="s">
        <v>388</v>
      </c>
    </row>
    <row r="56" spans="3:4" ht="18.75" customHeight="1">
      <c r="C56" s="118" t="s">
        <v>389</v>
      </c>
      <c r="D56" s="118" t="s">
        <v>390</v>
      </c>
    </row>
    <row r="57" spans="3:4" ht="18.75" customHeight="1">
      <c r="C57" s="118" t="s">
        <v>391</v>
      </c>
      <c r="D57" s="104" t="s">
        <v>392</v>
      </c>
    </row>
  </sheetData>
  <mergeCells count="40">
    <mergeCell ref="A37:I37"/>
    <mergeCell ref="A38:I38"/>
    <mergeCell ref="A39:I39"/>
    <mergeCell ref="F40:I40"/>
    <mergeCell ref="F42:I42"/>
    <mergeCell ref="A36:I36"/>
    <mergeCell ref="B18:F18"/>
    <mergeCell ref="B19:I20"/>
    <mergeCell ref="B21:I22"/>
    <mergeCell ref="K22:S28"/>
    <mergeCell ref="B23:I23"/>
    <mergeCell ref="B25:D26"/>
    <mergeCell ref="E25:I25"/>
    <mergeCell ref="D28:I28"/>
    <mergeCell ref="H31:I31"/>
    <mergeCell ref="A32:I32"/>
    <mergeCell ref="A33:I33"/>
    <mergeCell ref="E34:I34"/>
    <mergeCell ref="A35:E35"/>
    <mergeCell ref="B17:G17"/>
    <mergeCell ref="H17:I17"/>
    <mergeCell ref="B8:E8"/>
    <mergeCell ref="H8:I8"/>
    <mergeCell ref="A10:I10"/>
    <mergeCell ref="C12:F12"/>
    <mergeCell ref="G12:I12"/>
    <mergeCell ref="A13:D13"/>
    <mergeCell ref="E13:F13"/>
    <mergeCell ref="G13:I13"/>
    <mergeCell ref="A14:G14"/>
    <mergeCell ref="H14:I14"/>
    <mergeCell ref="A15:B15"/>
    <mergeCell ref="C15:D15"/>
    <mergeCell ref="D16:G16"/>
    <mergeCell ref="A2:I2"/>
    <mergeCell ref="A3:I3"/>
    <mergeCell ref="A4:I4"/>
    <mergeCell ref="A5:I5"/>
    <mergeCell ref="C6:E6"/>
    <mergeCell ref="F6:G6"/>
  </mergeCells>
  <pageMargins left="0.70866141732283472" right="0.35433070866141736" top="0.59055118110236227" bottom="0.74803149606299213" header="0.51181102362204722" footer="0.74803149606299213"/>
  <pageSetup paperSize="9" orientation="portrait" r:id="rId1"/>
  <headerFooter alignWithMargins="0">
    <oddFooter>&amp;L16.18.1.22.5.19.8√97263.0458756048</oddFooter>
  </headerFooter>
</worksheet>
</file>

<file path=xl/worksheets/sheet12.xml><?xml version="1.0" encoding="utf-8"?>
<worksheet xmlns="http://schemas.openxmlformats.org/spreadsheetml/2006/main" xmlns:r="http://schemas.openxmlformats.org/officeDocument/2006/relationships">
  <sheetPr codeName="Sheet26"/>
  <dimension ref="A1:R35"/>
  <sheetViews>
    <sheetView showWhiteSpace="0" view="pageBreakPreview" zoomScaleSheetLayoutView="100" workbookViewId="0">
      <selection activeCell="A2" sqref="A2:I2"/>
    </sheetView>
  </sheetViews>
  <sheetFormatPr defaultColWidth="9.140625" defaultRowHeight="18"/>
  <cols>
    <col min="1" max="2" width="9.140625" style="55"/>
    <col min="3" max="3" width="6.85546875" style="55" customWidth="1"/>
    <col min="4" max="4" width="4" style="55" customWidth="1"/>
    <col min="5" max="5" width="13.7109375" style="55" customWidth="1"/>
    <col min="6" max="6" width="8.140625" style="55" customWidth="1"/>
    <col min="7" max="7" width="7.85546875" style="55" customWidth="1"/>
    <col min="8" max="8" width="12.7109375" style="55" customWidth="1"/>
    <col min="9" max="9" width="11.7109375" style="55" customWidth="1"/>
    <col min="10" max="10" width="11" style="55" customWidth="1"/>
    <col min="11" max="11" width="9.5703125" style="55" customWidth="1"/>
    <col min="12" max="12" width="9.140625" style="55"/>
    <col min="13" max="13" width="8" style="55" bestFit="1" customWidth="1"/>
    <col min="14" max="14" width="9.5703125" style="55" customWidth="1"/>
    <col min="15" max="15" width="13.7109375" style="55" customWidth="1"/>
    <col min="16" max="17" width="9.140625" style="55"/>
    <col min="18" max="18" width="0" style="55" hidden="1" customWidth="1"/>
    <col min="19" max="16384" width="9.140625" style="55"/>
  </cols>
  <sheetData>
    <row r="1" spans="1:18">
      <c r="A1" s="572" t="s">
        <v>394</v>
      </c>
      <c r="B1" s="572"/>
      <c r="C1" s="572"/>
      <c r="D1" s="572"/>
      <c r="E1" s="572"/>
      <c r="F1" s="572"/>
      <c r="G1" s="572"/>
      <c r="H1" s="572"/>
      <c r="I1" s="572"/>
      <c r="J1" s="572"/>
      <c r="K1" s="572"/>
      <c r="L1" s="572"/>
      <c r="M1" s="572"/>
      <c r="N1" s="572"/>
      <c r="O1" s="106">
        <v>18</v>
      </c>
      <c r="R1" s="55" t="str">
        <f>[1]LTA!$E$32</f>
        <v>NO</v>
      </c>
    </row>
    <row r="2" spans="1:18">
      <c r="A2" s="558" t="s">
        <v>395</v>
      </c>
      <c r="B2" s="558"/>
      <c r="C2" s="558"/>
      <c r="D2" s="558"/>
      <c r="E2" s="558"/>
      <c r="F2" s="558"/>
      <c r="G2" s="558"/>
      <c r="H2" s="558"/>
      <c r="I2" s="558"/>
      <c r="J2" s="558"/>
      <c r="K2" s="558"/>
      <c r="L2" s="558"/>
      <c r="M2" s="558"/>
      <c r="N2" s="558"/>
      <c r="O2" s="558"/>
    </row>
    <row r="3" spans="1:18" ht="17.25" customHeight="1">
      <c r="A3" s="573" t="s">
        <v>396</v>
      </c>
      <c r="B3" s="573"/>
      <c r="C3" s="573"/>
      <c r="D3" s="573"/>
      <c r="E3" s="573"/>
      <c r="F3" s="573"/>
      <c r="G3" s="573"/>
      <c r="H3" s="573"/>
      <c r="I3" s="573"/>
      <c r="J3" s="573"/>
      <c r="K3" s="573"/>
      <c r="L3" s="573"/>
      <c r="M3" s="573"/>
      <c r="N3" s="573"/>
      <c r="O3" s="733"/>
    </row>
    <row r="4" spans="1:18">
      <c r="A4" s="51" t="s">
        <v>210</v>
      </c>
      <c r="B4" s="51"/>
      <c r="C4" s="51"/>
      <c r="D4" s="51"/>
      <c r="E4" s="51"/>
      <c r="F4" s="51"/>
      <c r="G4" s="51"/>
      <c r="H4" s="51"/>
      <c r="I4" s="51"/>
      <c r="J4" s="51"/>
      <c r="K4" s="51"/>
      <c r="L4" s="51"/>
      <c r="M4" s="51"/>
      <c r="N4" s="51"/>
      <c r="O4" s="51"/>
    </row>
    <row r="5" spans="1:18">
      <c r="A5" s="557" t="s">
        <v>397</v>
      </c>
      <c r="B5" s="557"/>
      <c r="C5" s="557"/>
      <c r="D5" s="51"/>
      <c r="E5" s="51"/>
      <c r="F5" s="51"/>
      <c r="G5" s="51"/>
      <c r="H5" s="51"/>
      <c r="I5" s="51"/>
      <c r="J5" s="51"/>
      <c r="K5" s="734" t="str">
        <f>IF($R$1="NO","THE FORM  28 IS NOT APPLICABLE DUE TO PENSIONER NOT TAKEN ANY KIND OF LONG TERM ADVANCE","")</f>
        <v>THE FORM  28 IS NOT APPLICABLE DUE TO PENSIONER NOT TAKEN ANY KIND OF LONG TERM ADVANCE</v>
      </c>
      <c r="L5" s="734"/>
      <c r="M5" s="734"/>
      <c r="N5" s="734"/>
      <c r="O5" s="51"/>
    </row>
    <row r="6" spans="1:18">
      <c r="A6" s="557" t="str">
        <f>IF($R$1="NO","--N.A.--",[1]Pravesh!H332)</f>
        <v>--N.A.--</v>
      </c>
      <c r="B6" s="557"/>
      <c r="C6" s="557"/>
      <c r="D6" s="114" t="s">
        <v>398</v>
      </c>
      <c r="E6" s="51"/>
      <c r="F6" s="51"/>
      <c r="G6" s="51"/>
      <c r="H6" s="51"/>
      <c r="I6" s="51"/>
      <c r="J6" s="51"/>
      <c r="K6" s="734"/>
      <c r="L6" s="734"/>
      <c r="M6" s="734"/>
      <c r="N6" s="734"/>
      <c r="O6" s="51"/>
    </row>
    <row r="7" spans="1:18">
      <c r="A7" s="51"/>
      <c r="B7" s="557" t="s">
        <v>399</v>
      </c>
      <c r="C7" s="557"/>
      <c r="D7" s="557"/>
      <c r="E7" s="557"/>
      <c r="F7" s="557"/>
      <c r="G7" s="557"/>
      <c r="H7" s="557"/>
      <c r="I7" s="557"/>
      <c r="J7" s="51"/>
      <c r="K7" s="734"/>
      <c r="L7" s="734"/>
      <c r="M7" s="734"/>
      <c r="N7" s="734"/>
      <c r="O7" s="51"/>
    </row>
    <row r="8" spans="1:18">
      <c r="A8" s="51" t="s">
        <v>104</v>
      </c>
      <c r="B8" s="51"/>
      <c r="C8" s="51"/>
      <c r="D8" s="51"/>
      <c r="E8" s="51"/>
      <c r="F8" s="51"/>
      <c r="G8" s="51"/>
      <c r="H8" s="51"/>
      <c r="I8" s="51"/>
      <c r="J8" s="735" t="str">
        <f>IF($R$1="NO","--N.A.--",[1]Mastersheet!B4)</f>
        <v>--N.A.--</v>
      </c>
      <c r="K8" s="735"/>
      <c r="L8" s="735"/>
      <c r="M8" s="51"/>
      <c r="N8" s="51"/>
      <c r="O8" s="51"/>
    </row>
    <row r="9" spans="1:18">
      <c r="A9" s="51"/>
      <c r="B9" s="558" t="str">
        <f>[1]Pravesh!D228</f>
        <v>Shri</v>
      </c>
      <c r="C9" s="558"/>
      <c r="D9" s="51"/>
      <c r="E9" s="558" t="str">
        <f>IF($R$1="NO","--N.A.--",[1]Mastersheet!B3)</f>
        <v>--N.A.--</v>
      </c>
      <c r="F9" s="558"/>
      <c r="G9" s="558"/>
      <c r="H9" s="558" t="s">
        <v>400</v>
      </c>
      <c r="I9" s="558"/>
      <c r="J9" s="735"/>
      <c r="K9" s="735"/>
      <c r="L9" s="735"/>
      <c r="M9" s="558" t="s">
        <v>401</v>
      </c>
      <c r="N9" s="558"/>
      <c r="O9" s="558"/>
    </row>
    <row r="10" spans="1:18">
      <c r="A10" s="732" t="str">
        <f>[1]Mastersheet!B5</f>
        <v>DEPUTY DIRECTOR, XXXXX, BIKANER</v>
      </c>
      <c r="B10" s="732"/>
      <c r="C10" s="732"/>
      <c r="D10" s="732"/>
      <c r="E10" s="732"/>
      <c r="F10" s="732"/>
      <c r="G10" s="114" t="s">
        <v>402</v>
      </c>
      <c r="H10" s="51"/>
      <c r="I10" s="114"/>
      <c r="J10" s="114"/>
      <c r="K10" s="51"/>
      <c r="L10" s="51"/>
      <c r="M10" s="51"/>
      <c r="N10" s="51"/>
      <c r="O10" s="51"/>
    </row>
    <row r="11" spans="1:18">
      <c r="A11" s="562" t="s">
        <v>403</v>
      </c>
      <c r="B11" s="562"/>
      <c r="C11" s="562"/>
      <c r="D11" s="562"/>
      <c r="E11" s="562"/>
      <c r="F11" s="562"/>
      <c r="G11" s="562"/>
      <c r="H11" s="562"/>
      <c r="I11" s="562"/>
      <c r="J11" s="562"/>
      <c r="K11" s="562"/>
      <c r="L11" s="562"/>
      <c r="M11" s="562"/>
      <c r="N11" s="562"/>
      <c r="O11" s="562"/>
    </row>
    <row r="12" spans="1:18">
      <c r="A12" s="736" t="s">
        <v>404</v>
      </c>
      <c r="B12" s="736"/>
      <c r="C12" s="736"/>
      <c r="D12" s="736"/>
      <c r="E12" s="737" t="s">
        <v>405</v>
      </c>
      <c r="F12" s="736" t="s">
        <v>406</v>
      </c>
      <c r="G12" s="736"/>
      <c r="H12" s="736" t="s">
        <v>407</v>
      </c>
      <c r="I12" s="736" t="s">
        <v>408</v>
      </c>
      <c r="J12" s="736" t="s">
        <v>409</v>
      </c>
      <c r="K12" s="736" t="s">
        <v>410</v>
      </c>
      <c r="L12" s="736" t="s">
        <v>411</v>
      </c>
      <c r="M12" s="736"/>
      <c r="N12" s="736"/>
      <c r="O12" s="736" t="s">
        <v>412</v>
      </c>
    </row>
    <row r="13" spans="1:18" ht="26.25" customHeight="1">
      <c r="A13" s="736"/>
      <c r="B13" s="736"/>
      <c r="C13" s="736"/>
      <c r="D13" s="736"/>
      <c r="E13" s="737"/>
      <c r="F13" s="736"/>
      <c r="G13" s="736"/>
      <c r="H13" s="736"/>
      <c r="I13" s="736"/>
      <c r="J13" s="736"/>
      <c r="K13" s="736"/>
      <c r="L13" s="123" t="s">
        <v>413</v>
      </c>
      <c r="M13" s="123" t="s">
        <v>322</v>
      </c>
      <c r="N13" s="123" t="s">
        <v>119</v>
      </c>
      <c r="O13" s="736"/>
    </row>
    <row r="14" spans="1:18" s="126" customFormat="1" ht="15">
      <c r="A14" s="738">
        <v>1</v>
      </c>
      <c r="B14" s="738"/>
      <c r="C14" s="738"/>
      <c r="D14" s="738"/>
      <c r="E14" s="124">
        <v>2</v>
      </c>
      <c r="F14" s="738">
        <v>3</v>
      </c>
      <c r="G14" s="738"/>
      <c r="H14" s="738"/>
      <c r="I14" s="124">
        <v>4</v>
      </c>
      <c r="J14" s="124">
        <v>5</v>
      </c>
      <c r="K14" s="124">
        <v>6</v>
      </c>
      <c r="L14" s="125">
        <v>7</v>
      </c>
      <c r="M14" s="125">
        <v>8</v>
      </c>
      <c r="N14" s="125">
        <v>9</v>
      </c>
      <c r="O14" s="124">
        <v>10</v>
      </c>
    </row>
    <row r="15" spans="1:18">
      <c r="A15" s="567" t="s">
        <v>414</v>
      </c>
      <c r="B15" s="567"/>
      <c r="C15" s="567"/>
      <c r="D15" s="567"/>
      <c r="E15" s="567"/>
      <c r="F15" s="567"/>
      <c r="G15" s="567"/>
      <c r="H15" s="567"/>
      <c r="I15" s="567"/>
      <c r="J15" s="567"/>
      <c r="K15" s="567"/>
      <c r="L15" s="567"/>
      <c r="M15" s="567"/>
      <c r="N15" s="567"/>
      <c r="O15" s="567"/>
    </row>
    <row r="16" spans="1:18">
      <c r="A16" s="59"/>
      <c r="B16" s="567" t="s">
        <v>415</v>
      </c>
      <c r="C16" s="567"/>
      <c r="D16" s="567"/>
      <c r="E16" s="77" t="str">
        <f>IF([1]LTA!B9&gt;0,[1]LTA!B9,"NIL")</f>
        <v>NIL</v>
      </c>
      <c r="F16" s="633" t="str">
        <f>IF([1]LTA!C9&gt;0,[1]LTA!C9,"NIL")</f>
        <v>NIL</v>
      </c>
      <c r="G16" s="633"/>
      <c r="H16" s="127" t="str">
        <f>IF([1]LTA!D9&gt;0,[1]LTA!D9,"NIL")</f>
        <v>NIL</v>
      </c>
      <c r="I16" s="59" t="str">
        <f>IF([1]LTA!E9&gt;0,[1]LTA!E9,"NIL")</f>
        <v>NIL</v>
      </c>
      <c r="J16" s="59" t="str">
        <f>IF([1]LTA!F9&gt;0,[1]LTA!F9,"NIL")</f>
        <v>NIL</v>
      </c>
      <c r="K16" s="59" t="str">
        <f>IF([1]LTA!I9&gt;0,[1]LTA!I9,"NIL")</f>
        <v>NIL</v>
      </c>
      <c r="L16" s="59" t="str">
        <f>IF([1]LTA!J9&gt;0,[1]LTA!J9,"NIL")</f>
        <v>NIL</v>
      </c>
      <c r="M16" s="59" t="str">
        <f>IF([1]LTA!K9&gt;0,[1]LTA!K9,"NIL")</f>
        <v>NIL</v>
      </c>
      <c r="N16" s="59">
        <f>[1]LTA!J9+[1]LTA!K9</f>
        <v>0</v>
      </c>
      <c r="O16" s="59" t="str">
        <f>IF([1]LTA!L9&gt;0,[1]LTA!L9,"NIL")</f>
        <v>NIL</v>
      </c>
    </row>
    <row r="17" spans="1:15">
      <c r="A17" s="59"/>
      <c r="B17" s="567" t="s">
        <v>416</v>
      </c>
      <c r="C17" s="567"/>
      <c r="D17" s="567"/>
      <c r="E17" s="59" t="str">
        <f>IF([1]LTA!B10&gt;0,[1]LTA!B10,"NIL")</f>
        <v>NIL</v>
      </c>
      <c r="F17" s="633" t="str">
        <f>IF([1]LTA!C10&gt;0,[1]LTA!C10,"NIL")</f>
        <v>NIL</v>
      </c>
      <c r="G17" s="633"/>
      <c r="H17" s="127" t="str">
        <f>IF([1]LTA!D10&gt;0,[1]LTA!D10,"NIL")</f>
        <v>NIL</v>
      </c>
      <c r="I17" s="59" t="str">
        <f>IF([1]LTA!E10&gt;0,[1]LTA!E10,"NIL")</f>
        <v>NIL</v>
      </c>
      <c r="J17" s="59" t="str">
        <f>IF([1]LTA!F10&gt;0,[1]LTA!F10,"NIL")</f>
        <v>NIL</v>
      </c>
      <c r="K17" s="59" t="str">
        <f>IF([1]LTA!I10&gt;0,[1]LTA!I10,"NIL")</f>
        <v>NIL</v>
      </c>
      <c r="L17" s="59" t="str">
        <f>IF([1]LTA!J10&gt;0,[1]LTA!J10,"NIL")</f>
        <v>NIL</v>
      </c>
      <c r="M17" s="59" t="str">
        <f>IF([1]LTA!K10&gt;0,[1]LTA!K10,"NIL")</f>
        <v>NIL</v>
      </c>
      <c r="N17" s="59">
        <f>[1]LTA!J10+[1]LTA!K10</f>
        <v>0</v>
      </c>
      <c r="O17" s="59" t="str">
        <f>IF([1]LTA!L10&gt;0,[1]LTA!L10,"NIL")</f>
        <v>NIL</v>
      </c>
    </row>
    <row r="18" spans="1:15">
      <c r="A18" s="567" t="s">
        <v>417</v>
      </c>
      <c r="B18" s="567"/>
      <c r="C18" s="567"/>
      <c r="D18" s="567"/>
      <c r="E18" s="567"/>
      <c r="F18" s="567"/>
      <c r="G18" s="567"/>
      <c r="H18" s="567"/>
      <c r="I18" s="567"/>
      <c r="J18" s="567"/>
      <c r="K18" s="567"/>
      <c r="L18" s="567"/>
      <c r="M18" s="567"/>
      <c r="N18" s="567"/>
      <c r="O18" s="567"/>
    </row>
    <row r="19" spans="1:15">
      <c r="A19" s="59"/>
      <c r="B19" s="567" t="s">
        <v>415</v>
      </c>
      <c r="C19" s="567"/>
      <c r="D19" s="567"/>
      <c r="E19" s="59" t="str">
        <f>IF([1]LTA!B12&gt;0,[1]LTA!B12,"NIL")</f>
        <v>NIL</v>
      </c>
      <c r="F19" s="633" t="str">
        <f>IF([1]LTA!C12&gt;0,[1]LTA!C12,"NIL")</f>
        <v>NIL</v>
      </c>
      <c r="G19" s="633"/>
      <c r="H19" s="127" t="str">
        <f>IF([1]LTA!D12&gt;0,[1]LTA!D12,"NIL")</f>
        <v>NIL</v>
      </c>
      <c r="I19" s="59" t="str">
        <f>IF([1]LTA!E12&gt;0,[1]LTA!E12,"NIL")</f>
        <v>NIL</v>
      </c>
      <c r="J19" s="59" t="str">
        <f>IF([1]LTA!F12&gt;0,[1]LTA!F12,"NIL")</f>
        <v>NIL</v>
      </c>
      <c r="K19" s="59" t="str">
        <f>IF([1]LTA!I12&gt;0,[1]LTA!I12,"NIL")</f>
        <v>NIL</v>
      </c>
      <c r="L19" s="59" t="str">
        <f>IF([1]LTA!J12&gt;0,[1]LTA!J12,"NIL")</f>
        <v>NIL</v>
      </c>
      <c r="M19" s="59" t="str">
        <f>IF([1]LTA!K12&gt;0,[1]LTA!K12,"NIL")</f>
        <v>NIL</v>
      </c>
      <c r="N19" s="59">
        <f>[1]LTA!J12+[1]LTA!K12</f>
        <v>0</v>
      </c>
      <c r="O19" s="59" t="str">
        <f>IF([1]LTA!L12&gt;0,[1]LTA!L12,"NIL")</f>
        <v>NIL</v>
      </c>
    </row>
    <row r="20" spans="1:15" ht="18" customHeight="1">
      <c r="A20" s="59"/>
      <c r="B20" s="567" t="s">
        <v>416</v>
      </c>
      <c r="C20" s="567"/>
      <c r="D20" s="567"/>
      <c r="E20" s="59" t="str">
        <f>IF([1]LTA!B13&gt;0,[1]LTA!B13,"NIL")</f>
        <v>NIL</v>
      </c>
      <c r="F20" s="633" t="str">
        <f>IF([1]LTA!C13&gt;0,[1]LTA!C13,"NIL")</f>
        <v>NIL</v>
      </c>
      <c r="G20" s="633"/>
      <c r="H20" s="59" t="str">
        <f>IF([1]LTA!D13&gt;0,[1]LTA!D13,"NIL")</f>
        <v>NIL</v>
      </c>
      <c r="I20" s="59" t="str">
        <f>IF([1]LTA!E13&gt;0,[1]LTA!E13,"NIL")</f>
        <v>NIL</v>
      </c>
      <c r="J20" s="59" t="str">
        <f>IF([1]LTA!F13&gt;0,[1]LTA!F13,"NIL")</f>
        <v>NIL</v>
      </c>
      <c r="K20" s="59" t="str">
        <f>IF([1]LTA!I13&gt;0,[1]LTA!I13,"NIL")</f>
        <v>NIL</v>
      </c>
      <c r="L20" s="59" t="str">
        <f>IF([1]LTA!J13&gt;0,[1]LTA!J13,"NIL")</f>
        <v>NIL</v>
      </c>
      <c r="M20" s="59" t="str">
        <f>IF([1]LTA!K13&gt;0,[1]LTA!K13,"NIL")</f>
        <v>NIL</v>
      </c>
      <c r="N20" s="59">
        <f>[1]LTA!J13+[1]LTA!K13</f>
        <v>0</v>
      </c>
      <c r="O20" s="59" t="str">
        <f>IF([1]LTA!L13&gt;0,[1]LTA!L13,"NIL")</f>
        <v>NIL</v>
      </c>
    </row>
    <row r="21" spans="1:15">
      <c r="A21" s="59"/>
      <c r="B21" s="567" t="s">
        <v>418</v>
      </c>
      <c r="C21" s="567"/>
      <c r="D21" s="567"/>
      <c r="E21" s="59" t="str">
        <f>IF([1]LTA!B14&gt;0,[1]LTA!B14,"NIL")</f>
        <v>NIL</v>
      </c>
      <c r="F21" s="633" t="str">
        <f>IF([1]LTA!C14&gt;0,[1]LTA!C14,"NIL")</f>
        <v>NIL</v>
      </c>
      <c r="G21" s="633"/>
      <c r="H21" s="59" t="str">
        <f>IF([1]LTA!D14&gt;0,[1]LTA!D14,"NIL")</f>
        <v>NIL</v>
      </c>
      <c r="I21" s="59" t="str">
        <f>IF([1]LTA!E14&gt;0,[1]LTA!E14,"NIL")</f>
        <v>NIL</v>
      </c>
      <c r="J21" s="59" t="str">
        <f>IF([1]LTA!F14&gt;0,[1]LTA!F14,"NIL")</f>
        <v>NIL</v>
      </c>
      <c r="K21" s="59" t="str">
        <f>IF([1]LTA!I14&gt;0,[1]LTA!I14,"NIL")</f>
        <v>NIL</v>
      </c>
      <c r="L21" s="59" t="str">
        <f>IF([1]LTA!J14&gt;0,[1]LTA!J14,"NIL")</f>
        <v>NIL</v>
      </c>
      <c r="M21" s="59" t="str">
        <f>IF([1]LTA!K14&gt;0,[1]LTA!K14,"NIL")</f>
        <v>NIL</v>
      </c>
      <c r="N21" s="59">
        <f>[1]LTA!J14+[1]LTA!K14</f>
        <v>0</v>
      </c>
      <c r="O21" s="59" t="str">
        <f>IF([1]LTA!L14&gt;0,[1]LTA!L14,"NIL")</f>
        <v>NIL</v>
      </c>
    </row>
    <row r="22" spans="1:15">
      <c r="A22" s="567" t="s">
        <v>419</v>
      </c>
      <c r="B22" s="567"/>
      <c r="C22" s="567"/>
      <c r="D22" s="567"/>
      <c r="E22" s="567"/>
      <c r="F22" s="567"/>
      <c r="G22" s="567"/>
      <c r="H22" s="567"/>
      <c r="I22" s="567"/>
      <c r="J22" s="567"/>
      <c r="K22" s="567"/>
      <c r="L22" s="567"/>
      <c r="M22" s="567"/>
      <c r="N22" s="567"/>
      <c r="O22" s="567"/>
    </row>
    <row r="23" spans="1:15">
      <c r="A23" s="59"/>
      <c r="B23" s="567" t="s">
        <v>415</v>
      </c>
      <c r="C23" s="567"/>
      <c r="D23" s="567"/>
      <c r="E23" s="59" t="str">
        <f>IF([1]LTA!B16&gt;0,[1]LTA!B16,"NIL")</f>
        <v>NIL</v>
      </c>
      <c r="F23" s="633" t="str">
        <f>IF([1]LTA!C16&gt;0,[1]LTA!C16,"NIL")</f>
        <v>NIL</v>
      </c>
      <c r="G23" s="633"/>
      <c r="H23" s="127" t="str">
        <f>IF([1]LTA!D16&gt;0,[1]LTA!D16,"NIL")</f>
        <v>NIL</v>
      </c>
      <c r="I23" s="59" t="str">
        <f>IF([1]LTA!E16&gt;0,[1]LTA!E16,"NIL")</f>
        <v>NIL</v>
      </c>
      <c r="J23" s="59" t="str">
        <f>IF([1]LTA!F16&gt;0,[1]LTA!F16,"NIL")</f>
        <v>NIL</v>
      </c>
      <c r="K23" s="59" t="str">
        <f>IF([1]LTA!I16&gt;0,[1]LTA!I16,"NIL")</f>
        <v>NIL</v>
      </c>
      <c r="L23" s="59" t="str">
        <f>IF([1]LTA!J16&gt;0,[1]LTA!J16,"NIL")</f>
        <v>NIL</v>
      </c>
      <c r="M23" s="59" t="str">
        <f>IF([1]LTA!K16&gt;0,[1]LTA!K16,"NIL")</f>
        <v>NIL</v>
      </c>
      <c r="N23" s="59">
        <f>[1]LTA!J16+[1]LTA!K16</f>
        <v>0</v>
      </c>
      <c r="O23" s="59" t="str">
        <f>IF([1]LTA!L16&gt;0,[1]LTA!L16,"NIL")</f>
        <v>NIL</v>
      </c>
    </row>
    <row r="24" spans="1:15">
      <c r="A24" s="59"/>
      <c r="B24" s="567" t="s">
        <v>416</v>
      </c>
      <c r="C24" s="567"/>
      <c r="D24" s="567"/>
      <c r="E24" s="59" t="str">
        <f>IF([1]LTA!B17&gt;0,[1]LTA!B17,"NIL")</f>
        <v>NIL</v>
      </c>
      <c r="F24" s="633" t="str">
        <f>IF([1]LTA!C17&gt;0,[1]LTA!C17,"NIL")</f>
        <v>NIL</v>
      </c>
      <c r="G24" s="633"/>
      <c r="H24" s="127" t="str">
        <f>IF([1]LTA!D17&gt;0,[1]LTA!D17,"NIL")</f>
        <v>NIL</v>
      </c>
      <c r="I24" s="59" t="str">
        <f>IF([1]LTA!E17&gt;0,[1]LTA!E17,"NIL")</f>
        <v>NIL</v>
      </c>
      <c r="J24" s="59" t="str">
        <f>IF([1]LTA!F17&gt;0,[1]LTA!F17,"NIL")</f>
        <v>NIL</v>
      </c>
      <c r="K24" s="59" t="str">
        <f>IF([1]LTA!I17&gt;0,[1]LTA!I17,"NIL")</f>
        <v>NIL</v>
      </c>
      <c r="L24" s="59" t="str">
        <f>IF([1]LTA!J17&gt;0,[1]LTA!J17,"NIL")</f>
        <v>NIL</v>
      </c>
      <c r="M24" s="59" t="str">
        <f>IF([1]LTA!K17&gt;0,[1]LTA!K17,"NIL")</f>
        <v>NIL</v>
      </c>
      <c r="N24" s="59">
        <f>[1]LTA!J17+[1]LTA!K17</f>
        <v>0</v>
      </c>
      <c r="O24" s="59" t="str">
        <f>IF([1]LTA!L17&gt;0,[1]LTA!L17,"NIL")</f>
        <v>NIL</v>
      </c>
    </row>
    <row r="25" spans="1:15">
      <c r="A25" s="59"/>
      <c r="B25" s="567" t="s">
        <v>418</v>
      </c>
      <c r="C25" s="567"/>
      <c r="D25" s="567"/>
      <c r="E25" s="59" t="str">
        <f>IF([1]LTA!B18&gt;0,[1]LTA!B18,"NIL")</f>
        <v>NIL</v>
      </c>
      <c r="F25" s="633" t="str">
        <f>IF([1]LTA!C18&gt;0,[1]LTA!C18,"NIL")</f>
        <v>NIL</v>
      </c>
      <c r="G25" s="633"/>
      <c r="H25" s="127" t="str">
        <f>IF([1]LTA!D18&gt;0,[1]LTA!D18,"NIL")</f>
        <v>NIL</v>
      </c>
      <c r="I25" s="59" t="str">
        <f>IF([1]LTA!E18&gt;0,[1]LTA!E18,"NIL")</f>
        <v>NIL</v>
      </c>
      <c r="J25" s="59" t="str">
        <f>IF([1]LTA!F18&gt;0,[1]LTA!F18,"NIL")</f>
        <v>NIL</v>
      </c>
      <c r="K25" s="59" t="str">
        <f>IF([1]LTA!I18&gt;0,[1]LTA!I18,"NIL")</f>
        <v>NIL</v>
      </c>
      <c r="L25" s="59" t="str">
        <f>IF([1]LTA!J18&gt;0,[1]LTA!J18,"NIL")</f>
        <v>NIL</v>
      </c>
      <c r="M25" s="59" t="str">
        <f>IF([1]LTA!K18&gt;0,[1]LTA!K18,"NIL")</f>
        <v>NIL</v>
      </c>
      <c r="N25" s="59">
        <f>[1]LTA!J18+[1]LTA!K18</f>
        <v>0</v>
      </c>
      <c r="O25" s="59" t="str">
        <f>IF([1]LTA!L18&gt;0,[1]LTA!L18,"NIL")</f>
        <v>NIL</v>
      </c>
    </row>
    <row r="26" spans="1:15" ht="18" customHeight="1">
      <c r="A26" s="739" t="s">
        <v>420</v>
      </c>
      <c r="B26" s="739"/>
      <c r="C26" s="739"/>
      <c r="D26" s="739"/>
      <c r="E26" s="739"/>
      <c r="F26" s="739"/>
      <c r="G26" s="739"/>
      <c r="H26" s="739"/>
      <c r="I26" s="739"/>
      <c r="J26" s="739"/>
      <c r="K26" s="739"/>
      <c r="L26" s="739"/>
      <c r="M26" s="739"/>
      <c r="N26" s="739"/>
      <c r="O26" s="739"/>
    </row>
    <row r="27" spans="1:15">
      <c r="A27" s="740" t="s">
        <v>421</v>
      </c>
      <c r="B27" s="740"/>
      <c r="C27" s="740"/>
      <c r="D27" s="740"/>
      <c r="E27" s="740"/>
      <c r="F27" s="740"/>
      <c r="G27" s="128"/>
      <c r="H27" s="128"/>
      <c r="I27" s="558" t="s">
        <v>122</v>
      </c>
      <c r="J27" s="558"/>
      <c r="K27" s="558"/>
      <c r="L27" s="558"/>
      <c r="M27" s="558"/>
      <c r="N27" s="558"/>
      <c r="O27" s="558"/>
    </row>
    <row r="28" spans="1:15">
      <c r="A28" s="741" t="s">
        <v>360</v>
      </c>
      <c r="B28" s="742" t="str">
        <f>IF($R$1="NO","--N.A.--",[1]Pravesh!I202)</f>
        <v>--N.A.--</v>
      </c>
      <c r="C28" s="742"/>
      <c r="D28" s="51"/>
      <c r="E28" s="129"/>
      <c r="F28" s="129"/>
      <c r="G28" s="129"/>
      <c r="H28" s="129"/>
      <c r="I28" s="102"/>
      <c r="J28" s="102"/>
      <c r="K28" s="102"/>
      <c r="L28" s="102"/>
      <c r="M28" s="102"/>
      <c r="N28" s="51"/>
      <c r="O28" s="51"/>
    </row>
    <row r="29" spans="1:15">
      <c r="A29" s="741"/>
      <c r="B29" s="51"/>
      <c r="C29" s="51"/>
      <c r="D29" s="51"/>
      <c r="E29" s="129"/>
      <c r="F29" s="129"/>
      <c r="G29" s="129"/>
      <c r="H29" s="129"/>
      <c r="I29" s="558" t="str">
        <f>IF($R$1="NO","--N.A.--",[1]Pravesh!D230)</f>
        <v>--N.A.--</v>
      </c>
      <c r="J29" s="558"/>
      <c r="K29" s="558"/>
      <c r="L29" s="558"/>
      <c r="M29" s="558"/>
      <c r="N29" s="558"/>
      <c r="O29" s="558"/>
    </row>
    <row r="30" spans="1:15">
      <c r="A30" s="51"/>
      <c r="B30" s="51"/>
      <c r="C30" s="51"/>
      <c r="D30" s="130"/>
      <c r="E30" s="129"/>
      <c r="F30" s="129"/>
      <c r="G30" s="129"/>
      <c r="H30" s="129"/>
      <c r="I30" s="558" t="str">
        <f>J8</f>
        <v>--N.A.--</v>
      </c>
      <c r="J30" s="558"/>
      <c r="K30" s="558"/>
      <c r="L30" s="558"/>
      <c r="M30" s="558"/>
      <c r="N30" s="558"/>
      <c r="O30" s="558"/>
    </row>
    <row r="31" spans="1:15">
      <c r="A31" s="51" t="s">
        <v>95</v>
      </c>
      <c r="B31" s="744" t="str">
        <f>IF($R$1="NO","--N.A.--",[1]Pravesh!I200)</f>
        <v>--N.A.--</v>
      </c>
      <c r="C31" s="557"/>
      <c r="D31" s="557"/>
      <c r="E31" s="51"/>
      <c r="F31" s="51"/>
      <c r="G31" s="129"/>
      <c r="H31" s="129"/>
      <c r="I31" s="129"/>
      <c r="J31" s="129"/>
      <c r="K31" s="51"/>
      <c r="L31" s="114" t="s">
        <v>360</v>
      </c>
      <c r="M31" s="744" t="str">
        <f>IF($R$1="NO","--N.A.--",[1]Pravesh!I201)</f>
        <v>--N.A.--</v>
      </c>
      <c r="N31" s="744"/>
      <c r="O31" s="744"/>
    </row>
    <row r="32" spans="1:15">
      <c r="A32" s="131" t="s">
        <v>422</v>
      </c>
      <c r="B32" s="131"/>
      <c r="C32" s="131"/>
      <c r="D32" s="131"/>
      <c r="E32" s="129"/>
      <c r="F32" s="557" t="str">
        <f>IF($R$1="NO","--N.A.--",[1]Pravesh!H332)</f>
        <v>--N.A.--</v>
      </c>
      <c r="G32" s="557"/>
      <c r="H32" s="114" t="s">
        <v>423</v>
      </c>
      <c r="I32" s="114"/>
      <c r="J32" s="114"/>
      <c r="K32" s="51"/>
      <c r="L32" s="51"/>
      <c r="M32" s="51"/>
      <c r="N32" s="51"/>
      <c r="O32" s="51"/>
    </row>
    <row r="33" spans="1:15" ht="18" customHeight="1">
      <c r="A33" s="745" t="s">
        <v>424</v>
      </c>
      <c r="B33" s="745"/>
      <c r="C33" s="745"/>
      <c r="D33" s="745"/>
      <c r="E33" s="745"/>
      <c r="F33" s="745"/>
      <c r="G33" s="745"/>
      <c r="H33" s="745"/>
      <c r="I33" s="745"/>
      <c r="J33" s="745"/>
      <c r="K33" s="745"/>
      <c r="L33" s="745"/>
      <c r="M33" s="745"/>
      <c r="N33" s="745"/>
      <c r="O33" s="745"/>
    </row>
    <row r="34" spans="1:15" ht="18" customHeight="1">
      <c r="A34" s="745" t="s">
        <v>425</v>
      </c>
      <c r="B34" s="745"/>
      <c r="C34" s="745"/>
      <c r="D34" s="745"/>
      <c r="E34" s="745"/>
      <c r="F34" s="745"/>
      <c r="G34" s="745"/>
      <c r="H34" s="132"/>
      <c r="I34" s="132"/>
      <c r="J34" s="558" t="s">
        <v>426</v>
      </c>
      <c r="K34" s="558"/>
      <c r="L34" s="132"/>
      <c r="M34" s="132"/>
      <c r="N34" s="132"/>
      <c r="O34" s="132"/>
    </row>
    <row r="35" spans="1:15">
      <c r="A35" s="51"/>
      <c r="B35" s="51"/>
      <c r="C35" s="51"/>
      <c r="D35" s="51"/>
      <c r="E35" s="51"/>
      <c r="F35" s="129"/>
      <c r="G35" s="106"/>
      <c r="H35" s="743" t="str">
        <f>[1]Mastersheet!$G$9</f>
        <v>DEPUTY DIRECTOR, XXXXXXXXX  RAJ, BIKANER</v>
      </c>
      <c r="I35" s="743"/>
      <c r="J35" s="743"/>
      <c r="K35" s="743"/>
      <c r="L35" s="743"/>
      <c r="M35" s="743"/>
      <c r="N35" s="743"/>
      <c r="O35" s="743"/>
    </row>
  </sheetData>
  <mergeCells count="58">
    <mergeCell ref="H35:O35"/>
    <mergeCell ref="I30:O30"/>
    <mergeCell ref="B31:D31"/>
    <mergeCell ref="M31:O31"/>
    <mergeCell ref="F32:G32"/>
    <mergeCell ref="A33:O33"/>
    <mergeCell ref="A34:G34"/>
    <mergeCell ref="J34:K34"/>
    <mergeCell ref="B17:D17"/>
    <mergeCell ref="A26:O26"/>
    <mergeCell ref="A27:F27"/>
    <mergeCell ref="I27:O27"/>
    <mergeCell ref="A28:A29"/>
    <mergeCell ref="B28:C28"/>
    <mergeCell ref="I29:O29"/>
    <mergeCell ref="B25:D25"/>
    <mergeCell ref="F25:G25"/>
    <mergeCell ref="A18:O18"/>
    <mergeCell ref="B19:D19"/>
    <mergeCell ref="F19:G19"/>
    <mergeCell ref="B20:D20"/>
    <mergeCell ref="F20:G20"/>
    <mergeCell ref="B21:D21"/>
    <mergeCell ref="F21:G21"/>
    <mergeCell ref="A22:O22"/>
    <mergeCell ref="B23:D23"/>
    <mergeCell ref="F23:G23"/>
    <mergeCell ref="B24:D24"/>
    <mergeCell ref="F24:G24"/>
    <mergeCell ref="F17:G17"/>
    <mergeCell ref="A11:O11"/>
    <mergeCell ref="A12:D13"/>
    <mergeCell ref="E12:E13"/>
    <mergeCell ref="F12:G13"/>
    <mergeCell ref="H12:H13"/>
    <mergeCell ref="I12:I13"/>
    <mergeCell ref="J12:J13"/>
    <mergeCell ref="K12:K13"/>
    <mergeCell ref="L12:N12"/>
    <mergeCell ref="O12:O13"/>
    <mergeCell ref="A14:D14"/>
    <mergeCell ref="F14:H14"/>
    <mergeCell ref="A15:O15"/>
    <mergeCell ref="B16:D16"/>
    <mergeCell ref="F16:G16"/>
    <mergeCell ref="A10:F10"/>
    <mergeCell ref="A1:N1"/>
    <mergeCell ref="A2:O2"/>
    <mergeCell ref="A3:O3"/>
    <mergeCell ref="A5:C5"/>
    <mergeCell ref="K5:N7"/>
    <mergeCell ref="A6:C6"/>
    <mergeCell ref="B7:I7"/>
    <mergeCell ref="J8:L9"/>
    <mergeCell ref="B9:C9"/>
    <mergeCell ref="E9:G9"/>
    <mergeCell ref="H9:I9"/>
    <mergeCell ref="M9:O9"/>
  </mergeCells>
  <pageMargins left="0.47244094488188981" right="0.19685039370078741" top="0.35433070866141736" bottom="0.23622047244094491" header="0.31496062992125984" footer="0.23622047244094491"/>
  <pageSetup paperSize="9" scale="89" orientation="landscape" r:id="rId1"/>
  <headerFooter alignWithMargins="0">
    <oddFooter>&amp;L16.18.1.22.5.19.8√97263.0458756048</oddFooter>
  </headerFooter>
</worksheet>
</file>

<file path=xl/worksheets/sheet13.xml><?xml version="1.0" encoding="utf-8"?>
<worksheet xmlns="http://schemas.openxmlformats.org/spreadsheetml/2006/main" xmlns:r="http://schemas.openxmlformats.org/officeDocument/2006/relationships">
  <sheetPr codeName="Sheet24"/>
  <dimension ref="A1:N66"/>
  <sheetViews>
    <sheetView view="pageBreakPreview" topLeftCell="A34" workbookViewId="0">
      <selection activeCell="A2" sqref="A2:I2"/>
    </sheetView>
  </sheetViews>
  <sheetFormatPr defaultColWidth="10.28515625" defaultRowHeight="12.75"/>
  <cols>
    <col min="1" max="9" width="9.5703125" style="135" customWidth="1"/>
    <col min="10" max="13" width="10.28515625" style="135"/>
    <col min="14" max="14" width="0" style="135" hidden="1" customWidth="1"/>
    <col min="15" max="16384" width="10.28515625" style="135"/>
  </cols>
  <sheetData>
    <row r="1" spans="1:14">
      <c r="A1" s="133"/>
      <c r="B1" s="133"/>
      <c r="C1" s="133"/>
      <c r="D1" s="133"/>
      <c r="E1" s="133"/>
      <c r="F1" s="133"/>
      <c r="G1" s="133"/>
      <c r="H1" s="133"/>
      <c r="I1" s="134">
        <v>19</v>
      </c>
      <c r="N1" s="135" t="str">
        <f>[1]LTA!$E$32</f>
        <v>NO</v>
      </c>
    </row>
    <row r="2" spans="1:14" ht="15.75">
      <c r="A2" s="572" t="s">
        <v>427</v>
      </c>
      <c r="B2" s="572"/>
      <c r="C2" s="572"/>
      <c r="D2" s="572"/>
      <c r="E2" s="572"/>
      <c r="F2" s="572"/>
      <c r="G2" s="572"/>
      <c r="H2" s="572"/>
      <c r="I2" s="572"/>
    </row>
    <row r="3" spans="1:14" ht="15.75">
      <c r="A3" s="558" t="s">
        <v>428</v>
      </c>
      <c r="B3" s="558"/>
      <c r="C3" s="558"/>
      <c r="D3" s="558"/>
      <c r="E3" s="558"/>
      <c r="F3" s="558"/>
      <c r="G3" s="558"/>
      <c r="H3" s="558"/>
      <c r="I3" s="558"/>
    </row>
    <row r="4" spans="1:14">
      <c r="A4" s="573" t="s">
        <v>429</v>
      </c>
      <c r="B4" s="573"/>
      <c r="C4" s="573"/>
      <c r="D4" s="573"/>
      <c r="E4" s="573"/>
      <c r="F4" s="573"/>
      <c r="G4" s="573"/>
      <c r="H4" s="573"/>
      <c r="I4" s="573"/>
    </row>
    <row r="5" spans="1:14" ht="19.5" customHeight="1">
      <c r="A5" s="573"/>
      <c r="B5" s="573"/>
      <c r="C5" s="573"/>
      <c r="D5" s="573"/>
      <c r="E5" s="573"/>
      <c r="F5" s="573"/>
      <c r="G5" s="573"/>
      <c r="H5" s="573"/>
      <c r="I5" s="573"/>
    </row>
    <row r="6" spans="1:14" ht="15.75">
      <c r="A6" s="558" t="s">
        <v>430</v>
      </c>
      <c r="B6" s="558"/>
      <c r="C6" s="558"/>
      <c r="D6" s="558"/>
      <c r="E6" s="558"/>
      <c r="F6" s="558"/>
      <c r="G6" s="558"/>
      <c r="H6" s="558"/>
      <c r="I6" s="558"/>
    </row>
    <row r="7" spans="1:14" ht="21.75" customHeight="1">
      <c r="A7" s="51" t="s">
        <v>210</v>
      </c>
      <c r="B7" s="51"/>
      <c r="C7" s="51"/>
      <c r="D7" s="51"/>
      <c r="E7" s="51"/>
      <c r="F7" s="51"/>
      <c r="G7" s="746" t="str">
        <f>IF($N$1="YES","THE FORM 28A IS NOT APPLICABLE DUE TO PENSIONER HAVE TAKEN LONG TERM ADVANCE LOAN","")</f>
        <v/>
      </c>
      <c r="H7" s="746"/>
      <c r="I7" s="746"/>
    </row>
    <row r="8" spans="1:14" ht="15.75">
      <c r="A8" s="114" t="s">
        <v>431</v>
      </c>
      <c r="B8" s="51"/>
      <c r="C8" s="51"/>
      <c r="D8" s="51"/>
      <c r="E8" s="51"/>
      <c r="F8" s="51"/>
      <c r="G8" s="746"/>
      <c r="H8" s="746"/>
      <c r="I8" s="746"/>
    </row>
    <row r="9" spans="1:14" ht="15.75">
      <c r="A9" s="747" t="str">
        <f>IF($N$1="YES","--N.A.--",[1]Mastersheet!$G$9)</f>
        <v>DEPUTY DIRECTOR, XXXXXXXXX  RAJ, BIKANER</v>
      </c>
      <c r="B9" s="747"/>
      <c r="C9" s="747"/>
      <c r="D9" s="747"/>
      <c r="E9" s="51"/>
      <c r="F9" s="51"/>
      <c r="G9" s="746"/>
      <c r="H9" s="746"/>
      <c r="I9" s="746"/>
    </row>
    <row r="10" spans="1:14" ht="26.25" customHeight="1">
      <c r="A10" s="747"/>
      <c r="B10" s="747"/>
      <c r="C10" s="747"/>
      <c r="D10" s="747"/>
      <c r="E10" s="51"/>
      <c r="F10" s="51"/>
      <c r="G10" s="746"/>
      <c r="H10" s="746"/>
      <c r="I10" s="746"/>
    </row>
    <row r="11" spans="1:14" ht="23.25" customHeight="1">
      <c r="A11" s="51"/>
      <c r="B11" s="114" t="s">
        <v>432</v>
      </c>
      <c r="C11" s="51"/>
      <c r="D11" s="51"/>
      <c r="E11" s="51"/>
      <c r="F11" s="51"/>
      <c r="G11" s="51"/>
      <c r="H11" s="51"/>
      <c r="I11" s="51"/>
    </row>
    <row r="12" spans="1:14" ht="21" customHeight="1">
      <c r="A12" s="51" t="s">
        <v>104</v>
      </c>
      <c r="B12" s="51"/>
      <c r="C12" s="51"/>
      <c r="D12" s="51"/>
      <c r="E12" s="51"/>
      <c r="F12" s="51"/>
      <c r="G12" s="51"/>
      <c r="H12" s="51"/>
      <c r="I12" s="51"/>
    </row>
    <row r="13" spans="1:14" ht="24" customHeight="1">
      <c r="A13" s="51"/>
      <c r="B13" s="558" t="str">
        <f>IF($N$1="YES","--N.A.--",[1]Pravesh!$D$228)</f>
        <v>Shri</v>
      </c>
      <c r="C13" s="558"/>
      <c r="D13" s="558" t="str">
        <f>IF($N$1="YES","--N.A.--",[1]Mastersheet!$B$3)</f>
        <v>ABCD</v>
      </c>
      <c r="E13" s="558"/>
      <c r="F13" s="558"/>
      <c r="G13" s="558"/>
      <c r="H13" s="558"/>
      <c r="I13" s="51"/>
    </row>
    <row r="14" spans="1:14" ht="24" customHeight="1">
      <c r="A14" s="557" t="s">
        <v>400</v>
      </c>
      <c r="B14" s="557"/>
      <c r="C14" s="558" t="str">
        <f>IF($N$1="YES","--N.A.--",$F$23)</f>
        <v>S.D.I.</v>
      </c>
      <c r="D14" s="558"/>
      <c r="E14" s="558"/>
      <c r="F14" s="558"/>
      <c r="G14" s="558" t="s">
        <v>433</v>
      </c>
      <c r="H14" s="558"/>
      <c r="I14" s="102"/>
      <c r="J14" s="136"/>
    </row>
    <row r="15" spans="1:14" ht="24" customHeight="1">
      <c r="A15" s="726" t="s">
        <v>434</v>
      </c>
      <c r="B15" s="726"/>
      <c r="C15" s="727" t="str">
        <f>IF($N$1="YES","--N.A.--",IF($B$13="I husband of",$D$13,"I"))</f>
        <v>I</v>
      </c>
      <c r="D15" s="727"/>
      <c r="E15" s="727"/>
      <c r="F15" s="727" t="s">
        <v>435</v>
      </c>
      <c r="G15" s="727"/>
      <c r="H15" s="727"/>
      <c r="I15" s="727"/>
      <c r="J15" s="137"/>
    </row>
    <row r="16" spans="1:14" ht="24" customHeight="1">
      <c r="A16" s="726" t="s">
        <v>436</v>
      </c>
      <c r="B16" s="726"/>
      <c r="C16" s="726"/>
      <c r="D16" s="726"/>
      <c r="E16" s="726"/>
      <c r="F16" s="726"/>
      <c r="G16" s="726"/>
      <c r="H16" s="726"/>
      <c r="I16" s="726"/>
      <c r="J16" s="138"/>
    </row>
    <row r="17" spans="1:9" ht="24" customHeight="1">
      <c r="A17" s="557" t="s">
        <v>437</v>
      </c>
      <c r="B17" s="557"/>
      <c r="C17" s="557"/>
      <c r="D17" s="557"/>
      <c r="E17" s="51" t="str">
        <f>IF($N$1="YES","--N.A.--",IF($D$13=$C$15,"his/her","my"))</f>
        <v>my</v>
      </c>
      <c r="F17" s="558" t="s">
        <v>438</v>
      </c>
      <c r="G17" s="558"/>
      <c r="H17" s="558"/>
      <c r="I17" s="558"/>
    </row>
    <row r="18" spans="1:9" ht="15.75">
      <c r="A18" s="51"/>
      <c r="B18" s="51"/>
      <c r="C18" s="51"/>
      <c r="D18" s="51"/>
      <c r="E18" s="51"/>
      <c r="F18" s="51"/>
      <c r="G18" s="51"/>
      <c r="H18" s="51"/>
      <c r="I18" s="51"/>
    </row>
    <row r="19" spans="1:9" ht="15.75">
      <c r="A19" s="51"/>
      <c r="B19" s="51"/>
      <c r="C19" s="51"/>
      <c r="D19" s="51"/>
      <c r="E19" s="51"/>
      <c r="F19" s="558" t="s">
        <v>439</v>
      </c>
      <c r="G19" s="558"/>
      <c r="H19" s="558"/>
      <c r="I19" s="558"/>
    </row>
    <row r="20" spans="1:9" ht="15.75">
      <c r="A20" s="51"/>
      <c r="B20" s="51"/>
      <c r="C20" s="51"/>
      <c r="D20" s="51"/>
      <c r="E20" s="51"/>
      <c r="F20" s="102"/>
      <c r="G20" s="102"/>
      <c r="H20" s="102"/>
      <c r="I20" s="102"/>
    </row>
    <row r="21" spans="1:9" ht="21" customHeight="1">
      <c r="A21" s="51"/>
      <c r="B21" s="51"/>
      <c r="C21" s="51"/>
      <c r="D21" s="51"/>
      <c r="E21" s="139"/>
      <c r="F21" s="748" t="str">
        <f>IF($N$1="YES","--N.A.--",[1]Pravesh!$D$230)</f>
        <v>Abcd</v>
      </c>
      <c r="G21" s="748"/>
      <c r="H21" s="748"/>
      <c r="I21" s="748"/>
    </row>
    <row r="22" spans="1:9" ht="15.75">
      <c r="A22" s="51"/>
      <c r="B22" s="51"/>
      <c r="C22" s="51"/>
      <c r="D22" s="139"/>
      <c r="E22" s="139"/>
      <c r="F22" s="748"/>
      <c r="G22" s="748"/>
      <c r="H22" s="748"/>
      <c r="I22" s="748"/>
    </row>
    <row r="23" spans="1:9" ht="15.75">
      <c r="A23" s="51"/>
      <c r="B23" s="51"/>
      <c r="C23" s="51"/>
      <c r="D23" s="51"/>
      <c r="E23" s="140"/>
      <c r="F23" s="614" t="str">
        <f>IF($N$1="YES","--N.A.--",[1]Mastersheet!$B$4)</f>
        <v>S.D.I.</v>
      </c>
      <c r="G23" s="614"/>
      <c r="H23" s="614"/>
      <c r="I23" s="749"/>
    </row>
    <row r="24" spans="1:9" ht="19.5" customHeight="1">
      <c r="A24" s="51" t="s">
        <v>95</v>
      </c>
      <c r="B24" s="51"/>
      <c r="C24" s="51"/>
      <c r="D24" s="51"/>
      <c r="E24" s="51"/>
      <c r="F24" s="51" t="s">
        <v>365</v>
      </c>
      <c r="G24" s="51"/>
      <c r="H24" s="51"/>
      <c r="I24" s="51"/>
    </row>
    <row r="25" spans="1:9" ht="15.75">
      <c r="A25" s="51"/>
      <c r="B25" s="51"/>
      <c r="C25" s="51"/>
      <c r="D25" s="51"/>
      <c r="E25" s="51"/>
      <c r="F25" s="51"/>
      <c r="G25" s="51"/>
      <c r="H25" s="51"/>
      <c r="I25" s="51"/>
    </row>
    <row r="26" spans="1:9">
      <c r="A26" s="750" t="s">
        <v>440</v>
      </c>
      <c r="B26" s="750"/>
      <c r="C26" s="750"/>
      <c r="D26" s="750"/>
      <c r="E26" s="750"/>
      <c r="F26" s="750"/>
      <c r="G26" s="750"/>
      <c r="H26" s="750"/>
      <c r="I26" s="750"/>
    </row>
    <row r="27" spans="1:9" ht="18" customHeight="1">
      <c r="A27" s="750"/>
      <c r="B27" s="750"/>
      <c r="C27" s="750"/>
      <c r="D27" s="750"/>
      <c r="E27" s="750"/>
      <c r="F27" s="750"/>
      <c r="G27" s="750"/>
      <c r="H27" s="750"/>
      <c r="I27" s="750"/>
    </row>
    <row r="28" spans="1:9">
      <c r="A28" s="750"/>
      <c r="B28" s="750"/>
      <c r="C28" s="750"/>
      <c r="D28" s="750"/>
      <c r="E28" s="750"/>
      <c r="F28" s="750"/>
      <c r="G28" s="750"/>
      <c r="H28" s="750"/>
      <c r="I28" s="750"/>
    </row>
    <row r="29" spans="1:9" ht="18" customHeight="1">
      <c r="A29" s="750"/>
      <c r="B29" s="750"/>
      <c r="C29" s="750"/>
      <c r="D29" s="750"/>
      <c r="E29" s="750"/>
      <c r="F29" s="750"/>
      <c r="G29" s="750"/>
      <c r="H29" s="750"/>
      <c r="I29" s="750"/>
    </row>
    <row r="30" spans="1:9" ht="15.75">
      <c r="A30" s="51"/>
      <c r="B30" s="51"/>
      <c r="C30" s="51"/>
      <c r="D30" s="51"/>
      <c r="E30" s="51"/>
      <c r="F30" s="558" t="s">
        <v>441</v>
      </c>
      <c r="G30" s="558"/>
      <c r="H30" s="51"/>
      <c r="I30" s="51"/>
    </row>
    <row r="31" spans="1:9" ht="15.75">
      <c r="A31" s="51"/>
      <c r="B31" s="51"/>
      <c r="C31" s="51"/>
      <c r="D31" s="51"/>
      <c r="E31" s="51"/>
      <c r="F31" s="51"/>
      <c r="G31" s="51"/>
      <c r="H31" s="51"/>
      <c r="I31" s="51"/>
    </row>
    <row r="32" spans="1:9" ht="27" customHeight="1">
      <c r="A32" s="51"/>
      <c r="B32" s="51"/>
      <c r="C32" s="51"/>
      <c r="D32" s="51"/>
      <c r="E32" s="51"/>
      <c r="F32" s="51" t="s">
        <v>442</v>
      </c>
      <c r="G32" s="51"/>
      <c r="H32" s="51"/>
      <c r="I32" s="51"/>
    </row>
    <row r="33" spans="1:9" ht="15.75">
      <c r="A33" s="51"/>
      <c r="B33" s="51"/>
      <c r="C33" s="51"/>
      <c r="D33" s="51"/>
      <c r="E33" s="51"/>
      <c r="F33" s="51"/>
      <c r="G33" s="51"/>
      <c r="H33" s="51"/>
      <c r="I33" s="107">
        <v>20</v>
      </c>
    </row>
    <row r="34" spans="1:9" ht="15.75">
      <c r="A34" s="572" t="s">
        <v>427</v>
      </c>
      <c r="B34" s="572"/>
      <c r="C34" s="572"/>
      <c r="D34" s="572"/>
      <c r="E34" s="572"/>
      <c r="F34" s="572"/>
      <c r="G34" s="572"/>
      <c r="H34" s="572"/>
      <c r="I34" s="572"/>
    </row>
    <row r="35" spans="1:9" ht="15.75">
      <c r="A35" s="558" t="s">
        <v>428</v>
      </c>
      <c r="B35" s="558"/>
      <c r="C35" s="558"/>
      <c r="D35" s="558"/>
      <c r="E35" s="558"/>
      <c r="F35" s="558"/>
      <c r="G35" s="558"/>
      <c r="H35" s="558"/>
      <c r="I35" s="558"/>
    </row>
    <row r="36" spans="1:9">
      <c r="A36" s="573" t="s">
        <v>429</v>
      </c>
      <c r="B36" s="573"/>
      <c r="C36" s="573"/>
      <c r="D36" s="573"/>
      <c r="E36" s="573"/>
      <c r="F36" s="573"/>
      <c r="G36" s="573"/>
      <c r="H36" s="573"/>
      <c r="I36" s="573"/>
    </row>
    <row r="37" spans="1:9" ht="18.75" customHeight="1">
      <c r="A37" s="573"/>
      <c r="B37" s="573"/>
      <c r="C37" s="573"/>
      <c r="D37" s="573"/>
      <c r="E37" s="573"/>
      <c r="F37" s="573"/>
      <c r="G37" s="573"/>
      <c r="H37" s="573"/>
      <c r="I37" s="573"/>
    </row>
    <row r="38" spans="1:9" ht="15.75">
      <c r="A38" s="558" t="s">
        <v>430</v>
      </c>
      <c r="B38" s="558"/>
      <c r="C38" s="558"/>
      <c r="D38" s="558"/>
      <c r="E38" s="558"/>
      <c r="F38" s="558"/>
      <c r="G38" s="558"/>
      <c r="H38" s="558"/>
      <c r="I38" s="558"/>
    </row>
    <row r="39" spans="1:9" ht="15.75">
      <c r="A39" s="51" t="s">
        <v>210</v>
      </c>
      <c r="B39" s="51"/>
      <c r="C39" s="51"/>
      <c r="D39" s="51"/>
      <c r="E39" s="51"/>
      <c r="F39" s="51"/>
      <c r="G39" s="51"/>
      <c r="H39" s="51"/>
      <c r="I39" s="51"/>
    </row>
    <row r="40" spans="1:9" ht="15.75">
      <c r="A40" s="114" t="s">
        <v>431</v>
      </c>
      <c r="B40" s="51"/>
      <c r="C40" s="51"/>
      <c r="D40" s="51"/>
      <c r="E40" s="51"/>
      <c r="F40" s="51"/>
      <c r="G40" s="51"/>
      <c r="H40" s="51"/>
      <c r="I40" s="51"/>
    </row>
    <row r="41" spans="1:9" ht="15.75">
      <c r="A41" s="747" t="str">
        <f>IF($N$1="YES","--N.A.--",[1]Mastersheet!$G$9)</f>
        <v>DEPUTY DIRECTOR, XXXXXXXXX  RAJ, BIKANER</v>
      </c>
      <c r="B41" s="747"/>
      <c r="C41" s="747"/>
      <c r="D41" s="747"/>
      <c r="E41" s="51"/>
      <c r="F41" s="51"/>
      <c r="G41" s="51"/>
      <c r="H41" s="51"/>
      <c r="I41" s="51"/>
    </row>
    <row r="42" spans="1:9" ht="21" customHeight="1">
      <c r="A42" s="747"/>
      <c r="B42" s="747"/>
      <c r="C42" s="747"/>
      <c r="D42" s="747"/>
      <c r="E42" s="51"/>
      <c r="F42" s="51"/>
      <c r="G42" s="51"/>
      <c r="H42" s="51"/>
      <c r="I42" s="51"/>
    </row>
    <row r="43" spans="1:9" ht="27" customHeight="1">
      <c r="A43" s="51"/>
      <c r="B43" s="114" t="s">
        <v>432</v>
      </c>
      <c r="C43" s="51"/>
      <c r="D43" s="51"/>
      <c r="E43" s="51"/>
      <c r="F43" s="51"/>
      <c r="G43" s="51"/>
      <c r="H43" s="51"/>
      <c r="I43" s="51"/>
    </row>
    <row r="44" spans="1:9" ht="19.5" customHeight="1">
      <c r="A44" s="51" t="s">
        <v>104</v>
      </c>
      <c r="B44" s="51"/>
      <c r="C44" s="51"/>
      <c r="D44" s="51"/>
      <c r="E44" s="51"/>
      <c r="F44" s="51"/>
      <c r="G44" s="51"/>
      <c r="H44" s="51"/>
      <c r="I44" s="51"/>
    </row>
    <row r="45" spans="1:9" ht="15.75">
      <c r="A45" s="51"/>
      <c r="B45" s="558" t="str">
        <f>IF($N$1="YES","--N.A.--",[1]Pravesh!$D$228)</f>
        <v>Shri</v>
      </c>
      <c r="C45" s="558"/>
      <c r="D45" s="558" t="str">
        <f>IF($N$1="YES","--N.A.--",[1]Mastersheet!$B$3)</f>
        <v>ABCD</v>
      </c>
      <c r="E45" s="558"/>
      <c r="F45" s="558"/>
      <c r="G45" s="558"/>
      <c r="H45" s="558"/>
      <c r="I45" s="51"/>
    </row>
    <row r="46" spans="1:9" ht="26.25" customHeight="1">
      <c r="A46" s="557" t="s">
        <v>400</v>
      </c>
      <c r="B46" s="557"/>
      <c r="C46" s="558" t="str">
        <f>$F$23</f>
        <v>S.D.I.</v>
      </c>
      <c r="D46" s="558"/>
      <c r="E46" s="558"/>
      <c r="F46" s="558"/>
      <c r="G46" s="558" t="s">
        <v>433</v>
      </c>
      <c r="H46" s="558"/>
      <c r="I46" s="102"/>
    </row>
    <row r="47" spans="1:9" ht="20.25" customHeight="1">
      <c r="A47" s="726" t="s">
        <v>434</v>
      </c>
      <c r="B47" s="726"/>
      <c r="C47" s="727" t="str">
        <f>IF($B$13="I husband of",$D$13,"I")</f>
        <v>I</v>
      </c>
      <c r="D47" s="727"/>
      <c r="E47" s="727"/>
      <c r="F47" s="727" t="s">
        <v>435</v>
      </c>
      <c r="G47" s="727"/>
      <c r="H47" s="727"/>
      <c r="I47" s="727"/>
    </row>
    <row r="48" spans="1:9" ht="16.5" customHeight="1">
      <c r="A48" s="726" t="s">
        <v>436</v>
      </c>
      <c r="B48" s="726"/>
      <c r="C48" s="726"/>
      <c r="D48" s="726"/>
      <c r="E48" s="726"/>
      <c r="F48" s="726"/>
      <c r="G48" s="726"/>
      <c r="H48" s="726"/>
      <c r="I48" s="726"/>
    </row>
    <row r="49" spans="1:9" ht="20.25" customHeight="1">
      <c r="A49" s="557" t="s">
        <v>437</v>
      </c>
      <c r="B49" s="557"/>
      <c r="C49" s="557"/>
      <c r="D49" s="557"/>
      <c r="E49" s="51" t="str">
        <f>IF($D$13=$C$15,"his/her","my")</f>
        <v>my</v>
      </c>
      <c r="F49" s="557" t="s">
        <v>438</v>
      </c>
      <c r="G49" s="557"/>
      <c r="H49" s="557"/>
      <c r="I49" s="557"/>
    </row>
    <row r="50" spans="1:9" ht="15.75">
      <c r="A50" s="51"/>
      <c r="B50" s="51"/>
      <c r="C50" s="51"/>
      <c r="D50" s="51"/>
      <c r="E50" s="51"/>
      <c r="F50" s="51"/>
      <c r="G50" s="51"/>
      <c r="H50" s="51"/>
      <c r="I50" s="51"/>
    </row>
    <row r="51" spans="1:9" ht="15.75">
      <c r="A51" s="51"/>
      <c r="B51" s="51"/>
      <c r="C51" s="51"/>
      <c r="D51" s="51"/>
      <c r="E51" s="51"/>
      <c r="F51" s="558" t="s">
        <v>439</v>
      </c>
      <c r="G51" s="558"/>
      <c r="H51" s="558"/>
      <c r="I51" s="558"/>
    </row>
    <row r="52" spans="1:9" ht="17.25" customHeight="1">
      <c r="A52" s="51"/>
      <c r="B52" s="51"/>
      <c r="C52" s="51"/>
      <c r="D52" s="51"/>
      <c r="E52" s="51"/>
      <c r="F52" s="102"/>
      <c r="G52" s="102"/>
      <c r="H52" s="102"/>
      <c r="I52" s="102"/>
    </row>
    <row r="53" spans="1:9" ht="15.75">
      <c r="A53" s="51"/>
      <c r="B53" s="51"/>
      <c r="C53" s="51"/>
      <c r="D53" s="51"/>
      <c r="E53" s="139"/>
      <c r="F53" s="748" t="str">
        <f>IF($N$1="YES","--N.A.--",[1]Pravesh!$D$230)</f>
        <v>Abcd</v>
      </c>
      <c r="G53" s="748"/>
      <c r="H53" s="748"/>
      <c r="I53" s="748"/>
    </row>
    <row r="54" spans="1:9" ht="15.75">
      <c r="A54" s="51"/>
      <c r="B54" s="51"/>
      <c r="C54" s="51"/>
      <c r="D54" s="139"/>
      <c r="E54" s="139"/>
      <c r="F54" s="748"/>
      <c r="G54" s="748"/>
      <c r="H54" s="748"/>
      <c r="I54" s="748"/>
    </row>
    <row r="55" spans="1:9" ht="15.75">
      <c r="A55" s="51"/>
      <c r="B55" s="51"/>
      <c r="C55" s="51"/>
      <c r="D55" s="51"/>
      <c r="E55" s="140"/>
      <c r="F55" s="614" t="str">
        <f>IF($N$1="YES","--N.A.--",[1]Mastersheet!$B$4)</f>
        <v>S.D.I.</v>
      </c>
      <c r="G55" s="614"/>
      <c r="H55" s="614"/>
      <c r="I55" s="749"/>
    </row>
    <row r="56" spans="1:9" ht="15.75">
      <c r="A56" s="51" t="s">
        <v>95</v>
      </c>
      <c r="B56" s="51"/>
      <c r="C56" s="51"/>
      <c r="D56" s="51"/>
      <c r="E56" s="51"/>
      <c r="F56" s="51" t="s">
        <v>365</v>
      </c>
      <c r="G56" s="51"/>
      <c r="H56" s="51"/>
      <c r="I56" s="51"/>
    </row>
    <row r="57" spans="1:9" ht="15.75">
      <c r="A57" s="51"/>
      <c r="B57" s="51"/>
      <c r="C57" s="51"/>
      <c r="D57" s="51"/>
      <c r="E57" s="51"/>
      <c r="F57" s="51"/>
      <c r="G57" s="51"/>
      <c r="H57" s="51"/>
      <c r="I57" s="51"/>
    </row>
    <row r="58" spans="1:9">
      <c r="A58" s="750" t="s">
        <v>440</v>
      </c>
      <c r="B58" s="750"/>
      <c r="C58" s="750"/>
      <c r="D58" s="750"/>
      <c r="E58" s="750"/>
      <c r="F58" s="750"/>
      <c r="G58" s="750"/>
      <c r="H58" s="750"/>
      <c r="I58" s="750"/>
    </row>
    <row r="59" spans="1:9">
      <c r="A59" s="750"/>
      <c r="B59" s="750"/>
      <c r="C59" s="750"/>
      <c r="D59" s="750"/>
      <c r="E59" s="750"/>
      <c r="F59" s="750"/>
      <c r="G59" s="750"/>
      <c r="H59" s="750"/>
      <c r="I59" s="750"/>
    </row>
    <row r="60" spans="1:9">
      <c r="A60" s="750"/>
      <c r="B60" s="750"/>
      <c r="C60" s="750"/>
      <c r="D60" s="750"/>
      <c r="E60" s="750"/>
      <c r="F60" s="750"/>
      <c r="G60" s="750"/>
      <c r="H60" s="750"/>
      <c r="I60" s="750"/>
    </row>
    <row r="61" spans="1:9">
      <c r="A61" s="750"/>
      <c r="B61" s="750"/>
      <c r="C61" s="750"/>
      <c r="D61" s="750"/>
      <c r="E61" s="750"/>
      <c r="F61" s="750"/>
      <c r="G61" s="750"/>
      <c r="H61" s="750"/>
      <c r="I61" s="750"/>
    </row>
    <row r="62" spans="1:9" ht="15.75">
      <c r="A62" s="51"/>
      <c r="B62" s="51"/>
      <c r="C62" s="51"/>
      <c r="D62" s="51"/>
      <c r="E62" s="51"/>
      <c r="F62" s="558" t="s">
        <v>441</v>
      </c>
      <c r="G62" s="558"/>
      <c r="H62" s="51"/>
      <c r="I62" s="51"/>
    </row>
    <row r="63" spans="1:9" ht="15.75">
      <c r="A63" s="51"/>
      <c r="B63" s="51"/>
      <c r="C63" s="51"/>
      <c r="D63" s="51"/>
      <c r="E63" s="51"/>
      <c r="F63" s="51"/>
      <c r="G63" s="51"/>
      <c r="H63" s="51"/>
      <c r="I63" s="51"/>
    </row>
    <row r="64" spans="1:9" ht="15.75">
      <c r="A64" s="51"/>
      <c r="B64" s="51"/>
      <c r="C64" s="51"/>
      <c r="D64" s="51"/>
      <c r="E64" s="51"/>
      <c r="F64" s="51" t="s">
        <v>442</v>
      </c>
      <c r="G64" s="51"/>
      <c r="H64" s="51"/>
      <c r="I64" s="51"/>
    </row>
    <row r="65" spans="1:9">
      <c r="A65" s="133"/>
      <c r="B65" s="133"/>
      <c r="C65" s="133"/>
      <c r="D65" s="133"/>
      <c r="E65" s="133"/>
      <c r="F65" s="133"/>
      <c r="G65" s="133"/>
      <c r="H65" s="133"/>
      <c r="I65" s="133"/>
    </row>
    <row r="66" spans="1:9">
      <c r="A66" s="133"/>
      <c r="B66" s="133"/>
      <c r="C66" s="133"/>
      <c r="D66" s="133"/>
      <c r="E66" s="133"/>
      <c r="F66" s="133"/>
      <c r="G66" s="133"/>
      <c r="H66" s="133"/>
      <c r="I66" s="133"/>
    </row>
  </sheetData>
  <mergeCells count="43">
    <mergeCell ref="F51:I51"/>
    <mergeCell ref="F53:I54"/>
    <mergeCell ref="F55:I55"/>
    <mergeCell ref="A58:I61"/>
    <mergeCell ref="F62:G62"/>
    <mergeCell ref="A47:B47"/>
    <mergeCell ref="C47:E47"/>
    <mergeCell ref="F47:I47"/>
    <mergeCell ref="A48:I48"/>
    <mergeCell ref="A49:D49"/>
    <mergeCell ref="F49:I49"/>
    <mergeCell ref="A41:D42"/>
    <mergeCell ref="B45:C45"/>
    <mergeCell ref="D45:H45"/>
    <mergeCell ref="A46:B46"/>
    <mergeCell ref="C46:F46"/>
    <mergeCell ref="G46:H46"/>
    <mergeCell ref="A38:I38"/>
    <mergeCell ref="A16:I16"/>
    <mergeCell ref="A17:D17"/>
    <mergeCell ref="F17:I17"/>
    <mergeCell ref="F19:I19"/>
    <mergeCell ref="F21:I22"/>
    <mergeCell ref="F23:I23"/>
    <mergeCell ref="A26:I29"/>
    <mergeCell ref="F30:G30"/>
    <mergeCell ref="A34:I34"/>
    <mergeCell ref="A35:I35"/>
    <mergeCell ref="A36:I37"/>
    <mergeCell ref="A15:B15"/>
    <mergeCell ref="C15:E15"/>
    <mergeCell ref="F15:I15"/>
    <mergeCell ref="A2:I2"/>
    <mergeCell ref="A3:I3"/>
    <mergeCell ref="A4:I5"/>
    <mergeCell ref="A6:I6"/>
    <mergeCell ref="G7:I10"/>
    <mergeCell ref="A9:D10"/>
    <mergeCell ref="B13:C13"/>
    <mergeCell ref="D13:H13"/>
    <mergeCell ref="A14:B14"/>
    <mergeCell ref="C14:F14"/>
    <mergeCell ref="G14:H14"/>
  </mergeCells>
  <pageMargins left="0.74803149606299213" right="0.35433070866141736" top="0.59055118110236227" bottom="0.59055118110236227" header="0.51181102362204722" footer="0.59055118110236227"/>
  <pageSetup paperSize="9" orientation="portrait" r:id="rId1"/>
  <headerFooter alignWithMargins="0">
    <oddFooter>&amp;L16.18.1.22.5.19.8√97263.0458756048</oddFooter>
  </headerFooter>
  <rowBreaks count="1" manualBreakCount="1">
    <brk id="32" max="8" man="1"/>
  </rowBreaks>
</worksheet>
</file>

<file path=xl/worksheets/sheet14.xml><?xml version="1.0" encoding="utf-8"?>
<worksheet xmlns="http://schemas.openxmlformats.org/spreadsheetml/2006/main" xmlns:r="http://schemas.openxmlformats.org/officeDocument/2006/relationships">
  <sheetPr codeName="Sheet51"/>
  <dimension ref="A1:N49"/>
  <sheetViews>
    <sheetView view="pageBreakPreview" zoomScaleSheetLayoutView="100" workbookViewId="0">
      <selection activeCell="A2" sqref="A2:I2"/>
    </sheetView>
  </sheetViews>
  <sheetFormatPr defaultColWidth="9.140625" defaultRowHeight="18"/>
  <cols>
    <col min="1" max="7" width="9.140625" style="55"/>
    <col min="8" max="8" width="8.7109375" style="55" customWidth="1"/>
    <col min="9" max="9" width="9.140625" style="55"/>
    <col min="10" max="10" width="12.85546875" style="55" customWidth="1"/>
    <col min="11" max="13" width="9.140625" style="55"/>
    <col min="14" max="14" width="0" style="55" hidden="1" customWidth="1"/>
    <col min="15" max="16384" width="9.140625" style="55"/>
  </cols>
  <sheetData>
    <row r="1" spans="1:14">
      <c r="A1" s="120"/>
      <c r="B1" s="120"/>
      <c r="C1" s="120"/>
      <c r="D1" s="120"/>
      <c r="E1" s="120"/>
      <c r="F1" s="120"/>
      <c r="G1" s="120"/>
      <c r="H1" s="120"/>
      <c r="I1" s="120"/>
      <c r="J1" s="120">
        <v>21</v>
      </c>
      <c r="N1" s="54" t="str">
        <f>[1]Mastersheet!$H$24</f>
        <v>NO</v>
      </c>
    </row>
    <row r="2" spans="1:14">
      <c r="A2" s="572" t="s">
        <v>443</v>
      </c>
      <c r="B2" s="572"/>
      <c r="C2" s="572"/>
      <c r="D2" s="572"/>
      <c r="E2" s="572"/>
      <c r="F2" s="572"/>
      <c r="G2" s="572"/>
      <c r="H2" s="572"/>
      <c r="I2" s="572"/>
      <c r="J2" s="572"/>
    </row>
    <row r="3" spans="1:14">
      <c r="A3" s="572" t="s">
        <v>444</v>
      </c>
      <c r="B3" s="572"/>
      <c r="C3" s="572"/>
      <c r="D3" s="572"/>
      <c r="E3" s="572"/>
      <c r="F3" s="572"/>
      <c r="G3" s="572"/>
      <c r="H3" s="572"/>
      <c r="I3" s="572"/>
      <c r="J3" s="572"/>
    </row>
    <row r="4" spans="1:14" ht="18" customHeight="1">
      <c r="A4" s="573" t="s">
        <v>445</v>
      </c>
      <c r="B4" s="573"/>
      <c r="C4" s="573"/>
      <c r="D4" s="573"/>
      <c r="E4" s="573"/>
      <c r="F4" s="573"/>
      <c r="G4" s="573"/>
      <c r="H4" s="573"/>
      <c r="I4" s="573"/>
      <c r="J4" s="573"/>
    </row>
    <row r="5" spans="1:14">
      <c r="A5" s="573"/>
      <c r="B5" s="573"/>
      <c r="C5" s="573"/>
      <c r="D5" s="573"/>
      <c r="E5" s="573"/>
      <c r="F5" s="573"/>
      <c r="G5" s="573"/>
      <c r="H5" s="573"/>
      <c r="I5" s="573"/>
      <c r="J5" s="573"/>
    </row>
    <row r="6" spans="1:14">
      <c r="A6" s="51" t="s">
        <v>210</v>
      </c>
      <c r="B6" s="51"/>
      <c r="C6" s="51"/>
      <c r="D6" s="51"/>
      <c r="E6" s="51"/>
      <c r="F6" s="51"/>
      <c r="G6" s="51"/>
      <c r="H6" s="51"/>
      <c r="I6" s="51"/>
      <c r="J6" s="51"/>
    </row>
    <row r="7" spans="1:14">
      <c r="A7" s="557" t="s">
        <v>446</v>
      </c>
      <c r="B7" s="557"/>
      <c r="C7" s="557"/>
      <c r="D7" s="51"/>
      <c r="E7" s="51"/>
      <c r="F7" s="51"/>
      <c r="G7" s="729" t="str">
        <f>IF($N$1="NO","THE FORM NO 27 IS NOT APPLICABLE DUE TO NOT HAVING ANY GOVTT. ACCOMMODATION","")</f>
        <v>THE FORM NO 27 IS NOT APPLICABLE DUE TO NOT HAVING ANY GOVTT. ACCOMMODATION</v>
      </c>
      <c r="H7" s="729"/>
      <c r="I7" s="729"/>
      <c r="J7" s="51"/>
    </row>
    <row r="8" spans="1:14">
      <c r="A8" s="557" t="s">
        <v>447</v>
      </c>
      <c r="B8" s="557"/>
      <c r="C8" s="557"/>
      <c r="D8" s="51"/>
      <c r="E8" s="51"/>
      <c r="F8" s="51"/>
      <c r="G8" s="729"/>
      <c r="H8" s="729"/>
      <c r="I8" s="729"/>
      <c r="J8" s="51"/>
    </row>
    <row r="9" spans="1:14">
      <c r="A9" s="131" t="s">
        <v>448</v>
      </c>
      <c r="B9" s="51"/>
      <c r="C9" s="51"/>
      <c r="D9" s="51"/>
      <c r="E9" s="51"/>
      <c r="F9" s="51"/>
      <c r="G9" s="729"/>
      <c r="H9" s="729"/>
      <c r="I9" s="729"/>
      <c r="J9" s="51"/>
    </row>
    <row r="10" spans="1:14">
      <c r="A10" s="131" t="s">
        <v>449</v>
      </c>
      <c r="B10" s="51"/>
      <c r="C10" s="51"/>
      <c r="D10" s="51"/>
      <c r="E10" s="51"/>
      <c r="F10" s="51"/>
      <c r="G10" s="729"/>
      <c r="H10" s="729"/>
      <c r="I10" s="729"/>
      <c r="J10" s="51"/>
    </row>
    <row r="11" spans="1:14">
      <c r="A11" s="558" t="s">
        <v>450</v>
      </c>
      <c r="B11" s="558"/>
      <c r="C11" s="558"/>
      <c r="D11" s="558"/>
      <c r="E11" s="558"/>
      <c r="F11" s="558"/>
      <c r="G11" s="558"/>
      <c r="H11" s="558"/>
      <c r="I11" s="558"/>
      <c r="J11" s="51"/>
    </row>
    <row r="12" spans="1:14">
      <c r="A12" s="51" t="s">
        <v>104</v>
      </c>
      <c r="B12" s="51"/>
      <c r="C12" s="51"/>
      <c r="D12" s="51"/>
      <c r="E12" s="51"/>
      <c r="F12" s="51"/>
      <c r="G12" s="51"/>
      <c r="H12" s="51"/>
      <c r="I12" s="51"/>
      <c r="J12" s="51"/>
    </row>
    <row r="13" spans="1:14">
      <c r="A13" s="51"/>
      <c r="B13" s="558" t="str">
        <f>IF($N$1="YES",[1]Pravesh!D228,"--N.A.---")</f>
        <v>--N.A.---</v>
      </c>
      <c r="C13" s="558"/>
      <c r="D13" s="558" t="str">
        <f>IF($N$1="YES",[1]Mastersheet!$B$3,"----------N.A.--------------")</f>
        <v>----------N.A.--------------</v>
      </c>
      <c r="E13" s="558"/>
      <c r="F13" s="558"/>
      <c r="G13" s="558"/>
      <c r="H13" s="558"/>
      <c r="I13" s="558" t="s">
        <v>400</v>
      </c>
      <c r="J13" s="558"/>
    </row>
    <row r="14" spans="1:14" ht="29.25" customHeight="1">
      <c r="A14" s="751" t="str">
        <f>IF($N$1="YES",[1]Mastersheet!B4,"----------")</f>
        <v>----------</v>
      </c>
      <c r="B14" s="751"/>
      <c r="C14" s="751"/>
      <c r="D14" s="741" t="s">
        <v>401</v>
      </c>
      <c r="E14" s="741"/>
      <c r="F14" s="751" t="str">
        <f>IF($N$1="YES",[1]Mastersheet!B5,"-------------------N.A.----------------------------")</f>
        <v>-------------------N.A.----------------------------</v>
      </c>
      <c r="G14" s="751"/>
      <c r="H14" s="751"/>
      <c r="I14" s="751"/>
      <c r="J14" s="751"/>
    </row>
    <row r="15" spans="1:14" ht="21.75" customHeight="1">
      <c r="A15" s="559" t="s">
        <v>451</v>
      </c>
      <c r="B15" s="559"/>
      <c r="C15" s="559"/>
      <c r="D15" s="559"/>
      <c r="E15" s="559"/>
      <c r="F15" s="559"/>
      <c r="G15" s="559"/>
      <c r="H15" s="559"/>
      <c r="I15" s="559"/>
      <c r="J15" s="559"/>
    </row>
    <row r="16" spans="1:14">
      <c r="A16" s="559"/>
      <c r="B16" s="559"/>
      <c r="C16" s="559"/>
      <c r="D16" s="559"/>
      <c r="E16" s="559"/>
      <c r="F16" s="559"/>
      <c r="G16" s="559"/>
      <c r="H16" s="559"/>
      <c r="I16" s="559"/>
      <c r="J16" s="559"/>
    </row>
    <row r="17" spans="1:10">
      <c r="A17" s="51">
        <v>1</v>
      </c>
      <c r="B17" s="557" t="s">
        <v>452</v>
      </c>
      <c r="C17" s="557"/>
      <c r="D17" s="557"/>
      <c r="E17" s="744" t="str">
        <f>[1]Pravesh!A351</f>
        <v>NIL</v>
      </c>
      <c r="F17" s="557"/>
      <c r="G17" s="557"/>
      <c r="H17" s="557"/>
      <c r="I17" s="557"/>
      <c r="J17" s="557"/>
    </row>
    <row r="18" spans="1:10">
      <c r="A18" s="51">
        <v>2</v>
      </c>
      <c r="B18" s="557" t="s">
        <v>453</v>
      </c>
      <c r="C18" s="557"/>
      <c r="D18" s="557"/>
      <c r="E18" s="744" t="str">
        <f>[1]Pravesh!B351</f>
        <v>NIL</v>
      </c>
      <c r="F18" s="557"/>
      <c r="G18" s="557"/>
      <c r="H18" s="557"/>
      <c r="I18" s="557"/>
      <c r="J18" s="557"/>
    </row>
    <row r="19" spans="1:10">
      <c r="A19" s="51">
        <v>3</v>
      </c>
      <c r="B19" s="557" t="s">
        <v>454</v>
      </c>
      <c r="C19" s="557"/>
      <c r="D19" s="557"/>
      <c r="E19" s="744" t="str">
        <f>[1]Pravesh!D351</f>
        <v>NIL</v>
      </c>
      <c r="F19" s="557"/>
      <c r="G19" s="557"/>
      <c r="H19" s="557"/>
      <c r="I19" s="557"/>
      <c r="J19" s="557"/>
    </row>
    <row r="20" spans="1:10">
      <c r="A20" s="557" t="s">
        <v>455</v>
      </c>
      <c r="B20" s="557"/>
      <c r="C20" s="557"/>
      <c r="D20" s="557"/>
      <c r="E20" s="744" t="str">
        <f>[1]Pravesh!G351</f>
        <v>NIL</v>
      </c>
      <c r="F20" s="557"/>
      <c r="G20" s="557"/>
      <c r="H20" s="557"/>
      <c r="I20" s="557"/>
      <c r="J20" s="557"/>
    </row>
    <row r="21" spans="1:10">
      <c r="A21" s="557" t="s">
        <v>456</v>
      </c>
      <c r="B21" s="557"/>
      <c r="C21" s="557"/>
      <c r="D21" s="557"/>
      <c r="E21" s="744" t="str">
        <f>[1]Pravesh!H351</f>
        <v>NIL</v>
      </c>
      <c r="F21" s="557"/>
      <c r="G21" s="557"/>
      <c r="H21" s="557"/>
      <c r="I21" s="557"/>
      <c r="J21" s="557"/>
    </row>
    <row r="22" spans="1:10">
      <c r="A22" s="557" t="s">
        <v>457</v>
      </c>
      <c r="B22" s="557"/>
      <c r="C22" s="557"/>
      <c r="D22" s="557"/>
      <c r="E22" s="557"/>
      <c r="F22" s="557"/>
      <c r="G22" s="557"/>
      <c r="H22" s="557"/>
      <c r="I22" s="557"/>
      <c r="J22" s="557"/>
    </row>
    <row r="23" spans="1:10">
      <c r="A23" s="557" t="s">
        <v>458</v>
      </c>
      <c r="B23" s="557"/>
      <c r="C23" s="557"/>
      <c r="D23" s="557"/>
      <c r="E23" s="557"/>
      <c r="F23" s="557"/>
      <c r="G23" s="557"/>
      <c r="H23" s="557"/>
      <c r="I23" s="557"/>
      <c r="J23" s="557"/>
    </row>
    <row r="24" spans="1:10">
      <c r="A24" s="51"/>
      <c r="B24" s="51"/>
      <c r="C24" s="51"/>
      <c r="D24" s="51"/>
      <c r="E24" s="51"/>
      <c r="F24" s="114"/>
      <c r="G24" s="114"/>
      <c r="H24" s="114"/>
      <c r="I24" s="114" t="s">
        <v>122</v>
      </c>
      <c r="J24" s="114"/>
    </row>
    <row r="25" spans="1:10">
      <c r="A25" s="114" t="s">
        <v>360</v>
      </c>
      <c r="B25" s="752" t="str">
        <f>IF($N$1="YES",[1]Pravesh!I202,"")</f>
        <v/>
      </c>
      <c r="C25" s="752"/>
      <c r="D25" s="51"/>
      <c r="E25" s="558"/>
      <c r="F25" s="558"/>
      <c r="G25" s="614"/>
      <c r="H25" s="614"/>
      <c r="I25" s="614"/>
      <c r="J25" s="94"/>
    </row>
    <row r="26" spans="1:10">
      <c r="A26" s="51"/>
      <c r="B26" s="51"/>
      <c r="C26" s="51"/>
      <c r="D26" s="51"/>
      <c r="E26" s="753" t="str">
        <f>IF($N$1="YES",[1]Pravesh!D230,"------------N.A.------------")</f>
        <v>------------N.A.------------</v>
      </c>
      <c r="F26" s="753"/>
      <c r="G26" s="753"/>
      <c r="H26" s="753"/>
      <c r="I26" s="753"/>
      <c r="J26" s="754"/>
    </row>
    <row r="27" spans="1:10">
      <c r="A27" s="51"/>
      <c r="B27" s="83"/>
      <c r="C27" s="83"/>
      <c r="D27" s="83"/>
      <c r="E27" s="614" t="str">
        <f>IF($N$1="YES",[1]Mastersheet!B4,"----------------N.A.---------------")</f>
        <v>----------------N.A.---------------</v>
      </c>
      <c r="F27" s="614"/>
      <c r="G27" s="614"/>
      <c r="H27" s="614"/>
      <c r="I27" s="614"/>
      <c r="J27" s="749"/>
    </row>
    <row r="28" spans="1:10">
      <c r="A28" s="572" t="s">
        <v>459</v>
      </c>
      <c r="B28" s="572"/>
      <c r="C28" s="572"/>
      <c r="D28" s="572"/>
      <c r="E28" s="572"/>
      <c r="F28" s="572"/>
      <c r="G28" s="572"/>
      <c r="H28" s="572"/>
      <c r="I28" s="572"/>
      <c r="J28" s="572"/>
    </row>
    <row r="29" spans="1:10">
      <c r="A29" s="572" t="s">
        <v>460</v>
      </c>
      <c r="B29" s="572"/>
      <c r="C29" s="572"/>
      <c r="D29" s="572"/>
      <c r="E29" s="572"/>
      <c r="F29" s="572"/>
      <c r="G29" s="572"/>
      <c r="H29" s="572"/>
      <c r="I29" s="572"/>
      <c r="J29" s="572"/>
    </row>
    <row r="30" spans="1:10">
      <c r="A30" s="572" t="s">
        <v>461</v>
      </c>
      <c r="B30" s="572"/>
      <c r="C30" s="572"/>
      <c r="D30" s="572"/>
      <c r="E30" s="572"/>
      <c r="F30" s="572"/>
      <c r="G30" s="572"/>
      <c r="H30" s="572"/>
      <c r="I30" s="572"/>
      <c r="J30" s="572"/>
    </row>
    <row r="31" spans="1:10" ht="18" customHeight="1">
      <c r="A31" s="573" t="s">
        <v>462</v>
      </c>
      <c r="B31" s="573"/>
      <c r="C31" s="573"/>
      <c r="D31" s="573"/>
      <c r="E31" s="573"/>
      <c r="F31" s="573"/>
      <c r="G31" s="573"/>
      <c r="H31" s="573"/>
      <c r="I31" s="573"/>
      <c r="J31" s="573"/>
    </row>
    <row r="32" spans="1:10">
      <c r="A32" s="573"/>
      <c r="B32" s="573"/>
      <c r="C32" s="573"/>
      <c r="D32" s="573"/>
      <c r="E32" s="573"/>
      <c r="F32" s="573"/>
      <c r="G32" s="573"/>
      <c r="H32" s="573"/>
      <c r="I32" s="573"/>
      <c r="J32" s="573"/>
    </row>
    <row r="33" spans="1:10" ht="15.75" customHeight="1">
      <c r="A33" s="51" t="s">
        <v>210</v>
      </c>
      <c r="B33" s="51"/>
      <c r="C33" s="51"/>
      <c r="D33" s="51"/>
      <c r="E33" s="51"/>
      <c r="F33" s="729" t="str">
        <f>IF($N$1="YES","THE FORM NO 27 A IS NOT APPLICABLE DUE TO  HAVING  GOVTT. ACCOMMODATION","")</f>
        <v/>
      </c>
      <c r="G33" s="729"/>
      <c r="H33" s="729"/>
      <c r="I33" s="729"/>
      <c r="J33" s="51"/>
    </row>
    <row r="34" spans="1:10">
      <c r="A34" s="131" t="s">
        <v>463</v>
      </c>
      <c r="B34" s="51"/>
      <c r="C34" s="51"/>
      <c r="D34" s="51"/>
      <c r="E34" s="51"/>
      <c r="F34" s="729"/>
      <c r="G34" s="729"/>
      <c r="H34" s="729"/>
      <c r="I34" s="729"/>
      <c r="J34" s="51"/>
    </row>
    <row r="35" spans="1:10" ht="9" customHeight="1">
      <c r="A35" s="141"/>
      <c r="B35" s="51"/>
      <c r="C35" s="51"/>
      <c r="D35" s="51"/>
      <c r="E35" s="51"/>
      <c r="F35" s="729"/>
      <c r="G35" s="729"/>
      <c r="H35" s="729"/>
      <c r="I35" s="729"/>
      <c r="J35" s="51"/>
    </row>
    <row r="36" spans="1:10">
      <c r="A36" s="557" t="s">
        <v>464</v>
      </c>
      <c r="B36" s="557"/>
      <c r="C36" s="557"/>
      <c r="D36" s="557"/>
      <c r="E36" s="51"/>
      <c r="F36" s="729"/>
      <c r="G36" s="729"/>
      <c r="H36" s="729"/>
      <c r="I36" s="729"/>
      <c r="J36" s="51"/>
    </row>
    <row r="37" spans="1:10">
      <c r="A37" s="51"/>
      <c r="B37" s="557" t="s">
        <v>465</v>
      </c>
      <c r="C37" s="557"/>
      <c r="D37" s="557"/>
      <c r="E37" s="557"/>
      <c r="F37" s="557"/>
      <c r="G37" s="557"/>
      <c r="H37" s="557"/>
      <c r="I37" s="557"/>
      <c r="J37" s="51"/>
    </row>
    <row r="38" spans="1:10">
      <c r="A38" s="51" t="s">
        <v>104</v>
      </c>
      <c r="B38" s="51"/>
      <c r="C38" s="51"/>
      <c r="D38" s="51"/>
      <c r="E38" s="51"/>
      <c r="F38" s="51"/>
      <c r="G38" s="51"/>
      <c r="H38" s="51"/>
      <c r="I38" s="51"/>
      <c r="J38" s="51"/>
    </row>
    <row r="39" spans="1:10">
      <c r="A39" s="51"/>
      <c r="B39" s="558" t="str">
        <f>IF($N$1="NO",[1]Pravesh!D228,"-----N.A.----")</f>
        <v>Shri</v>
      </c>
      <c r="C39" s="558"/>
      <c r="D39" s="558" t="str">
        <f>IF($N$1="NO",[1]Mastersheet!$B$3,"------------N.A.-------------")</f>
        <v>ABCD</v>
      </c>
      <c r="E39" s="558"/>
      <c r="F39" s="558"/>
      <c r="G39" s="558"/>
      <c r="H39" s="558"/>
      <c r="I39" s="558" t="s">
        <v>466</v>
      </c>
      <c r="J39" s="558"/>
    </row>
    <row r="40" spans="1:10">
      <c r="A40" s="558" t="str">
        <f>IF($N$1="NO",[1]Mastersheet!B4,"-----------N.A.-------------")</f>
        <v>S.D.I.</v>
      </c>
      <c r="B40" s="558"/>
      <c r="C40" s="558"/>
      <c r="D40" s="558"/>
      <c r="E40" s="558" t="s">
        <v>467</v>
      </c>
      <c r="F40" s="558"/>
      <c r="G40" s="558"/>
      <c r="H40" s="558"/>
      <c r="I40" s="558"/>
      <c r="J40" s="558"/>
    </row>
    <row r="41" spans="1:10" ht="18" customHeight="1">
      <c r="A41" s="559" t="s">
        <v>468</v>
      </c>
      <c r="B41" s="559"/>
      <c r="C41" s="559"/>
      <c r="D41" s="559"/>
      <c r="E41" s="559"/>
      <c r="F41" s="559"/>
      <c r="G41" s="559"/>
      <c r="H41" s="559"/>
      <c r="I41" s="559"/>
      <c r="J41" s="559"/>
    </row>
    <row r="42" spans="1:10" ht="18" customHeight="1">
      <c r="A42" s="559"/>
      <c r="B42" s="559"/>
      <c r="C42" s="559"/>
      <c r="D42" s="559"/>
      <c r="E42" s="559"/>
      <c r="F42" s="559"/>
      <c r="G42" s="559"/>
      <c r="H42" s="559"/>
      <c r="I42" s="559"/>
      <c r="J42" s="559"/>
    </row>
    <row r="43" spans="1:10" ht="18" customHeight="1">
      <c r="A43" s="559" t="s">
        <v>469</v>
      </c>
      <c r="B43" s="559"/>
      <c r="C43" s="559"/>
      <c r="D43" s="559"/>
      <c r="E43" s="559"/>
      <c r="F43" s="559"/>
      <c r="G43" s="559"/>
      <c r="H43" s="559"/>
      <c r="I43" s="559"/>
      <c r="J43" s="559"/>
    </row>
    <row r="44" spans="1:10">
      <c r="A44" s="559"/>
      <c r="B44" s="559"/>
      <c r="C44" s="559"/>
      <c r="D44" s="559"/>
      <c r="E44" s="559"/>
      <c r="F44" s="559"/>
      <c r="G44" s="559"/>
      <c r="H44" s="559"/>
      <c r="I44" s="559"/>
      <c r="J44" s="559"/>
    </row>
    <row r="45" spans="1:10" ht="4.5" customHeight="1">
      <c r="A45" s="51"/>
      <c r="B45" s="51"/>
      <c r="C45" s="51"/>
      <c r="D45" s="51"/>
      <c r="E45" s="51"/>
      <c r="F45" s="51"/>
      <c r="G45" s="51"/>
      <c r="H45" s="51"/>
      <c r="I45" s="51"/>
      <c r="J45" s="51"/>
    </row>
    <row r="46" spans="1:10">
      <c r="A46" s="51" t="s">
        <v>470</v>
      </c>
      <c r="B46" s="755">
        <f ca="1">IF($N$1="NO",[1]Pravesh!I202,"")</f>
        <v>45768</v>
      </c>
      <c r="C46" s="755"/>
      <c r="D46" s="51"/>
      <c r="E46" s="558" t="s">
        <v>122</v>
      </c>
      <c r="F46" s="558"/>
      <c r="G46" s="558"/>
      <c r="H46" s="558"/>
      <c r="I46" s="558"/>
      <c r="J46" s="558"/>
    </row>
    <row r="47" spans="1:10">
      <c r="A47" s="51"/>
      <c r="B47" s="51"/>
      <c r="C47" s="51"/>
      <c r="D47" s="558"/>
      <c r="E47" s="558"/>
      <c r="F47" s="558"/>
      <c r="G47" s="558"/>
      <c r="H47" s="558"/>
      <c r="I47" s="558"/>
      <c r="J47" s="51"/>
    </row>
    <row r="48" spans="1:10">
      <c r="A48" s="51"/>
      <c r="B48" s="51"/>
      <c r="C48" s="51"/>
      <c r="D48" s="51"/>
      <c r="E48" s="753" t="str">
        <f>IF($N$1="NO",[1]Pravesh!D230,"------------N.A.------------")</f>
        <v>Abcd</v>
      </c>
      <c r="F48" s="753"/>
      <c r="G48" s="753"/>
      <c r="H48" s="753"/>
      <c r="I48" s="753"/>
      <c r="J48" s="754"/>
    </row>
    <row r="49" spans="1:10">
      <c r="A49" s="51"/>
      <c r="B49" s="51"/>
      <c r="C49" s="51"/>
      <c r="D49" s="114"/>
      <c r="E49" s="558" t="str">
        <f>IF($N$1="NO",[1]Mastersheet!B4,"--------------------N.A.-------------------")</f>
        <v>S.D.I.</v>
      </c>
      <c r="F49" s="558"/>
      <c r="G49" s="558"/>
      <c r="H49" s="558"/>
      <c r="I49" s="558"/>
      <c r="J49" s="558"/>
    </row>
  </sheetData>
  <mergeCells count="49">
    <mergeCell ref="D47:I47"/>
    <mergeCell ref="E48:J48"/>
    <mergeCell ref="E49:J49"/>
    <mergeCell ref="A40:D40"/>
    <mergeCell ref="E40:J40"/>
    <mergeCell ref="A41:J42"/>
    <mergeCell ref="A43:J44"/>
    <mergeCell ref="B46:C46"/>
    <mergeCell ref="E46:J46"/>
    <mergeCell ref="B39:C39"/>
    <mergeCell ref="D39:H39"/>
    <mergeCell ref="I39:J39"/>
    <mergeCell ref="B25:C25"/>
    <mergeCell ref="E25:I25"/>
    <mergeCell ref="E26:J26"/>
    <mergeCell ref="E27:J27"/>
    <mergeCell ref="A28:J28"/>
    <mergeCell ref="A29:J29"/>
    <mergeCell ref="A30:J30"/>
    <mergeCell ref="A31:J32"/>
    <mergeCell ref="F33:I36"/>
    <mergeCell ref="A36:D36"/>
    <mergeCell ref="B37:I37"/>
    <mergeCell ref="A23:J23"/>
    <mergeCell ref="A15:J16"/>
    <mergeCell ref="B17:D17"/>
    <mergeCell ref="E17:J17"/>
    <mergeCell ref="B18:D18"/>
    <mergeCell ref="E18:J18"/>
    <mergeCell ref="B19:D19"/>
    <mergeCell ref="E19:J19"/>
    <mergeCell ref="A20:D20"/>
    <mergeCell ref="E20:J20"/>
    <mergeCell ref="A21:D21"/>
    <mergeCell ref="E21:J21"/>
    <mergeCell ref="A22:J22"/>
    <mergeCell ref="A11:I11"/>
    <mergeCell ref="B13:C13"/>
    <mergeCell ref="D13:H13"/>
    <mergeCell ref="I13:J13"/>
    <mergeCell ref="A14:C14"/>
    <mergeCell ref="D14:E14"/>
    <mergeCell ref="F14:J14"/>
    <mergeCell ref="A2:J2"/>
    <mergeCell ref="A3:J3"/>
    <mergeCell ref="A4:J5"/>
    <mergeCell ref="A7:C7"/>
    <mergeCell ref="G7:I10"/>
    <mergeCell ref="A8:C8"/>
  </mergeCells>
  <pageMargins left="0.55118110236220474" right="0.35433070866141736" top="0.51181102362204722" bottom="0.51181102362204722" header="0.43307086614173229" footer="0.47244094488188981"/>
  <pageSetup paperSize="9" scale="90" orientation="portrait" r:id="rId1"/>
  <headerFooter alignWithMargins="0">
    <oddFooter>&amp;L16.18.1.22.5.19.8√97263.0458756048</oddFooter>
  </headerFooter>
</worksheet>
</file>

<file path=xl/worksheets/sheet15.xml><?xml version="1.0" encoding="utf-8"?>
<worksheet xmlns="http://schemas.openxmlformats.org/spreadsheetml/2006/main" xmlns:r="http://schemas.openxmlformats.org/officeDocument/2006/relationships">
  <sheetPr codeName="Sheet50"/>
  <dimension ref="A1:N83"/>
  <sheetViews>
    <sheetView view="pageBreakPreview" topLeftCell="A28" zoomScaleSheetLayoutView="100" workbookViewId="0">
      <selection activeCell="A2" sqref="A2:I2"/>
    </sheetView>
  </sheetViews>
  <sheetFormatPr defaultColWidth="9.140625" defaultRowHeight="18"/>
  <cols>
    <col min="1" max="1" width="10" style="42" customWidth="1"/>
    <col min="2" max="3" width="9.140625" style="42"/>
    <col min="4" max="4" width="12" style="42" customWidth="1"/>
    <col min="5" max="5" width="9.140625" style="42"/>
    <col min="6" max="6" width="10.5703125" style="42" customWidth="1"/>
    <col min="7" max="7" width="12" style="42" customWidth="1"/>
    <col min="8" max="8" width="9.140625" style="42"/>
    <col min="9" max="9" width="13.140625" style="42" customWidth="1"/>
    <col min="10" max="13" width="9.140625" style="42"/>
    <col min="14" max="14" width="0" style="42" hidden="1" customWidth="1"/>
    <col min="15" max="16384" width="9.140625" style="42"/>
  </cols>
  <sheetData>
    <row r="1" spans="1:14">
      <c r="A1" s="120"/>
      <c r="B1" s="120"/>
      <c r="C1" s="120"/>
      <c r="D1" s="120"/>
      <c r="E1" s="120"/>
      <c r="F1" s="120"/>
      <c r="G1" s="120"/>
      <c r="H1" s="120"/>
      <c r="I1" s="121">
        <v>22</v>
      </c>
      <c r="N1" s="42" t="str">
        <f>'[1]Family data'!$B$3</f>
        <v>Family</v>
      </c>
    </row>
    <row r="2" spans="1:14">
      <c r="B2" s="572" t="s">
        <v>471</v>
      </c>
      <c r="C2" s="572"/>
      <c r="D2" s="572"/>
      <c r="E2" s="572"/>
      <c r="F2" s="572"/>
      <c r="G2" s="572"/>
      <c r="H2" s="757" t="str">
        <f>IF($N$1="No Family","The form 1 is not applicable due to pensioner have no family","")</f>
        <v/>
      </c>
      <c r="I2" s="757"/>
    </row>
    <row r="3" spans="1:14">
      <c r="B3" s="758" t="s">
        <v>472</v>
      </c>
      <c r="C3" s="758"/>
      <c r="D3" s="758"/>
      <c r="E3" s="758"/>
      <c r="F3" s="758"/>
      <c r="G3" s="758"/>
      <c r="H3" s="757"/>
      <c r="I3" s="757"/>
    </row>
    <row r="4" spans="1:14">
      <c r="B4" s="572" t="s">
        <v>473</v>
      </c>
      <c r="C4" s="572"/>
      <c r="D4" s="572"/>
      <c r="E4" s="572"/>
      <c r="F4" s="572"/>
      <c r="G4" s="572"/>
      <c r="H4" s="757"/>
      <c r="I4" s="757"/>
    </row>
    <row r="5" spans="1:14">
      <c r="A5" s="51"/>
      <c r="B5" s="51"/>
      <c r="C5" s="51"/>
      <c r="D5" s="51"/>
      <c r="E5" s="51"/>
      <c r="F5" s="51"/>
      <c r="G5" s="51"/>
      <c r="H5" s="757"/>
      <c r="I5" s="757"/>
    </row>
    <row r="6" spans="1:14" ht="18" customHeight="1">
      <c r="A6" s="759" t="s">
        <v>474</v>
      </c>
      <c r="B6" s="760"/>
      <c r="C6" s="760"/>
      <c r="D6" s="760"/>
      <c r="E6" s="760"/>
      <c r="F6" s="760"/>
      <c r="G6" s="760"/>
      <c r="H6" s="760"/>
      <c r="I6" s="760"/>
    </row>
    <row r="7" spans="1:14">
      <c r="A7" s="760"/>
      <c r="B7" s="760"/>
      <c r="C7" s="760"/>
      <c r="D7" s="760"/>
      <c r="E7" s="760"/>
      <c r="F7" s="760"/>
      <c r="G7" s="760"/>
      <c r="H7" s="760"/>
      <c r="I7" s="760"/>
    </row>
    <row r="8" spans="1:14" ht="15.75" customHeight="1">
      <c r="A8" s="130" t="str">
        <f>IF($N$1="No Family","--N.A.--","I  ")</f>
        <v xml:space="preserve">I  </v>
      </c>
      <c r="B8" s="551" t="str">
        <f>IF($N$1="No Family","--N.A.--",[1]Mastersheet!B3)</f>
        <v>ABCD</v>
      </c>
      <c r="C8" s="551"/>
      <c r="D8" s="551"/>
      <c r="E8" s="551"/>
      <c r="F8" s="551"/>
      <c r="G8" s="756" t="s">
        <v>475</v>
      </c>
      <c r="H8" s="756"/>
      <c r="I8" s="756"/>
    </row>
    <row r="9" spans="1:14" ht="14.25" customHeight="1">
      <c r="A9" s="761" t="s">
        <v>476</v>
      </c>
      <c r="B9" s="761"/>
      <c r="C9" s="761"/>
      <c r="D9" s="761"/>
      <c r="E9" s="761"/>
      <c r="F9" s="761"/>
      <c r="G9" s="761"/>
      <c r="H9" s="761"/>
      <c r="I9" s="761"/>
    </row>
    <row r="10" spans="1:14" ht="14.25" customHeight="1">
      <c r="A10" s="761"/>
      <c r="B10" s="761"/>
      <c r="C10" s="761"/>
      <c r="D10" s="761"/>
      <c r="E10" s="761"/>
      <c r="F10" s="761"/>
      <c r="G10" s="761"/>
      <c r="H10" s="761"/>
      <c r="I10" s="761"/>
    </row>
    <row r="11" spans="1:14" ht="14.25" customHeight="1">
      <c r="A11" s="761"/>
      <c r="B11" s="761"/>
      <c r="C11" s="761"/>
      <c r="D11" s="761"/>
      <c r="E11" s="761"/>
      <c r="F11" s="761"/>
      <c r="G11" s="761"/>
      <c r="H11" s="761"/>
      <c r="I11" s="761"/>
    </row>
    <row r="12" spans="1:14" ht="14.25" customHeight="1">
      <c r="A12" s="762"/>
      <c r="B12" s="762"/>
      <c r="C12" s="762"/>
      <c r="D12" s="762"/>
      <c r="E12" s="762"/>
      <c r="F12" s="762"/>
      <c r="G12" s="762"/>
      <c r="H12" s="762"/>
      <c r="I12" s="762"/>
    </row>
    <row r="13" spans="1:14">
      <c r="A13" s="633" t="s">
        <v>477</v>
      </c>
      <c r="B13" s="633"/>
      <c r="C13" s="633"/>
      <c r="D13" s="633"/>
      <c r="E13" s="595" t="s">
        <v>260</v>
      </c>
      <c r="F13" s="763"/>
      <c r="G13" s="595" t="s">
        <v>478</v>
      </c>
      <c r="H13" s="595" t="s">
        <v>479</v>
      </c>
      <c r="I13" s="763"/>
    </row>
    <row r="14" spans="1:14" ht="18" customHeight="1">
      <c r="A14" s="595" t="s">
        <v>480</v>
      </c>
      <c r="B14" s="595"/>
      <c r="C14" s="595"/>
      <c r="D14" s="595"/>
      <c r="E14" s="763"/>
      <c r="F14" s="763"/>
      <c r="G14" s="595"/>
      <c r="H14" s="763"/>
      <c r="I14" s="763"/>
    </row>
    <row r="15" spans="1:14">
      <c r="A15" s="595"/>
      <c r="B15" s="595"/>
      <c r="C15" s="595"/>
      <c r="D15" s="595"/>
      <c r="E15" s="763"/>
      <c r="F15" s="763"/>
      <c r="G15" s="595"/>
      <c r="H15" s="763"/>
      <c r="I15" s="763"/>
    </row>
    <row r="16" spans="1:14">
      <c r="A16" s="633">
        <v>1</v>
      </c>
      <c r="B16" s="633"/>
      <c r="C16" s="633"/>
      <c r="D16" s="633"/>
      <c r="E16" s="633">
        <v>2</v>
      </c>
      <c r="F16" s="633"/>
      <c r="G16" s="67">
        <v>3</v>
      </c>
      <c r="H16" s="633">
        <v>4</v>
      </c>
      <c r="I16" s="633"/>
    </row>
    <row r="17" spans="1:9">
      <c r="A17" s="690" t="str">
        <f>IF('[1]Family data'!$B$3="No Family","",IF('[1]Family data'!H11="Original nominee",'[1]Family data'!A11,""))</f>
        <v>DCQ</v>
      </c>
      <c r="B17" s="698"/>
      <c r="C17" s="698"/>
      <c r="D17" s="699"/>
      <c r="E17" s="692" t="str">
        <f>IF('[1]Family data'!$B$3="No Family","",IF('[1]Family data'!H11="Original nominee",'[1]Family data'!B11,""))</f>
        <v>Son</v>
      </c>
      <c r="F17" s="693"/>
      <c r="G17" s="79">
        <f ca="1">IF('[1]Family data'!$B$3="No Family","",IF('[1]Family data'!H11="Original nominee",'[1]Family data'!C11,""))</f>
        <v>58</v>
      </c>
      <c r="H17" s="764">
        <f>IF('[1]Family data'!$B$3="No Family","",IF('[1]Family data'!H11="Original nominee",'[1]Family data'!D11,""))</f>
        <v>1</v>
      </c>
      <c r="I17" s="765"/>
    </row>
    <row r="18" spans="1:9">
      <c r="A18" s="690" t="str">
        <f>IF('[1]Family data'!$B$3="No Family","",IF('[1]Family data'!H12="Original nominee",'[1]Family data'!A12,""))</f>
        <v/>
      </c>
      <c r="B18" s="698"/>
      <c r="C18" s="698"/>
      <c r="D18" s="699"/>
      <c r="E18" s="692" t="str">
        <f>IF('[1]Family data'!$B$3="No Family","",IF('[1]Family data'!H12="Original nominee",'[1]Family data'!B12,""))</f>
        <v/>
      </c>
      <c r="F18" s="693"/>
      <c r="G18" s="79" t="str">
        <f>IF('[1]Family data'!$B$3="No Family","",IF('[1]Family data'!H12="Original nominee",'[1]Family data'!C12,""))</f>
        <v/>
      </c>
      <c r="H18" s="764" t="str">
        <f>IF('[1]Family data'!$B$3="No Family","",IF('[1]Family data'!H12="Original nominee",'[1]Family data'!D12,""))</f>
        <v/>
      </c>
      <c r="I18" s="765"/>
    </row>
    <row r="19" spans="1:9">
      <c r="A19" s="690" t="str">
        <f>IF('[1]Family data'!$B$3="No Family","",IF('[1]Family data'!H13="Original nominee",'[1]Family data'!A13,""))</f>
        <v/>
      </c>
      <c r="B19" s="698"/>
      <c r="C19" s="698"/>
      <c r="D19" s="699"/>
      <c r="E19" s="692" t="str">
        <f>IF('[1]Family data'!$B$3="No Family","",IF('[1]Family data'!H13="Original nominee",'[1]Family data'!B13,""))</f>
        <v/>
      </c>
      <c r="F19" s="693"/>
      <c r="G19" s="79" t="str">
        <f>IF('[1]Family data'!$B$3="No Family","",IF('[1]Family data'!H13="Original nominee",'[1]Family data'!C13,""))</f>
        <v/>
      </c>
      <c r="H19" s="764" t="str">
        <f>IF('[1]Family data'!$B$3="No Family","",IF('[1]Family data'!H13="Original nominee",'[1]Family data'!D13,""))</f>
        <v/>
      </c>
      <c r="I19" s="765"/>
    </row>
    <row r="20" spans="1:9">
      <c r="A20" s="690" t="str">
        <f>IF('[1]Family data'!$B$3="No Family","",IF('[1]Family data'!H14="Original nominee",'[1]Family data'!A14,""))</f>
        <v/>
      </c>
      <c r="B20" s="698"/>
      <c r="C20" s="698"/>
      <c r="D20" s="699"/>
      <c r="E20" s="692" t="str">
        <f>IF('[1]Family data'!$B$3="No Family","",IF('[1]Family data'!H14="Original nominee",'[1]Family data'!B14,""))</f>
        <v/>
      </c>
      <c r="F20" s="693"/>
      <c r="G20" s="79" t="str">
        <f>IF('[1]Family data'!$B$3="No Family","",IF('[1]Family data'!H14="Original nominee",'[1]Family data'!C14,""))</f>
        <v/>
      </c>
      <c r="H20" s="764" t="str">
        <f>IF('[1]Family data'!$B$3="No Family","",IF('[1]Family data'!H14="Original nominee",'[1]Family data'!D14,""))</f>
        <v/>
      </c>
      <c r="I20" s="765"/>
    </row>
    <row r="21" spans="1:9">
      <c r="A21" s="690" t="str">
        <f>IF('[1]Family data'!$B$3="No Family","",IF('[1]Family data'!H15="Original nominee",'[1]Family data'!A15,""))</f>
        <v/>
      </c>
      <c r="B21" s="698"/>
      <c r="C21" s="698"/>
      <c r="D21" s="699"/>
      <c r="E21" s="692" t="str">
        <f>IF('[1]Family data'!$B$3="No Family","",IF('[1]Family data'!H15="Original nominee",'[1]Family data'!B15,""))</f>
        <v/>
      </c>
      <c r="F21" s="693"/>
      <c r="G21" s="79" t="str">
        <f>IF('[1]Family data'!$B$3="No Family","",IF('[1]Family data'!H15="Original nominee",'[1]Family data'!C15,""))</f>
        <v/>
      </c>
      <c r="H21" s="764" t="str">
        <f>IF('[1]Family data'!$B$3="No Family","",IF('[1]Family data'!H15="Original nominee",'[1]Family data'!D15,""))</f>
        <v/>
      </c>
      <c r="I21" s="765"/>
    </row>
    <row r="22" spans="1:9">
      <c r="A22" s="690" t="str">
        <f>IF('[1]Family data'!$B$3="No Family","",IF('[1]Family data'!H16="Original nominee",'[1]Family data'!A16,""))</f>
        <v/>
      </c>
      <c r="B22" s="698"/>
      <c r="C22" s="698"/>
      <c r="D22" s="699"/>
      <c r="E22" s="692" t="str">
        <f>IF('[1]Family data'!$B$3="No Family","",IF('[1]Family data'!H16="Original nominee",'[1]Family data'!B16,""))</f>
        <v/>
      </c>
      <c r="F22" s="693"/>
      <c r="G22" s="79" t="str">
        <f>IF('[1]Family data'!$B$3="No Family","",IF('[1]Family data'!H16="Original nominee",'[1]Family data'!C16,""))</f>
        <v/>
      </c>
      <c r="H22" s="764" t="str">
        <f>IF('[1]Family data'!$B$3="No Family","",IF('[1]Family data'!H16="Original nominee",'[1]Family data'!D16,""))</f>
        <v/>
      </c>
      <c r="I22" s="765"/>
    </row>
    <row r="23" spans="1:9">
      <c r="A23" s="690" t="str">
        <f>IF('[1]Family data'!$B$3="No Family","",IF('[1]Family data'!H17="Original nominee",'[1]Family data'!A17,""))</f>
        <v/>
      </c>
      <c r="B23" s="698"/>
      <c r="C23" s="698"/>
      <c r="D23" s="699"/>
      <c r="E23" s="692" t="str">
        <f>IF('[1]Family data'!$B$3="No Family","",IF('[1]Family data'!H17="Original nominee",'[1]Family data'!B17,""))</f>
        <v/>
      </c>
      <c r="F23" s="693"/>
      <c r="G23" s="79" t="str">
        <f>IF('[1]Family data'!$B$3="No Family","",IF('[1]Family data'!H17="Original nominee",'[1]Family data'!C17,""))</f>
        <v/>
      </c>
      <c r="H23" s="764" t="str">
        <f>IF('[1]Family data'!$B$3="No Family","",IF('[1]Family data'!H17="Original nominee",'[1]Family data'!D17,""))</f>
        <v/>
      </c>
      <c r="I23" s="765"/>
    </row>
    <row r="24" spans="1:9">
      <c r="A24" s="690" t="str">
        <f>IF('[1]Family data'!$B$3="No Family","",IF('[1]Family data'!H18="Original nominee",'[1]Family data'!A18,""))</f>
        <v/>
      </c>
      <c r="B24" s="698"/>
      <c r="C24" s="698"/>
      <c r="D24" s="699"/>
      <c r="E24" s="692" t="str">
        <f>IF('[1]Family data'!$B$3="No Family","",IF('[1]Family data'!H18="Original nominee",'[1]Family data'!B18,""))</f>
        <v/>
      </c>
      <c r="F24" s="693"/>
      <c r="G24" s="79" t="str">
        <f>IF('[1]Family data'!$B$3="No Family","",IF('[1]Family data'!H18="Original nominee",'[1]Family data'!C18,""))</f>
        <v/>
      </c>
      <c r="H24" s="764" t="str">
        <f>IF('[1]Family data'!$B$3="No Family","",IF('[1]Family data'!H18="Original nominee",'[1]Family data'!D18,""))</f>
        <v/>
      </c>
      <c r="I24" s="765"/>
    </row>
    <row r="25" spans="1:9" ht="18" customHeight="1">
      <c r="A25" s="567" t="s">
        <v>481</v>
      </c>
      <c r="B25" s="567"/>
      <c r="C25" s="567"/>
      <c r="D25" s="567"/>
      <c r="E25" s="567"/>
      <c r="F25" s="567"/>
      <c r="G25" s="567"/>
      <c r="H25" s="595" t="s">
        <v>479</v>
      </c>
      <c r="I25" s="595"/>
    </row>
    <row r="26" spans="1:9" ht="18" customHeight="1">
      <c r="A26" s="766" t="s">
        <v>482</v>
      </c>
      <c r="B26" s="767"/>
      <c r="C26" s="767"/>
      <c r="D26" s="767"/>
      <c r="E26" s="767"/>
      <c r="F26" s="767"/>
      <c r="G26" s="768"/>
      <c r="H26" s="595"/>
      <c r="I26" s="595"/>
    </row>
    <row r="27" spans="1:9" ht="42.75" customHeight="1">
      <c r="A27" s="769"/>
      <c r="B27" s="770"/>
      <c r="C27" s="770"/>
      <c r="D27" s="770"/>
      <c r="E27" s="770"/>
      <c r="F27" s="770"/>
      <c r="G27" s="771"/>
      <c r="H27" s="595"/>
      <c r="I27" s="595"/>
    </row>
    <row r="28" spans="1:9" ht="26.25" customHeight="1">
      <c r="A28" s="772"/>
      <c r="B28" s="773"/>
      <c r="C28" s="773"/>
      <c r="D28" s="773"/>
      <c r="E28" s="773"/>
      <c r="F28" s="773"/>
      <c r="G28" s="774"/>
      <c r="H28" s="595"/>
      <c r="I28" s="595"/>
    </row>
    <row r="29" spans="1:9">
      <c r="A29" s="633">
        <v>5</v>
      </c>
      <c r="B29" s="633"/>
      <c r="C29" s="633"/>
      <c r="D29" s="633"/>
      <c r="E29" s="633"/>
      <c r="F29" s="633"/>
      <c r="G29" s="633"/>
      <c r="H29" s="633">
        <v>6</v>
      </c>
      <c r="I29" s="633"/>
    </row>
    <row r="30" spans="1:9">
      <c r="A30" s="690" t="str">
        <f>IF('[1]Family data'!$B$3="No Family","",IF('[1]Family data'!I11="YES",'[1]Family data'!A11,""))</f>
        <v>DCQ</v>
      </c>
      <c r="B30" s="698"/>
      <c r="C30" s="698"/>
      <c r="D30" s="699"/>
      <c r="E30" s="692" t="str">
        <f>IF('[1]Family data'!$B$3="No Family","",IF('[1]Family data'!I11="YES",'[1]Family data'!B11,""))</f>
        <v>Son</v>
      </c>
      <c r="F30" s="693"/>
      <c r="G30" s="79">
        <f ca="1">IF('[1]Family data'!$B$3="No Family","",IF('[1]Family data'!I11="YES",'[1]Family data'!C11,""))</f>
        <v>58</v>
      </c>
      <c r="H30" s="764">
        <f>IF('[1]Family data'!$B$3="No Family","",IF('[1]Family data'!I11="YES",'[1]Family data'!D11,""))</f>
        <v>1</v>
      </c>
      <c r="I30" s="765"/>
    </row>
    <row r="31" spans="1:9">
      <c r="A31" s="690" t="str">
        <f>IF('[1]Family data'!$B$3="No Family","",IF('[1]Family data'!I12="YES",'[1]Family data'!A12,""))</f>
        <v/>
      </c>
      <c r="B31" s="698"/>
      <c r="C31" s="698"/>
      <c r="D31" s="699"/>
      <c r="E31" s="692" t="str">
        <f>IF('[1]Family data'!$B$3="No Family","",IF('[1]Family data'!I12="YES",'[1]Family data'!B12,""))</f>
        <v/>
      </c>
      <c r="F31" s="693"/>
      <c r="G31" s="79" t="str">
        <f>IF('[1]Family data'!$B$3="No Family","",IF('[1]Family data'!I12="YES",'[1]Family data'!C12,""))</f>
        <v/>
      </c>
      <c r="H31" s="764" t="str">
        <f>IF('[1]Family data'!$B$3="No Family","",IF('[1]Family data'!I12="YES",'[1]Family data'!D12,""))</f>
        <v/>
      </c>
      <c r="I31" s="765"/>
    </row>
    <row r="32" spans="1:9">
      <c r="A32" s="690" t="str">
        <f>IF('[1]Family data'!$B$3="No Family","",IF('[1]Family data'!I13="YES",'[1]Family data'!A13,""))</f>
        <v/>
      </c>
      <c r="B32" s="698"/>
      <c r="C32" s="698"/>
      <c r="D32" s="699"/>
      <c r="E32" s="692" t="str">
        <f>IF('[1]Family data'!$B$3="No Family","",IF('[1]Family data'!I13="YES",'[1]Family data'!B13,""))</f>
        <v/>
      </c>
      <c r="F32" s="693"/>
      <c r="G32" s="79" t="str">
        <f>IF('[1]Family data'!$B$3="No Family","",IF('[1]Family data'!I13="YES",'[1]Family data'!C13,""))</f>
        <v/>
      </c>
      <c r="H32" s="764" t="str">
        <f>IF('[1]Family data'!$B$3="No Family","",IF('[1]Family data'!I13="YES",'[1]Family data'!D13,""))</f>
        <v/>
      </c>
      <c r="I32" s="765"/>
    </row>
    <row r="33" spans="1:9">
      <c r="A33" s="690" t="str">
        <f>IF('[1]Family data'!$B$3="No Family","",IF('[1]Family data'!I14="YES",'[1]Family data'!A14,""))</f>
        <v/>
      </c>
      <c r="B33" s="698"/>
      <c r="C33" s="698"/>
      <c r="D33" s="699"/>
      <c r="E33" s="692" t="str">
        <f>IF('[1]Family data'!$B$3="No Family","",IF('[1]Family data'!I14="YES",'[1]Family data'!B14,""))</f>
        <v/>
      </c>
      <c r="F33" s="693"/>
      <c r="G33" s="79" t="str">
        <f>IF('[1]Family data'!$B$3="No Family","",IF('[1]Family data'!I14="YES",'[1]Family data'!C14,""))</f>
        <v/>
      </c>
      <c r="H33" s="764" t="str">
        <f>IF('[1]Family data'!$B$3="No Family","",IF('[1]Family data'!I14="YES",'[1]Family data'!D14,""))</f>
        <v/>
      </c>
      <c r="I33" s="765"/>
    </row>
    <row r="34" spans="1:9">
      <c r="A34" s="690" t="str">
        <f>IF('[1]Family data'!$B$3="No Family","",IF('[1]Family data'!I15="YES",'[1]Family data'!A15,""))</f>
        <v/>
      </c>
      <c r="B34" s="698"/>
      <c r="C34" s="698"/>
      <c r="D34" s="699"/>
      <c r="E34" s="692" t="str">
        <f>IF('[1]Family data'!$B$3="No Family","",IF('[1]Family data'!I15="YES",'[1]Family data'!B15,""))</f>
        <v/>
      </c>
      <c r="F34" s="693"/>
      <c r="G34" s="79" t="str">
        <f>IF('[1]Family data'!$B$3="No Family","",IF('[1]Family data'!I15="YES",'[1]Family data'!C15,""))</f>
        <v/>
      </c>
      <c r="H34" s="764" t="str">
        <f>IF('[1]Family data'!$B$3="No Family","",IF('[1]Family data'!I15="YES",'[1]Family data'!D15,""))</f>
        <v/>
      </c>
      <c r="I34" s="765"/>
    </row>
    <row r="35" spans="1:9">
      <c r="A35" s="692" t="str">
        <f>IF('[1]Family data'!$B$3="No Family","",IF('[1]Family data'!I16="YES",'[1]Family data'!A16,""))</f>
        <v/>
      </c>
      <c r="B35" s="776"/>
      <c r="C35" s="776"/>
      <c r="D35" s="693"/>
      <c r="E35" s="692" t="str">
        <f>IF('[1]Family data'!$B$3="No Family","",IF('[1]Family data'!I16="YES",'[1]Family data'!B16,""))</f>
        <v/>
      </c>
      <c r="F35" s="693"/>
      <c r="G35" s="79" t="str">
        <f>IF('[1]Family data'!$B$3="No Family","",IF('[1]Family data'!I16="YES",'[1]Family data'!C16,""))</f>
        <v/>
      </c>
      <c r="H35" s="764" t="str">
        <f>IF('[1]Family data'!$B$3="No Family","",IF('[1]Family data'!I16="YES",'[1]Family data'!D16,""))</f>
        <v/>
      </c>
      <c r="I35" s="765"/>
    </row>
    <row r="36" spans="1:9">
      <c r="A36" s="692" t="str">
        <f>IF('[1]Family data'!$B$3="No Family","",IF('[1]Family data'!I17="YES",'[1]Family data'!A17,""))</f>
        <v/>
      </c>
      <c r="B36" s="776"/>
      <c r="C36" s="776"/>
      <c r="D36" s="693"/>
      <c r="E36" s="692" t="str">
        <f>IF('[1]Family data'!$B$3="No Family","",IF('[1]Family data'!I17="YES",'[1]Family data'!B17,""))</f>
        <v/>
      </c>
      <c r="F36" s="693"/>
      <c r="G36" s="79" t="str">
        <f>IF('[1]Family data'!$B$3="No Family","",IF('[1]Family data'!I17="YES",'[1]Family data'!C17,""))</f>
        <v/>
      </c>
      <c r="H36" s="764" t="str">
        <f>IF('[1]Family data'!$B$3="No Family","",IF('[1]Family data'!I17="YES",'[1]Family data'!D17,""))</f>
        <v/>
      </c>
      <c r="I36" s="765"/>
    </row>
    <row r="37" spans="1:9">
      <c r="A37" s="560" t="s">
        <v>483</v>
      </c>
      <c r="B37" s="560"/>
      <c r="C37" s="560"/>
      <c r="D37" s="560"/>
      <c r="E37" s="560"/>
      <c r="F37" s="560"/>
      <c r="G37" s="560"/>
      <c r="H37" s="560"/>
      <c r="I37" s="560"/>
    </row>
    <row r="38" spans="1:9">
      <c r="A38" s="62"/>
      <c r="B38" s="62"/>
      <c r="C38" s="62"/>
      <c r="D38" s="62"/>
      <c r="E38" s="62"/>
      <c r="F38" s="62"/>
      <c r="G38" s="62"/>
      <c r="H38" s="62"/>
      <c r="I38" s="93">
        <v>23</v>
      </c>
    </row>
    <row r="39" spans="1:9">
      <c r="A39" s="142" t="s">
        <v>484</v>
      </c>
      <c r="B39" s="747" t="s">
        <v>485</v>
      </c>
      <c r="C39" s="747"/>
      <c r="D39" s="747"/>
      <c r="E39" s="747"/>
      <c r="F39" s="747"/>
      <c r="G39" s="747"/>
      <c r="H39" s="747"/>
      <c r="I39" s="747"/>
    </row>
    <row r="40" spans="1:9" ht="20.25" customHeight="1">
      <c r="A40" s="51"/>
      <c r="B40" s="747"/>
      <c r="C40" s="747"/>
      <c r="D40" s="747"/>
      <c r="E40" s="747"/>
      <c r="F40" s="747"/>
      <c r="G40" s="747"/>
      <c r="H40" s="747"/>
      <c r="I40" s="747"/>
    </row>
    <row r="41" spans="1:9" ht="21" customHeight="1">
      <c r="A41" s="51"/>
      <c r="B41" s="775" t="s">
        <v>486</v>
      </c>
      <c r="C41" s="775"/>
      <c r="D41" s="775"/>
      <c r="E41" s="775"/>
      <c r="F41" s="775"/>
      <c r="G41" s="775"/>
      <c r="H41" s="775"/>
      <c r="I41" s="775"/>
    </row>
    <row r="42" spans="1:9" ht="21" customHeight="1">
      <c r="A42" s="143" t="s">
        <v>487</v>
      </c>
      <c r="B42" s="50">
        <f ca="1">IF($N$1="No Family","--N.A.--",DAY('[1]Family data'!D6))</f>
        <v>21</v>
      </c>
      <c r="C42" s="43" t="s">
        <v>488</v>
      </c>
      <c r="D42" s="50">
        <f ca="1">IF($N$1="No Family","--N.A.--",MONTH('[1]Family data'!D6))</f>
        <v>4</v>
      </c>
      <c r="E42" s="143" t="s">
        <v>489</v>
      </c>
      <c r="F42" s="143">
        <f ca="1">IF($N$1="No Family","--N.A.--",YEAR('[1]Family data'!D6))</f>
        <v>2025</v>
      </c>
      <c r="G42" s="50" t="s">
        <v>490</v>
      </c>
      <c r="H42" s="537" t="str">
        <f>IF($N$1="No Family","--N.A.--",'[1]Family data'!H3)</f>
        <v>BIKANER</v>
      </c>
      <c r="I42" s="537"/>
    </row>
    <row r="43" spans="1:9" ht="19.5" customHeight="1">
      <c r="A43" s="51" t="s">
        <v>491</v>
      </c>
      <c r="B43" s="51"/>
      <c r="C43" s="51"/>
      <c r="D43" s="51"/>
      <c r="E43" s="51"/>
      <c r="F43" s="51"/>
      <c r="G43" s="51"/>
      <c r="H43" s="51"/>
      <c r="I43" s="51"/>
    </row>
    <row r="44" spans="1:9" ht="23.25" customHeight="1">
      <c r="A44" s="102">
        <v>1</v>
      </c>
      <c r="B44" s="51" t="str">
        <f>IF($N$1="No Family","--N.A.--",PROPER(IF([1]Mastersheet!A29&gt;0,[1]Mastersheet!A29,"")))</f>
        <v/>
      </c>
      <c r="C44" s="51"/>
      <c r="D44" s="51"/>
      <c r="E44" s="51"/>
      <c r="F44" s="51" t="str">
        <f>IF([1]Mastersheet!C29&gt;0,[1]Mastersheet!C29,"")</f>
        <v/>
      </c>
      <c r="G44" s="51"/>
      <c r="H44" s="51"/>
      <c r="I44" s="51"/>
    </row>
    <row r="45" spans="1:9" ht="22.5" customHeight="1">
      <c r="A45" s="102">
        <v>2</v>
      </c>
      <c r="B45" s="51" t="str">
        <f>IF($N$1="No Family","--N.A.--",PROPER(IF([1]Mastersheet!A30&gt;0,[1]Mastersheet!A30,"")))</f>
        <v/>
      </c>
      <c r="C45" s="51"/>
      <c r="D45" s="51"/>
      <c r="E45" s="51"/>
      <c r="F45" s="51" t="str">
        <f>IF([1]Mastersheet!C30&gt;0,[1]Mastersheet!C30,"")</f>
        <v/>
      </c>
      <c r="G45" s="51"/>
      <c r="H45" s="51"/>
      <c r="I45" s="51"/>
    </row>
    <row r="46" spans="1:9">
      <c r="A46" s="51"/>
      <c r="B46" s="51"/>
      <c r="C46" s="51"/>
      <c r="D46" s="51"/>
      <c r="E46" s="43"/>
      <c r="F46" s="43"/>
      <c r="G46" s="43"/>
      <c r="H46" s="43"/>
      <c r="I46" s="43"/>
    </row>
    <row r="47" spans="1:9">
      <c r="A47" s="51"/>
      <c r="B47" s="51"/>
      <c r="C47" s="51"/>
      <c r="D47" s="51"/>
      <c r="E47" s="558" t="s">
        <v>492</v>
      </c>
      <c r="F47" s="558"/>
      <c r="G47" s="558"/>
      <c r="H47" s="558"/>
      <c r="I47" s="558"/>
    </row>
    <row r="48" spans="1:9">
      <c r="A48" s="572" t="s">
        <v>493</v>
      </c>
      <c r="B48" s="572"/>
      <c r="C48" s="572"/>
      <c r="D48" s="572"/>
      <c r="E48" s="572"/>
      <c r="F48" s="572"/>
      <c r="G48" s="572"/>
      <c r="H48" s="572"/>
      <c r="I48" s="572"/>
    </row>
    <row r="49" spans="1:9">
      <c r="A49" s="51"/>
      <c r="B49" s="51"/>
      <c r="C49" s="51"/>
      <c r="D49" s="51"/>
      <c r="E49" s="51"/>
      <c r="F49" s="51"/>
      <c r="G49" s="51"/>
      <c r="H49" s="51"/>
      <c r="I49" s="51"/>
    </row>
    <row r="50" spans="1:9">
      <c r="A50" s="557" t="s">
        <v>494</v>
      </c>
      <c r="B50" s="557"/>
      <c r="C50" s="557"/>
      <c r="D50" s="777" t="str">
        <f>IF($N$1="No Family","--N.A.--",[1]Mastersheet!B3)</f>
        <v>ABCD</v>
      </c>
      <c r="E50" s="777"/>
      <c r="F50" s="777"/>
      <c r="G50" s="777"/>
      <c r="H50" s="777"/>
      <c r="I50" s="777"/>
    </row>
    <row r="51" spans="1:9">
      <c r="A51" s="557" t="s">
        <v>495</v>
      </c>
      <c r="B51" s="557"/>
      <c r="C51" s="557"/>
      <c r="D51" s="777" t="str">
        <f>IF($N$1="No Family","--N.A.--",[1]Mastersheet!B4)</f>
        <v>S.D.I.</v>
      </c>
      <c r="E51" s="777"/>
      <c r="F51" s="777"/>
      <c r="G51" s="777"/>
      <c r="H51" s="777"/>
      <c r="I51" s="777"/>
    </row>
    <row r="52" spans="1:9">
      <c r="A52" s="557" t="s">
        <v>393</v>
      </c>
      <c r="B52" s="557"/>
      <c r="C52" s="557"/>
      <c r="D52" s="777" t="str">
        <f>IF($N$1="No Family","--N.A.--",[1]Mastersheet!B5)</f>
        <v>DEPUTY DIRECTOR, XXXXX, BIKANER</v>
      </c>
      <c r="E52" s="777"/>
      <c r="F52" s="777"/>
      <c r="G52" s="777"/>
      <c r="H52" s="777"/>
      <c r="I52" s="777"/>
    </row>
    <row r="53" spans="1:9" ht="30" customHeight="1">
      <c r="A53" s="51"/>
      <c r="B53" s="51"/>
      <c r="C53" s="51"/>
      <c r="D53" s="51"/>
      <c r="E53" s="51"/>
      <c r="F53" s="51"/>
      <c r="G53" s="51"/>
      <c r="H53" s="51"/>
      <c r="I53" s="51"/>
    </row>
    <row r="54" spans="1:9">
      <c r="A54" s="51"/>
      <c r="B54" s="51"/>
      <c r="C54" s="51"/>
      <c r="D54" s="51"/>
      <c r="E54" s="558" t="s">
        <v>496</v>
      </c>
      <c r="F54" s="558"/>
      <c r="G54" s="558"/>
      <c r="H54" s="558"/>
      <c r="I54" s="558"/>
    </row>
    <row r="55" spans="1:9">
      <c r="A55" s="51"/>
      <c r="B55" s="51"/>
      <c r="C55" s="51"/>
      <c r="D55" s="51"/>
      <c r="E55" s="557" t="s">
        <v>96</v>
      </c>
      <c r="F55" s="557"/>
      <c r="G55" s="557"/>
      <c r="H55" s="557"/>
      <c r="I55" s="557"/>
    </row>
    <row r="56" spans="1:9">
      <c r="A56" s="144"/>
      <c r="B56" s="51"/>
      <c r="C56" s="51"/>
      <c r="D56" s="51"/>
      <c r="E56" s="557" t="s">
        <v>2</v>
      </c>
      <c r="F56" s="557"/>
      <c r="G56" s="557"/>
      <c r="H56" s="557"/>
      <c r="I56" s="557"/>
    </row>
    <row r="57" spans="1:9">
      <c r="A57" s="573" t="s">
        <v>497</v>
      </c>
      <c r="B57" s="574"/>
      <c r="C57" s="574"/>
      <c r="D57" s="574"/>
      <c r="E57" s="574"/>
      <c r="F57" s="574"/>
      <c r="G57" s="574"/>
      <c r="H57" s="574"/>
      <c r="I57" s="574"/>
    </row>
    <row r="58" spans="1:9">
      <c r="A58" s="574"/>
      <c r="B58" s="574"/>
      <c r="C58" s="574"/>
      <c r="D58" s="574"/>
      <c r="E58" s="574"/>
      <c r="F58" s="574"/>
      <c r="G58" s="574"/>
      <c r="H58" s="574"/>
      <c r="I58" s="574"/>
    </row>
    <row r="59" spans="1:9">
      <c r="A59" s="51"/>
      <c r="B59" s="51"/>
      <c r="C59" s="51"/>
      <c r="D59" s="51"/>
      <c r="E59" s="51"/>
      <c r="F59" s="51"/>
      <c r="G59" s="51"/>
      <c r="H59" s="51"/>
      <c r="I59" s="51"/>
    </row>
    <row r="60" spans="1:9">
      <c r="A60" s="51" t="s">
        <v>210</v>
      </c>
      <c r="B60" s="51"/>
      <c r="C60" s="51"/>
      <c r="D60" s="51"/>
      <c r="E60" s="51"/>
      <c r="F60" s="51"/>
      <c r="G60" s="51"/>
      <c r="H60" s="51"/>
      <c r="I60" s="51"/>
    </row>
    <row r="61" spans="1:9">
      <c r="A61" s="557" t="str">
        <f>D50</f>
        <v>ABCD</v>
      </c>
      <c r="B61" s="557"/>
      <c r="C61" s="557"/>
      <c r="D61" s="557"/>
      <c r="E61" s="557"/>
      <c r="F61" s="557"/>
      <c r="G61" s="51"/>
      <c r="H61" s="51"/>
      <c r="I61" s="51"/>
    </row>
    <row r="62" spans="1:9">
      <c r="A62" s="557" t="str">
        <f>D51</f>
        <v>S.D.I.</v>
      </c>
      <c r="B62" s="557"/>
      <c r="C62" s="557"/>
      <c r="D62" s="557"/>
      <c r="E62" s="557"/>
      <c r="F62" s="557"/>
      <c r="G62" s="51"/>
      <c r="H62" s="51"/>
      <c r="I62" s="51"/>
    </row>
    <row r="63" spans="1:9">
      <c r="A63" s="557" t="str">
        <f>D52</f>
        <v>DEPUTY DIRECTOR, XXXXX, BIKANER</v>
      </c>
      <c r="B63" s="557"/>
      <c r="C63" s="557"/>
      <c r="D63" s="557"/>
      <c r="E63" s="557"/>
      <c r="F63" s="557"/>
      <c r="G63" s="51"/>
      <c r="H63" s="51"/>
      <c r="I63" s="51"/>
    </row>
    <row r="64" spans="1:9" ht="26.25" customHeight="1">
      <c r="A64" s="51" t="s">
        <v>104</v>
      </c>
      <c r="B64" s="51"/>
      <c r="C64" s="51"/>
      <c r="D64" s="51"/>
      <c r="E64" s="51"/>
      <c r="F64" s="51"/>
      <c r="G64" s="51"/>
      <c r="H64" s="51"/>
      <c r="I64" s="51"/>
    </row>
    <row r="65" spans="1:9">
      <c r="A65" s="558" t="s">
        <v>498</v>
      </c>
      <c r="B65" s="558"/>
      <c r="C65" s="558"/>
      <c r="D65" s="558"/>
      <c r="E65" s="558"/>
      <c r="F65" s="558"/>
      <c r="G65" s="558"/>
      <c r="H65" s="558"/>
      <c r="I65" s="558"/>
    </row>
    <row r="66" spans="1:9">
      <c r="A66" s="51" t="s">
        <v>499</v>
      </c>
      <c r="B66" s="536">
        <f ca="1">IF($N$1="No Family","--N.A.--",IF('[1]Family data'!D6&gt;0,'[1]Family data'!D6,""))</f>
        <v>45768</v>
      </c>
      <c r="C66" s="536"/>
      <c r="D66" s="557" t="s">
        <v>500</v>
      </c>
      <c r="E66" s="557"/>
      <c r="F66" s="557"/>
      <c r="G66" s="557"/>
      <c r="H66" s="557"/>
      <c r="I66" s="557"/>
    </row>
    <row r="67" spans="1:9">
      <c r="A67" s="51" t="s">
        <v>501</v>
      </c>
      <c r="B67" s="537" t="s">
        <v>502</v>
      </c>
      <c r="C67" s="537"/>
      <c r="D67" s="557" t="s">
        <v>503</v>
      </c>
      <c r="E67" s="557"/>
      <c r="F67" s="557"/>
      <c r="G67" s="557"/>
      <c r="H67" s="557"/>
      <c r="I67" s="557"/>
    </row>
    <row r="68" spans="1:9">
      <c r="A68" s="51"/>
      <c r="B68" s="51"/>
      <c r="C68" s="51"/>
      <c r="D68" s="51"/>
      <c r="E68" s="51"/>
      <c r="F68" s="51"/>
      <c r="G68" s="51"/>
      <c r="H68" s="51"/>
      <c r="I68" s="51"/>
    </row>
    <row r="69" spans="1:9">
      <c r="A69" s="51"/>
      <c r="B69" s="51"/>
      <c r="C69" s="51"/>
      <c r="D69" s="51"/>
      <c r="E69" s="51"/>
      <c r="F69" s="51"/>
      <c r="G69" s="51"/>
      <c r="H69" s="51"/>
      <c r="I69" s="51"/>
    </row>
    <row r="70" spans="1:9">
      <c r="A70" s="51"/>
      <c r="B70" s="51"/>
      <c r="C70" s="51"/>
      <c r="D70" s="51"/>
      <c r="E70" s="51"/>
      <c r="F70" s="51"/>
      <c r="G70" s="51"/>
      <c r="H70" s="51"/>
      <c r="I70" s="51"/>
    </row>
    <row r="71" spans="1:9">
      <c r="A71" s="51" t="s">
        <v>152</v>
      </c>
      <c r="B71" s="557" t="str">
        <f>IF($N$1="No Family","--N.A.--",IF('[1]Family data'!H3="","",'[1]Family data'!H3))</f>
        <v>BIKANER</v>
      </c>
      <c r="C71" s="557"/>
      <c r="D71" s="557"/>
      <c r="E71" s="558" t="s">
        <v>496</v>
      </c>
      <c r="F71" s="558"/>
      <c r="G71" s="558"/>
      <c r="H71" s="558"/>
      <c r="I71" s="558"/>
    </row>
    <row r="72" spans="1:9">
      <c r="A72" s="51" t="s">
        <v>365</v>
      </c>
      <c r="B72" s="778">
        <f ca="1">IF($N$1="No Family","--N.A.--",[1]Pravesh!I201)</f>
        <v>45768</v>
      </c>
      <c r="C72" s="778"/>
      <c r="D72" s="778"/>
      <c r="E72" s="558" t="s">
        <v>504</v>
      </c>
      <c r="F72" s="558"/>
      <c r="G72" s="558"/>
      <c r="H72" s="558"/>
      <c r="I72" s="558"/>
    </row>
    <row r="73" spans="1:9">
      <c r="A73" s="51"/>
      <c r="B73" s="51"/>
      <c r="C73" s="51"/>
      <c r="D73" s="51"/>
      <c r="E73" s="51"/>
      <c r="F73" s="51"/>
      <c r="G73" s="51"/>
      <c r="H73" s="51"/>
      <c r="I73" s="51"/>
    </row>
    <row r="74" spans="1:9" ht="18" customHeight="1">
      <c r="A74" s="51" t="s">
        <v>505</v>
      </c>
      <c r="B74" s="559" t="s">
        <v>506</v>
      </c>
      <c r="C74" s="559"/>
      <c r="D74" s="559"/>
      <c r="E74" s="559"/>
      <c r="F74" s="559"/>
      <c r="G74" s="559"/>
      <c r="H74" s="559"/>
      <c r="I74" s="559"/>
    </row>
    <row r="75" spans="1:9">
      <c r="A75" s="51"/>
      <c r="B75" s="559"/>
      <c r="C75" s="559"/>
      <c r="D75" s="559"/>
      <c r="E75" s="559"/>
      <c r="F75" s="559"/>
      <c r="G75" s="559"/>
      <c r="H75" s="559"/>
      <c r="I75" s="559"/>
    </row>
    <row r="76" spans="1:9">
      <c r="A76" s="141"/>
      <c r="B76" s="559"/>
      <c r="C76" s="559"/>
      <c r="D76" s="559"/>
      <c r="E76" s="559"/>
      <c r="F76" s="559"/>
      <c r="G76" s="559"/>
      <c r="H76" s="559"/>
      <c r="I76" s="559"/>
    </row>
    <row r="77" spans="1:9">
      <c r="A77" s="130"/>
      <c r="B77" s="559"/>
      <c r="C77" s="559"/>
      <c r="D77" s="559"/>
      <c r="E77" s="559"/>
      <c r="F77" s="559"/>
      <c r="G77" s="559"/>
      <c r="H77" s="559"/>
      <c r="I77" s="559"/>
    </row>
    <row r="78" spans="1:9">
      <c r="A78" s="51" t="s">
        <v>507</v>
      </c>
      <c r="B78" s="51"/>
      <c r="C78" s="51"/>
      <c r="D78" s="51"/>
      <c r="E78" s="51"/>
      <c r="F78" s="51"/>
      <c r="G78" s="51"/>
      <c r="H78" s="51"/>
      <c r="I78" s="145">
        <f ca="1">B66</f>
        <v>45768</v>
      </c>
    </row>
    <row r="79" spans="1:9">
      <c r="A79" s="563" t="s">
        <v>508</v>
      </c>
      <c r="B79" s="563"/>
      <c r="C79" s="563"/>
      <c r="D79" s="563"/>
      <c r="E79" s="563"/>
      <c r="F79" s="563"/>
      <c r="G79" s="563"/>
      <c r="H79" s="563"/>
      <c r="I79" s="563"/>
    </row>
    <row r="80" spans="1:9">
      <c r="A80" s="563"/>
      <c r="B80" s="563"/>
      <c r="C80" s="563"/>
      <c r="D80" s="563"/>
      <c r="E80" s="563"/>
      <c r="F80" s="563"/>
      <c r="G80" s="563"/>
      <c r="H80" s="563"/>
      <c r="I80" s="563"/>
    </row>
    <row r="81" spans="1:1">
      <c r="A81" s="146"/>
    </row>
    <row r="83" spans="1:1">
      <c r="A83" s="146"/>
    </row>
  </sheetData>
  <mergeCells count="96">
    <mergeCell ref="B74:I77"/>
    <mergeCell ref="A79:I80"/>
    <mergeCell ref="B67:C67"/>
    <mergeCell ref="D67:I67"/>
    <mergeCell ref="B71:D71"/>
    <mergeCell ref="E71:I71"/>
    <mergeCell ref="B72:D72"/>
    <mergeCell ref="E72:I72"/>
    <mergeCell ref="A61:F61"/>
    <mergeCell ref="A62:F62"/>
    <mergeCell ref="A63:F63"/>
    <mergeCell ref="A65:I65"/>
    <mergeCell ref="B66:C66"/>
    <mergeCell ref="D66:I66"/>
    <mergeCell ref="A57:I58"/>
    <mergeCell ref="H42:I42"/>
    <mergeCell ref="E47:I47"/>
    <mergeCell ref="A48:I48"/>
    <mergeCell ref="A50:C50"/>
    <mergeCell ref="D50:I50"/>
    <mergeCell ref="A51:C51"/>
    <mergeCell ref="D51:I51"/>
    <mergeCell ref="A52:C52"/>
    <mergeCell ref="D52:I52"/>
    <mergeCell ref="E54:I54"/>
    <mergeCell ref="E55:I55"/>
    <mergeCell ref="E56:I56"/>
    <mergeCell ref="B41:I41"/>
    <mergeCell ref="A34:D34"/>
    <mergeCell ref="E34:F34"/>
    <mergeCell ref="H34:I34"/>
    <mergeCell ref="A35:D35"/>
    <mergeCell ref="E35:F35"/>
    <mergeCell ref="H35:I35"/>
    <mergeCell ref="A36:D36"/>
    <mergeCell ref="E36:F36"/>
    <mergeCell ref="H36:I36"/>
    <mergeCell ref="A37:I37"/>
    <mergeCell ref="B39:I40"/>
    <mergeCell ref="A32:D32"/>
    <mergeCell ref="E32:F32"/>
    <mergeCell ref="H32:I32"/>
    <mergeCell ref="A33:D33"/>
    <mergeCell ref="E33:F33"/>
    <mergeCell ref="H33:I33"/>
    <mergeCell ref="A31:D31"/>
    <mergeCell ref="E31:F31"/>
    <mergeCell ref="H31:I31"/>
    <mergeCell ref="A24:D24"/>
    <mergeCell ref="E24:F24"/>
    <mergeCell ref="H24:I24"/>
    <mergeCell ref="A25:G25"/>
    <mergeCell ref="H25:I28"/>
    <mergeCell ref="A26:G28"/>
    <mergeCell ref="A29:G29"/>
    <mergeCell ref="H29:I29"/>
    <mergeCell ref="A30:D30"/>
    <mergeCell ref="E30:F30"/>
    <mergeCell ref="H30:I30"/>
    <mergeCell ref="A22:D22"/>
    <mergeCell ref="E22:F22"/>
    <mergeCell ref="H22:I22"/>
    <mergeCell ref="A23:D23"/>
    <mergeCell ref="E23:F23"/>
    <mergeCell ref="H23:I23"/>
    <mergeCell ref="A20:D20"/>
    <mergeCell ref="E20:F20"/>
    <mergeCell ref="H20:I20"/>
    <mergeCell ref="A21:D21"/>
    <mergeCell ref="E21:F21"/>
    <mergeCell ref="H21:I21"/>
    <mergeCell ref="A18:D18"/>
    <mergeCell ref="E18:F18"/>
    <mergeCell ref="H18:I18"/>
    <mergeCell ref="A19:D19"/>
    <mergeCell ref="E19:F19"/>
    <mergeCell ref="H19:I19"/>
    <mergeCell ref="A16:D16"/>
    <mergeCell ref="E16:F16"/>
    <mergeCell ref="H16:I16"/>
    <mergeCell ref="A17:D17"/>
    <mergeCell ref="E17:F17"/>
    <mergeCell ref="H17:I17"/>
    <mergeCell ref="A9:I12"/>
    <mergeCell ref="A13:D13"/>
    <mergeCell ref="E13:F15"/>
    <mergeCell ref="G13:G15"/>
    <mergeCell ref="H13:I15"/>
    <mergeCell ref="A14:D15"/>
    <mergeCell ref="B8:F8"/>
    <mergeCell ref="G8:I8"/>
    <mergeCell ref="B2:G2"/>
    <mergeCell ref="H2:I5"/>
    <mergeCell ref="B3:G3"/>
    <mergeCell ref="B4:G4"/>
    <mergeCell ref="A6:I7"/>
  </mergeCells>
  <conditionalFormatting sqref="E17:H17 G18:I18 G19:H24 A18:F24 A30:A36 E30:E36 G30:H36">
    <cfRule type="containsBlanks" dxfId="4" priority="2" stopIfTrue="1">
      <formula>LEN(TRIM(A17))=0</formula>
    </cfRule>
  </conditionalFormatting>
  <conditionalFormatting sqref="A17:D24">
    <cfRule type="containsBlanks" dxfId="3" priority="1" stopIfTrue="1">
      <formula>LEN(TRIM(A17))=0</formula>
    </cfRule>
  </conditionalFormatting>
  <pageMargins left="0.55118110236220474" right="0.35433070866141736" top="0.59055118110236227" bottom="0.6692913385826772" header="0.51181102362204722" footer="0.59055118110236227"/>
  <pageSetup paperSize="9" scale="95" orientation="portrait" r:id="rId1"/>
  <headerFooter alignWithMargins="0">
    <oddFooter>&amp;L16.18.1.22.5.19.8√97263.0458756048</oddFooter>
  </headerFooter>
  <rowBreaks count="1" manualBreakCount="1">
    <brk id="37" max="8" man="1"/>
  </rowBreaks>
  <drawing r:id="rId2"/>
</worksheet>
</file>

<file path=xl/worksheets/sheet16.xml><?xml version="1.0" encoding="utf-8"?>
<worksheet xmlns="http://schemas.openxmlformats.org/spreadsheetml/2006/main" xmlns:r="http://schemas.openxmlformats.org/officeDocument/2006/relationships">
  <sheetPr codeName="Sheet49"/>
  <dimension ref="A1:N82"/>
  <sheetViews>
    <sheetView view="pageBreakPreview" zoomScaleSheetLayoutView="100" workbookViewId="0">
      <selection activeCell="A2" sqref="A2:I2"/>
    </sheetView>
  </sheetViews>
  <sheetFormatPr defaultColWidth="9.140625" defaultRowHeight="18"/>
  <cols>
    <col min="1" max="1" width="10" style="42" customWidth="1"/>
    <col min="2" max="2" width="11.140625" style="42" customWidth="1"/>
    <col min="3" max="5" width="9.140625" style="42"/>
    <col min="6" max="6" width="10.42578125" style="42" customWidth="1"/>
    <col min="7" max="7" width="11" style="42" customWidth="1"/>
    <col min="8" max="8" width="9.140625" style="42"/>
    <col min="9" max="9" width="11.28515625" style="42" customWidth="1"/>
    <col min="10" max="13" width="9.140625" style="42"/>
    <col min="14" max="14" width="0" style="42" hidden="1" customWidth="1"/>
    <col min="15" max="16384" width="9.140625" style="42"/>
  </cols>
  <sheetData>
    <row r="1" spans="1:14">
      <c r="A1" s="120"/>
      <c r="B1" s="120"/>
      <c r="C1" s="120"/>
      <c r="D1" s="120"/>
      <c r="E1" s="120"/>
      <c r="F1" s="120"/>
      <c r="G1" s="120"/>
      <c r="H1" s="120"/>
      <c r="I1" s="120">
        <v>25</v>
      </c>
      <c r="N1" s="42" t="str">
        <f>'[1]Family data'!$B$3</f>
        <v>Family</v>
      </c>
    </row>
    <row r="2" spans="1:14">
      <c r="A2" s="572" t="s">
        <v>511</v>
      </c>
      <c r="B2" s="572"/>
      <c r="C2" s="572"/>
      <c r="D2" s="572"/>
      <c r="E2" s="572"/>
      <c r="F2" s="572"/>
      <c r="G2" s="572"/>
      <c r="H2" s="572"/>
      <c r="I2" s="572"/>
    </row>
    <row r="3" spans="1:14">
      <c r="A3" s="108"/>
      <c r="B3" s="108"/>
      <c r="C3" s="108"/>
      <c r="D3" s="108"/>
      <c r="E3" s="108"/>
      <c r="F3" s="779" t="str">
        <f>IF($N$1="Family","THE FORM NO 2 IS NOT APPLICABLE DUE TO PENSIONER   HAVING FAMILY ","")</f>
        <v xml:space="preserve">THE FORM NO 2 IS NOT APPLICABLE DUE TO PENSIONER   HAVING FAMILY </v>
      </c>
      <c r="G3" s="779"/>
      <c r="H3" s="779"/>
      <c r="I3" s="779"/>
    </row>
    <row r="4" spans="1:14">
      <c r="A4" s="51"/>
      <c r="B4" s="51"/>
      <c r="C4" s="51"/>
      <c r="D4" s="51"/>
      <c r="E4" s="51"/>
      <c r="F4" s="779"/>
      <c r="G4" s="779"/>
      <c r="H4" s="779"/>
      <c r="I4" s="779"/>
    </row>
    <row r="5" spans="1:14">
      <c r="A5" s="572" t="s">
        <v>473</v>
      </c>
      <c r="B5" s="572"/>
      <c r="C5" s="572"/>
      <c r="D5" s="572"/>
      <c r="E5" s="572"/>
      <c r="F5" s="572"/>
      <c r="G5" s="572"/>
      <c r="H5" s="572"/>
      <c r="I5" s="572"/>
    </row>
    <row r="6" spans="1:14" ht="18" customHeight="1">
      <c r="A6" s="573" t="s">
        <v>512</v>
      </c>
      <c r="B6" s="573"/>
      <c r="C6" s="573"/>
      <c r="D6" s="573"/>
      <c r="E6" s="573"/>
      <c r="F6" s="573"/>
      <c r="G6" s="573"/>
      <c r="H6" s="573"/>
      <c r="I6" s="573"/>
    </row>
    <row r="7" spans="1:14">
      <c r="A7" s="573"/>
      <c r="B7" s="573"/>
      <c r="C7" s="573"/>
      <c r="D7" s="573"/>
      <c r="E7" s="573"/>
      <c r="F7" s="573"/>
      <c r="G7" s="573"/>
      <c r="H7" s="573"/>
      <c r="I7" s="573"/>
    </row>
    <row r="8" spans="1:14" ht="15.75" customHeight="1">
      <c r="A8" s="130" t="str">
        <f>IF($N$1="Family","--N.A.--","I " )</f>
        <v>--N.A.--</v>
      </c>
      <c r="B8" s="551" t="str">
        <f>IF($N$1="Family","--N.A.--",[1]Mastersheet!B3:D3)</f>
        <v>--N.A.--</v>
      </c>
      <c r="C8" s="551"/>
      <c r="D8" s="551"/>
      <c r="E8" s="551"/>
      <c r="F8" s="551"/>
      <c r="G8" s="756" t="s">
        <v>513</v>
      </c>
      <c r="H8" s="756"/>
      <c r="I8" s="756"/>
    </row>
    <row r="9" spans="1:14">
      <c r="A9" s="761" t="s">
        <v>514</v>
      </c>
      <c r="B9" s="761"/>
      <c r="C9" s="761"/>
      <c r="D9" s="761"/>
      <c r="E9" s="761"/>
      <c r="F9" s="761"/>
      <c r="G9" s="761"/>
      <c r="H9" s="761"/>
      <c r="I9" s="761"/>
    </row>
    <row r="10" spans="1:14">
      <c r="A10" s="761"/>
      <c r="B10" s="761"/>
      <c r="C10" s="761"/>
      <c r="D10" s="761"/>
      <c r="E10" s="761"/>
      <c r="F10" s="761"/>
      <c r="G10" s="761"/>
      <c r="H10" s="761"/>
      <c r="I10" s="761"/>
    </row>
    <row r="11" spans="1:14">
      <c r="A11" s="762"/>
      <c r="B11" s="762"/>
      <c r="C11" s="762"/>
      <c r="D11" s="762"/>
      <c r="E11" s="762"/>
      <c r="F11" s="762"/>
      <c r="G11" s="762"/>
      <c r="H11" s="762"/>
      <c r="I11" s="762"/>
    </row>
    <row r="12" spans="1:14">
      <c r="A12" s="633" t="s">
        <v>477</v>
      </c>
      <c r="B12" s="633"/>
      <c r="C12" s="633"/>
      <c r="D12" s="633"/>
      <c r="E12" s="595" t="s">
        <v>260</v>
      </c>
      <c r="F12" s="763"/>
      <c r="G12" s="595" t="s">
        <v>478</v>
      </c>
      <c r="H12" s="595" t="s">
        <v>479</v>
      </c>
      <c r="I12" s="763"/>
    </row>
    <row r="13" spans="1:14" ht="18" customHeight="1">
      <c r="A13" s="595" t="s">
        <v>480</v>
      </c>
      <c r="B13" s="595"/>
      <c r="C13" s="595"/>
      <c r="D13" s="595"/>
      <c r="E13" s="763"/>
      <c r="F13" s="763"/>
      <c r="G13" s="595"/>
      <c r="H13" s="763"/>
      <c r="I13" s="763"/>
    </row>
    <row r="14" spans="1:14">
      <c r="A14" s="595"/>
      <c r="B14" s="595"/>
      <c r="C14" s="595"/>
      <c r="D14" s="595"/>
      <c r="E14" s="763"/>
      <c r="F14" s="763"/>
      <c r="G14" s="595"/>
      <c r="H14" s="763"/>
      <c r="I14" s="763"/>
    </row>
    <row r="15" spans="1:14">
      <c r="A15" s="633">
        <v>1</v>
      </c>
      <c r="B15" s="633"/>
      <c r="C15" s="633"/>
      <c r="D15" s="633"/>
      <c r="E15" s="633">
        <v>2</v>
      </c>
      <c r="F15" s="633"/>
      <c r="G15" s="67">
        <v>3</v>
      </c>
      <c r="H15" s="633">
        <v>4</v>
      </c>
      <c r="I15" s="633"/>
    </row>
    <row r="16" spans="1:14">
      <c r="A16" s="690" t="str">
        <f>IF('[1]Family data'!$B$3="Family","",IF('[1]Family data'!H11="Original nominee",'[1]Family data'!A11,""))</f>
        <v/>
      </c>
      <c r="B16" s="698"/>
      <c r="C16" s="698"/>
      <c r="D16" s="699"/>
      <c r="E16" s="692" t="str">
        <f>IF('[1]Family data'!$B$3="Family","",IF('[1]Family data'!H11="Original nominee",'[1]Family data'!B11,""))</f>
        <v/>
      </c>
      <c r="F16" s="693"/>
      <c r="G16" s="79" t="str">
        <f>IF('[1]Family data'!$B$3="Family","",IF('[1]Family data'!H11="Original nominee",'[1]Family data'!C11,""))</f>
        <v/>
      </c>
      <c r="H16" s="764" t="str">
        <f>IF('[1]Family data'!$B$3="Family","",IF('[1]Family data'!H11="Original nominee",'[1]Family data'!D11,""))</f>
        <v/>
      </c>
      <c r="I16" s="765"/>
    </row>
    <row r="17" spans="1:9">
      <c r="A17" s="690" t="str">
        <f>IF('[1]Family data'!$B$3="Family","",IF('[1]Family data'!H12="Original nominee",'[1]Family data'!A12,""))</f>
        <v/>
      </c>
      <c r="B17" s="698"/>
      <c r="C17" s="698"/>
      <c r="D17" s="699"/>
      <c r="E17" s="692" t="str">
        <f>IF('[1]Family data'!$B$3="Family","",IF('[1]Family data'!H12="Original nominee",'[1]Family data'!B12,""))</f>
        <v/>
      </c>
      <c r="F17" s="693"/>
      <c r="G17" s="79" t="str">
        <f>IF('[1]Family data'!$B$3="Family","",IF('[1]Family data'!H12="Original nominee",'[1]Family data'!C12,""))</f>
        <v/>
      </c>
      <c r="H17" s="764" t="str">
        <f>IF('[1]Family data'!$B$3="Family","",IF('[1]Family data'!H12="Original nominee",'[1]Family data'!D12,""))</f>
        <v/>
      </c>
      <c r="I17" s="765"/>
    </row>
    <row r="18" spans="1:9">
      <c r="A18" s="690" t="str">
        <f>IF('[1]Family data'!$B$3="Family","",IF('[1]Family data'!H13="Original nominee",'[1]Family data'!A13,""))</f>
        <v/>
      </c>
      <c r="B18" s="698"/>
      <c r="C18" s="698"/>
      <c r="D18" s="699"/>
      <c r="E18" s="692" t="str">
        <f>IF('[1]Family data'!$B$3="Family","",IF('[1]Family data'!H13="Original nominee",'[1]Family data'!B13,""))</f>
        <v/>
      </c>
      <c r="F18" s="693"/>
      <c r="G18" s="79" t="str">
        <f>IF('[1]Family data'!$B$3="Family","",IF('[1]Family data'!H13="Original nominee",'[1]Family data'!C13,""))</f>
        <v/>
      </c>
      <c r="H18" s="764" t="str">
        <f>IF('[1]Family data'!$B$3="Family","",IF('[1]Family data'!H13="Original nominee",'[1]Family data'!D13,""))</f>
        <v/>
      </c>
      <c r="I18" s="765"/>
    </row>
    <row r="19" spans="1:9">
      <c r="A19" s="690" t="str">
        <f>IF('[1]Family data'!$B$3="Family","",IF('[1]Family data'!H14="Original nominee",'[1]Family data'!A14,""))</f>
        <v/>
      </c>
      <c r="B19" s="698"/>
      <c r="C19" s="698"/>
      <c r="D19" s="699"/>
      <c r="E19" s="692" t="str">
        <f>IF('[1]Family data'!$B$3="Family","",IF('[1]Family data'!H14="Original nominee",'[1]Family data'!B14,""))</f>
        <v/>
      </c>
      <c r="F19" s="693"/>
      <c r="G19" s="79" t="str">
        <f>IF('[1]Family data'!$B$3="Family","",IF('[1]Family data'!H14="Original nominee",'[1]Family data'!C14,""))</f>
        <v/>
      </c>
      <c r="H19" s="764" t="str">
        <f>IF('[1]Family data'!$B$3="Family","",IF('[1]Family data'!H14="Original nominee",'[1]Family data'!D14,""))</f>
        <v/>
      </c>
      <c r="I19" s="765"/>
    </row>
    <row r="20" spans="1:9">
      <c r="A20" s="690" t="str">
        <f>IF('[1]Family data'!$B$3="Family","",IF('[1]Family data'!H15="Original nominee",'[1]Family data'!A15,""))</f>
        <v/>
      </c>
      <c r="B20" s="698"/>
      <c r="C20" s="698"/>
      <c r="D20" s="699"/>
      <c r="E20" s="692" t="str">
        <f>IF('[1]Family data'!$B$3="Family","",IF('[1]Family data'!H15="Original nominee",'[1]Family data'!B15,""))</f>
        <v/>
      </c>
      <c r="F20" s="693"/>
      <c r="G20" s="79" t="str">
        <f>IF('[1]Family data'!$B$3="Family","",IF('[1]Family data'!H15="Original nominee",'[1]Family data'!C15,""))</f>
        <v/>
      </c>
      <c r="H20" s="764" t="str">
        <f>IF('[1]Family data'!$B$3="Family","",IF('[1]Family data'!H15="Original nominee",'[1]Family data'!D15,""))</f>
        <v/>
      </c>
      <c r="I20" s="765"/>
    </row>
    <row r="21" spans="1:9">
      <c r="A21" s="690" t="str">
        <f>IF('[1]Family data'!$B$3="Family","",IF('[1]Family data'!H16="Original nominee",'[1]Family data'!A16,""))</f>
        <v/>
      </c>
      <c r="B21" s="698"/>
      <c r="C21" s="698"/>
      <c r="D21" s="699"/>
      <c r="E21" s="692" t="str">
        <f>IF('[1]Family data'!$B$3="Family","",IF('[1]Family data'!H16="Original nominee",'[1]Family data'!B16,""))</f>
        <v/>
      </c>
      <c r="F21" s="693"/>
      <c r="G21" s="79" t="str">
        <f>IF('[1]Family data'!$B$3="Family","",IF('[1]Family data'!H16="Original nominee",'[1]Family data'!C16,""))</f>
        <v/>
      </c>
      <c r="H21" s="764" t="str">
        <f>IF('[1]Family data'!$B$3="Family","",IF('[1]Family data'!H16="Original nominee",'[1]Family data'!D16,""))</f>
        <v/>
      </c>
      <c r="I21" s="765"/>
    </row>
    <row r="22" spans="1:9">
      <c r="A22" s="690" t="str">
        <f>IF('[1]Family data'!$B$3="Family","",IF('[1]Family data'!H17="Original nominee",'[1]Family data'!A17,""))</f>
        <v/>
      </c>
      <c r="B22" s="698"/>
      <c r="C22" s="698"/>
      <c r="D22" s="699"/>
      <c r="E22" s="692" t="str">
        <f>IF('[1]Family data'!$B$3="Family","",IF('[1]Family data'!H17="Original nominee",'[1]Family data'!B17,""))</f>
        <v/>
      </c>
      <c r="F22" s="693"/>
      <c r="G22" s="79" t="str">
        <f>IF('[1]Family data'!$B$3="Family","",IF('[1]Family data'!H17="Original nominee",'[1]Family data'!C17,""))</f>
        <v/>
      </c>
      <c r="H22" s="764" t="str">
        <f>IF('[1]Family data'!$B$3="Family","",IF('[1]Family data'!H17="Original nominee",'[1]Family data'!D17,""))</f>
        <v/>
      </c>
      <c r="I22" s="765"/>
    </row>
    <row r="23" spans="1:9">
      <c r="A23" s="690" t="str">
        <f>IF('[1]Family data'!$B$3="Family","",IF('[1]Family data'!H18="Original nominee",'[1]Family data'!A18,""))</f>
        <v/>
      </c>
      <c r="B23" s="698"/>
      <c r="C23" s="698"/>
      <c r="D23" s="699"/>
      <c r="E23" s="692" t="str">
        <f>IF('[1]Family data'!$B$3="Family","",IF('[1]Family data'!H18="Original nominee",'[1]Family data'!B18,""))</f>
        <v/>
      </c>
      <c r="F23" s="693"/>
      <c r="G23" s="79" t="str">
        <f>IF('[1]Family data'!$B$3="Family","",IF('[1]Family data'!H18="Original nominee",'[1]Family data'!C18,""))</f>
        <v/>
      </c>
      <c r="H23" s="764" t="str">
        <f>IF('[1]Family data'!$B$3="Family","",IF('[1]Family data'!H18="Original nominee",'[1]Family data'!D18,""))</f>
        <v/>
      </c>
      <c r="I23" s="765"/>
    </row>
    <row r="24" spans="1:9" ht="18" customHeight="1">
      <c r="A24" s="690" t="s">
        <v>481</v>
      </c>
      <c r="B24" s="698"/>
      <c r="C24" s="698"/>
      <c r="D24" s="698"/>
      <c r="E24" s="698"/>
      <c r="F24" s="698"/>
      <c r="G24" s="699"/>
      <c r="H24" s="595" t="s">
        <v>479</v>
      </c>
      <c r="I24" s="595"/>
    </row>
    <row r="25" spans="1:9" ht="18" customHeight="1">
      <c r="A25" s="577" t="s">
        <v>515</v>
      </c>
      <c r="B25" s="577"/>
      <c r="C25" s="577"/>
      <c r="D25" s="577"/>
      <c r="E25" s="577"/>
      <c r="F25" s="577"/>
      <c r="G25" s="577"/>
      <c r="H25" s="595"/>
      <c r="I25" s="595"/>
    </row>
    <row r="26" spans="1:9" ht="42.75" customHeight="1">
      <c r="A26" s="577"/>
      <c r="B26" s="577"/>
      <c r="C26" s="577"/>
      <c r="D26" s="577"/>
      <c r="E26" s="577"/>
      <c r="F26" s="577"/>
      <c r="G26" s="577"/>
      <c r="H26" s="595"/>
      <c r="I26" s="595"/>
    </row>
    <row r="27" spans="1:9" ht="27" customHeight="1">
      <c r="A27" s="577"/>
      <c r="B27" s="577"/>
      <c r="C27" s="577"/>
      <c r="D27" s="577"/>
      <c r="E27" s="577"/>
      <c r="F27" s="577"/>
      <c r="G27" s="577"/>
      <c r="H27" s="595"/>
      <c r="I27" s="595"/>
    </row>
    <row r="28" spans="1:9">
      <c r="A28" s="633">
        <v>5</v>
      </c>
      <c r="B28" s="633"/>
      <c r="C28" s="633"/>
      <c r="D28" s="633"/>
      <c r="E28" s="633"/>
      <c r="F28" s="633"/>
      <c r="G28" s="633"/>
      <c r="H28" s="633">
        <v>6</v>
      </c>
      <c r="I28" s="633"/>
    </row>
    <row r="29" spans="1:9">
      <c r="A29" s="692" t="str">
        <f>IF('[1]Family data'!$B$3="Family","",IF('[1]Family data'!I11="YES",'[1]Family data'!A11,""))</f>
        <v/>
      </c>
      <c r="B29" s="776"/>
      <c r="C29" s="776"/>
      <c r="D29" s="693"/>
      <c r="E29" s="692" t="str">
        <f>IF('[1]Family data'!$B$3="Family","",IF('[1]Family data'!I11="YES",'[1]Family data'!B11,""))</f>
        <v/>
      </c>
      <c r="F29" s="693"/>
      <c r="G29" s="79" t="str">
        <f>IF('[1]Family data'!$B$3="Family","",IF('[1]Family data'!I11="YES",'[1]Family data'!C11,""))</f>
        <v/>
      </c>
      <c r="H29" s="764" t="str">
        <f>IF('[1]Family data'!$B$3="Family","",IF('[1]Family data'!I11="YES",'[1]Family data'!D11,""))</f>
        <v/>
      </c>
      <c r="I29" s="765"/>
    </row>
    <row r="30" spans="1:9">
      <c r="A30" s="692" t="str">
        <f>IF('[1]Family data'!$B$3="Family","",IF('[1]Family data'!I12="YES",'[1]Family data'!A12,""))</f>
        <v/>
      </c>
      <c r="B30" s="776"/>
      <c r="C30" s="776"/>
      <c r="D30" s="693"/>
      <c r="E30" s="692" t="str">
        <f>IF('[1]Family data'!$B$3="Family","",IF('[1]Family data'!I12="YES",'[1]Family data'!B12,""))</f>
        <v/>
      </c>
      <c r="F30" s="693"/>
      <c r="G30" s="79" t="str">
        <f>IF('[1]Family data'!$B$3="Family","",IF('[1]Family data'!I12="YES",'[1]Family data'!C12,""))</f>
        <v/>
      </c>
      <c r="H30" s="692" t="str">
        <f>IF('[1]Family data'!$B$3="Family","",IF('[1]Family data'!I12="YES",'[1]Family data'!D12,""))</f>
        <v/>
      </c>
      <c r="I30" s="693"/>
    </row>
    <row r="31" spans="1:9">
      <c r="A31" s="692" t="str">
        <f>IF('[1]Family data'!$B$3="Family","",IF('[1]Family data'!I13="YES",'[1]Family data'!A13,""))</f>
        <v/>
      </c>
      <c r="B31" s="776"/>
      <c r="C31" s="776"/>
      <c r="D31" s="693"/>
      <c r="E31" s="692" t="str">
        <f>IF('[1]Family data'!$B$3="Family","",IF('[1]Family data'!I13="YES",'[1]Family data'!B13,""))</f>
        <v/>
      </c>
      <c r="F31" s="693"/>
      <c r="G31" s="79" t="str">
        <f>IF('[1]Family data'!$B$3="Family","",IF('[1]Family data'!I13="YES",'[1]Family data'!C13,""))</f>
        <v/>
      </c>
      <c r="H31" s="692" t="str">
        <f>IF('[1]Family data'!$B$3="Family","",IF('[1]Family data'!I13="YES",'[1]Family data'!D13,""))</f>
        <v/>
      </c>
      <c r="I31" s="693"/>
    </row>
    <row r="32" spans="1:9">
      <c r="A32" s="692" t="str">
        <f>IF('[1]Family data'!$B$3="Family","",IF('[1]Family data'!I14="YES",'[1]Family data'!A14,""))</f>
        <v/>
      </c>
      <c r="B32" s="776"/>
      <c r="C32" s="776"/>
      <c r="D32" s="693"/>
      <c r="E32" s="692" t="str">
        <f>IF('[1]Family data'!$B$3="Family","",IF('[1]Family data'!I14="YES",'[1]Family data'!B14,""))</f>
        <v/>
      </c>
      <c r="F32" s="693"/>
      <c r="G32" s="79" t="str">
        <f>IF('[1]Family data'!$B$3="Family","",IF('[1]Family data'!I14="YES",'[1]Family data'!C14,""))</f>
        <v/>
      </c>
      <c r="H32" s="692" t="str">
        <f>IF('[1]Family data'!$B$3="Family","",IF('[1]Family data'!I14="YES",'[1]Family data'!D14,""))</f>
        <v/>
      </c>
      <c r="I32" s="693"/>
    </row>
    <row r="33" spans="1:9">
      <c r="A33" s="692" t="str">
        <f>IF('[1]Family data'!$B$3="Family","",IF('[1]Family data'!I15="YES",'[1]Family data'!A15,""))</f>
        <v/>
      </c>
      <c r="B33" s="776"/>
      <c r="C33" s="776"/>
      <c r="D33" s="693"/>
      <c r="E33" s="692" t="str">
        <f>IF('[1]Family data'!$B$3="Family","",IF('[1]Family data'!I15="YES",'[1]Family data'!B15,""))</f>
        <v/>
      </c>
      <c r="F33" s="693"/>
      <c r="G33" s="79" t="str">
        <f>IF('[1]Family data'!$B$3="Family","",IF('[1]Family data'!I15="YES",'[1]Family data'!C15,""))</f>
        <v/>
      </c>
      <c r="H33" s="692" t="str">
        <f>IF('[1]Family data'!$B$3="Family","",IF('[1]Family data'!I15="YES",'[1]Family data'!D15,""))</f>
        <v/>
      </c>
      <c r="I33" s="693"/>
    </row>
    <row r="34" spans="1:9">
      <c r="A34" s="692" t="str">
        <f>IF('[1]Family data'!$B$3="Family","",IF('[1]Family data'!I16="YES",'[1]Family data'!A16,""))</f>
        <v/>
      </c>
      <c r="B34" s="776"/>
      <c r="C34" s="776"/>
      <c r="D34" s="693"/>
      <c r="E34" s="692" t="str">
        <f>IF('[1]Family data'!$B$3="Family","",IF('[1]Family data'!I16="YES",'[1]Family data'!B16,""))</f>
        <v/>
      </c>
      <c r="F34" s="693"/>
      <c r="G34" s="79" t="str">
        <f>IF('[1]Family data'!$B$3="Family","",IF('[1]Family data'!I16="YES",'[1]Family data'!C16,""))</f>
        <v/>
      </c>
      <c r="H34" s="692" t="str">
        <f>IF('[1]Family data'!$B$3="Family","",IF('[1]Family data'!I16="YES",'[1]Family data'!D16,""))</f>
        <v/>
      </c>
      <c r="I34" s="693"/>
    </row>
    <row r="35" spans="1:9">
      <c r="A35" s="692" t="str">
        <f>IF('[1]Family data'!$B$3="Family","",IF('[1]Family data'!I17="YES",'[1]Family data'!A17,""))</f>
        <v/>
      </c>
      <c r="B35" s="776"/>
      <c r="C35" s="776"/>
      <c r="D35" s="693"/>
      <c r="E35" s="692" t="str">
        <f>IF('[1]Family data'!$B$3="Family","",IF('[1]Family data'!I17="YES",'[1]Family data'!B17,""))</f>
        <v/>
      </c>
      <c r="F35" s="693"/>
      <c r="G35" s="79" t="str">
        <f>IF('[1]Family data'!$B$3="Family","",IF('[1]Family data'!I17="YES",'[1]Family data'!C17,""))</f>
        <v/>
      </c>
      <c r="H35" s="692" t="str">
        <f>IF('[1]Family data'!$B$3="Family","",IF('[1]Family data'!I17="YES",'[1]Family data'!D17,""))</f>
        <v/>
      </c>
      <c r="I35" s="693"/>
    </row>
    <row r="36" spans="1:9">
      <c r="A36" s="656" t="s">
        <v>483</v>
      </c>
      <c r="B36" s="656"/>
      <c r="C36" s="656"/>
      <c r="D36" s="656"/>
      <c r="E36" s="656"/>
      <c r="F36" s="656"/>
      <c r="G36" s="656"/>
      <c r="H36" s="656"/>
      <c r="I36" s="656"/>
    </row>
    <row r="37" spans="1:9">
      <c r="A37" s="87"/>
      <c r="B37" s="87"/>
      <c r="C37" s="87"/>
      <c r="D37" s="87"/>
      <c r="E37" s="87"/>
      <c r="F37" s="87"/>
      <c r="G37" s="87"/>
      <c r="H37" s="87"/>
      <c r="I37" s="88">
        <v>26</v>
      </c>
    </row>
    <row r="38" spans="1:9">
      <c r="A38" s="142" t="s">
        <v>484</v>
      </c>
      <c r="B38" s="563" t="s">
        <v>485</v>
      </c>
      <c r="C38" s="563"/>
      <c r="D38" s="563"/>
      <c r="E38" s="563"/>
      <c r="F38" s="563"/>
      <c r="G38" s="563"/>
      <c r="H38" s="563"/>
      <c r="I38" s="563"/>
    </row>
    <row r="39" spans="1:9">
      <c r="A39" s="51"/>
      <c r="B39" s="563"/>
      <c r="C39" s="563"/>
      <c r="D39" s="563"/>
      <c r="E39" s="563"/>
      <c r="F39" s="563"/>
      <c r="G39" s="563"/>
      <c r="H39" s="563"/>
      <c r="I39" s="563"/>
    </row>
    <row r="40" spans="1:9">
      <c r="A40" s="51"/>
      <c r="B40" s="557" t="s">
        <v>486</v>
      </c>
      <c r="C40" s="557"/>
      <c r="D40" s="557"/>
      <c r="E40" s="557"/>
      <c r="F40" s="557"/>
      <c r="G40" s="557"/>
      <c r="H40" s="557"/>
      <c r="I40" s="557"/>
    </row>
    <row r="41" spans="1:9" ht="18" customHeight="1">
      <c r="A41" s="114" t="s">
        <v>516</v>
      </c>
      <c r="B41" s="744" t="str">
        <f>IF($N$1="Family","--N.A.--",[1]Pravesh!I202)</f>
        <v>--N.A.--</v>
      </c>
      <c r="C41" s="744"/>
      <c r="D41" s="102"/>
      <c r="E41" s="114"/>
      <c r="F41" s="114"/>
      <c r="G41" s="102"/>
      <c r="H41" s="558"/>
      <c r="I41" s="558"/>
    </row>
    <row r="42" spans="1:9">
      <c r="A42" s="51" t="s">
        <v>491</v>
      </c>
      <c r="B42" s="51"/>
      <c r="C42" s="51"/>
      <c r="D42" s="51"/>
      <c r="E42" s="51"/>
      <c r="F42" s="51"/>
      <c r="G42" s="51"/>
      <c r="H42" s="51"/>
      <c r="I42" s="51"/>
    </row>
    <row r="43" spans="1:9">
      <c r="A43" s="102">
        <v>1</v>
      </c>
      <c r="B43" s="51" t="str">
        <f>IF($N$1="Family","--N.A.--",PROPER(IF([1]Mastersheet!A29&gt;0,[1]Mastersheet!A29,"")))</f>
        <v>--N.A.--</v>
      </c>
      <c r="C43" s="51"/>
      <c r="D43" s="51"/>
      <c r="E43" s="51"/>
      <c r="F43" s="51" t="str">
        <f>IF($N$1="Family","--N.A.--",IF([1]Mastersheet!C29&gt;0,[1]Mastersheet!C29,""))</f>
        <v>--N.A.--</v>
      </c>
      <c r="G43" s="51"/>
      <c r="H43" s="51"/>
      <c r="I43" s="51"/>
    </row>
    <row r="44" spans="1:9">
      <c r="A44" s="102">
        <v>2</v>
      </c>
      <c r="B44" s="51" t="str">
        <f>IF($N$1="Family","--N.A.--",PROPER(IF([1]Mastersheet!A30&gt;0,[1]Mastersheet!A30,"")))</f>
        <v>--N.A.--</v>
      </c>
      <c r="C44" s="51"/>
      <c r="D44" s="51"/>
      <c r="E44" s="51"/>
      <c r="F44" s="51" t="str">
        <f>IF($N$1="Family","--N.A.--",IF([1]Mastersheet!C30&gt;0,[1]Mastersheet!C30,""))</f>
        <v>--N.A.--</v>
      </c>
      <c r="G44" s="51"/>
      <c r="H44" s="51"/>
      <c r="I44" s="51"/>
    </row>
    <row r="45" spans="1:9">
      <c r="A45" s="51"/>
      <c r="B45" s="51"/>
      <c r="C45" s="51"/>
      <c r="D45" s="51"/>
      <c r="E45" s="43"/>
      <c r="F45" s="43"/>
      <c r="G45" s="43"/>
      <c r="H45" s="43"/>
      <c r="I45" s="43"/>
    </row>
    <row r="46" spans="1:9">
      <c r="A46" s="51"/>
      <c r="B46" s="51"/>
      <c r="C46" s="51"/>
      <c r="D46" s="51"/>
      <c r="E46" s="558" t="s">
        <v>492</v>
      </c>
      <c r="F46" s="558"/>
      <c r="G46" s="558"/>
      <c r="H46" s="558"/>
      <c r="I46" s="558"/>
    </row>
    <row r="47" spans="1:9">
      <c r="A47" s="572" t="s">
        <v>493</v>
      </c>
      <c r="B47" s="572"/>
      <c r="C47" s="572"/>
      <c r="D47" s="572"/>
      <c r="E47" s="572"/>
      <c r="F47" s="572"/>
      <c r="G47" s="572"/>
      <c r="H47" s="572"/>
      <c r="I47" s="572"/>
    </row>
    <row r="48" spans="1:9">
      <c r="A48" s="51"/>
      <c r="B48" s="51"/>
      <c r="C48" s="51"/>
      <c r="D48" s="51"/>
      <c r="E48" s="51"/>
      <c r="F48" s="51"/>
      <c r="G48" s="51"/>
      <c r="H48" s="51"/>
      <c r="I48" s="51"/>
    </row>
    <row r="49" spans="1:9">
      <c r="A49" s="557" t="s">
        <v>494</v>
      </c>
      <c r="B49" s="557"/>
      <c r="C49" s="557"/>
      <c r="D49" s="557" t="str">
        <f>IF($N$1="Family","--N.A.--",[1]Mastersheet!B3)</f>
        <v>--N.A.--</v>
      </c>
      <c r="E49" s="557"/>
      <c r="F49" s="557"/>
      <c r="G49" s="557"/>
      <c r="H49" s="557"/>
      <c r="I49" s="557"/>
    </row>
    <row r="50" spans="1:9" ht="18.75" customHeight="1">
      <c r="A50" s="557" t="s">
        <v>495</v>
      </c>
      <c r="B50" s="557"/>
      <c r="C50" s="557"/>
      <c r="D50" s="557" t="str">
        <f>IF($N$1="Family","--N.A.--",[1]Mastersheet!B4)</f>
        <v>--N.A.--</v>
      </c>
      <c r="E50" s="557"/>
      <c r="F50" s="557"/>
      <c r="G50" s="557"/>
      <c r="H50" s="557"/>
      <c r="I50" s="557"/>
    </row>
    <row r="51" spans="1:9" ht="19.5" customHeight="1">
      <c r="A51" s="557" t="s">
        <v>393</v>
      </c>
      <c r="B51" s="557"/>
      <c r="C51" s="557"/>
      <c r="D51" s="557" t="str">
        <f>IF($N$1="Family","--N.A.--",[1]Mastersheet!B5)</f>
        <v>--N.A.--</v>
      </c>
      <c r="E51" s="557"/>
      <c r="F51" s="557"/>
      <c r="G51" s="557"/>
      <c r="H51" s="557"/>
      <c r="I51" s="557"/>
    </row>
    <row r="52" spans="1:9">
      <c r="A52" s="51"/>
      <c r="B52" s="51"/>
      <c r="C52" s="51"/>
      <c r="D52" s="51"/>
      <c r="E52" s="51"/>
      <c r="F52" s="51"/>
      <c r="G52" s="51"/>
      <c r="H52" s="51"/>
      <c r="I52" s="51"/>
    </row>
    <row r="53" spans="1:9" ht="23.25" customHeight="1">
      <c r="A53" s="51"/>
      <c r="B53" s="51"/>
      <c r="C53" s="51"/>
      <c r="D53" s="51"/>
      <c r="E53" s="558" t="s">
        <v>496</v>
      </c>
      <c r="F53" s="558"/>
      <c r="G53" s="558"/>
      <c r="H53" s="558"/>
      <c r="I53" s="558"/>
    </row>
    <row r="54" spans="1:9" ht="24" customHeight="1">
      <c r="A54" s="114" t="s">
        <v>96</v>
      </c>
      <c r="B54" s="51"/>
      <c r="C54" s="51"/>
      <c r="D54" s="114" t="s">
        <v>2</v>
      </c>
      <c r="E54" s="51"/>
      <c r="F54" s="751" t="str">
        <f>IF($N$1="Family","--N.A.--",[1]Mastersheet!G9)</f>
        <v>--N.A.--</v>
      </c>
      <c r="G54" s="751"/>
      <c r="H54" s="751"/>
      <c r="I54" s="751"/>
    </row>
    <row r="55" spans="1:9">
      <c r="A55" s="144"/>
      <c r="B55" s="51"/>
      <c r="C55" s="51"/>
      <c r="D55" s="51"/>
      <c r="E55" s="51"/>
      <c r="F55" s="751"/>
      <c r="G55" s="751"/>
      <c r="H55" s="751"/>
      <c r="I55" s="751"/>
    </row>
    <row r="56" spans="1:9">
      <c r="A56" s="573" t="s">
        <v>497</v>
      </c>
      <c r="B56" s="574"/>
      <c r="C56" s="574"/>
      <c r="D56" s="574"/>
      <c r="E56" s="574"/>
      <c r="F56" s="574"/>
      <c r="G56" s="574"/>
      <c r="H56" s="574"/>
      <c r="I56" s="574"/>
    </row>
    <row r="57" spans="1:9">
      <c r="A57" s="574"/>
      <c r="B57" s="574"/>
      <c r="C57" s="574"/>
      <c r="D57" s="574"/>
      <c r="E57" s="574"/>
      <c r="F57" s="574"/>
      <c r="G57" s="574"/>
      <c r="H57" s="574"/>
      <c r="I57" s="574"/>
    </row>
    <row r="58" spans="1:9">
      <c r="A58" s="51"/>
      <c r="B58" s="51"/>
      <c r="C58" s="51"/>
      <c r="D58" s="51"/>
      <c r="E58" s="51"/>
      <c r="F58" s="51"/>
      <c r="G58" s="51"/>
      <c r="H58" s="51"/>
      <c r="I58" s="51"/>
    </row>
    <row r="59" spans="1:9">
      <c r="A59" s="51" t="s">
        <v>210</v>
      </c>
      <c r="B59" s="51"/>
      <c r="C59" s="51"/>
      <c r="D59" s="51"/>
      <c r="E59" s="51"/>
      <c r="F59" s="51"/>
      <c r="G59" s="51"/>
      <c r="H59" s="51"/>
      <c r="I59" s="51"/>
    </row>
    <row r="60" spans="1:9">
      <c r="A60" s="557" t="str">
        <f>IF($N$1="Family","--N.A.--",[1]Mastersheet!$B$3)</f>
        <v>--N.A.--</v>
      </c>
      <c r="B60" s="557"/>
      <c r="C60" s="557"/>
      <c r="D60" s="557"/>
      <c r="E60" s="557"/>
      <c r="F60" s="51"/>
      <c r="G60" s="51"/>
      <c r="H60" s="51"/>
      <c r="I60" s="51"/>
    </row>
    <row r="61" spans="1:9">
      <c r="A61" s="557" t="str">
        <f>IF($N$1="Family","--N.A.--",[1]Mastersheet!$B$4)</f>
        <v>--N.A.--</v>
      </c>
      <c r="B61" s="557"/>
      <c r="C61" s="557"/>
      <c r="D61" s="557"/>
      <c r="E61" s="557"/>
      <c r="F61" s="51"/>
      <c r="G61" s="51"/>
      <c r="H61" s="51"/>
      <c r="I61" s="51"/>
    </row>
    <row r="62" spans="1:9">
      <c r="A62" s="780" t="str">
        <f>IF($N$1="Family","--N.A.--",[1]Mastersheet!$B$5)</f>
        <v>--N.A.--</v>
      </c>
      <c r="B62" s="780"/>
      <c r="C62" s="780"/>
      <c r="D62" s="780"/>
      <c r="E62" s="780"/>
      <c r="F62" s="780"/>
      <c r="G62" s="780"/>
      <c r="H62" s="780"/>
      <c r="I62" s="780"/>
    </row>
    <row r="63" spans="1:9">
      <c r="A63" s="51" t="s">
        <v>104</v>
      </c>
      <c r="B63" s="51"/>
      <c r="C63" s="51"/>
      <c r="D63" s="51"/>
      <c r="E63" s="51"/>
      <c r="F63" s="51"/>
      <c r="G63" s="51"/>
      <c r="H63" s="51"/>
      <c r="I63" s="51"/>
    </row>
    <row r="64" spans="1:9">
      <c r="A64" s="558" t="s">
        <v>498</v>
      </c>
      <c r="B64" s="558"/>
      <c r="C64" s="558"/>
      <c r="D64" s="558"/>
      <c r="E64" s="558"/>
      <c r="F64" s="558"/>
      <c r="G64" s="558"/>
      <c r="H64" s="558"/>
      <c r="I64" s="558"/>
    </row>
    <row r="65" spans="1:9">
      <c r="A65" s="51" t="s">
        <v>499</v>
      </c>
      <c r="B65" s="536" t="str">
        <f>B41</f>
        <v>--N.A.--</v>
      </c>
      <c r="C65" s="537"/>
      <c r="D65" s="557" t="s">
        <v>500</v>
      </c>
      <c r="E65" s="557"/>
      <c r="F65" s="557"/>
      <c r="G65" s="557"/>
      <c r="H65" s="557"/>
      <c r="I65" s="557"/>
    </row>
    <row r="66" spans="1:9">
      <c r="A66" s="51" t="s">
        <v>501</v>
      </c>
      <c r="B66" s="558">
        <v>2</v>
      </c>
      <c r="C66" s="558"/>
      <c r="D66" s="557" t="s">
        <v>503</v>
      </c>
      <c r="E66" s="557"/>
      <c r="F66" s="557"/>
      <c r="G66" s="557"/>
      <c r="H66" s="557"/>
      <c r="I66" s="557"/>
    </row>
    <row r="67" spans="1:9">
      <c r="A67" s="51"/>
      <c r="B67" s="51"/>
      <c r="C67" s="51"/>
      <c r="D67" s="51"/>
      <c r="E67" s="51"/>
      <c r="F67" s="51"/>
      <c r="G67" s="51"/>
      <c r="H67" s="51"/>
      <c r="I67" s="51"/>
    </row>
    <row r="68" spans="1:9">
      <c r="A68" s="51"/>
      <c r="B68" s="51"/>
      <c r="C68" s="51"/>
      <c r="D68" s="51"/>
      <c r="E68" s="51"/>
      <c r="F68" s="51"/>
      <c r="G68" s="51"/>
      <c r="H68" s="51"/>
      <c r="I68" s="51"/>
    </row>
    <row r="69" spans="1:9">
      <c r="A69" s="51"/>
      <c r="B69" s="51"/>
      <c r="C69" s="51"/>
      <c r="D69" s="51"/>
      <c r="E69" s="51"/>
      <c r="F69" s="51"/>
      <c r="G69" s="51"/>
      <c r="H69" s="51"/>
      <c r="I69" s="51"/>
    </row>
    <row r="70" spans="1:9">
      <c r="A70" s="51" t="s">
        <v>152</v>
      </c>
      <c r="B70" s="557" t="str">
        <f>IF($N$1="Family","--N.A.--",[1]Pravesh!H332)</f>
        <v>--N.A.--</v>
      </c>
      <c r="C70" s="557"/>
      <c r="D70" s="557"/>
      <c r="E70" s="558" t="s">
        <v>496</v>
      </c>
      <c r="F70" s="558"/>
      <c r="G70" s="558"/>
      <c r="H70" s="558"/>
      <c r="I70" s="558"/>
    </row>
    <row r="71" spans="1:9">
      <c r="A71" s="51" t="s">
        <v>365</v>
      </c>
      <c r="B71" s="744" t="str">
        <f>IF($N$1="Family","--N.A.--",[1]Pravesh!H333)</f>
        <v>--N.A.--</v>
      </c>
      <c r="C71" s="557"/>
      <c r="D71" s="557"/>
      <c r="E71" s="558" t="s">
        <v>504</v>
      </c>
      <c r="F71" s="558"/>
      <c r="G71" s="558"/>
      <c r="H71" s="558"/>
      <c r="I71" s="558"/>
    </row>
    <row r="72" spans="1:9">
      <c r="A72" s="51"/>
      <c r="B72" s="51"/>
      <c r="C72" s="51"/>
      <c r="D72" s="51"/>
      <c r="E72" s="51"/>
      <c r="F72" s="51"/>
      <c r="G72" s="51"/>
      <c r="H72" s="51"/>
      <c r="I72" s="51"/>
    </row>
    <row r="73" spans="1:9" ht="18" customHeight="1">
      <c r="A73" s="51" t="s">
        <v>505</v>
      </c>
      <c r="B73" s="559" t="s">
        <v>506</v>
      </c>
      <c r="C73" s="559"/>
      <c r="D73" s="559"/>
      <c r="E73" s="559"/>
      <c r="F73" s="559"/>
      <c r="G73" s="559"/>
      <c r="H73" s="559"/>
      <c r="I73" s="559"/>
    </row>
    <row r="74" spans="1:9">
      <c r="A74" s="51"/>
      <c r="B74" s="559"/>
      <c r="C74" s="559"/>
      <c r="D74" s="559"/>
      <c r="E74" s="559"/>
      <c r="F74" s="559"/>
      <c r="G74" s="559"/>
      <c r="H74" s="559"/>
      <c r="I74" s="559"/>
    </row>
    <row r="75" spans="1:9">
      <c r="A75" s="141"/>
      <c r="B75" s="559"/>
      <c r="C75" s="559"/>
      <c r="D75" s="559"/>
      <c r="E75" s="559"/>
      <c r="F75" s="559"/>
      <c r="G75" s="559"/>
      <c r="H75" s="559"/>
      <c r="I75" s="559"/>
    </row>
    <row r="76" spans="1:9">
      <c r="A76" s="130"/>
      <c r="B76" s="559"/>
      <c r="C76" s="559"/>
      <c r="D76" s="559"/>
      <c r="E76" s="559"/>
      <c r="F76" s="559"/>
      <c r="G76" s="559"/>
      <c r="H76" s="559"/>
      <c r="I76" s="559"/>
    </row>
    <row r="77" spans="1:9">
      <c r="A77" s="51" t="s">
        <v>507</v>
      </c>
      <c r="B77" s="51"/>
      <c r="C77" s="51"/>
      <c r="D77" s="51"/>
      <c r="E77" s="51"/>
      <c r="F77" s="51"/>
      <c r="G77" s="51"/>
      <c r="H77" s="51"/>
      <c r="I77" s="51"/>
    </row>
    <row r="78" spans="1:9">
      <c r="A78" s="563" t="s">
        <v>508</v>
      </c>
      <c r="B78" s="563"/>
      <c r="C78" s="563"/>
      <c r="D78" s="563"/>
      <c r="E78" s="563"/>
      <c r="F78" s="563"/>
      <c r="G78" s="563"/>
      <c r="H78" s="563"/>
      <c r="I78" s="563"/>
    </row>
    <row r="79" spans="1:9">
      <c r="A79" s="563"/>
      <c r="B79" s="563"/>
      <c r="C79" s="563"/>
      <c r="D79" s="563"/>
      <c r="E79" s="563"/>
      <c r="F79" s="563"/>
      <c r="G79" s="563"/>
      <c r="H79" s="563"/>
      <c r="I79" s="563"/>
    </row>
    <row r="80" spans="1:9">
      <c r="A80" s="146"/>
    </row>
    <row r="82" spans="1:1">
      <c r="A82" s="146"/>
    </row>
  </sheetData>
  <mergeCells count="95">
    <mergeCell ref="B73:I76"/>
    <mergeCell ref="A78:I79"/>
    <mergeCell ref="B66:C66"/>
    <mergeCell ref="D66:I66"/>
    <mergeCell ref="B70:D70"/>
    <mergeCell ref="E70:I70"/>
    <mergeCell ref="B71:D71"/>
    <mergeCell ref="E71:I71"/>
    <mergeCell ref="B65:C65"/>
    <mergeCell ref="D65:I65"/>
    <mergeCell ref="A50:C50"/>
    <mergeCell ref="D50:I50"/>
    <mergeCell ref="A51:C51"/>
    <mergeCell ref="D51:I51"/>
    <mergeCell ref="E53:I53"/>
    <mergeCell ref="F54:I55"/>
    <mergeCell ref="A56:I57"/>
    <mergeCell ref="A60:E60"/>
    <mergeCell ref="A61:E61"/>
    <mergeCell ref="A62:I62"/>
    <mergeCell ref="A64:I64"/>
    <mergeCell ref="B41:C41"/>
    <mergeCell ref="H41:I41"/>
    <mergeCell ref="E46:I46"/>
    <mergeCell ref="A47:I47"/>
    <mergeCell ref="A49:C49"/>
    <mergeCell ref="D49:I49"/>
    <mergeCell ref="B40:I40"/>
    <mergeCell ref="A33:D33"/>
    <mergeCell ref="E33:F33"/>
    <mergeCell ref="H33:I33"/>
    <mergeCell ref="A34:D34"/>
    <mergeCell ref="E34:F34"/>
    <mergeCell ref="H34:I34"/>
    <mergeCell ref="A35:D35"/>
    <mergeCell ref="E35:F35"/>
    <mergeCell ref="H35:I35"/>
    <mergeCell ref="A36:I36"/>
    <mergeCell ref="B38:I39"/>
    <mergeCell ref="A31:D31"/>
    <mergeCell ref="E31:F31"/>
    <mergeCell ref="H31:I31"/>
    <mergeCell ref="A32:D32"/>
    <mergeCell ref="E32:F32"/>
    <mergeCell ref="H32:I32"/>
    <mergeCell ref="A30:D30"/>
    <mergeCell ref="E30:F30"/>
    <mergeCell ref="H30:I30"/>
    <mergeCell ref="A23:D23"/>
    <mergeCell ref="E23:F23"/>
    <mergeCell ref="H23:I23"/>
    <mergeCell ref="A24:G24"/>
    <mergeCell ref="H24:I27"/>
    <mergeCell ref="A25:G27"/>
    <mergeCell ref="A28:G28"/>
    <mergeCell ref="H28:I28"/>
    <mergeCell ref="A29:D29"/>
    <mergeCell ref="E29:F29"/>
    <mergeCell ref="H29:I29"/>
    <mergeCell ref="A21:D21"/>
    <mergeCell ref="E21:F21"/>
    <mergeCell ref="H21:I21"/>
    <mergeCell ref="A22:D22"/>
    <mergeCell ref="E22:F22"/>
    <mergeCell ref="H22:I22"/>
    <mergeCell ref="A19:D19"/>
    <mergeCell ref="E19:F19"/>
    <mergeCell ref="H19:I19"/>
    <mergeCell ref="A20:D20"/>
    <mergeCell ref="E20:F20"/>
    <mergeCell ref="H20:I20"/>
    <mergeCell ref="A17:D17"/>
    <mergeCell ref="E17:F17"/>
    <mergeCell ref="H17:I17"/>
    <mergeCell ref="A18:D18"/>
    <mergeCell ref="E18:F18"/>
    <mergeCell ref="H18:I18"/>
    <mergeCell ref="A15:D15"/>
    <mergeCell ref="E15:F15"/>
    <mergeCell ref="H15:I15"/>
    <mergeCell ref="A16:D16"/>
    <mergeCell ref="E16:F16"/>
    <mergeCell ref="H16:I16"/>
    <mergeCell ref="A9:I11"/>
    <mergeCell ref="A12:D12"/>
    <mergeCell ref="E12:F14"/>
    <mergeCell ref="G12:G14"/>
    <mergeCell ref="H12:I14"/>
    <mergeCell ref="A13:D14"/>
    <mergeCell ref="A2:I2"/>
    <mergeCell ref="F3:I4"/>
    <mergeCell ref="A5:I5"/>
    <mergeCell ref="A6:I7"/>
    <mergeCell ref="B8:F8"/>
    <mergeCell ref="G8:I8"/>
  </mergeCells>
  <conditionalFormatting sqref="A29:A35 E29:E35 G29:H35 E16:E23 G16:H23">
    <cfRule type="containsBlanks" dxfId="2" priority="2" stopIfTrue="1">
      <formula>LEN(TRIM(A16))=0</formula>
    </cfRule>
  </conditionalFormatting>
  <conditionalFormatting sqref="A16:A23">
    <cfRule type="containsBlanks" dxfId="1" priority="1" stopIfTrue="1">
      <formula>LEN(TRIM(A16))=0</formula>
    </cfRule>
  </conditionalFormatting>
  <pageMargins left="0.55118110236220474" right="0.35433070866141736" top="0.59055118110236227" bottom="0.55118110236220474" header="0.51181102362204722" footer="0.55118110236220474"/>
  <pageSetup paperSize="9" scale="99" orientation="portrait" r:id="rId1"/>
  <headerFooter alignWithMargins="0">
    <oddFooter>&amp;L16.18.1.22.5.19.8√97263.0458756048</oddFooter>
  </headerFooter>
  <rowBreaks count="1" manualBreakCount="1">
    <brk id="36" max="8" man="1"/>
  </rowBreaks>
  <drawing r:id="rId2"/>
</worksheet>
</file>

<file path=xl/worksheets/sheet17.xml><?xml version="1.0" encoding="utf-8"?>
<worksheet xmlns="http://schemas.openxmlformats.org/spreadsheetml/2006/main" xmlns:r="http://schemas.openxmlformats.org/officeDocument/2006/relationships">
  <sheetPr codeName="Sheet20"/>
  <dimension ref="A1:N85"/>
  <sheetViews>
    <sheetView view="pageBreakPreview" topLeftCell="A49" zoomScaleSheetLayoutView="100" workbookViewId="0">
      <selection activeCell="A2" sqref="A2:I2"/>
    </sheetView>
  </sheetViews>
  <sheetFormatPr defaultColWidth="9.140625" defaultRowHeight="18"/>
  <cols>
    <col min="1" max="1" width="9.140625" style="55"/>
    <col min="2" max="2" width="6.42578125" style="55" customWidth="1"/>
    <col min="3" max="3" width="5.140625" style="55" customWidth="1"/>
    <col min="4" max="4" width="10.85546875" style="55" customWidth="1"/>
    <col min="5" max="5" width="11" style="55" customWidth="1"/>
    <col min="6" max="6" width="11.140625" style="55" customWidth="1"/>
    <col min="7" max="8" width="9.140625" style="55"/>
    <col min="9" max="9" width="9.85546875" style="55" customWidth="1"/>
    <col min="10" max="10" width="12.42578125" style="55" customWidth="1"/>
    <col min="11" max="13" width="9.140625" style="55"/>
    <col min="14" max="14" width="0" style="55" hidden="1" customWidth="1"/>
    <col min="15" max="16384" width="9.140625" style="55"/>
  </cols>
  <sheetData>
    <row r="1" spans="1:14">
      <c r="A1" s="120"/>
      <c r="B1" s="120"/>
      <c r="C1" s="120"/>
      <c r="D1" s="120"/>
      <c r="E1" s="120"/>
      <c r="F1" s="120"/>
      <c r="G1" s="120"/>
      <c r="H1" s="120"/>
      <c r="I1" s="120"/>
      <c r="J1" s="120">
        <v>27</v>
      </c>
      <c r="N1" s="55" t="str">
        <f>[1]Mastersheet!$C$70</f>
        <v>YES</v>
      </c>
    </row>
    <row r="2" spans="1:14">
      <c r="A2" s="572" t="s">
        <v>517</v>
      </c>
      <c r="B2" s="572"/>
      <c r="C2" s="572"/>
      <c r="D2" s="572"/>
      <c r="E2" s="572"/>
      <c r="F2" s="572"/>
      <c r="G2" s="572"/>
      <c r="H2" s="572"/>
      <c r="I2" s="572"/>
      <c r="J2" s="572"/>
    </row>
    <row r="3" spans="1:14" ht="19.5" customHeight="1">
      <c r="A3" s="572" t="s">
        <v>518</v>
      </c>
      <c r="B3" s="572"/>
      <c r="C3" s="572"/>
      <c r="D3" s="572"/>
      <c r="E3" s="572"/>
      <c r="F3" s="572"/>
      <c r="G3" s="572"/>
      <c r="H3" s="572"/>
      <c r="I3" s="572"/>
      <c r="J3" s="572"/>
    </row>
    <row r="4" spans="1:14">
      <c r="A4" s="573" t="s">
        <v>37</v>
      </c>
      <c r="B4" s="573"/>
      <c r="C4" s="573"/>
      <c r="D4" s="573"/>
      <c r="E4" s="573"/>
      <c r="F4" s="573"/>
      <c r="G4" s="573"/>
      <c r="H4" s="573"/>
      <c r="I4" s="573"/>
      <c r="J4" s="573"/>
    </row>
    <row r="5" spans="1:14" hidden="1">
      <c r="A5" s="573"/>
      <c r="B5" s="573"/>
      <c r="C5" s="573"/>
      <c r="D5" s="573"/>
      <c r="E5" s="573"/>
      <c r="F5" s="573"/>
      <c r="G5" s="573"/>
      <c r="H5" s="573"/>
      <c r="I5" s="573"/>
      <c r="J5" s="573"/>
    </row>
    <row r="6" spans="1:14" hidden="1">
      <c r="A6" s="573"/>
      <c r="B6" s="573"/>
      <c r="C6" s="573"/>
      <c r="D6" s="573"/>
      <c r="E6" s="573"/>
      <c r="F6" s="573"/>
      <c r="G6" s="573"/>
      <c r="H6" s="573"/>
      <c r="I6" s="573"/>
      <c r="J6" s="573"/>
    </row>
    <row r="7" spans="1:14" ht="18" customHeight="1">
      <c r="A7" s="782" t="s">
        <v>519</v>
      </c>
      <c r="B7" s="782"/>
      <c r="C7" s="782"/>
      <c r="D7" s="782"/>
      <c r="E7" s="782"/>
      <c r="F7" s="782"/>
      <c r="G7" s="782"/>
      <c r="H7" s="782"/>
      <c r="I7" s="782"/>
      <c r="J7" s="782"/>
    </row>
    <row r="8" spans="1:14" ht="22.5" hidden="1" customHeight="1">
      <c r="A8" s="782"/>
      <c r="B8" s="782"/>
      <c r="C8" s="782"/>
      <c r="D8" s="782"/>
      <c r="E8" s="782"/>
      <c r="F8" s="782"/>
      <c r="G8" s="782"/>
      <c r="H8" s="782"/>
      <c r="I8" s="782"/>
      <c r="J8" s="782"/>
    </row>
    <row r="9" spans="1:14">
      <c r="A9" s="572" t="s">
        <v>520</v>
      </c>
      <c r="B9" s="572"/>
      <c r="C9" s="572"/>
      <c r="D9" s="572"/>
      <c r="E9" s="572"/>
      <c r="F9" s="572"/>
      <c r="G9" s="572"/>
      <c r="H9" s="572"/>
      <c r="I9" s="572"/>
      <c r="J9" s="572"/>
    </row>
    <row r="10" spans="1:14">
      <c r="A10" s="51" t="s">
        <v>97</v>
      </c>
      <c r="B10" s="51"/>
      <c r="C10" s="51"/>
      <c r="D10" s="51"/>
      <c r="E10" s="51"/>
      <c r="F10" s="51"/>
      <c r="G10" s="51"/>
      <c r="H10" s="51"/>
      <c r="I10" s="783" t="str">
        <f>IF($N$1="NO","THE FORM-1 IS NOT APPLICABLE DUE TO PENSIONER  OPTED 'PENSION WITHOUT COMMUTATION'","")</f>
        <v/>
      </c>
      <c r="J10" s="783"/>
    </row>
    <row r="11" spans="1:14" ht="18" customHeight="1">
      <c r="A11" s="131" t="s">
        <v>431</v>
      </c>
      <c r="B11" s="51"/>
      <c r="C11" s="51"/>
      <c r="D11" s="51"/>
      <c r="E11" s="51"/>
      <c r="F11" s="551" t="s">
        <v>521</v>
      </c>
      <c r="G11" s="551"/>
      <c r="H11" s="53"/>
      <c r="I11" s="783"/>
      <c r="J11" s="783"/>
    </row>
    <row r="12" spans="1:14">
      <c r="A12" s="563" t="str">
        <f>IF($N$1="NO","--N.A.--",[1]Mastersheet!G9)</f>
        <v>DEPUTY DIRECTOR, XXXXXXXXX  RAJ, BIKANER</v>
      </c>
      <c r="B12" s="563"/>
      <c r="C12" s="563"/>
      <c r="D12" s="563"/>
      <c r="E12" s="131"/>
      <c r="F12" s="551"/>
      <c r="G12" s="551"/>
      <c r="H12" s="53"/>
      <c r="I12" s="783"/>
      <c r="J12" s="783"/>
    </row>
    <row r="13" spans="1:14">
      <c r="A13" s="563"/>
      <c r="B13" s="563"/>
      <c r="C13" s="563"/>
      <c r="D13" s="563"/>
      <c r="E13" s="131"/>
      <c r="F13" s="551"/>
      <c r="G13" s="551"/>
      <c r="H13" s="53"/>
      <c r="I13" s="783"/>
      <c r="J13" s="783"/>
    </row>
    <row r="14" spans="1:14">
      <c r="A14" s="563"/>
      <c r="B14" s="563"/>
      <c r="C14" s="563"/>
      <c r="D14" s="563"/>
      <c r="E14" s="131"/>
      <c r="F14" s="551"/>
      <c r="G14" s="551"/>
      <c r="H14" s="51"/>
      <c r="I14" s="783"/>
      <c r="J14" s="783"/>
    </row>
    <row r="15" spans="1:14">
      <c r="A15" s="51"/>
      <c r="B15" s="556" t="s">
        <v>522</v>
      </c>
      <c r="C15" s="556"/>
      <c r="D15" s="556"/>
      <c r="E15" s="556"/>
      <c r="F15" s="556"/>
      <c r="G15" s="556"/>
      <c r="H15" s="556"/>
      <c r="I15" s="556"/>
      <c r="J15" s="556"/>
    </row>
    <row r="16" spans="1:14" ht="24.75" customHeight="1">
      <c r="A16" s="51" t="s">
        <v>104</v>
      </c>
      <c r="B16" s="51"/>
      <c r="C16" s="51"/>
      <c r="D16" s="51"/>
      <c r="E16" s="51"/>
      <c r="F16" s="51"/>
      <c r="G16" s="51"/>
      <c r="H16" s="51"/>
      <c r="I16" s="51"/>
      <c r="J16" s="51"/>
    </row>
    <row r="17" spans="1:10">
      <c r="A17" s="51"/>
      <c r="B17" s="558" t="s">
        <v>523</v>
      </c>
      <c r="C17" s="558"/>
      <c r="D17" s="558"/>
      <c r="E17" s="558"/>
      <c r="F17" s="558"/>
      <c r="G17" s="558"/>
      <c r="H17" s="558"/>
      <c r="I17" s="558"/>
      <c r="J17" s="558"/>
    </row>
    <row r="18" spans="1:10" ht="19.5" customHeight="1">
      <c r="A18" s="559" t="s">
        <v>524</v>
      </c>
      <c r="B18" s="559"/>
      <c r="C18" s="559"/>
      <c r="D18" s="559"/>
      <c r="E18" s="559"/>
      <c r="F18" s="559"/>
      <c r="G18" s="559"/>
      <c r="H18" s="559"/>
      <c r="I18" s="559"/>
      <c r="J18" s="559"/>
    </row>
    <row r="19" spans="1:10" ht="24.75" customHeight="1">
      <c r="A19" s="559"/>
      <c r="B19" s="559"/>
      <c r="C19" s="559"/>
      <c r="D19" s="559"/>
      <c r="E19" s="559"/>
      <c r="F19" s="559"/>
      <c r="G19" s="559"/>
      <c r="H19" s="559"/>
      <c r="I19" s="559"/>
      <c r="J19" s="559"/>
    </row>
    <row r="20" spans="1:10">
      <c r="A20" s="52"/>
      <c r="B20" s="52"/>
      <c r="C20" s="52"/>
      <c r="D20" s="52"/>
      <c r="E20" s="52"/>
      <c r="F20" s="52"/>
      <c r="G20" s="52"/>
      <c r="H20" s="52"/>
      <c r="I20" s="52"/>
      <c r="J20" s="52"/>
    </row>
    <row r="21" spans="1:10" ht="22.5" customHeight="1">
      <c r="A21" s="58">
        <v>1</v>
      </c>
      <c r="B21" s="567" t="s">
        <v>525</v>
      </c>
      <c r="C21" s="567"/>
      <c r="D21" s="567"/>
      <c r="E21" s="567"/>
      <c r="F21" s="567"/>
      <c r="G21" s="567" t="str">
        <f>IF($N$1="NO","--N.A.--",[1]Mastersheet!B3)</f>
        <v>ABCD</v>
      </c>
      <c r="H21" s="567"/>
      <c r="I21" s="567"/>
      <c r="J21" s="567"/>
    </row>
    <row r="22" spans="1:10">
      <c r="A22" s="568">
        <v>2</v>
      </c>
      <c r="B22" s="577" t="s">
        <v>526</v>
      </c>
      <c r="C22" s="577"/>
      <c r="D22" s="577"/>
      <c r="E22" s="577"/>
      <c r="F22" s="577"/>
      <c r="G22" s="781" t="str">
        <f>IF($N$1="NO","--N.A.--",[1]Mastersheet!G3)</f>
        <v>XYZ</v>
      </c>
      <c r="H22" s="781"/>
      <c r="I22" s="781"/>
      <c r="J22" s="781"/>
    </row>
    <row r="23" spans="1:10">
      <c r="A23" s="569"/>
      <c r="B23" s="577"/>
      <c r="C23" s="577"/>
      <c r="D23" s="577"/>
      <c r="E23" s="577"/>
      <c r="F23" s="577"/>
      <c r="G23" s="781"/>
      <c r="H23" s="781"/>
      <c r="I23" s="781"/>
      <c r="J23" s="781"/>
    </row>
    <row r="24" spans="1:10" ht="18" customHeight="1">
      <c r="A24" s="568">
        <v>3</v>
      </c>
      <c r="B24" s="784" t="s">
        <v>527</v>
      </c>
      <c r="C24" s="560"/>
      <c r="D24" s="560"/>
      <c r="E24" s="560"/>
      <c r="F24" s="785"/>
      <c r="G24" s="790" t="str">
        <f>IF($N$1="NO","--N.A.--",[1]Mastersheet!B4)</f>
        <v>S.D.I.</v>
      </c>
      <c r="H24" s="790"/>
      <c r="I24" s="790"/>
      <c r="J24" s="790"/>
    </row>
    <row r="25" spans="1:10">
      <c r="A25" s="576"/>
      <c r="B25" s="786"/>
      <c r="C25" s="561"/>
      <c r="D25" s="561"/>
      <c r="E25" s="561"/>
      <c r="F25" s="787"/>
      <c r="G25" s="790"/>
      <c r="H25" s="790"/>
      <c r="I25" s="790"/>
      <c r="J25" s="790"/>
    </row>
    <row r="26" spans="1:10">
      <c r="A26" s="569"/>
      <c r="B26" s="788"/>
      <c r="C26" s="562"/>
      <c r="D26" s="562"/>
      <c r="E26" s="562"/>
      <c r="F26" s="789"/>
      <c r="G26" s="790"/>
      <c r="H26" s="790"/>
      <c r="I26" s="790"/>
      <c r="J26" s="790"/>
    </row>
    <row r="27" spans="1:10">
      <c r="A27" s="568">
        <v>4</v>
      </c>
      <c r="B27" s="570" t="s">
        <v>528</v>
      </c>
      <c r="C27" s="570"/>
      <c r="D27" s="570"/>
      <c r="E27" s="570"/>
      <c r="F27" s="570"/>
      <c r="G27" s="791" t="str">
        <f>IF($N$1="NO","--N.A.--",[1]Mastersheet!B5)</f>
        <v>DEPUTY DIRECTOR, XXXXX, BIKANER</v>
      </c>
      <c r="H27" s="792"/>
      <c r="I27" s="792"/>
      <c r="J27" s="793"/>
    </row>
    <row r="28" spans="1:10">
      <c r="A28" s="569"/>
      <c r="B28" s="570"/>
      <c r="C28" s="570"/>
      <c r="D28" s="570"/>
      <c r="E28" s="570"/>
      <c r="F28" s="570"/>
      <c r="G28" s="794"/>
      <c r="H28" s="795"/>
      <c r="I28" s="795"/>
      <c r="J28" s="796"/>
    </row>
    <row r="29" spans="1:10" ht="21.75" customHeight="1">
      <c r="A29" s="58">
        <v>5</v>
      </c>
      <c r="B29" s="567" t="s">
        <v>529</v>
      </c>
      <c r="C29" s="567"/>
      <c r="D29" s="567"/>
      <c r="E29" s="567"/>
      <c r="F29" s="567"/>
      <c r="G29" s="797">
        <f>IF($N$1="NO","--N.A.--",[1]Mastersheet!C62)</f>
        <v>24549</v>
      </c>
      <c r="H29" s="797"/>
      <c r="I29" s="797"/>
      <c r="J29" s="797"/>
    </row>
    <row r="30" spans="1:10" ht="21.75" customHeight="1">
      <c r="A30" s="58">
        <v>6</v>
      </c>
      <c r="B30" s="567" t="s">
        <v>530</v>
      </c>
      <c r="C30" s="567"/>
      <c r="D30" s="567"/>
      <c r="E30" s="567"/>
      <c r="F30" s="567"/>
      <c r="G30" s="798" t="str">
        <f>IF($N$1="NO","--N.A.--",[1]Mastersheet!H62)</f>
        <v>31/03/2027</v>
      </c>
      <c r="H30" s="567"/>
      <c r="I30" s="567"/>
      <c r="J30" s="567"/>
    </row>
    <row r="31" spans="1:10">
      <c r="A31" s="568">
        <v>7</v>
      </c>
      <c r="B31" s="570" t="s">
        <v>531</v>
      </c>
      <c r="C31" s="570"/>
      <c r="D31" s="570"/>
      <c r="E31" s="570"/>
      <c r="F31" s="570"/>
      <c r="G31" s="781" t="str">
        <f>IF($N$1="NO","--N.A.--",[1]Mastersheet!G6)</f>
        <v>Superannuation Pension</v>
      </c>
      <c r="H31" s="781"/>
      <c r="I31" s="781"/>
      <c r="J31" s="781"/>
    </row>
    <row r="32" spans="1:10">
      <c r="A32" s="569"/>
      <c r="B32" s="570"/>
      <c r="C32" s="570"/>
      <c r="D32" s="570"/>
      <c r="E32" s="570"/>
      <c r="F32" s="570"/>
      <c r="G32" s="781"/>
      <c r="H32" s="781"/>
      <c r="I32" s="781"/>
      <c r="J32" s="781"/>
    </row>
    <row r="33" spans="1:10" ht="18.75" customHeight="1">
      <c r="A33" s="58">
        <v>8</v>
      </c>
      <c r="B33" s="570" t="s">
        <v>532</v>
      </c>
      <c r="C33" s="570"/>
      <c r="D33" s="570"/>
      <c r="E33" s="570"/>
      <c r="F33" s="570"/>
      <c r="G33" s="799">
        <f>IF($N$1="NO","--N.A.--",[1]Mastersheet!D70)</f>
        <v>0.33333333333333331</v>
      </c>
      <c r="H33" s="633"/>
      <c r="I33" s="633"/>
      <c r="J33" s="633"/>
    </row>
    <row r="34" spans="1:10">
      <c r="A34" s="800" t="s">
        <v>533</v>
      </c>
      <c r="B34" s="800"/>
      <c r="C34" s="800"/>
      <c r="D34" s="800"/>
      <c r="E34" s="800"/>
      <c r="F34" s="800"/>
      <c r="G34" s="800"/>
      <c r="H34" s="800"/>
      <c r="I34" s="800"/>
      <c r="J34" s="800"/>
    </row>
    <row r="35" spans="1:10">
      <c r="A35" s="563"/>
      <c r="B35" s="563"/>
      <c r="C35" s="563"/>
      <c r="D35" s="563"/>
      <c r="E35" s="563"/>
      <c r="F35" s="563"/>
      <c r="G35" s="563"/>
      <c r="H35" s="563"/>
      <c r="I35" s="563"/>
      <c r="J35" s="563"/>
    </row>
    <row r="36" spans="1:10">
      <c r="A36" s="585">
        <v>9</v>
      </c>
      <c r="B36" s="570" t="s">
        <v>534</v>
      </c>
      <c r="C36" s="570"/>
      <c r="D36" s="570"/>
      <c r="E36" s="570"/>
      <c r="F36" s="570"/>
      <c r="G36" s="801" t="s">
        <v>17</v>
      </c>
      <c r="H36" s="801"/>
      <c r="I36" s="801"/>
      <c r="J36" s="801"/>
    </row>
    <row r="37" spans="1:10">
      <c r="A37" s="585"/>
      <c r="B37" s="570"/>
      <c r="C37" s="570"/>
      <c r="D37" s="570"/>
      <c r="E37" s="570"/>
      <c r="F37" s="570"/>
      <c r="G37" s="801"/>
      <c r="H37" s="801"/>
      <c r="I37" s="801"/>
      <c r="J37" s="801"/>
    </row>
    <row r="38" spans="1:10">
      <c r="A38" s="585"/>
      <c r="B38" s="570"/>
      <c r="C38" s="570"/>
      <c r="D38" s="570"/>
      <c r="E38" s="570"/>
      <c r="F38" s="570"/>
      <c r="G38" s="801"/>
      <c r="H38" s="801"/>
      <c r="I38" s="801"/>
      <c r="J38" s="801"/>
    </row>
    <row r="39" spans="1:10">
      <c r="A39" s="802">
        <v>28</v>
      </c>
      <c r="B39" s="802"/>
      <c r="C39" s="802"/>
      <c r="D39" s="802"/>
      <c r="E39" s="802"/>
      <c r="F39" s="802"/>
      <c r="G39" s="802"/>
      <c r="H39" s="802"/>
      <c r="I39" s="802"/>
      <c r="J39" s="802"/>
    </row>
    <row r="40" spans="1:10">
      <c r="A40" s="585">
        <v>10</v>
      </c>
      <c r="B40" s="567" t="s">
        <v>535</v>
      </c>
      <c r="C40" s="567"/>
      <c r="D40" s="567"/>
      <c r="E40" s="567"/>
      <c r="F40" s="567"/>
      <c r="G40" s="798"/>
      <c r="H40" s="567"/>
      <c r="I40" s="567"/>
      <c r="J40" s="567"/>
    </row>
    <row r="41" spans="1:10">
      <c r="A41" s="585"/>
      <c r="B41" s="585" t="s">
        <v>536</v>
      </c>
      <c r="C41" s="577" t="s">
        <v>537</v>
      </c>
      <c r="D41" s="577"/>
      <c r="E41" s="577"/>
      <c r="F41" s="577"/>
      <c r="G41" s="781" t="str">
        <f>IF($N$1="NO","--N.A.--",[1]Pravesh!I197)</f>
        <v>Treasury  Bikaner</v>
      </c>
      <c r="H41" s="781"/>
      <c r="I41" s="781"/>
      <c r="J41" s="781"/>
    </row>
    <row r="42" spans="1:10">
      <c r="A42" s="585"/>
      <c r="B42" s="585"/>
      <c r="C42" s="577"/>
      <c r="D42" s="577"/>
      <c r="E42" s="577"/>
      <c r="F42" s="577"/>
      <c r="G42" s="781"/>
      <c r="H42" s="781"/>
      <c r="I42" s="781"/>
      <c r="J42" s="781"/>
    </row>
    <row r="43" spans="1:10" ht="18" customHeight="1">
      <c r="A43" s="585"/>
      <c r="B43" s="585" t="s">
        <v>538</v>
      </c>
      <c r="C43" s="632" t="s">
        <v>539</v>
      </c>
      <c r="D43" s="578" t="s">
        <v>540</v>
      </c>
      <c r="E43" s="578"/>
      <c r="F43" s="578"/>
      <c r="G43" s="798" t="str">
        <f>IF($N$1="NO","--N.A.--",[1]Mastersheet!C15)</f>
        <v>STATE BANK OF INDIA</v>
      </c>
      <c r="H43" s="567"/>
      <c r="I43" s="567"/>
      <c r="J43" s="567"/>
    </row>
    <row r="44" spans="1:10">
      <c r="A44" s="585"/>
      <c r="B44" s="585"/>
      <c r="C44" s="632"/>
      <c r="D44" s="578"/>
      <c r="E44" s="578"/>
      <c r="F44" s="578"/>
      <c r="G44" s="803" t="str">
        <f>IF($N$1="NO","--N.A.--",[1]Mastersheet!D15)</f>
        <v>abcd branch</v>
      </c>
      <c r="H44" s="577"/>
      <c r="I44" s="577"/>
      <c r="J44" s="577"/>
    </row>
    <row r="45" spans="1:10" ht="4.5" hidden="1" customHeight="1">
      <c r="A45" s="585"/>
      <c r="B45" s="585"/>
      <c r="C45" s="632"/>
      <c r="D45" s="578"/>
      <c r="E45" s="578"/>
      <c r="F45" s="578"/>
      <c r="G45" s="804"/>
      <c r="H45" s="804"/>
      <c r="I45" s="804"/>
      <c r="J45" s="804"/>
    </row>
    <row r="46" spans="1:10" ht="26.25" customHeight="1">
      <c r="A46" s="585"/>
      <c r="B46" s="585"/>
      <c r="C46" s="632" t="s">
        <v>249</v>
      </c>
      <c r="D46" s="805" t="s">
        <v>541</v>
      </c>
      <c r="E46" s="806"/>
      <c r="F46" s="807"/>
      <c r="G46" s="811" t="str">
        <f>IF($N$1="NO","--N.A.--",[1]Mastersheet!$E$15)</f>
        <v>KOTEGATE BIKANER</v>
      </c>
      <c r="H46" s="811"/>
      <c r="I46" s="811"/>
      <c r="J46" s="811"/>
    </row>
    <row r="47" spans="1:10" ht="24" hidden="1" customHeight="1">
      <c r="A47" s="585"/>
      <c r="B47" s="585"/>
      <c r="C47" s="632"/>
      <c r="D47" s="808"/>
      <c r="E47" s="809"/>
      <c r="F47" s="810"/>
      <c r="G47" s="811"/>
      <c r="H47" s="811"/>
      <c r="I47" s="811"/>
      <c r="J47" s="811"/>
    </row>
    <row r="48" spans="1:10">
      <c r="A48" s="585"/>
      <c r="B48" s="58" t="s">
        <v>542</v>
      </c>
      <c r="C48" s="567" t="s">
        <v>543</v>
      </c>
      <c r="D48" s="567"/>
      <c r="E48" s="567"/>
      <c r="F48" s="567"/>
      <c r="G48" s="798" t="str">
        <f>IF($N$1="NO","--N.A.--",PROPER(CONCATENATE([1]Mastersheet!B14,"  ",[1]Mastersheet!B15)))</f>
        <v>Treasury  Bikaner</v>
      </c>
      <c r="H48" s="567"/>
      <c r="I48" s="567"/>
      <c r="J48" s="567"/>
    </row>
    <row r="49" spans="1:10" ht="9" customHeight="1">
      <c r="A49" s="144" t="s">
        <v>544</v>
      </c>
      <c r="B49" s="51"/>
      <c r="C49" s="51"/>
      <c r="D49" s="51"/>
      <c r="E49" s="51"/>
      <c r="F49" s="51"/>
      <c r="G49" s="51"/>
      <c r="H49" s="51"/>
      <c r="I49" s="51"/>
      <c r="J49" s="51"/>
    </row>
    <row r="50" spans="1:10">
      <c r="A50" s="51"/>
      <c r="B50" s="51"/>
      <c r="C50" s="51"/>
      <c r="D50" s="51"/>
      <c r="E50" s="558" t="s">
        <v>153</v>
      </c>
      <c r="F50" s="558"/>
      <c r="G50" s="114"/>
      <c r="H50" s="114"/>
      <c r="I50" s="114"/>
      <c r="J50" s="114"/>
    </row>
    <row r="51" spans="1:10">
      <c r="A51" s="51" t="s">
        <v>152</v>
      </c>
      <c r="B51" s="557" t="str">
        <f>IF($N$1="NO","--N.A.--",[1]RI0!B71)</f>
        <v>BIKANER</v>
      </c>
      <c r="C51" s="557"/>
      <c r="D51" s="557"/>
      <c r="E51" s="551" t="s">
        <v>545</v>
      </c>
      <c r="F51" s="551"/>
      <c r="G51" s="558" t="str">
        <f>IF($N$1="NO","--N.A.--",[1]Mastersheet!B3)</f>
        <v>ABCD</v>
      </c>
      <c r="H51" s="558"/>
      <c r="I51" s="558"/>
      <c r="J51" s="558"/>
    </row>
    <row r="52" spans="1:10">
      <c r="A52" s="51" t="s">
        <v>96</v>
      </c>
      <c r="B52" s="752">
        <f ca="1">IF($N$1="NO","--N.A.--",[1]Pravesh!I202)</f>
        <v>45768</v>
      </c>
      <c r="C52" s="752"/>
      <c r="D52" s="752"/>
      <c r="E52" s="551"/>
      <c r="F52" s="551"/>
      <c r="G52" s="748" t="str">
        <f>IF($N$1="NO","--N.A.--",[1]Mastersheet!B8)</f>
        <v>NEAR STATION</v>
      </c>
      <c r="H52" s="748"/>
      <c r="I52" s="748"/>
      <c r="J52" s="748"/>
    </row>
    <row r="53" spans="1:10" ht="21" customHeight="1">
      <c r="A53" s="51"/>
      <c r="B53" s="51"/>
      <c r="C53" s="51"/>
      <c r="D53" s="51"/>
      <c r="E53" s="551"/>
      <c r="F53" s="551"/>
      <c r="G53" s="748"/>
      <c r="H53" s="748"/>
      <c r="I53" s="748"/>
      <c r="J53" s="748"/>
    </row>
    <row r="54" spans="1:10" ht="18" customHeight="1">
      <c r="A54" s="142" t="s">
        <v>546</v>
      </c>
      <c r="B54" s="550" t="s">
        <v>547</v>
      </c>
      <c r="C54" s="550"/>
      <c r="D54" s="550"/>
      <c r="E54" s="550"/>
      <c r="F54" s="550"/>
      <c r="G54" s="550"/>
      <c r="H54" s="550"/>
      <c r="I54" s="550"/>
      <c r="J54" s="550"/>
    </row>
    <row r="55" spans="1:10">
      <c r="A55" s="51"/>
      <c r="B55" s="550"/>
      <c r="C55" s="550"/>
      <c r="D55" s="550"/>
      <c r="E55" s="550"/>
      <c r="F55" s="550"/>
      <c r="G55" s="550"/>
      <c r="H55" s="550"/>
      <c r="I55" s="550"/>
      <c r="J55" s="550"/>
    </row>
    <row r="56" spans="1:10">
      <c r="A56" s="51"/>
      <c r="B56" s="550"/>
      <c r="C56" s="550"/>
      <c r="D56" s="550"/>
      <c r="E56" s="550"/>
      <c r="F56" s="550"/>
      <c r="G56" s="550"/>
      <c r="H56" s="550"/>
      <c r="I56" s="550"/>
      <c r="J56" s="550"/>
    </row>
    <row r="57" spans="1:10">
      <c r="A57" s="572" t="s">
        <v>548</v>
      </c>
      <c r="B57" s="572"/>
      <c r="C57" s="572"/>
      <c r="D57" s="572"/>
      <c r="E57" s="572"/>
      <c r="F57" s="572"/>
      <c r="G57" s="572"/>
      <c r="H57" s="572"/>
      <c r="I57" s="572"/>
      <c r="J57" s="572"/>
    </row>
    <row r="58" spans="1:10">
      <c r="A58" s="572" t="s">
        <v>549</v>
      </c>
      <c r="B58" s="572"/>
      <c r="C58" s="572"/>
      <c r="D58" s="572"/>
      <c r="E58" s="572"/>
      <c r="F58" s="572"/>
      <c r="G58" s="572"/>
      <c r="H58" s="572"/>
      <c r="I58" s="572"/>
      <c r="J58" s="572"/>
    </row>
    <row r="59" spans="1:10">
      <c r="A59" s="51"/>
      <c r="B59" s="557" t="s">
        <v>550</v>
      </c>
      <c r="C59" s="557"/>
      <c r="D59" s="557"/>
      <c r="E59" s="51" t="str">
        <f>IF($N$1="NO","--N.A.--",'[1]Family data'!F3)</f>
        <v>Shri</v>
      </c>
      <c r="F59" s="557" t="str">
        <f>IF($N$1="NO","--N.A.--",[1]Mastersheet!B3)</f>
        <v>ABCD</v>
      </c>
      <c r="G59" s="557"/>
      <c r="H59" s="557"/>
      <c r="I59" s="557"/>
      <c r="J59" s="557"/>
    </row>
    <row r="60" spans="1:10">
      <c r="A60" s="51"/>
      <c r="B60" s="557" t="s">
        <v>551</v>
      </c>
      <c r="C60" s="557"/>
      <c r="D60" s="557"/>
      <c r="E60" s="558" t="str">
        <f>IF($N$1="NO","--N.A.--",[1]Mastersheet!B4)</f>
        <v>S.D.I.</v>
      </c>
      <c r="F60" s="558"/>
      <c r="G60" s="558"/>
      <c r="H60" s="558" t="s">
        <v>552</v>
      </c>
      <c r="I60" s="558"/>
      <c r="J60" s="558"/>
    </row>
    <row r="61" spans="1:10">
      <c r="A61" s="51"/>
      <c r="B61" s="557" t="s">
        <v>553</v>
      </c>
      <c r="C61" s="557"/>
      <c r="D61" s="557"/>
      <c r="E61" s="557"/>
      <c r="F61" s="557"/>
      <c r="G61" s="557"/>
      <c r="H61" s="557"/>
      <c r="I61" s="557"/>
      <c r="J61" s="557"/>
    </row>
    <row r="62" spans="1:10">
      <c r="A62" s="51"/>
      <c r="B62" s="131"/>
      <c r="C62" s="131"/>
      <c r="D62" s="131"/>
      <c r="E62" s="131"/>
      <c r="F62" s="131"/>
      <c r="G62" s="131"/>
      <c r="H62" s="131"/>
      <c r="I62" s="131"/>
      <c r="J62" s="131"/>
    </row>
    <row r="63" spans="1:10">
      <c r="A63" s="51" t="s">
        <v>152</v>
      </c>
      <c r="B63" s="557" t="str">
        <f>IF($N$1="NO","--N.A.--",[1]Pravesh!H332)</f>
        <v/>
      </c>
      <c r="C63" s="557"/>
      <c r="D63" s="557"/>
      <c r="E63" s="51"/>
      <c r="F63" s="51"/>
      <c r="G63" s="51" t="s">
        <v>153</v>
      </c>
      <c r="H63" s="51"/>
      <c r="I63" s="51"/>
      <c r="J63" s="51"/>
    </row>
    <row r="64" spans="1:10">
      <c r="A64" s="51" t="s">
        <v>96</v>
      </c>
      <c r="B64" s="744">
        <f ca="1">IF($N$1="NO","--N.A.--",[1]Pravesh!H333)</f>
        <v>45768</v>
      </c>
      <c r="C64" s="744"/>
      <c r="D64" s="744"/>
      <c r="E64" s="51"/>
      <c r="F64" s="51"/>
      <c r="G64" s="51" t="s">
        <v>554</v>
      </c>
      <c r="H64" s="51"/>
      <c r="I64" s="51"/>
      <c r="J64" s="51"/>
    </row>
    <row r="65" spans="1:10">
      <c r="A65" s="147" t="s">
        <v>546</v>
      </c>
      <c r="B65" s="590" t="s">
        <v>555</v>
      </c>
      <c r="C65" s="590"/>
      <c r="D65" s="590"/>
      <c r="E65" s="590"/>
      <c r="F65" s="590"/>
      <c r="G65" s="590"/>
      <c r="H65" s="590"/>
      <c r="I65" s="590"/>
      <c r="J65" s="590"/>
    </row>
    <row r="66" spans="1:10">
      <c r="A66" s="83"/>
      <c r="B66" s="812"/>
      <c r="C66" s="812"/>
      <c r="D66" s="812"/>
      <c r="E66" s="812"/>
      <c r="F66" s="812"/>
      <c r="G66" s="812"/>
      <c r="H66" s="812"/>
      <c r="I66" s="812"/>
      <c r="J66" s="812"/>
    </row>
    <row r="67" spans="1:10">
      <c r="A67" s="148"/>
      <c r="B67" s="813"/>
      <c r="C67" s="813"/>
      <c r="D67" s="813"/>
      <c r="E67" s="813"/>
      <c r="F67" s="813"/>
      <c r="G67" s="813"/>
      <c r="H67" s="813"/>
      <c r="I67" s="813"/>
      <c r="J67" s="813"/>
    </row>
    <row r="68" spans="1:10">
      <c r="A68" s="149" t="s">
        <v>556</v>
      </c>
      <c r="B68" s="814" t="s">
        <v>557</v>
      </c>
      <c r="C68" s="814"/>
      <c r="D68" s="814"/>
      <c r="E68" s="814"/>
      <c r="F68" s="814"/>
      <c r="G68" s="814"/>
      <c r="H68" s="814"/>
      <c r="I68" s="814"/>
      <c r="J68" s="814"/>
    </row>
    <row r="69" spans="1:10">
      <c r="A69" s="572" t="s">
        <v>558</v>
      </c>
      <c r="B69" s="572"/>
      <c r="C69" s="572"/>
      <c r="D69" s="572"/>
      <c r="E69" s="572"/>
      <c r="F69" s="572"/>
      <c r="G69" s="572"/>
      <c r="H69" s="572"/>
      <c r="I69" s="572"/>
      <c r="J69" s="572"/>
    </row>
    <row r="70" spans="1:10" ht="18" customHeight="1">
      <c r="A70" s="150">
        <v>1</v>
      </c>
      <c r="B70" s="784" t="s">
        <v>559</v>
      </c>
      <c r="C70" s="560"/>
      <c r="D70" s="560"/>
      <c r="E70" s="560"/>
      <c r="F70" s="560"/>
      <c r="G70" s="560"/>
      <c r="H70" s="560"/>
      <c r="I70" s="560"/>
      <c r="J70" s="785"/>
    </row>
    <row r="71" spans="1:10">
      <c r="A71" s="58" t="s">
        <v>178</v>
      </c>
      <c r="B71" s="578" t="s">
        <v>560</v>
      </c>
      <c r="C71" s="578"/>
      <c r="D71" s="578"/>
      <c r="E71" s="578"/>
      <c r="F71" s="578"/>
      <c r="G71" s="578"/>
      <c r="H71" s="578"/>
      <c r="I71" s="578"/>
      <c r="J71" s="578"/>
    </row>
    <row r="72" spans="1:10">
      <c r="A72" s="568" t="s">
        <v>180</v>
      </c>
      <c r="B72" s="570" t="s">
        <v>561</v>
      </c>
      <c r="C72" s="570"/>
      <c r="D72" s="570"/>
      <c r="E72" s="570"/>
      <c r="F72" s="570"/>
      <c r="G72" s="570"/>
      <c r="H72" s="570"/>
      <c r="I72" s="570"/>
      <c r="J72" s="570"/>
    </row>
    <row r="73" spans="1:10">
      <c r="A73" s="569"/>
      <c r="B73" s="570"/>
      <c r="C73" s="570"/>
      <c r="D73" s="570"/>
      <c r="E73" s="570"/>
      <c r="F73" s="570"/>
      <c r="G73" s="570"/>
      <c r="H73" s="570"/>
      <c r="I73" s="570"/>
      <c r="J73" s="570"/>
    </row>
    <row r="74" spans="1:10" ht="19.5" customHeight="1">
      <c r="A74" s="568" t="s">
        <v>279</v>
      </c>
      <c r="B74" s="570" t="s">
        <v>562</v>
      </c>
      <c r="C74" s="570"/>
      <c r="D74" s="570"/>
      <c r="E74" s="570"/>
      <c r="F74" s="570"/>
      <c r="G74" s="570"/>
      <c r="H74" s="570"/>
      <c r="I74" s="815">
        <f>[1]Mastersheet!H72</f>
        <v>1474920</v>
      </c>
      <c r="J74" s="815"/>
    </row>
    <row r="75" spans="1:10">
      <c r="A75" s="569"/>
      <c r="B75" s="570"/>
      <c r="C75" s="570"/>
      <c r="D75" s="570"/>
      <c r="E75" s="570"/>
      <c r="F75" s="570"/>
      <c r="G75" s="570"/>
      <c r="H75" s="570"/>
      <c r="I75" s="815"/>
      <c r="J75" s="815"/>
    </row>
    <row r="76" spans="1:10">
      <c r="A76" s="58" t="s">
        <v>563</v>
      </c>
      <c r="B76" s="567" t="s">
        <v>564</v>
      </c>
      <c r="C76" s="567"/>
      <c r="D76" s="567"/>
      <c r="E76" s="567"/>
      <c r="F76" s="567"/>
      <c r="G76" s="567"/>
      <c r="H76" s="567"/>
      <c r="I76" s="815">
        <f>[1]Mastersheet!H73</f>
        <v>30000</v>
      </c>
      <c r="J76" s="815"/>
    </row>
    <row r="77" spans="1:10">
      <c r="A77" s="568">
        <v>2</v>
      </c>
      <c r="B77" s="616" t="s">
        <v>565</v>
      </c>
      <c r="C77" s="616"/>
      <c r="D77" s="616"/>
      <c r="E77" s="616"/>
      <c r="F77" s="616"/>
      <c r="G77" s="616"/>
      <c r="H77" s="616"/>
      <c r="I77" s="616"/>
      <c r="J77" s="616"/>
    </row>
    <row r="78" spans="1:10">
      <c r="A78" s="576"/>
      <c r="B78" s="816"/>
      <c r="C78" s="816"/>
      <c r="D78" s="816"/>
      <c r="E78" s="816"/>
      <c r="F78" s="816"/>
      <c r="G78" s="816"/>
      <c r="H78" s="816"/>
      <c r="I78" s="816"/>
      <c r="J78" s="816"/>
    </row>
    <row r="79" spans="1:10">
      <c r="A79" s="569"/>
      <c r="B79" s="816"/>
      <c r="C79" s="816"/>
      <c r="D79" s="816"/>
      <c r="E79" s="816"/>
      <c r="F79" s="816"/>
      <c r="G79" s="816"/>
      <c r="H79" s="816"/>
      <c r="I79" s="816"/>
      <c r="J79" s="816"/>
    </row>
    <row r="80" spans="1:10" ht="18" customHeight="1">
      <c r="A80" s="568">
        <v>3</v>
      </c>
      <c r="B80" s="577" t="s">
        <v>566</v>
      </c>
      <c r="C80" s="577"/>
      <c r="D80" s="577"/>
      <c r="E80" s="577"/>
      <c r="F80" s="577"/>
      <c r="G80" s="577"/>
      <c r="H80" s="577"/>
      <c r="I80" s="817">
        <f ca="1">IF($N$1="NO","--N.A.--",IF('[1]Family data'!D6&gt;0,'[1]Family data'!D6,""))</f>
        <v>45768</v>
      </c>
      <c r="J80" s="817"/>
    </row>
    <row r="81" spans="1:10">
      <c r="A81" s="569"/>
      <c r="B81" s="577"/>
      <c r="C81" s="577"/>
      <c r="D81" s="577"/>
      <c r="E81" s="577"/>
      <c r="F81" s="577"/>
      <c r="G81" s="577"/>
      <c r="H81" s="577"/>
      <c r="I81" s="817"/>
      <c r="J81" s="817"/>
    </row>
    <row r="82" spans="1:10" ht="7.5" customHeight="1">
      <c r="A82" s="142"/>
      <c r="B82" s="51"/>
      <c r="C82" s="51"/>
      <c r="D82" s="51"/>
      <c r="E82" s="51"/>
      <c r="F82" s="51"/>
      <c r="G82" s="51"/>
      <c r="H82" s="51"/>
      <c r="I82" s="51"/>
      <c r="J82" s="51"/>
    </row>
    <row r="83" spans="1:10">
      <c r="A83" s="51" t="s">
        <v>567</v>
      </c>
      <c r="B83" s="557" t="str">
        <f>IF($N$1="NO","--N.A.--",[1]Pravesh!H332)</f>
        <v/>
      </c>
      <c r="C83" s="557"/>
      <c r="D83" s="557"/>
      <c r="E83" s="558" t="s">
        <v>153</v>
      </c>
      <c r="F83" s="558"/>
      <c r="G83" s="558"/>
      <c r="H83" s="558"/>
      <c r="I83" s="558"/>
      <c r="J83" s="558"/>
    </row>
    <row r="84" spans="1:10">
      <c r="A84" s="51" t="s">
        <v>568</v>
      </c>
      <c r="B84" s="744">
        <f ca="1">IF($N$1="NO","--N.A.--",[1]Pravesh!H333)</f>
        <v>45768</v>
      </c>
      <c r="C84" s="744"/>
      <c r="D84" s="744"/>
      <c r="E84" s="818" t="str">
        <f>[1]Mastersheet!G9</f>
        <v>DEPUTY DIRECTOR, XXXXXXXXX  RAJ, BIKANER</v>
      </c>
      <c r="F84" s="818"/>
      <c r="G84" s="818"/>
      <c r="H84" s="818"/>
      <c r="I84" s="818"/>
      <c r="J84" s="818"/>
    </row>
    <row r="85" spans="1:10">
      <c r="E85" s="818"/>
      <c r="F85" s="818"/>
      <c r="G85" s="818"/>
      <c r="H85" s="818"/>
      <c r="I85" s="818"/>
      <c r="J85" s="818"/>
    </row>
  </sheetData>
  <mergeCells count="90">
    <mergeCell ref="B83:D83"/>
    <mergeCell ref="E83:J83"/>
    <mergeCell ref="B84:D84"/>
    <mergeCell ref="E84:J85"/>
    <mergeCell ref="B76:H76"/>
    <mergeCell ref="I76:J76"/>
    <mergeCell ref="A77:A79"/>
    <mergeCell ref="B77:J79"/>
    <mergeCell ref="A80:A81"/>
    <mergeCell ref="B80:H81"/>
    <mergeCell ref="I80:J81"/>
    <mergeCell ref="B70:J70"/>
    <mergeCell ref="B71:J71"/>
    <mergeCell ref="A72:A73"/>
    <mergeCell ref="B72:J73"/>
    <mergeCell ref="A74:A75"/>
    <mergeCell ref="B74:H75"/>
    <mergeCell ref="I74:J75"/>
    <mergeCell ref="G48:J48"/>
    <mergeCell ref="A69:J69"/>
    <mergeCell ref="B54:J56"/>
    <mergeCell ref="A57:J57"/>
    <mergeCell ref="A58:J58"/>
    <mergeCell ref="B59:D59"/>
    <mergeCell ref="F59:J59"/>
    <mergeCell ref="B60:D60"/>
    <mergeCell ref="E60:G60"/>
    <mergeCell ref="H60:J60"/>
    <mergeCell ref="B61:J61"/>
    <mergeCell ref="B63:D63"/>
    <mergeCell ref="B64:D64"/>
    <mergeCell ref="B65:J67"/>
    <mergeCell ref="B68:J68"/>
    <mergeCell ref="E50:F50"/>
    <mergeCell ref="B51:D51"/>
    <mergeCell ref="E51:F53"/>
    <mergeCell ref="G51:J51"/>
    <mergeCell ref="B52:D52"/>
    <mergeCell ref="G52:J53"/>
    <mergeCell ref="A39:J39"/>
    <mergeCell ref="A40:A48"/>
    <mergeCell ref="B40:F40"/>
    <mergeCell ref="G40:J40"/>
    <mergeCell ref="B41:B42"/>
    <mergeCell ref="C41:F42"/>
    <mergeCell ref="G41:J42"/>
    <mergeCell ref="B43:B47"/>
    <mergeCell ref="C43:C45"/>
    <mergeCell ref="D43:F45"/>
    <mergeCell ref="G43:J43"/>
    <mergeCell ref="G44:J45"/>
    <mergeCell ref="C46:C47"/>
    <mergeCell ref="D46:F47"/>
    <mergeCell ref="G46:J47"/>
    <mergeCell ref="C48:F48"/>
    <mergeCell ref="B33:F33"/>
    <mergeCell ref="G33:J33"/>
    <mergeCell ref="A34:J35"/>
    <mergeCell ref="A36:A38"/>
    <mergeCell ref="B36:F38"/>
    <mergeCell ref="G36:J38"/>
    <mergeCell ref="B29:F29"/>
    <mergeCell ref="G29:J29"/>
    <mergeCell ref="B30:F30"/>
    <mergeCell ref="G30:J30"/>
    <mergeCell ref="A31:A32"/>
    <mergeCell ref="B31:F32"/>
    <mergeCell ref="G31:J32"/>
    <mergeCell ref="A24:A26"/>
    <mergeCell ref="B24:F26"/>
    <mergeCell ref="G24:J26"/>
    <mergeCell ref="A27:A28"/>
    <mergeCell ref="B27:F28"/>
    <mergeCell ref="G27:J28"/>
    <mergeCell ref="A22:A23"/>
    <mergeCell ref="B22:F23"/>
    <mergeCell ref="G22:J23"/>
    <mergeCell ref="A2:J2"/>
    <mergeCell ref="A3:J3"/>
    <mergeCell ref="A4:J6"/>
    <mergeCell ref="A7:J8"/>
    <mergeCell ref="A9:J9"/>
    <mergeCell ref="I10:J14"/>
    <mergeCell ref="F11:G14"/>
    <mergeCell ref="A12:D14"/>
    <mergeCell ref="B15:J15"/>
    <mergeCell ref="B17:J17"/>
    <mergeCell ref="A18:J19"/>
    <mergeCell ref="B21:F21"/>
    <mergeCell ref="G21:J21"/>
  </mergeCells>
  <pageMargins left="0.55118110236220474" right="0.35433070866141736" top="0.59055118110236227" bottom="0.51181102362204722" header="0.51181102362204722" footer="0.47244094488188981"/>
  <pageSetup paperSize="9" scale="98" orientation="portrait" r:id="rId1"/>
  <headerFooter alignWithMargins="0">
    <oddFooter>&amp;L16.18.1.22.5.19.8√97263.0458756048</oddFooter>
  </headerFooter>
  <rowBreaks count="1" manualBreakCount="1">
    <brk id="38" max="9" man="1"/>
  </rowBreaks>
</worksheet>
</file>

<file path=xl/worksheets/sheet18.xml><?xml version="1.0" encoding="utf-8"?>
<worksheet xmlns="http://schemas.openxmlformats.org/spreadsheetml/2006/main" xmlns:r="http://schemas.openxmlformats.org/officeDocument/2006/relationships">
  <sheetPr codeName="Sheet29">
    <pageSetUpPr fitToPage="1"/>
  </sheetPr>
  <dimension ref="A1:I49"/>
  <sheetViews>
    <sheetView view="pageBreakPreview" topLeftCell="A37" zoomScaleSheetLayoutView="100" workbookViewId="0">
      <selection activeCell="A2" sqref="A2:I2"/>
    </sheetView>
  </sheetViews>
  <sheetFormatPr defaultColWidth="9.140625" defaultRowHeight="15.75"/>
  <cols>
    <col min="1" max="2" width="9.140625" style="129"/>
    <col min="3" max="3" width="11" style="129" customWidth="1"/>
    <col min="4" max="4" width="11.85546875" style="129" bestFit="1" customWidth="1"/>
    <col min="5" max="5" width="9.140625" style="129"/>
    <col min="6" max="6" width="11.85546875" style="129" bestFit="1" customWidth="1"/>
    <col min="7" max="8" width="9.140625" style="129"/>
    <col min="9" max="9" width="9.7109375" style="129" customWidth="1"/>
    <col min="10" max="16384" width="9.140625" style="129"/>
  </cols>
  <sheetData>
    <row r="1" spans="1:9">
      <c r="A1" s="51"/>
      <c r="B1" s="51"/>
      <c r="C1" s="51"/>
      <c r="D1" s="51"/>
      <c r="E1" s="51"/>
      <c r="F1" s="51"/>
      <c r="G1" s="51"/>
      <c r="H1" s="51"/>
      <c r="I1" s="51">
        <v>29</v>
      </c>
    </row>
    <row r="2" spans="1:9">
      <c r="A2" s="572" t="s">
        <v>135</v>
      </c>
      <c r="B2" s="572"/>
      <c r="C2" s="572"/>
      <c r="D2" s="572"/>
      <c r="E2" s="572"/>
      <c r="F2" s="572"/>
      <c r="G2" s="572"/>
      <c r="H2" s="572"/>
      <c r="I2" s="572"/>
    </row>
    <row r="3" spans="1:9">
      <c r="A3" s="558" t="s">
        <v>569</v>
      </c>
      <c r="B3" s="558"/>
      <c r="C3" s="558"/>
      <c r="D3" s="558"/>
      <c r="E3" s="558"/>
      <c r="F3" s="558"/>
      <c r="G3" s="558"/>
      <c r="H3" s="558"/>
      <c r="I3" s="558"/>
    </row>
    <row r="4" spans="1:9">
      <c r="A4" s="51" t="s">
        <v>97</v>
      </c>
      <c r="B4" s="51"/>
      <c r="C4" s="51"/>
      <c r="D4" s="51"/>
      <c r="E4" s="51"/>
      <c r="F4" s="51"/>
      <c r="G4" s="51"/>
      <c r="H4" s="51"/>
      <c r="I4" s="51"/>
    </row>
    <row r="5" spans="1:9">
      <c r="A5" s="550" t="str">
        <f>IF([1]Mastersheet!$B$67="C","--N.A.--",[1]Mastersheet!G9)</f>
        <v>DEPUTY DIRECTOR, XXXXXXXXX  RAJ, BIKANER</v>
      </c>
      <c r="B5" s="550"/>
      <c r="C5" s="550"/>
      <c r="D5" s="550"/>
      <c r="E5" s="550"/>
      <c r="F5" s="558" t="s">
        <v>570</v>
      </c>
      <c r="G5" s="558"/>
      <c r="H5" s="558"/>
      <c r="I5" s="558"/>
    </row>
    <row r="6" spans="1:9">
      <c r="A6" s="550"/>
      <c r="B6" s="550"/>
      <c r="C6" s="550"/>
      <c r="D6" s="550"/>
      <c r="E6" s="550"/>
      <c r="F6" s="51"/>
      <c r="G6" s="51"/>
      <c r="H6" s="51"/>
      <c r="I6" s="51"/>
    </row>
    <row r="7" spans="1:9">
      <c r="A7" s="550"/>
      <c r="B7" s="550"/>
      <c r="C7" s="550"/>
      <c r="D7" s="550"/>
      <c r="E7" s="550"/>
      <c r="F7" s="558" t="s">
        <v>571</v>
      </c>
      <c r="G7" s="558"/>
      <c r="H7" s="558"/>
      <c r="I7" s="558"/>
    </row>
    <row r="8" spans="1:9">
      <c r="B8" s="51"/>
      <c r="C8" s="51"/>
      <c r="D8" s="51"/>
      <c r="E8" s="51"/>
      <c r="F8" s="51"/>
      <c r="G8" s="51"/>
      <c r="H8" s="51"/>
      <c r="I8" s="51"/>
    </row>
    <row r="9" spans="1:9">
      <c r="A9" s="144" t="s">
        <v>572</v>
      </c>
      <c r="B9" s="102" t="s">
        <v>323</v>
      </c>
      <c r="C9" s="558" t="str">
        <f>UPPER([1]Mastersheet!B3)</f>
        <v>ABCD</v>
      </c>
      <c r="D9" s="558"/>
      <c r="E9" s="558"/>
      <c r="F9" s="558"/>
      <c r="G9" s="558"/>
      <c r="H9" s="114" t="s">
        <v>573</v>
      </c>
      <c r="I9" s="114"/>
    </row>
    <row r="10" spans="1:9">
      <c r="A10" s="550" t="s">
        <v>574</v>
      </c>
      <c r="B10" s="550"/>
      <c r="C10" s="550"/>
      <c r="D10" s="550"/>
      <c r="E10" s="550"/>
      <c r="F10" s="550"/>
      <c r="G10" s="550"/>
      <c r="H10" s="550"/>
      <c r="I10" s="550"/>
    </row>
    <row r="11" spans="1:9">
      <c r="A11" s="550"/>
      <c r="B11" s="550"/>
      <c r="C11" s="550"/>
      <c r="D11" s="550"/>
      <c r="E11" s="550"/>
      <c r="F11" s="550"/>
      <c r="G11" s="550"/>
      <c r="H11" s="550"/>
      <c r="I11" s="550"/>
    </row>
    <row r="12" spans="1:9" ht="16.5" customHeight="1">
      <c r="A12" s="632" t="s">
        <v>575</v>
      </c>
      <c r="B12" s="632"/>
      <c r="C12" s="632"/>
      <c r="D12" s="632" t="s">
        <v>576</v>
      </c>
      <c r="E12" s="632"/>
      <c r="F12" s="633" t="s">
        <v>577</v>
      </c>
      <c r="G12" s="633"/>
      <c r="H12" s="633"/>
      <c r="I12" s="633"/>
    </row>
    <row r="13" spans="1:9" ht="31.5" customHeight="1">
      <c r="A13" s="632"/>
      <c r="B13" s="632"/>
      <c r="C13" s="632"/>
      <c r="D13" s="632"/>
      <c r="E13" s="632"/>
      <c r="F13" s="632" t="s">
        <v>509</v>
      </c>
      <c r="G13" s="660" t="s">
        <v>578</v>
      </c>
      <c r="H13" s="660"/>
      <c r="I13" s="660"/>
    </row>
    <row r="14" spans="1:9">
      <c r="A14" s="632"/>
      <c r="B14" s="632"/>
      <c r="C14" s="632"/>
      <c r="D14" s="632"/>
      <c r="E14" s="632"/>
      <c r="F14" s="632"/>
      <c r="G14" s="660"/>
      <c r="H14" s="660"/>
      <c r="I14" s="660"/>
    </row>
    <row r="15" spans="1:9">
      <c r="A15" s="632"/>
      <c r="B15" s="632"/>
      <c r="C15" s="632"/>
      <c r="D15" s="632"/>
      <c r="E15" s="632"/>
      <c r="F15" s="632"/>
      <c r="G15" s="660"/>
      <c r="H15" s="660"/>
      <c r="I15" s="660"/>
    </row>
    <row r="16" spans="1:9">
      <c r="A16" s="633">
        <v>1</v>
      </c>
      <c r="B16" s="633"/>
      <c r="C16" s="633"/>
      <c r="D16" s="633">
        <v>2</v>
      </c>
      <c r="E16" s="633"/>
      <c r="F16" s="59">
        <v>3</v>
      </c>
      <c r="G16" s="633">
        <v>4</v>
      </c>
      <c r="H16" s="633"/>
      <c r="I16" s="633"/>
    </row>
    <row r="17" spans="1:9" ht="15.75" customHeight="1">
      <c r="A17" s="632" t="str">
        <f>IF('[1]Family data'!$H$102="X",'[1]Family data'!$B$44,"N.A.")</f>
        <v>N.A.</v>
      </c>
      <c r="B17" s="632"/>
      <c r="C17" s="632"/>
      <c r="D17" s="585" t="str">
        <f>IF('[1]Family data'!$H$102="Y",'[1]Family data'!$G$44,IF('[1]Family data'!$H$102="X",'[1]Family data'!$G$44,"N.A."))</f>
        <v>N.A.</v>
      </c>
      <c r="E17" s="585"/>
      <c r="F17" s="819" t="str">
        <f>IF('[1]Family data'!$H$102="Y",'[1]Family data'!$H$44,"N.A.")</f>
        <v>N.A.</v>
      </c>
      <c r="G17" s="822" t="str">
        <f>IF('[1]Family data'!$H$102="Y",'[1]Family data'!$B$44,"N.A.")</f>
        <v>N.A.</v>
      </c>
      <c r="H17" s="823"/>
      <c r="I17" s="824"/>
    </row>
    <row r="18" spans="1:9">
      <c r="A18" s="632" t="str">
        <f>IF('[1]Family data'!$H$102="X",'[1]Family data'!$D$44,"N.A.")</f>
        <v>N.A.</v>
      </c>
      <c r="B18" s="632"/>
      <c r="C18" s="632"/>
      <c r="D18" s="585"/>
      <c r="E18" s="585"/>
      <c r="F18" s="820"/>
      <c r="G18" s="632" t="str">
        <f>IF('[1]Family data'!$H$102="Y",'[1]Family data'!$D$44,"N.A.")</f>
        <v>N.A.</v>
      </c>
      <c r="H18" s="632"/>
      <c r="I18" s="632"/>
    </row>
    <row r="19" spans="1:9">
      <c r="A19" s="632"/>
      <c r="B19" s="632"/>
      <c r="C19" s="632"/>
      <c r="D19" s="585"/>
      <c r="E19" s="585"/>
      <c r="F19" s="820"/>
      <c r="G19" s="632"/>
      <c r="H19" s="632"/>
      <c r="I19" s="632"/>
    </row>
    <row r="20" spans="1:9">
      <c r="A20" s="632"/>
      <c r="B20" s="632"/>
      <c r="C20" s="632"/>
      <c r="D20" s="585"/>
      <c r="E20" s="585"/>
      <c r="F20" s="821"/>
      <c r="G20" s="632"/>
      <c r="H20" s="632"/>
      <c r="I20" s="632"/>
    </row>
    <row r="21" spans="1:9" ht="15.75" customHeight="1">
      <c r="A21" s="661" t="s">
        <v>579</v>
      </c>
      <c r="B21" s="663"/>
      <c r="C21" s="826" t="s">
        <v>580</v>
      </c>
      <c r="D21" s="632" t="s">
        <v>581</v>
      </c>
      <c r="E21" s="632" t="s">
        <v>582</v>
      </c>
      <c r="F21" s="632"/>
      <c r="G21" s="632"/>
      <c r="H21" s="632" t="s">
        <v>583</v>
      </c>
      <c r="I21" s="632"/>
    </row>
    <row r="22" spans="1:9">
      <c r="A22" s="664"/>
      <c r="B22" s="666"/>
      <c r="C22" s="827"/>
      <c r="D22" s="632"/>
      <c r="E22" s="632"/>
      <c r="F22" s="632"/>
      <c r="G22" s="632"/>
      <c r="H22" s="632"/>
      <c r="I22" s="632"/>
    </row>
    <row r="23" spans="1:9" ht="15.75" customHeight="1">
      <c r="A23" s="664"/>
      <c r="B23" s="666"/>
      <c r="C23" s="827"/>
      <c r="D23" s="632"/>
      <c r="E23" s="632"/>
      <c r="F23" s="632"/>
      <c r="G23" s="632"/>
      <c r="H23" s="632"/>
      <c r="I23" s="632"/>
    </row>
    <row r="24" spans="1:9">
      <c r="A24" s="664"/>
      <c r="B24" s="666"/>
      <c r="C24" s="827"/>
      <c r="D24" s="632"/>
      <c r="E24" s="632"/>
      <c r="F24" s="632"/>
      <c r="G24" s="632"/>
      <c r="H24" s="632"/>
      <c r="I24" s="632"/>
    </row>
    <row r="25" spans="1:9" ht="15.75" customHeight="1">
      <c r="A25" s="664"/>
      <c r="B25" s="666"/>
      <c r="C25" s="827"/>
      <c r="D25" s="632"/>
      <c r="E25" s="632"/>
      <c r="F25" s="632"/>
      <c r="G25" s="632"/>
      <c r="H25" s="632"/>
      <c r="I25" s="632"/>
    </row>
    <row r="26" spans="1:9">
      <c r="A26" s="664"/>
      <c r="B26" s="666"/>
      <c r="C26" s="827"/>
      <c r="D26" s="632"/>
      <c r="E26" s="632"/>
      <c r="F26" s="632"/>
      <c r="G26" s="632"/>
      <c r="H26" s="632"/>
      <c r="I26" s="632"/>
    </row>
    <row r="27" spans="1:9">
      <c r="A27" s="667"/>
      <c r="B27" s="669"/>
      <c r="C27" s="828"/>
      <c r="D27" s="632"/>
      <c r="E27" s="632"/>
      <c r="F27" s="632"/>
      <c r="G27" s="632"/>
      <c r="H27" s="632"/>
      <c r="I27" s="632"/>
    </row>
    <row r="28" spans="1:9">
      <c r="A28" s="635">
        <v>5</v>
      </c>
      <c r="B28" s="635"/>
      <c r="C28" s="59">
        <v>6</v>
      </c>
      <c r="D28" s="59">
        <v>7</v>
      </c>
      <c r="E28" s="635">
        <v>8</v>
      </c>
      <c r="F28" s="635"/>
      <c r="G28" s="635"/>
      <c r="H28" s="633">
        <v>9</v>
      </c>
      <c r="I28" s="633"/>
    </row>
    <row r="29" spans="1:9" ht="31.5" customHeight="1">
      <c r="A29" s="632" t="str">
        <f>IF('[1]Family data'!$H$102="Z",'[1]Family data'!$B$44,"N.A.")</f>
        <v>N.A.</v>
      </c>
      <c r="B29" s="632"/>
      <c r="C29" s="622" t="str">
        <f>IF('[1]Family data'!$H$102="Z",'[1]Family data'!$G$44,IF('[1]Family data'!$H$102="A",'[1]Family data'!$G$44,"N.A."))</f>
        <v>N.A.</v>
      </c>
      <c r="D29" s="825" t="str">
        <f>IF('[1]Family data'!$H$102="Z",'[1]Family data'!$H$44,"N.A.")</f>
        <v>N.A.</v>
      </c>
      <c r="E29" s="632" t="str">
        <f>IF('[1]Family data'!$H$102="A",'[1]Family data'!$B$44,"N.A.")</f>
        <v>N.A.</v>
      </c>
      <c r="F29" s="632"/>
      <c r="G29" s="632"/>
      <c r="H29" s="578" t="str">
        <f>PROPER(IF('[1]Family data'!$I$44="","",'[1]Family data'!$I$44))</f>
        <v/>
      </c>
      <c r="I29" s="578"/>
    </row>
    <row r="30" spans="1:9">
      <c r="A30" s="632"/>
      <c r="B30" s="632"/>
      <c r="C30" s="623"/>
      <c r="D30" s="825"/>
      <c r="E30" s="632"/>
      <c r="F30" s="632"/>
      <c r="G30" s="632"/>
      <c r="H30" s="578"/>
      <c r="I30" s="578"/>
    </row>
    <row r="31" spans="1:9" ht="15.75" customHeight="1">
      <c r="A31" s="632" t="str">
        <f>IF('[1]Family data'!$H$102="Z",'[1]Family data'!$D$44,"N.A.")</f>
        <v>N.A.</v>
      </c>
      <c r="B31" s="632"/>
      <c r="C31" s="623"/>
      <c r="D31" s="825"/>
      <c r="E31" s="632" t="str">
        <f>IF('[1]Family data'!$H$102="A",'[1]Family data'!$D$44,"N.A.")</f>
        <v>N.A.</v>
      </c>
      <c r="F31" s="632"/>
      <c r="G31" s="632"/>
      <c r="H31" s="578"/>
      <c r="I31" s="578"/>
    </row>
    <row r="32" spans="1:9">
      <c r="A32" s="632"/>
      <c r="B32" s="632"/>
      <c r="C32" s="623"/>
      <c r="D32" s="825"/>
      <c r="E32" s="632"/>
      <c r="F32" s="632"/>
      <c r="G32" s="632"/>
      <c r="H32" s="578"/>
      <c r="I32" s="578"/>
    </row>
    <row r="33" spans="1:9">
      <c r="A33" s="632"/>
      <c r="B33" s="632"/>
      <c r="C33" s="623"/>
      <c r="D33" s="825"/>
      <c r="E33" s="632"/>
      <c r="F33" s="632"/>
      <c r="G33" s="632"/>
      <c r="H33" s="578"/>
      <c r="I33" s="578"/>
    </row>
    <row r="34" spans="1:9">
      <c r="A34" s="632"/>
      <c r="B34" s="632"/>
      <c r="C34" s="624"/>
      <c r="D34" s="825"/>
      <c r="E34" s="632"/>
      <c r="F34" s="632"/>
      <c r="G34" s="632"/>
      <c r="H34" s="578"/>
      <c r="I34" s="578"/>
    </row>
    <row r="35" spans="1:9">
      <c r="A35" s="51"/>
      <c r="B35" s="51"/>
      <c r="C35" s="51"/>
      <c r="D35" s="51"/>
      <c r="E35" s="51"/>
      <c r="F35" s="51"/>
      <c r="G35" s="51"/>
      <c r="H35" s="51"/>
      <c r="I35" s="51"/>
    </row>
    <row r="36" spans="1:9">
      <c r="A36" s="51" t="s">
        <v>584</v>
      </c>
      <c r="B36" s="557" t="str">
        <f>IF('[1]Family data'!H3="","",'[1]Family data'!H3)</f>
        <v>BIKANER</v>
      </c>
      <c r="C36" s="557"/>
      <c r="D36" s="51" t="s">
        <v>585</v>
      </c>
      <c r="E36" s="51"/>
      <c r="G36" s="51"/>
      <c r="H36" s="51"/>
      <c r="I36" s="51"/>
    </row>
    <row r="37" spans="1:9">
      <c r="A37" s="51" t="s">
        <v>586</v>
      </c>
      <c r="B37" s="744">
        <f ca="1">IF('[1]Family data'!D6="","",'[1]Family data'!D6)</f>
        <v>45768</v>
      </c>
      <c r="C37" s="744"/>
      <c r="D37" s="550" t="s">
        <v>587</v>
      </c>
      <c r="E37" s="550"/>
      <c r="F37" s="829" t="str">
        <f>[1]Mastersheet!B3</f>
        <v>ABCD</v>
      </c>
      <c r="G37" s="829"/>
      <c r="H37" s="829"/>
      <c r="I37" s="829"/>
    </row>
    <row r="38" spans="1:9">
      <c r="A38" s="51" t="s">
        <v>588</v>
      </c>
      <c r="B38" s="51"/>
      <c r="C38" s="51"/>
      <c r="D38" s="550" t="s">
        <v>589</v>
      </c>
      <c r="E38" s="550"/>
      <c r="F38" s="730" t="str">
        <f>[1]Mastersheet!B7</f>
        <v>NEAR STATION</v>
      </c>
      <c r="G38" s="730"/>
      <c r="H38" s="730"/>
      <c r="I38" s="730"/>
    </row>
    <row r="39" spans="1:9">
      <c r="A39" s="51"/>
      <c r="B39" s="51"/>
      <c r="C39" s="51"/>
      <c r="D39" s="550"/>
      <c r="E39" s="550"/>
      <c r="F39" s="730"/>
      <c r="G39" s="730"/>
      <c r="H39" s="730"/>
      <c r="I39" s="730"/>
    </row>
    <row r="40" spans="1:9">
      <c r="A40" s="51"/>
      <c r="B40" s="51"/>
      <c r="C40" s="51"/>
      <c r="D40" s="51"/>
      <c r="E40" s="51"/>
      <c r="G40" s="51"/>
      <c r="H40" s="51"/>
      <c r="I40" s="51"/>
    </row>
    <row r="41" spans="1:9">
      <c r="A41" s="51"/>
      <c r="B41" s="51"/>
      <c r="C41" s="51"/>
      <c r="D41" s="51" t="s">
        <v>496</v>
      </c>
      <c r="E41" s="51"/>
      <c r="G41" s="51"/>
      <c r="H41" s="51"/>
      <c r="I41" s="51"/>
    </row>
    <row r="42" spans="1:9">
      <c r="A42" s="51"/>
      <c r="B42" s="51"/>
      <c r="C42" s="51"/>
      <c r="D42" s="114" t="s">
        <v>590</v>
      </c>
      <c r="E42" s="51"/>
      <c r="G42" s="114"/>
      <c r="H42" s="114"/>
      <c r="I42" s="114"/>
    </row>
    <row r="43" spans="1:9">
      <c r="A43" s="572" t="s">
        <v>591</v>
      </c>
      <c r="B43" s="572"/>
      <c r="C43" s="572"/>
      <c r="D43" s="572"/>
      <c r="E43" s="572"/>
      <c r="F43" s="572"/>
      <c r="G43" s="572"/>
      <c r="H43" s="572"/>
      <c r="I43" s="572"/>
    </row>
    <row r="44" spans="1:9">
      <c r="A44" s="51"/>
      <c r="B44" s="131" t="s">
        <v>592</v>
      </c>
      <c r="C44" s="51"/>
      <c r="D44" s="51"/>
      <c r="E44" s="51"/>
      <c r="F44" s="51"/>
      <c r="G44" s="51"/>
      <c r="H44" s="51"/>
      <c r="I44" s="51"/>
    </row>
    <row r="45" spans="1:9">
      <c r="A45" s="558" t="str">
        <f>F37</f>
        <v>ABCD</v>
      </c>
      <c r="B45" s="558"/>
      <c r="C45" s="558"/>
      <c r="D45" s="558"/>
      <c r="E45" s="558"/>
      <c r="F45" s="51" t="s">
        <v>593</v>
      </c>
      <c r="G45" s="51"/>
      <c r="H45" s="51"/>
      <c r="I45" s="51"/>
    </row>
    <row r="46" spans="1:9">
      <c r="A46" s="557" t="str">
        <f>F38</f>
        <v>NEAR STATION</v>
      </c>
      <c r="B46" s="557"/>
      <c r="C46" s="557"/>
      <c r="D46" s="557"/>
      <c r="E46" s="557"/>
      <c r="F46" s="557"/>
      <c r="G46" s="557"/>
      <c r="H46" s="557"/>
      <c r="I46" s="557"/>
    </row>
    <row r="47" spans="1:9">
      <c r="A47" s="51"/>
      <c r="B47" s="51"/>
      <c r="C47" s="51"/>
      <c r="D47" s="51"/>
      <c r="E47" s="51"/>
      <c r="F47" s="51"/>
      <c r="G47" s="51"/>
      <c r="H47" s="51"/>
      <c r="I47" s="51"/>
    </row>
    <row r="48" spans="1:9">
      <c r="A48" s="51" t="s">
        <v>594</v>
      </c>
      <c r="B48" s="51"/>
      <c r="C48" s="51"/>
      <c r="D48" s="51"/>
      <c r="E48" s="51"/>
      <c r="F48" s="741" t="s">
        <v>496</v>
      </c>
      <c r="G48" s="741"/>
      <c r="H48" s="741"/>
      <c r="I48" s="741"/>
    </row>
    <row r="49" spans="1:9">
      <c r="A49" s="51" t="s">
        <v>595</v>
      </c>
      <c r="B49" s="51"/>
      <c r="C49" s="51"/>
      <c r="D49" s="51"/>
      <c r="E49" s="51"/>
      <c r="F49" s="51"/>
      <c r="G49" s="51"/>
      <c r="H49" s="51"/>
      <c r="I49" s="51"/>
    </row>
  </sheetData>
  <mergeCells count="46">
    <mergeCell ref="A43:I43"/>
    <mergeCell ref="A45:E45"/>
    <mergeCell ref="A46:I46"/>
    <mergeCell ref="F48:I48"/>
    <mergeCell ref="B36:C36"/>
    <mergeCell ref="B37:C37"/>
    <mergeCell ref="D37:E37"/>
    <mergeCell ref="F37:I37"/>
    <mergeCell ref="D38:E39"/>
    <mergeCell ref="F38:I39"/>
    <mergeCell ref="H21:I27"/>
    <mergeCell ref="A29:B30"/>
    <mergeCell ref="C29:C34"/>
    <mergeCell ref="D29:D34"/>
    <mergeCell ref="E29:G30"/>
    <mergeCell ref="H29:I34"/>
    <mergeCell ref="A31:B34"/>
    <mergeCell ref="E31:G34"/>
    <mergeCell ref="A28:B28"/>
    <mergeCell ref="E28:G28"/>
    <mergeCell ref="H28:I28"/>
    <mergeCell ref="A21:B27"/>
    <mergeCell ref="C21:C27"/>
    <mergeCell ref="D21:D27"/>
    <mergeCell ref="E21:G27"/>
    <mergeCell ref="A16:C16"/>
    <mergeCell ref="D16:E16"/>
    <mergeCell ref="G16:I16"/>
    <mergeCell ref="A17:C17"/>
    <mergeCell ref="D17:E20"/>
    <mergeCell ref="F17:F20"/>
    <mergeCell ref="G17:I17"/>
    <mergeCell ref="A18:C20"/>
    <mergeCell ref="G18:I20"/>
    <mergeCell ref="A10:I11"/>
    <mergeCell ref="A12:C15"/>
    <mergeCell ref="D12:E15"/>
    <mergeCell ref="F12:I12"/>
    <mergeCell ref="F13:F15"/>
    <mergeCell ref="G13:I15"/>
    <mergeCell ref="C9:G9"/>
    <mergeCell ref="A2:I2"/>
    <mergeCell ref="A3:I3"/>
    <mergeCell ref="A5:E7"/>
    <mergeCell ref="F5:I5"/>
    <mergeCell ref="F7:I7"/>
  </mergeCells>
  <conditionalFormatting sqref="A17:I20 A29:G34">
    <cfRule type="cellIs" dxfId="0" priority="1" stopIfTrue="1" operator="equal">
      <formula>"N.A."</formula>
    </cfRule>
  </conditionalFormatting>
  <pageMargins left="0.70866141732283472" right="0.47244094488188981" top="0.55118110236220474" bottom="0.31496062992125984" header="0.31496062992125984" footer="0.31496062992125984"/>
  <pageSetup paperSize="9" orientation="portrait" r:id="rId1"/>
  <headerFooter>
    <oddFooter>&amp;L16.18.1.22.5.19.8√97263.0458756048</oddFooter>
  </headerFooter>
  <rowBreaks count="1" manualBreakCount="1">
    <brk id="42" max="16383" man="1"/>
  </rowBreaks>
</worksheet>
</file>

<file path=xl/worksheets/sheet19.xml><?xml version="1.0" encoding="utf-8"?>
<worksheet xmlns="http://schemas.openxmlformats.org/spreadsheetml/2006/main" xmlns:r="http://schemas.openxmlformats.org/officeDocument/2006/relationships">
  <sheetPr codeName="Sheet25">
    <tabColor indexed="13"/>
  </sheetPr>
  <dimension ref="A1:L44"/>
  <sheetViews>
    <sheetView view="pageBreakPreview" zoomScaleSheetLayoutView="100" workbookViewId="0">
      <selection activeCell="A2" sqref="A2:I2"/>
    </sheetView>
  </sheetViews>
  <sheetFormatPr defaultColWidth="0" defaultRowHeight="18"/>
  <cols>
    <col min="1" max="7" width="9.140625" style="42" customWidth="1"/>
    <col min="8" max="8" width="10.140625" style="42" customWidth="1"/>
    <col min="9" max="9" width="12.28515625" style="42" customWidth="1"/>
    <col min="10" max="10" width="12.85546875" style="42" customWidth="1"/>
    <col min="11" max="11" width="9.42578125" style="42" customWidth="1"/>
    <col min="12" max="12" width="12.85546875" style="42" hidden="1" customWidth="1"/>
    <col min="13" max="16382" width="9.140625" style="42" customWidth="1"/>
    <col min="16383" max="16383" width="7" style="42" customWidth="1"/>
    <col min="16384" max="16384" width="26.5703125" style="42" customWidth="1"/>
  </cols>
  <sheetData>
    <row r="1" spans="1:12">
      <c r="A1" s="120"/>
      <c r="B1" s="120"/>
      <c r="C1" s="120"/>
      <c r="D1" s="120"/>
      <c r="E1" s="120"/>
      <c r="F1" s="120"/>
      <c r="G1" s="120"/>
      <c r="H1" s="120"/>
      <c r="I1" s="120">
        <v>30</v>
      </c>
      <c r="L1" s="42" t="str">
        <f>[1]Mastersheet!$H$21</f>
        <v>NO</v>
      </c>
    </row>
    <row r="2" spans="1:12" ht="18" customHeight="1">
      <c r="B2" s="572" t="s">
        <v>596</v>
      </c>
      <c r="C2" s="572"/>
      <c r="D2" s="572"/>
      <c r="E2" s="572"/>
      <c r="F2" s="572"/>
      <c r="G2" s="830" t="str">
        <f>IF($L$1="YES","","The form no 9 is not applicable under rule 81(1)(a)(vi)")</f>
        <v>The form no 9 is not applicable under rule 81(1)(a)(vi)</v>
      </c>
      <c r="H2" s="830"/>
      <c r="I2" s="830"/>
    </row>
    <row r="3" spans="1:12">
      <c r="B3" s="572" t="s">
        <v>597</v>
      </c>
      <c r="C3" s="572"/>
      <c r="D3" s="572"/>
      <c r="E3" s="572"/>
      <c r="F3" s="572"/>
      <c r="G3" s="830"/>
      <c r="H3" s="830"/>
      <c r="I3" s="830"/>
    </row>
    <row r="4" spans="1:12">
      <c r="A4" s="782" t="s">
        <v>598</v>
      </c>
      <c r="B4" s="782"/>
      <c r="C4" s="782"/>
      <c r="D4" s="782"/>
      <c r="E4" s="782"/>
      <c r="F4" s="782"/>
      <c r="G4" s="782"/>
      <c r="H4" s="782"/>
      <c r="I4" s="782"/>
    </row>
    <row r="5" spans="1:12" hidden="1">
      <c r="A5" s="782"/>
      <c r="B5" s="782"/>
      <c r="C5" s="782"/>
      <c r="D5" s="782"/>
      <c r="E5" s="782"/>
      <c r="F5" s="782"/>
      <c r="G5" s="782"/>
      <c r="H5" s="782"/>
      <c r="I5" s="782"/>
    </row>
    <row r="6" spans="1:12" ht="19.5" customHeight="1">
      <c r="A6" s="558" t="s">
        <v>599</v>
      </c>
      <c r="B6" s="558"/>
      <c r="C6" s="558"/>
      <c r="D6" s="558"/>
      <c r="E6" s="558"/>
      <c r="F6" s="558"/>
      <c r="G6" s="558"/>
      <c r="H6" s="558"/>
      <c r="I6" s="558"/>
    </row>
    <row r="7" spans="1:12" ht="18.75" customHeight="1">
      <c r="A7" s="558" t="str">
        <f>IF($L$1="NO","---N.A.---",[1]Pravesh!D228)</f>
        <v>---N.A.---</v>
      </c>
      <c r="B7" s="558"/>
      <c r="C7" s="558"/>
      <c r="D7" s="558" t="str">
        <f>IF([1]Mastersheet!H21="YES",[1]Mastersheet!B3,"--N.A.--")</f>
        <v>--N.A.--</v>
      </c>
      <c r="E7" s="558"/>
      <c r="F7" s="558"/>
      <c r="G7" s="558"/>
      <c r="H7" s="558" t="s">
        <v>600</v>
      </c>
      <c r="I7" s="558"/>
    </row>
    <row r="8" spans="1:12" ht="19.5" customHeight="1">
      <c r="A8" s="558" t="str">
        <f>IF([1]Mastersheet!$H$21="YES",[1]Mastersheet!G3,"--N.A.--")</f>
        <v>--N.A.--</v>
      </c>
      <c r="B8" s="558"/>
      <c r="C8" s="558"/>
      <c r="D8" s="558"/>
      <c r="E8" s="558"/>
      <c r="F8" s="51" t="s">
        <v>601</v>
      </c>
      <c r="G8" s="831" t="str">
        <f>IF([1]Mastersheet!$H$21="YES",[1]Mastersheet!B77,"--N.A.--")</f>
        <v>--N.A.--</v>
      </c>
      <c r="H8" s="558"/>
      <c r="I8" s="51" t="s">
        <v>193</v>
      </c>
    </row>
    <row r="9" spans="1:12">
      <c r="A9" s="558" t="s">
        <v>400</v>
      </c>
      <c r="B9" s="558"/>
      <c r="C9" s="832" t="str">
        <f>[1]Pravesh!H344</f>
        <v>NIL</v>
      </c>
      <c r="D9" s="833"/>
      <c r="E9" s="833"/>
      <c r="F9" s="114" t="s">
        <v>602</v>
      </c>
      <c r="G9" s="114"/>
      <c r="H9" s="114"/>
      <c r="I9" s="114"/>
    </row>
    <row r="10" spans="1:12">
      <c r="A10" s="557" t="s">
        <v>603</v>
      </c>
      <c r="B10" s="557"/>
      <c r="C10" s="557"/>
      <c r="D10" s="755" t="str">
        <f>IF([1]Pravesh!H341="","--N.A.--",[1]Pravesh!H341)</f>
        <v>--N.A.--</v>
      </c>
      <c r="E10" s="558"/>
      <c r="F10" s="558" t="s">
        <v>604</v>
      </c>
      <c r="G10" s="558"/>
      <c r="H10" s="755" t="str">
        <f>IF([1]Pravesh!H342="","--N.A.--",[1]Pravesh!H342)</f>
        <v>--N.A.--</v>
      </c>
      <c r="I10" s="558"/>
    </row>
    <row r="11" spans="1:12" ht="24" customHeight="1">
      <c r="A11" s="557" t="s">
        <v>605</v>
      </c>
      <c r="B11" s="557"/>
      <c r="C11" s="557"/>
      <c r="D11" s="557"/>
      <c r="E11" s="557"/>
      <c r="F11" s="51" t="s">
        <v>606</v>
      </c>
      <c r="G11" s="755" t="str">
        <f>[1]Pravesh!H344</f>
        <v>NIL</v>
      </c>
      <c r="H11" s="558"/>
      <c r="I11" s="558"/>
    </row>
    <row r="12" spans="1:12" ht="27.75" customHeight="1">
      <c r="A12" s="775" t="str">
        <f>IF($L$1="NO","--N.A.--",[1]Mastersheet!B5)</f>
        <v>--N.A.--</v>
      </c>
      <c r="B12" s="775"/>
      <c r="C12" s="775"/>
      <c r="D12" s="775"/>
      <c r="E12" s="775"/>
      <c r="F12" s="741" t="s">
        <v>607</v>
      </c>
      <c r="G12" s="741"/>
      <c r="H12" s="741"/>
      <c r="I12" s="741"/>
    </row>
    <row r="13" spans="1:12">
      <c r="A13" s="750" t="s">
        <v>608</v>
      </c>
      <c r="B13" s="750"/>
      <c r="C13" s="750"/>
      <c r="D13" s="750"/>
      <c r="E13" s="750"/>
      <c r="F13" s="750"/>
      <c r="G13" s="750"/>
      <c r="H13" s="750"/>
      <c r="I13" s="750"/>
    </row>
    <row r="14" spans="1:12">
      <c r="A14" s="750"/>
      <c r="B14" s="750"/>
      <c r="C14" s="750"/>
      <c r="D14" s="750"/>
      <c r="E14" s="750"/>
      <c r="F14" s="750"/>
      <c r="G14" s="750"/>
      <c r="H14" s="750"/>
      <c r="I14" s="750"/>
    </row>
    <row r="15" spans="1:12">
      <c r="A15" s="563" t="s">
        <v>609</v>
      </c>
      <c r="B15" s="563"/>
      <c r="C15" s="563"/>
      <c r="D15" s="563"/>
      <c r="E15" s="563"/>
      <c r="F15" s="563"/>
      <c r="G15" s="563"/>
      <c r="H15" s="563"/>
      <c r="I15" s="563"/>
    </row>
    <row r="16" spans="1:12">
      <c r="A16" s="563"/>
      <c r="B16" s="563"/>
      <c r="C16" s="563"/>
      <c r="D16" s="563"/>
      <c r="E16" s="563"/>
      <c r="F16" s="563"/>
      <c r="G16" s="563"/>
      <c r="H16" s="563"/>
      <c r="I16" s="563"/>
    </row>
    <row r="17" spans="1:10">
      <c r="A17" s="151">
        <v>1</v>
      </c>
      <c r="B17" s="51"/>
      <c r="C17" s="51"/>
      <c r="D17" s="51"/>
      <c r="E17" s="51"/>
      <c r="F17" s="51"/>
      <c r="G17" s="51"/>
      <c r="H17" s="51"/>
      <c r="I17" s="51"/>
    </row>
    <row r="18" spans="1:10">
      <c r="A18" s="151">
        <v>2</v>
      </c>
      <c r="B18" s="51"/>
      <c r="C18" s="51"/>
      <c r="D18" s="51"/>
      <c r="E18" s="51"/>
      <c r="F18" s="51"/>
      <c r="G18" s="51"/>
      <c r="H18" s="51"/>
      <c r="I18" s="51"/>
    </row>
    <row r="19" spans="1:10">
      <c r="A19" s="151">
        <v>3</v>
      </c>
      <c r="B19" s="51"/>
      <c r="C19" s="51"/>
      <c r="D19" s="51"/>
      <c r="E19" s="51"/>
      <c r="F19" s="51"/>
      <c r="G19" s="51"/>
      <c r="H19" s="51"/>
      <c r="I19" s="51"/>
    </row>
    <row r="20" spans="1:10">
      <c r="A20" s="151">
        <v>4</v>
      </c>
      <c r="B20" s="51"/>
      <c r="C20" s="51"/>
      <c r="D20" s="51"/>
      <c r="E20" s="51"/>
      <c r="F20" s="51"/>
      <c r="G20" s="51"/>
      <c r="H20" s="51"/>
      <c r="I20" s="51"/>
    </row>
    <row r="21" spans="1:10" hidden="1">
      <c r="A21" s="51"/>
      <c r="B21" s="51"/>
      <c r="C21" s="51"/>
      <c r="D21" s="51"/>
      <c r="E21" s="51"/>
      <c r="F21" s="51"/>
      <c r="G21" s="51"/>
      <c r="H21" s="51"/>
      <c r="I21" s="51"/>
    </row>
    <row r="22" spans="1:10">
      <c r="A22" s="558" t="str">
        <f>A7</f>
        <v>---N.A.---</v>
      </c>
      <c r="B22" s="558"/>
      <c r="C22" s="558" t="str">
        <f>D7</f>
        <v>--N.A.--</v>
      </c>
      <c r="D22" s="558"/>
      <c r="E22" s="558"/>
      <c r="F22" s="558"/>
      <c r="G22" s="558" t="s">
        <v>610</v>
      </c>
      <c r="H22" s="558"/>
      <c r="I22" s="558"/>
    </row>
    <row r="23" spans="1:10">
      <c r="A23" s="557" t="s">
        <v>611</v>
      </c>
      <c r="B23" s="557"/>
      <c r="C23" s="557"/>
      <c r="D23" s="557"/>
      <c r="E23" s="557"/>
      <c r="F23" s="557"/>
      <c r="G23" s="557"/>
      <c r="H23" s="557"/>
      <c r="I23" s="557"/>
    </row>
    <row r="24" spans="1:10" ht="4.5" customHeight="1">
      <c r="A24" s="51"/>
      <c r="B24" s="51"/>
      <c r="C24" s="51"/>
      <c r="D24" s="51"/>
      <c r="E24" s="51"/>
      <c r="F24" s="51"/>
      <c r="G24" s="51"/>
      <c r="H24" s="51"/>
      <c r="I24" s="51"/>
    </row>
    <row r="25" spans="1:10">
      <c r="A25" s="51"/>
      <c r="B25" s="51"/>
      <c r="C25" s="51"/>
      <c r="D25" s="51"/>
      <c r="E25" s="51"/>
      <c r="F25" s="558" t="s">
        <v>612</v>
      </c>
      <c r="G25" s="614"/>
      <c r="H25" s="614"/>
      <c r="I25" s="614"/>
      <c r="J25" s="122"/>
    </row>
    <row r="26" spans="1:10">
      <c r="A26" s="51"/>
      <c r="B26" s="51"/>
      <c r="C26" s="51"/>
      <c r="D26" s="51"/>
      <c r="E26" s="51"/>
      <c r="F26" s="51"/>
      <c r="G26" s="83"/>
      <c r="H26" s="83"/>
      <c r="I26" s="83"/>
      <c r="J26" s="122"/>
    </row>
    <row r="27" spans="1:10">
      <c r="A27" s="51"/>
      <c r="B27" s="83"/>
      <c r="C27" s="83"/>
      <c r="D27" s="83"/>
      <c r="E27" s="614" t="s">
        <v>613</v>
      </c>
      <c r="F27" s="614"/>
      <c r="G27" s="614"/>
      <c r="H27" s="614"/>
      <c r="I27" s="614"/>
      <c r="J27" s="122"/>
    </row>
    <row r="28" spans="1:10" ht="20.25" customHeight="1">
      <c r="A28" s="572" t="s">
        <v>614</v>
      </c>
      <c r="B28" s="572"/>
      <c r="C28" s="572"/>
      <c r="D28" s="572"/>
      <c r="E28" s="572"/>
      <c r="F28" s="572"/>
      <c r="G28" s="572"/>
      <c r="H28" s="572"/>
      <c r="I28" s="572"/>
    </row>
    <row r="29" spans="1:10" ht="19.5" customHeight="1">
      <c r="A29" s="573" t="s">
        <v>615</v>
      </c>
      <c r="B29" s="573"/>
      <c r="C29" s="573"/>
      <c r="D29" s="573"/>
      <c r="E29" s="573"/>
      <c r="F29" s="573"/>
      <c r="G29" s="573"/>
      <c r="H29" s="573"/>
      <c r="I29" s="573"/>
    </row>
    <row r="30" spans="1:10">
      <c r="A30" s="573" t="s">
        <v>616</v>
      </c>
      <c r="B30" s="574"/>
      <c r="C30" s="574"/>
      <c r="D30" s="574"/>
      <c r="E30" s="574"/>
      <c r="F30" s="574"/>
      <c r="G30" s="574"/>
      <c r="H30" s="574"/>
      <c r="I30" s="574"/>
    </row>
    <row r="31" spans="1:10" ht="19.5" customHeight="1">
      <c r="A31" s="574"/>
      <c r="B31" s="574"/>
      <c r="C31" s="574"/>
      <c r="D31" s="574"/>
      <c r="E31" s="574"/>
      <c r="F31" s="574"/>
      <c r="G31" s="574"/>
      <c r="H31" s="574"/>
      <c r="I31" s="574"/>
    </row>
    <row r="32" spans="1:10">
      <c r="A32" s="735" t="s">
        <v>617</v>
      </c>
      <c r="B32" s="735"/>
      <c r="C32" s="735"/>
      <c r="D32" s="735"/>
      <c r="E32" s="735"/>
      <c r="F32" s="735"/>
      <c r="G32" s="735"/>
      <c r="H32" s="558" t="str">
        <f>'[1]Family data'!F3</f>
        <v>Shri</v>
      </c>
      <c r="I32" s="558"/>
    </row>
    <row r="33" spans="1:9">
      <c r="A33" s="735" t="str">
        <f>C22</f>
        <v>--N.A.--</v>
      </c>
      <c r="B33" s="735"/>
      <c r="C33" s="735"/>
      <c r="D33" s="735"/>
      <c r="E33" s="735"/>
      <c r="F33" s="735" t="s">
        <v>618</v>
      </c>
      <c r="G33" s="735"/>
      <c r="H33" s="735"/>
      <c r="I33" s="735"/>
    </row>
    <row r="34" spans="1:9">
      <c r="A34" s="735" t="str">
        <f>C9</f>
        <v>NIL</v>
      </c>
      <c r="B34" s="735"/>
      <c r="C34" s="735"/>
      <c r="D34" s="735"/>
      <c r="E34" s="735"/>
      <c r="F34" s="735" t="s">
        <v>619</v>
      </c>
      <c r="G34" s="735"/>
      <c r="H34" s="834" t="str">
        <f>D10</f>
        <v>--N.A.--</v>
      </c>
      <c r="I34" s="735"/>
    </row>
    <row r="35" spans="1:9">
      <c r="A35" s="103" t="s">
        <v>620</v>
      </c>
      <c r="B35" s="834" t="str">
        <f>H10</f>
        <v>--N.A.--</v>
      </c>
      <c r="C35" s="735"/>
      <c r="D35" s="735" t="s">
        <v>621</v>
      </c>
      <c r="E35" s="735"/>
      <c r="F35" s="735"/>
      <c r="G35" s="834" t="str">
        <f>[1]Pravesh!H344</f>
        <v>NIL</v>
      </c>
      <c r="H35" s="735"/>
      <c r="I35" s="735"/>
    </row>
    <row r="36" spans="1:9">
      <c r="A36" s="563" t="s">
        <v>622</v>
      </c>
      <c r="B36" s="563"/>
      <c r="C36" s="563"/>
      <c r="D36" s="563"/>
      <c r="E36" s="563"/>
      <c r="F36" s="563"/>
      <c r="G36" s="563"/>
      <c r="H36" s="563"/>
      <c r="I36" s="563"/>
    </row>
    <row r="37" spans="1:9" ht="22.5" customHeight="1">
      <c r="A37" s="835"/>
      <c r="B37" s="835"/>
      <c r="C37" s="835"/>
      <c r="D37" s="835"/>
      <c r="E37" s="835"/>
      <c r="F37" s="835"/>
      <c r="G37" s="835"/>
      <c r="H37" s="835"/>
      <c r="I37" s="835"/>
    </row>
    <row r="38" spans="1:9" ht="18" customHeight="1">
      <c r="A38" s="835"/>
      <c r="B38" s="835"/>
      <c r="C38" s="835"/>
      <c r="D38" s="835"/>
      <c r="E38" s="835"/>
      <c r="F38" s="835"/>
      <c r="G38" s="835"/>
      <c r="H38" s="835"/>
      <c r="I38" s="835"/>
    </row>
    <row r="39" spans="1:9">
      <c r="A39" s="51"/>
      <c r="B39" s="51" t="s">
        <v>209</v>
      </c>
      <c r="C39" s="558" t="s">
        <v>150</v>
      </c>
      <c r="D39" s="558"/>
      <c r="E39" s="558"/>
      <c r="F39" s="102" t="s">
        <v>604</v>
      </c>
      <c r="G39" s="558" t="s">
        <v>150</v>
      </c>
      <c r="H39" s="558"/>
      <c r="I39" s="558"/>
    </row>
    <row r="40" spans="1:9">
      <c r="A40" s="51"/>
      <c r="B40" s="51" t="s">
        <v>209</v>
      </c>
      <c r="C40" s="558" t="s">
        <v>150</v>
      </c>
      <c r="D40" s="558"/>
      <c r="E40" s="558"/>
      <c r="F40" s="102" t="s">
        <v>604</v>
      </c>
      <c r="G40" s="558" t="s">
        <v>150</v>
      </c>
      <c r="H40" s="558"/>
      <c r="I40" s="558"/>
    </row>
    <row r="41" spans="1:9">
      <c r="A41" s="51"/>
      <c r="B41" s="51"/>
      <c r="C41" s="51"/>
      <c r="D41" s="51"/>
      <c r="E41" s="51"/>
      <c r="F41" s="51"/>
      <c r="G41" s="51"/>
      <c r="H41" s="51"/>
      <c r="I41" s="51"/>
    </row>
    <row r="42" spans="1:9">
      <c r="A42" s="557" t="s">
        <v>623</v>
      </c>
      <c r="B42" s="557"/>
      <c r="C42" s="755" t="str">
        <f>IF($L$1="NO","--N.A.--",[1]Pravesh!I201)</f>
        <v>--N.A.--</v>
      </c>
      <c r="D42" s="558"/>
      <c r="E42" s="51"/>
      <c r="F42" s="558" t="s">
        <v>624</v>
      </c>
      <c r="G42" s="558"/>
      <c r="H42" s="558"/>
      <c r="I42" s="558"/>
    </row>
    <row r="43" spans="1:9">
      <c r="A43" s="51"/>
      <c r="B43" s="51"/>
      <c r="C43" s="51"/>
      <c r="D43" s="51"/>
      <c r="E43" s="51"/>
      <c r="F43" s="558" t="s">
        <v>554</v>
      </c>
      <c r="G43" s="558"/>
      <c r="H43" s="558"/>
      <c r="I43" s="558"/>
    </row>
    <row r="44" spans="1:9">
      <c r="A44" s="51"/>
      <c r="B44" s="51"/>
      <c r="C44" s="51"/>
      <c r="D44" s="51"/>
      <c r="E44" s="51"/>
      <c r="F44" s="558" t="s">
        <v>341</v>
      </c>
      <c r="G44" s="558"/>
      <c r="H44" s="558"/>
      <c r="I44" s="558"/>
    </row>
  </sheetData>
  <mergeCells count="51">
    <mergeCell ref="F43:I43"/>
    <mergeCell ref="F44:I44"/>
    <mergeCell ref="A36:I38"/>
    <mergeCell ref="C39:E39"/>
    <mergeCell ref="G39:I39"/>
    <mergeCell ref="C40:E40"/>
    <mergeCell ref="G40:I40"/>
    <mergeCell ref="A42:B42"/>
    <mergeCell ref="C42:D42"/>
    <mergeCell ref="F42:I42"/>
    <mergeCell ref="A34:E34"/>
    <mergeCell ref="F34:G34"/>
    <mergeCell ref="H34:I34"/>
    <mergeCell ref="B35:C35"/>
    <mergeCell ref="D35:F35"/>
    <mergeCell ref="G35:I35"/>
    <mergeCell ref="A33:E33"/>
    <mergeCell ref="F33:I33"/>
    <mergeCell ref="A22:B22"/>
    <mergeCell ref="C22:F22"/>
    <mergeCell ref="G22:I22"/>
    <mergeCell ref="A23:I23"/>
    <mergeCell ref="F25:I25"/>
    <mergeCell ref="E27:I27"/>
    <mergeCell ref="A28:I28"/>
    <mergeCell ref="A29:I29"/>
    <mergeCell ref="A30:I31"/>
    <mergeCell ref="A32:G32"/>
    <mergeCell ref="H32:I32"/>
    <mergeCell ref="A15:I16"/>
    <mergeCell ref="A8:E8"/>
    <mergeCell ref="G8:H8"/>
    <mergeCell ref="A9:B9"/>
    <mergeCell ref="C9:E9"/>
    <mergeCell ref="A10:C10"/>
    <mergeCell ref="D10:E10"/>
    <mergeCell ref="F10:G10"/>
    <mergeCell ref="H10:I10"/>
    <mergeCell ref="A11:E11"/>
    <mergeCell ref="G11:I11"/>
    <mergeCell ref="A12:E12"/>
    <mergeCell ref="F12:I12"/>
    <mergeCell ref="A13:I14"/>
    <mergeCell ref="A7:C7"/>
    <mergeCell ref="D7:G7"/>
    <mergeCell ref="H7:I7"/>
    <mergeCell ref="B2:F2"/>
    <mergeCell ref="G2:I3"/>
    <mergeCell ref="B3:F3"/>
    <mergeCell ref="A4:I5"/>
    <mergeCell ref="A6:I6"/>
  </mergeCells>
  <pageMargins left="0.74" right="0.35433070866141736" top="0.59055118110236227" bottom="0.59055118110236227" header="0.51181102362204722" footer="0.59055118110236227"/>
  <pageSetup paperSize="9" orientation="portrait" r:id="rId1"/>
  <headerFooter differentOddEven="1" scaleWithDoc="0" alignWithMargins="0">
    <oddFooter>&amp;L16.18.1.22.5.19.8√97263.0458756048</oddFooter>
  </headerFooter>
</worksheet>
</file>

<file path=xl/worksheets/sheet2.xml><?xml version="1.0" encoding="utf-8"?>
<worksheet xmlns="http://schemas.openxmlformats.org/spreadsheetml/2006/main" xmlns:r="http://schemas.openxmlformats.org/officeDocument/2006/relationships">
  <dimension ref="A1:G55"/>
  <sheetViews>
    <sheetView view="pageBreakPreview" zoomScaleSheetLayoutView="100" workbookViewId="0">
      <selection activeCell="B7" sqref="B7"/>
    </sheetView>
  </sheetViews>
  <sheetFormatPr defaultColWidth="9.140625" defaultRowHeight="12.75"/>
  <cols>
    <col min="1" max="1" width="12.85546875" style="35" customWidth="1"/>
    <col min="2" max="2" width="63.140625" style="35" customWidth="1"/>
    <col min="3" max="3" width="10.42578125" style="35" customWidth="1"/>
    <col min="4" max="16384" width="9.140625" style="35"/>
  </cols>
  <sheetData>
    <row r="1" spans="1:3" ht="15.75">
      <c r="A1" s="36" t="s">
        <v>26</v>
      </c>
      <c r="B1" s="36" t="s">
        <v>27</v>
      </c>
      <c r="C1" s="36" t="s">
        <v>28</v>
      </c>
    </row>
    <row r="2" spans="1:3" ht="15.75">
      <c r="A2" s="162" t="s">
        <v>17</v>
      </c>
      <c r="B2" s="163" t="s">
        <v>29</v>
      </c>
      <c r="C2" s="162">
        <v>2</v>
      </c>
    </row>
    <row r="3" spans="1:3" ht="47.25">
      <c r="A3" s="164">
        <v>20</v>
      </c>
      <c r="B3" s="165" t="s">
        <v>629</v>
      </c>
      <c r="C3" s="166" t="s">
        <v>630</v>
      </c>
    </row>
    <row r="4" spans="1:3" ht="51.75" customHeight="1">
      <c r="A4" s="164">
        <v>21</v>
      </c>
      <c r="B4" s="165" t="s">
        <v>631</v>
      </c>
      <c r="C4" s="166" t="s">
        <v>632</v>
      </c>
    </row>
    <row r="5" spans="1:3" ht="31.5">
      <c r="A5" s="164">
        <v>14</v>
      </c>
      <c r="B5" s="165" t="s">
        <v>51</v>
      </c>
      <c r="C5" s="166" t="s">
        <v>633</v>
      </c>
    </row>
    <row r="6" spans="1:3" ht="15.75">
      <c r="A6" s="164" t="s">
        <v>53</v>
      </c>
      <c r="B6" s="165" t="s">
        <v>54</v>
      </c>
      <c r="C6" s="166" t="s">
        <v>634</v>
      </c>
    </row>
    <row r="7" spans="1:3" s="214" customFormat="1" ht="47.25">
      <c r="A7" s="162" t="s">
        <v>17</v>
      </c>
      <c r="B7" s="165" t="s">
        <v>754</v>
      </c>
      <c r="C7" s="166" t="s">
        <v>628</v>
      </c>
    </row>
    <row r="8" spans="1:3" s="217" customFormat="1" ht="15.75">
      <c r="A8" s="162" t="s">
        <v>17</v>
      </c>
      <c r="B8" s="165" t="str">
        <f>CONCATENATE("Death Certificate of"," ",PROPER(CFront!G15))</f>
        <v>Death Certificate of Tuvw</v>
      </c>
      <c r="C8" s="166" t="s">
        <v>755</v>
      </c>
    </row>
    <row r="9" spans="1:3" ht="15.75">
      <c r="A9" s="164" t="s">
        <v>635</v>
      </c>
      <c r="B9" s="165" t="str">
        <f>CONCATENATE("Income Declareation letter of"," ",PROPER(CFront!G15))</f>
        <v>Income Declareation letter of Tuvw</v>
      </c>
      <c r="C9" s="166" t="s">
        <v>762</v>
      </c>
    </row>
    <row r="10" spans="1:3" ht="15.75">
      <c r="A10" s="164" t="s">
        <v>636</v>
      </c>
      <c r="B10" s="165" t="str">
        <f>CONCATENATE("Affidate of "," ",PROPER(CFront!G15))</f>
        <v>Affidate of  Tuvw</v>
      </c>
      <c r="C10" s="166" t="s">
        <v>763</v>
      </c>
    </row>
    <row r="11" spans="1:3" ht="15.75">
      <c r="A11" s="164" t="s">
        <v>637</v>
      </c>
      <c r="B11" s="165" t="str">
        <f>CONCATENATE("Evidence certificate of "," ",PROPER(CFront!G15))</f>
        <v>Evidence certificate of  Tuvw</v>
      </c>
      <c r="C11" s="166" t="s">
        <v>764</v>
      </c>
    </row>
    <row r="12" spans="1:3" ht="31.5" hidden="1">
      <c r="A12" s="155" t="s">
        <v>31</v>
      </c>
      <c r="B12" s="156" t="s">
        <v>32</v>
      </c>
      <c r="C12" s="157" t="s">
        <v>30</v>
      </c>
    </row>
    <row r="13" spans="1:3" ht="31.5" hidden="1">
      <c r="A13" s="158">
        <v>1</v>
      </c>
      <c r="B13" s="159" t="s">
        <v>33</v>
      </c>
      <c r="C13" s="157" t="s">
        <v>34</v>
      </c>
    </row>
    <row r="14" spans="1:3" ht="31.5" hidden="1">
      <c r="A14" s="155">
        <v>2</v>
      </c>
      <c r="B14" s="156" t="s">
        <v>35</v>
      </c>
      <c r="C14" s="157" t="s">
        <v>36</v>
      </c>
    </row>
    <row r="15" spans="1:3" ht="30" hidden="1">
      <c r="A15" s="153">
        <v>1</v>
      </c>
      <c r="B15" s="160" t="s">
        <v>37</v>
      </c>
      <c r="C15" s="157" t="s">
        <v>38</v>
      </c>
    </row>
    <row r="16" spans="1:3" ht="45" hidden="1">
      <c r="A16" s="153">
        <v>5</v>
      </c>
      <c r="B16" s="161" t="s">
        <v>39</v>
      </c>
      <c r="C16" s="157" t="s">
        <v>40</v>
      </c>
    </row>
    <row r="17" spans="1:7" ht="31.5" hidden="1">
      <c r="A17" s="155">
        <v>9</v>
      </c>
      <c r="B17" s="156" t="s">
        <v>41</v>
      </c>
      <c r="C17" s="157" t="s">
        <v>42</v>
      </c>
    </row>
    <row r="18" spans="1:7" ht="31.5" hidden="1">
      <c r="A18" s="155" t="s">
        <v>43</v>
      </c>
      <c r="B18" s="156" t="s">
        <v>44</v>
      </c>
      <c r="C18" s="157" t="s">
        <v>42</v>
      </c>
    </row>
    <row r="19" spans="1:7" ht="15.75" hidden="1">
      <c r="A19" s="153" t="s">
        <v>17</v>
      </c>
      <c r="B19" s="154" t="s">
        <v>45</v>
      </c>
      <c r="C19" s="157" t="s">
        <v>627</v>
      </c>
    </row>
    <row r="20" spans="1:7" ht="31.5" hidden="1">
      <c r="A20" s="40">
        <v>9</v>
      </c>
      <c r="B20" s="39" t="s">
        <v>41</v>
      </c>
      <c r="C20" s="41" t="s">
        <v>42</v>
      </c>
    </row>
    <row r="21" spans="1:7" ht="31.5" hidden="1">
      <c r="A21" s="40" t="s">
        <v>43</v>
      </c>
      <c r="B21" s="39" t="s">
        <v>44</v>
      </c>
      <c r="C21" s="41" t="s">
        <v>42</v>
      </c>
    </row>
    <row r="22" spans="1:7" ht="15.75" hidden="1">
      <c r="A22" s="37" t="s">
        <v>17</v>
      </c>
      <c r="B22" s="38" t="s">
        <v>45</v>
      </c>
      <c r="C22" s="41" t="s">
        <v>627</v>
      </c>
    </row>
    <row r="23" spans="1:7" ht="15.75" hidden="1">
      <c r="A23" s="37" t="s">
        <v>17</v>
      </c>
      <c r="B23" s="38" t="s">
        <v>625</v>
      </c>
      <c r="C23" s="41" t="s">
        <v>628</v>
      </c>
    </row>
    <row r="24" spans="1:7" ht="47.25" hidden="1">
      <c r="A24" s="40">
        <v>10</v>
      </c>
      <c r="B24" s="39" t="s">
        <v>46</v>
      </c>
      <c r="C24" s="39">
        <v>367</v>
      </c>
    </row>
    <row r="25" spans="1:7" ht="47.25" hidden="1">
      <c r="A25" s="40">
        <v>11</v>
      </c>
      <c r="B25" s="39" t="s">
        <v>47</v>
      </c>
      <c r="C25" s="39">
        <v>368</v>
      </c>
    </row>
    <row r="26" spans="1:7" ht="31.5" hidden="1">
      <c r="A26" s="40">
        <v>12</v>
      </c>
      <c r="B26" s="39" t="s">
        <v>48</v>
      </c>
      <c r="C26" s="39" t="s">
        <v>49</v>
      </c>
    </row>
    <row r="27" spans="1:7" ht="31.5" hidden="1">
      <c r="A27" s="40">
        <v>13</v>
      </c>
      <c r="B27" s="39" t="s">
        <v>50</v>
      </c>
      <c r="C27" s="39" t="s">
        <v>803</v>
      </c>
    </row>
    <row r="28" spans="1:7" ht="31.5" hidden="1">
      <c r="A28" s="40">
        <v>14</v>
      </c>
      <c r="B28" s="39" t="s">
        <v>51</v>
      </c>
      <c r="C28" s="39" t="s">
        <v>52</v>
      </c>
    </row>
    <row r="29" spans="1:7" ht="15.75" hidden="1">
      <c r="A29" s="40" t="s">
        <v>53</v>
      </c>
      <c r="B29" s="39" t="s">
        <v>54</v>
      </c>
      <c r="C29" s="39">
        <v>374</v>
      </c>
      <c r="G29" s="35" t="str">
        <f>CIFMS!F12</f>
        <v>DEPUTY DIRECTOR, XXXXX, BIKANER</v>
      </c>
    </row>
    <row r="30" spans="1:7" ht="47.25" hidden="1">
      <c r="A30" s="40">
        <v>15</v>
      </c>
      <c r="B30" s="39" t="s">
        <v>55</v>
      </c>
      <c r="C30" s="39">
        <v>375</v>
      </c>
    </row>
    <row r="31" spans="1:7" ht="15.75" hidden="1">
      <c r="A31" s="40" t="s">
        <v>56</v>
      </c>
      <c r="B31" s="39" t="s">
        <v>57</v>
      </c>
      <c r="C31" s="39">
        <v>376</v>
      </c>
    </row>
    <row r="32" spans="1:7" ht="15.75" hidden="1">
      <c r="A32" s="40" t="s">
        <v>58</v>
      </c>
      <c r="B32" s="39" t="s">
        <v>59</v>
      </c>
      <c r="C32" s="39" t="s">
        <v>60</v>
      </c>
    </row>
    <row r="33" spans="1:3" ht="31.5" hidden="1">
      <c r="A33" s="40">
        <v>16</v>
      </c>
      <c r="B33" s="39" t="s">
        <v>61</v>
      </c>
      <c r="C33" s="39">
        <v>379</v>
      </c>
    </row>
    <row r="34" spans="1:3" ht="15.75" hidden="1">
      <c r="A34" s="40" t="s">
        <v>62</v>
      </c>
      <c r="B34" s="39" t="s">
        <v>63</v>
      </c>
      <c r="C34" s="39">
        <v>380</v>
      </c>
    </row>
    <row r="35" spans="1:3" ht="31.5" hidden="1">
      <c r="A35" s="40" t="s">
        <v>64</v>
      </c>
      <c r="B35" s="39" t="s">
        <v>65</v>
      </c>
      <c r="C35" s="39" t="s">
        <v>66</v>
      </c>
    </row>
    <row r="36" spans="1:3" ht="31.5" hidden="1">
      <c r="A36" s="40">
        <v>17</v>
      </c>
      <c r="B36" s="39" t="s">
        <v>67</v>
      </c>
      <c r="C36" s="39" t="s">
        <v>68</v>
      </c>
    </row>
    <row r="37" spans="1:3" ht="47.25" hidden="1">
      <c r="A37" s="40">
        <v>18</v>
      </c>
      <c r="B37" s="39" t="s">
        <v>69</v>
      </c>
      <c r="C37" s="39" t="s">
        <v>70</v>
      </c>
    </row>
    <row r="38" spans="1:3" ht="47.25" hidden="1">
      <c r="A38" s="40">
        <v>19</v>
      </c>
      <c r="B38" s="39" t="s">
        <v>71</v>
      </c>
      <c r="C38" s="39">
        <v>393</v>
      </c>
    </row>
    <row r="39" spans="1:3" ht="47.25" hidden="1">
      <c r="A39" s="40">
        <v>20</v>
      </c>
      <c r="B39" s="39" t="s">
        <v>72</v>
      </c>
      <c r="C39" s="39" t="s">
        <v>73</v>
      </c>
    </row>
    <row r="40" spans="1:3" ht="47.25" hidden="1">
      <c r="A40" s="40">
        <v>21</v>
      </c>
      <c r="B40" s="39" t="s">
        <v>74</v>
      </c>
      <c r="C40" s="39" t="s">
        <v>75</v>
      </c>
    </row>
    <row r="41" spans="1:3" ht="31.5" hidden="1">
      <c r="A41" s="40">
        <v>22</v>
      </c>
      <c r="B41" s="39" t="s">
        <v>48</v>
      </c>
      <c r="C41" s="39" t="s">
        <v>76</v>
      </c>
    </row>
    <row r="42" spans="1:3" ht="15.75" hidden="1">
      <c r="A42" s="40">
        <v>23</v>
      </c>
      <c r="B42" s="39" t="s">
        <v>77</v>
      </c>
      <c r="C42" s="39">
        <v>400</v>
      </c>
    </row>
    <row r="43" spans="1:3" ht="15.75" hidden="1">
      <c r="A43" s="40">
        <v>24</v>
      </c>
      <c r="B43" s="39" t="s">
        <v>78</v>
      </c>
      <c r="C43" s="39">
        <v>401</v>
      </c>
    </row>
    <row r="44" spans="1:3" ht="47.25" hidden="1">
      <c r="A44" s="40">
        <v>25</v>
      </c>
      <c r="B44" s="39" t="s">
        <v>79</v>
      </c>
      <c r="C44" s="39" t="s">
        <v>80</v>
      </c>
    </row>
    <row r="45" spans="1:3" ht="15.75" hidden="1">
      <c r="A45" s="40">
        <v>26</v>
      </c>
      <c r="B45" s="39" t="s">
        <v>81</v>
      </c>
      <c r="C45" s="39" t="s">
        <v>82</v>
      </c>
    </row>
    <row r="46" spans="1:3" ht="47.25" hidden="1">
      <c r="A46" s="40">
        <v>29</v>
      </c>
      <c r="B46" s="39" t="s">
        <v>83</v>
      </c>
      <c r="C46" s="39">
        <v>414</v>
      </c>
    </row>
    <row r="47" spans="1:3" ht="31.5" hidden="1">
      <c r="A47" s="40">
        <v>30</v>
      </c>
      <c r="B47" s="39" t="s">
        <v>84</v>
      </c>
      <c r="C47" s="39" t="s">
        <v>85</v>
      </c>
    </row>
    <row r="48" spans="1:3" ht="15.75" hidden="1">
      <c r="A48" s="40">
        <v>32</v>
      </c>
      <c r="B48" s="39" t="s">
        <v>86</v>
      </c>
      <c r="C48" s="39">
        <v>419</v>
      </c>
    </row>
    <row r="49" spans="1:3" ht="31.5" hidden="1">
      <c r="A49" s="40">
        <v>33</v>
      </c>
      <c r="B49" s="39" t="s">
        <v>87</v>
      </c>
      <c r="C49" s="39" t="s">
        <v>88</v>
      </c>
    </row>
    <row r="50" spans="1:3" ht="31.5" hidden="1">
      <c r="A50" s="40">
        <v>4</v>
      </c>
      <c r="B50" s="39" t="s">
        <v>89</v>
      </c>
      <c r="C50" s="39">
        <v>351</v>
      </c>
    </row>
    <row r="51" spans="1:3" ht="13.15" customHeight="1">
      <c r="A51" s="281" t="s">
        <v>858</v>
      </c>
      <c r="B51" s="282"/>
      <c r="C51" s="283"/>
    </row>
    <row r="52" spans="1:3" ht="24.75" customHeight="1">
      <c r="A52" s="284"/>
      <c r="B52" s="285"/>
      <c r="C52" s="286"/>
    </row>
    <row r="53" spans="1:3" ht="15.75">
      <c r="A53" s="37" t="s">
        <v>17</v>
      </c>
      <c r="B53" s="38" t="s">
        <v>756</v>
      </c>
      <c r="C53" s="218" t="s">
        <v>757</v>
      </c>
    </row>
    <row r="54" spans="1:3" ht="15.75">
      <c r="A54" s="37" t="s">
        <v>17</v>
      </c>
      <c r="B54" s="38" t="s">
        <v>758</v>
      </c>
      <c r="C54" s="218" t="s">
        <v>759</v>
      </c>
    </row>
    <row r="55" spans="1:3" ht="15.75">
      <c r="A55" s="37" t="s">
        <v>17</v>
      </c>
      <c r="B55" s="38" t="s">
        <v>760</v>
      </c>
      <c r="C55" s="218" t="s">
        <v>761</v>
      </c>
    </row>
  </sheetData>
  <mergeCells count="1">
    <mergeCell ref="A51:C52"/>
  </mergeCells>
  <pageMargins left="0.70866141732283472" right="0.31496062992125984" top="0.74803149606299213" bottom="0.74803149606299213" header="0.31496062992125984" footer="0.70866141732283472"/>
  <pageSetup paperSize="9" orientation="portrait" blackAndWhite="1" r:id="rId1"/>
  <headerFooter>
    <oddFooter>&amp;L16.18.1.22.5.19.8√97263.0458756048</oddFooter>
  </headerFooter>
</worksheet>
</file>

<file path=xl/worksheets/sheet20.xml><?xml version="1.0" encoding="utf-8"?>
<worksheet xmlns="http://schemas.openxmlformats.org/spreadsheetml/2006/main" xmlns:r="http://schemas.openxmlformats.org/officeDocument/2006/relationships">
  <dimension ref="A1:R32"/>
  <sheetViews>
    <sheetView view="pageBreakPreview" zoomScale="110" zoomScaleSheetLayoutView="110" workbookViewId="0">
      <selection activeCell="G11" sqref="G11:I16"/>
    </sheetView>
  </sheetViews>
  <sheetFormatPr defaultColWidth="9.140625" defaultRowHeight="12.75"/>
  <cols>
    <col min="1" max="1" width="9.140625" style="211"/>
    <col min="2" max="2" width="10.28515625" style="211" customWidth="1"/>
    <col min="3" max="3" width="11.7109375" style="211" customWidth="1"/>
    <col min="4" max="7" width="9.140625" style="211"/>
    <col min="8" max="8" width="9.140625" style="211" customWidth="1"/>
    <col min="9" max="9" width="9.85546875" style="211" customWidth="1"/>
    <col min="10" max="12" width="9.140625" style="211"/>
    <col min="13" max="14" width="9.140625" style="211" customWidth="1"/>
    <col min="15" max="16384" width="9.140625" style="211"/>
  </cols>
  <sheetData>
    <row r="1" spans="1:14" ht="15.75">
      <c r="B1" s="339"/>
      <c r="C1" s="339"/>
      <c r="D1" s="339"/>
      <c r="E1" s="339"/>
      <c r="F1" s="339"/>
      <c r="G1" s="339"/>
      <c r="H1" s="339"/>
      <c r="I1" s="170">
        <v>12</v>
      </c>
      <c r="M1" s="211" t="str">
        <f>'[1]Pension 107(2)'!I5</f>
        <v>AC</v>
      </c>
      <c r="N1" s="211">
        <f>'[1]Family data'!$C$24</f>
        <v>0</v>
      </c>
    </row>
    <row r="2" spans="1:14" ht="15.75">
      <c r="A2" s="337" t="s">
        <v>639</v>
      </c>
      <c r="B2" s="337"/>
      <c r="C2" s="337"/>
      <c r="D2" s="337"/>
      <c r="E2" s="337"/>
      <c r="F2" s="337"/>
      <c r="G2" s="337"/>
      <c r="H2" s="337"/>
      <c r="I2" s="337"/>
    </row>
    <row r="3" spans="1:14" ht="12.75" customHeight="1">
      <c r="B3" s="338" t="s">
        <v>754</v>
      </c>
      <c r="C3" s="338"/>
      <c r="D3" s="338"/>
      <c r="E3" s="338"/>
      <c r="F3" s="338"/>
      <c r="G3" s="338"/>
      <c r="H3" s="338"/>
      <c r="I3" s="168"/>
    </row>
    <row r="4" spans="1:14" ht="12.75" customHeight="1">
      <c r="A4" s="168"/>
      <c r="B4" s="338"/>
      <c r="C4" s="338"/>
      <c r="D4" s="338"/>
      <c r="E4" s="338"/>
      <c r="F4" s="338"/>
      <c r="G4" s="338"/>
      <c r="H4" s="338"/>
      <c r="I4" s="168"/>
    </row>
    <row r="5" spans="1:14" ht="12.75" customHeight="1">
      <c r="A5" s="168"/>
      <c r="B5" s="338"/>
      <c r="C5" s="338"/>
      <c r="D5" s="338"/>
      <c r="E5" s="338"/>
      <c r="F5" s="338"/>
      <c r="G5" s="338"/>
      <c r="H5" s="338"/>
      <c r="I5" s="168"/>
    </row>
    <row r="6" spans="1:14" ht="12.75" customHeight="1">
      <c r="A6" s="168"/>
      <c r="B6" s="338"/>
      <c r="C6" s="338"/>
      <c r="D6" s="338"/>
      <c r="E6" s="338"/>
      <c r="F6" s="338"/>
      <c r="G6" s="338"/>
      <c r="H6" s="338"/>
      <c r="I6" s="168"/>
    </row>
    <row r="7" spans="1:14" ht="15.75">
      <c r="A7" s="169"/>
      <c r="B7" s="169"/>
      <c r="C7" s="169"/>
      <c r="D7" s="169"/>
      <c r="E7" s="169"/>
      <c r="F7" s="169"/>
      <c r="G7" s="169"/>
      <c r="H7" s="169"/>
      <c r="I7" s="169"/>
    </row>
    <row r="8" spans="1:14" ht="15.75">
      <c r="A8" s="339" t="s">
        <v>93</v>
      </c>
      <c r="B8" s="339"/>
      <c r="C8" s="339"/>
      <c r="D8" s="339"/>
      <c r="E8" s="339"/>
      <c r="F8" s="339"/>
      <c r="G8" s="339"/>
      <c r="H8" s="339"/>
      <c r="I8" s="339"/>
    </row>
    <row r="9" spans="1:14" ht="15.75">
      <c r="A9" s="170"/>
      <c r="B9" s="340" t="str">
        <f>[1]Mastersheet!$G$4</f>
        <v>SECONDARY EDUCATION</v>
      </c>
      <c r="C9" s="340"/>
      <c r="D9" s="340"/>
      <c r="E9" s="340"/>
      <c r="F9" s="170" t="s">
        <v>94</v>
      </c>
      <c r="G9" s="170"/>
      <c r="H9" s="170"/>
      <c r="I9" s="170"/>
    </row>
    <row r="10" spans="1:14" ht="15.75">
      <c r="A10" s="210" t="s">
        <v>364</v>
      </c>
      <c r="B10" s="169"/>
      <c r="C10" s="210"/>
      <c r="D10" s="169"/>
      <c r="E10" s="335" t="s">
        <v>154</v>
      </c>
      <c r="F10" s="335"/>
      <c r="G10" s="169"/>
      <c r="H10" s="169"/>
      <c r="I10" s="169"/>
    </row>
    <row r="11" spans="1:14" ht="15.75">
      <c r="A11" s="210" t="s">
        <v>97</v>
      </c>
      <c r="B11" s="210"/>
      <c r="C11" s="210"/>
      <c r="D11" s="169"/>
      <c r="E11" s="169"/>
      <c r="F11" s="169"/>
      <c r="G11" s="341" t="str">
        <f>IF($M$1="AA","The form no (Disability order) is not applicable",IF($M$1="AB","The form no ( Disability order) is not applicable",""))</f>
        <v/>
      </c>
      <c r="H11" s="341"/>
      <c r="I11" s="341"/>
      <c r="J11" s="172"/>
    </row>
    <row r="12" spans="1:14" ht="15.75" customHeight="1">
      <c r="A12" s="342" t="str">
        <f>[1]Mastersheet!A22</f>
        <v>Additional Director</v>
      </c>
      <c r="B12" s="342"/>
      <c r="C12" s="342"/>
      <c r="D12" s="342"/>
      <c r="E12" s="342"/>
      <c r="F12" s="210"/>
      <c r="G12" s="341"/>
      <c r="H12" s="341"/>
      <c r="I12" s="341"/>
      <c r="J12" s="172"/>
    </row>
    <row r="13" spans="1:14" ht="15.75" customHeight="1">
      <c r="A13" s="343" t="str">
        <f>[1]Mastersheet!A23</f>
        <v>Pension &amp; Pension Welfare department</v>
      </c>
      <c r="B13" s="343"/>
      <c r="C13" s="343"/>
      <c r="D13" s="343"/>
      <c r="E13" s="343"/>
      <c r="F13" s="210"/>
      <c r="G13" s="341"/>
      <c r="H13" s="341"/>
      <c r="I13" s="341"/>
      <c r="J13" s="172"/>
    </row>
    <row r="14" spans="1:14" ht="15.75">
      <c r="A14" s="173" t="str">
        <f>[1]Mastersheet!C22</f>
        <v>Bikaner</v>
      </c>
      <c r="B14" s="173"/>
      <c r="C14" s="173"/>
      <c r="D14" s="173"/>
      <c r="E14" s="173"/>
      <c r="F14" s="169"/>
      <c r="G14" s="341"/>
      <c r="H14" s="341"/>
      <c r="I14" s="341"/>
      <c r="J14" s="172"/>
    </row>
    <row r="15" spans="1:14" s="215" customFormat="1" ht="15.75">
      <c r="A15" s="216"/>
      <c r="B15" s="216"/>
      <c r="C15" s="216"/>
      <c r="D15" s="216"/>
      <c r="E15" s="216"/>
      <c r="F15" s="169"/>
      <c r="G15" s="341"/>
      <c r="H15" s="341"/>
      <c r="I15" s="341"/>
      <c r="J15" s="172"/>
    </row>
    <row r="16" spans="1:14" ht="15.75">
      <c r="A16" s="173"/>
      <c r="B16" s="173"/>
      <c r="C16" s="173"/>
      <c r="D16" s="173"/>
      <c r="E16" s="173"/>
      <c r="F16" s="169"/>
      <c r="G16" s="341"/>
      <c r="H16" s="341"/>
      <c r="I16" s="341"/>
      <c r="J16" s="172"/>
    </row>
    <row r="17" spans="1:18" ht="23.25" customHeight="1">
      <c r="A17" s="210"/>
      <c r="B17" s="344" t="s">
        <v>640</v>
      </c>
      <c r="C17" s="344"/>
      <c r="D17" s="342" t="s">
        <v>641</v>
      </c>
      <c r="E17" s="342"/>
      <c r="F17" s="342"/>
      <c r="G17" s="342"/>
      <c r="H17" s="342"/>
      <c r="I17" s="342"/>
    </row>
    <row r="18" spans="1:18" ht="15.75">
      <c r="A18" s="210" t="s">
        <v>104</v>
      </c>
      <c r="B18" s="210"/>
      <c r="C18" s="210"/>
      <c r="D18" s="210"/>
      <c r="E18" s="169"/>
      <c r="F18" s="169"/>
      <c r="G18" s="169"/>
      <c r="H18" s="169"/>
      <c r="I18" s="169"/>
    </row>
    <row r="19" spans="1:18" ht="15.75">
      <c r="A19" s="210"/>
      <c r="B19" s="210"/>
      <c r="C19" s="210"/>
      <c r="D19" s="210"/>
      <c r="E19" s="169"/>
      <c r="F19" s="169"/>
      <c r="G19" s="169"/>
      <c r="H19" s="169"/>
      <c r="I19" s="169"/>
    </row>
    <row r="20" spans="1:18" ht="15.75" customHeight="1">
      <c r="A20" s="837" t="s">
        <v>745</v>
      </c>
      <c r="B20" s="837"/>
      <c r="C20" s="837"/>
      <c r="D20" s="837"/>
      <c r="E20" s="365" t="str">
        <f>IF('[1]Pension 107(2)'!$I$5="AC",'[1]Pension 107(2)'!F14,"--N.A.--")</f>
        <v>Medical department, Bikaner</v>
      </c>
      <c r="F20" s="365"/>
      <c r="G20" s="365"/>
      <c r="H20" s="365"/>
      <c r="I20" s="365"/>
    </row>
    <row r="21" spans="1:18" ht="15.75">
      <c r="A21" s="210"/>
      <c r="B21" s="210"/>
      <c r="C21" s="210"/>
      <c r="D21" s="210"/>
      <c r="E21" s="365"/>
      <c r="F21" s="365"/>
      <c r="G21" s="365"/>
      <c r="H21" s="365"/>
      <c r="I21" s="365"/>
    </row>
    <row r="22" spans="1:18" ht="19.5" customHeight="1">
      <c r="A22" s="210" t="s">
        <v>746</v>
      </c>
      <c r="B22" s="838">
        <f>IF('[1]Pension 107(2)'!$I$5="AC",'[1]Pension 107(2)'!I14,"--N.A.--")</f>
        <v>37289</v>
      </c>
      <c r="C22" s="838"/>
      <c r="D22" s="837" t="s">
        <v>747</v>
      </c>
      <c r="E22" s="837"/>
      <c r="F22" s="837"/>
      <c r="G22" s="837"/>
      <c r="H22" s="837"/>
      <c r="I22" s="837"/>
    </row>
    <row r="23" spans="1:18" ht="22.5" customHeight="1">
      <c r="A23" s="209" t="str">
        <f>IF($M$1="AA","--N.A.--",IF($M$1="AB","--N.A.--",'[1]Pension 107(2)'!$H$8))</f>
        <v>Shri</v>
      </c>
      <c r="B23" s="839" t="str">
        <f>IF($M$1="AC",'[1]Pension 107(2)'!$I$19,"--N.A.--")</f>
        <v>TUVW</v>
      </c>
      <c r="C23" s="839"/>
      <c r="D23" s="839"/>
      <c r="E23" s="839"/>
      <c r="F23" s="839"/>
      <c r="G23" s="337" t="str">
        <f>IF($M$1="AC",CFront!$G$17,"--N.A.--")</f>
        <v>Widow Daughter of</v>
      </c>
      <c r="H23" s="337"/>
      <c r="I23" s="337"/>
    </row>
    <row r="24" spans="1:18" ht="19.5" customHeight="1">
      <c r="A24" s="335" t="str">
        <f>IF(M1="AC",CIFMS!$F$6,"--N.A.--")</f>
        <v>ABCD</v>
      </c>
      <c r="B24" s="335"/>
      <c r="C24" s="335"/>
      <c r="D24" s="335"/>
      <c r="E24" s="213" t="s">
        <v>749</v>
      </c>
      <c r="F24" s="337" t="str">
        <f>IF($M$1="AC",CIFMS!$F$10,"--N.A.--")</f>
        <v>S.D.I.</v>
      </c>
      <c r="G24" s="337"/>
      <c r="H24" s="337"/>
      <c r="I24" s="337"/>
    </row>
    <row r="25" spans="1:18" ht="24.75" customHeight="1">
      <c r="A25" s="213" t="s">
        <v>750</v>
      </c>
      <c r="B25" s="213" t="str">
        <f>IF($M$1="AC",'[1]Pension 107(2)'!A10,"--N.A.--")</f>
        <v>111XXX</v>
      </c>
      <c r="C25" s="335" t="s">
        <v>751</v>
      </c>
      <c r="D25" s="335"/>
      <c r="E25" s="335"/>
      <c r="F25" s="335"/>
      <c r="G25" s="335"/>
      <c r="H25" s="335"/>
      <c r="I25" s="335"/>
    </row>
    <row r="26" spans="1:18" ht="33" customHeight="1">
      <c r="A26" s="210" t="str">
        <f>A23</f>
        <v>Shri</v>
      </c>
      <c r="B26" s="335" t="str">
        <f>B23</f>
        <v>TUVW</v>
      </c>
      <c r="C26" s="335"/>
      <c r="D26" s="335"/>
      <c r="E26" s="234" t="s">
        <v>860</v>
      </c>
      <c r="F26" s="337" t="str">
        <f>IF($M$1="AC",'[1]Pension 107(2)'!I15,"--N.A.--")</f>
        <v>Married</v>
      </c>
      <c r="G26" s="337"/>
      <c r="H26" s="337" t="s">
        <v>861</v>
      </c>
      <c r="I26" s="337"/>
      <c r="O26" s="337" t="s">
        <v>859</v>
      </c>
      <c r="P26" s="337"/>
      <c r="Q26" s="337"/>
      <c r="R26" s="337"/>
    </row>
    <row r="27" spans="1:18" ht="29.25" customHeight="1">
      <c r="A27" s="343" t="s">
        <v>752</v>
      </c>
      <c r="B27" s="343"/>
      <c r="C27" s="343"/>
      <c r="D27" s="343"/>
      <c r="E27" s="343"/>
      <c r="F27" s="212">
        <f>IF($M$1="AC",'[1]Pension 107(2)'!E15,"--N.A.--")</f>
        <v>12500</v>
      </c>
      <c r="G27" s="370" t="s">
        <v>862</v>
      </c>
      <c r="H27" s="370"/>
      <c r="I27" s="370"/>
    </row>
    <row r="28" spans="1:18" ht="24.75" customHeight="1">
      <c r="A28" s="836" t="s">
        <v>753</v>
      </c>
      <c r="B28" s="836"/>
      <c r="C28" s="836"/>
      <c r="D28" s="836"/>
      <c r="E28" s="836"/>
      <c r="F28" s="836"/>
      <c r="G28" s="836"/>
      <c r="H28" s="836"/>
      <c r="I28" s="836"/>
    </row>
    <row r="29" spans="1:18" ht="24.75" customHeight="1">
      <c r="A29" s="210"/>
      <c r="B29" s="210"/>
      <c r="C29" s="210"/>
      <c r="D29" s="210"/>
      <c r="E29" s="169"/>
      <c r="F29" s="169"/>
      <c r="G29" s="169"/>
      <c r="H29" s="169"/>
      <c r="I29" s="169"/>
    </row>
    <row r="30" spans="1:18" ht="15.75" customHeight="1">
      <c r="A30" s="169"/>
      <c r="B30" s="169"/>
      <c r="C30" s="169"/>
      <c r="D30" s="169"/>
      <c r="E30" s="372" t="str">
        <f>[1]Mastersheet!$G$9</f>
        <v>DEPUTY DIRECTOR, XXXXXXXXX  RAJ, BIKANER</v>
      </c>
      <c r="F30" s="372"/>
      <c r="G30" s="372"/>
      <c r="H30" s="372"/>
      <c r="I30" s="372"/>
    </row>
    <row r="31" spans="1:18" ht="15.75">
      <c r="A31" s="169"/>
      <c r="B31" s="169"/>
      <c r="C31" s="169"/>
      <c r="D31" s="169"/>
      <c r="E31" s="372"/>
      <c r="F31" s="372"/>
      <c r="G31" s="372"/>
      <c r="H31" s="372"/>
      <c r="I31" s="372"/>
    </row>
    <row r="32" spans="1:18" ht="15.75">
      <c r="A32" s="169"/>
      <c r="B32" s="169"/>
      <c r="C32" s="169"/>
      <c r="D32" s="169"/>
      <c r="E32" s="372"/>
      <c r="F32" s="372"/>
      <c r="G32" s="372"/>
      <c r="H32" s="372"/>
      <c r="I32" s="372"/>
    </row>
  </sheetData>
  <mergeCells count="28">
    <mergeCell ref="E10:F10"/>
    <mergeCell ref="G23:I23"/>
    <mergeCell ref="B23:F23"/>
    <mergeCell ref="A24:D24"/>
    <mergeCell ref="F24:I24"/>
    <mergeCell ref="G11:I16"/>
    <mergeCell ref="A12:E12"/>
    <mergeCell ref="A13:E13"/>
    <mergeCell ref="B17:C17"/>
    <mergeCell ref="D17:I17"/>
    <mergeCell ref="B1:H1"/>
    <mergeCell ref="A2:I2"/>
    <mergeCell ref="B3:H6"/>
    <mergeCell ref="A8:I8"/>
    <mergeCell ref="B9:E9"/>
    <mergeCell ref="O26:R26"/>
    <mergeCell ref="B26:D26"/>
    <mergeCell ref="F26:G26"/>
    <mergeCell ref="H26:I26"/>
    <mergeCell ref="C25:I25"/>
    <mergeCell ref="E30:I32"/>
    <mergeCell ref="A27:E27"/>
    <mergeCell ref="G27:I27"/>
    <mergeCell ref="A28:I28"/>
    <mergeCell ref="A20:D20"/>
    <mergeCell ref="E20:I21"/>
    <mergeCell ref="B22:C22"/>
    <mergeCell ref="D22:I22"/>
  </mergeCells>
  <pageMargins left="1.299212598425197" right="0.74803149606299213" top="0.39370078740157483" bottom="0.39370078740157483" header="0.31496062992125984" footer="0.31496062992125984"/>
  <pageSetup paperSize="9" scale="91" orientation="portrait" r:id="rId1"/>
  <headerFooter>
    <oddFooter>&amp;L16.18.1.22.5.19.8√97263.0458756048</oddFooter>
  </headerFooter>
</worksheet>
</file>

<file path=xl/worksheets/sheet21.xml><?xml version="1.0" encoding="utf-8"?>
<worksheet xmlns="http://schemas.openxmlformats.org/spreadsheetml/2006/main" xmlns:r="http://schemas.openxmlformats.org/officeDocument/2006/relationships">
  <sheetPr>
    <pageSetUpPr fitToPage="1"/>
  </sheetPr>
  <dimension ref="A1:G19"/>
  <sheetViews>
    <sheetView view="pageBreakPreview" zoomScaleSheetLayoutView="100" workbookViewId="0">
      <selection sqref="A1:G1"/>
    </sheetView>
  </sheetViews>
  <sheetFormatPr defaultRowHeight="24" customHeight="1"/>
  <cols>
    <col min="1" max="1" width="11.140625" style="240" customWidth="1"/>
    <col min="2" max="2" width="13.42578125" style="240" customWidth="1"/>
    <col min="3" max="3" width="14.42578125" style="240" customWidth="1"/>
    <col min="4" max="4" width="10.28515625" style="240" customWidth="1"/>
    <col min="5" max="5" width="11" style="240" customWidth="1"/>
    <col min="6" max="6" width="10.28515625" style="240" customWidth="1"/>
    <col min="7" max="7" width="14.140625" style="240" customWidth="1"/>
    <col min="8" max="16384" width="9.140625" style="240"/>
  </cols>
  <sheetData>
    <row r="1" spans="1:7" ht="32.25" customHeight="1">
      <c r="A1" s="840" t="s">
        <v>865</v>
      </c>
      <c r="B1" s="840"/>
      <c r="C1" s="840"/>
      <c r="D1" s="840"/>
      <c r="E1" s="840"/>
      <c r="F1" s="840"/>
      <c r="G1" s="840"/>
    </row>
    <row r="2" spans="1:7" ht="24" customHeight="1">
      <c r="A2" s="241" t="s">
        <v>866</v>
      </c>
      <c r="B2" s="241"/>
      <c r="C2" s="241"/>
      <c r="D2" s="241"/>
      <c r="E2" s="840" t="s">
        <v>867</v>
      </c>
      <c r="F2" s="840"/>
      <c r="G2" s="840"/>
    </row>
    <row r="3" spans="1:7" ht="45.75" customHeight="1">
      <c r="A3" s="841" t="s">
        <v>868</v>
      </c>
      <c r="B3" s="841"/>
      <c r="C3" s="841"/>
      <c r="D3" s="841"/>
      <c r="E3" s="841"/>
      <c r="F3" s="841"/>
      <c r="G3" s="841"/>
    </row>
    <row r="4" spans="1:7" ht="24" customHeight="1">
      <c r="A4" s="842" t="s">
        <v>878</v>
      </c>
      <c r="B4" s="842"/>
      <c r="C4" s="842"/>
      <c r="D4" s="842"/>
      <c r="E4" s="842"/>
      <c r="F4" s="842"/>
      <c r="G4" s="842"/>
    </row>
    <row r="5" spans="1:7" ht="24" customHeight="1">
      <c r="A5" s="842" t="s">
        <v>882</v>
      </c>
      <c r="B5" s="842"/>
      <c r="C5" s="842"/>
      <c r="D5" s="842"/>
      <c r="E5" s="842"/>
      <c r="F5" s="842"/>
      <c r="G5" s="842"/>
    </row>
    <row r="6" spans="1:7" ht="24" customHeight="1">
      <c r="A6" s="242" t="s">
        <v>870</v>
      </c>
      <c r="B6" s="843"/>
      <c r="C6" s="843"/>
      <c r="D6" s="242" t="s">
        <v>869</v>
      </c>
      <c r="E6" s="843"/>
      <c r="F6" s="843"/>
      <c r="G6" s="843"/>
    </row>
    <row r="7" spans="1:7" ht="24" customHeight="1">
      <c r="A7" s="842" t="s">
        <v>877</v>
      </c>
      <c r="B7" s="842"/>
      <c r="C7" s="842"/>
      <c r="D7" s="842"/>
      <c r="E7" s="842"/>
      <c r="F7" s="842"/>
      <c r="G7" s="842"/>
    </row>
    <row r="8" spans="1:7" ht="24" customHeight="1">
      <c r="A8" s="842" t="s">
        <v>879</v>
      </c>
      <c r="B8" s="842"/>
      <c r="C8" s="842"/>
      <c r="D8" s="842"/>
      <c r="E8" s="842"/>
      <c r="F8" s="842"/>
      <c r="G8" s="842"/>
    </row>
    <row r="9" spans="1:7" ht="24" customHeight="1">
      <c r="A9" s="842" t="s">
        <v>873</v>
      </c>
      <c r="B9" s="842"/>
      <c r="C9" s="842"/>
      <c r="D9" s="842"/>
      <c r="E9" s="843"/>
      <c r="F9" s="843"/>
      <c r="G9" s="843"/>
    </row>
    <row r="10" spans="1:7" ht="24" customHeight="1">
      <c r="A10" s="842" t="s">
        <v>874</v>
      </c>
      <c r="B10" s="842"/>
      <c r="C10" s="842"/>
      <c r="D10" s="842"/>
      <c r="E10" s="842"/>
      <c r="F10" s="842"/>
      <c r="G10" s="842"/>
    </row>
    <row r="11" spans="1:7" ht="24" customHeight="1">
      <c r="A11" s="842" t="s">
        <v>875</v>
      </c>
      <c r="B11" s="842"/>
      <c r="C11" s="842"/>
      <c r="D11" s="842"/>
      <c r="E11" s="842"/>
      <c r="F11" s="842"/>
      <c r="G11" s="842"/>
    </row>
    <row r="12" spans="1:7" ht="24" customHeight="1">
      <c r="A12" s="842" t="s">
        <v>876</v>
      </c>
      <c r="B12" s="842"/>
      <c r="C12" s="842"/>
      <c r="D12" s="842"/>
      <c r="E12" s="843"/>
      <c r="F12" s="843"/>
      <c r="G12" s="843"/>
    </row>
    <row r="13" spans="1:7" ht="24" customHeight="1">
      <c r="A13" s="842" t="s">
        <v>880</v>
      </c>
      <c r="B13" s="842"/>
      <c r="C13" s="842"/>
      <c r="D13" s="842"/>
      <c r="E13" s="842"/>
      <c r="F13" s="842"/>
      <c r="G13" s="842"/>
    </row>
    <row r="14" spans="1:7" ht="24" customHeight="1">
      <c r="A14" s="842" t="s">
        <v>881</v>
      </c>
      <c r="B14" s="842"/>
      <c r="C14" s="842"/>
      <c r="D14" s="842"/>
      <c r="E14" s="842"/>
      <c r="F14" s="842"/>
      <c r="G14" s="842"/>
    </row>
    <row r="15" spans="1:7" ht="24" customHeight="1">
      <c r="A15" s="241"/>
      <c r="B15" s="241"/>
      <c r="C15" s="241"/>
      <c r="D15" s="241"/>
      <c r="E15" s="241"/>
      <c r="F15" s="241"/>
      <c r="G15" s="241"/>
    </row>
    <row r="16" spans="1:7" ht="24" customHeight="1">
      <c r="A16" s="241"/>
      <c r="B16" s="241"/>
      <c r="C16" s="241"/>
      <c r="D16" s="241"/>
      <c r="E16" s="241"/>
      <c r="F16" s="241"/>
      <c r="G16" s="241"/>
    </row>
    <row r="17" spans="1:7" ht="24" customHeight="1">
      <c r="A17" s="241"/>
      <c r="B17" s="241"/>
      <c r="C17" s="241"/>
      <c r="D17" s="241"/>
      <c r="E17" s="241"/>
      <c r="F17" s="241"/>
      <c r="G17" s="241"/>
    </row>
    <row r="18" spans="1:7" ht="24" customHeight="1">
      <c r="A18" s="241"/>
      <c r="B18" s="241"/>
      <c r="C18" s="241"/>
      <c r="D18" s="840" t="s">
        <v>871</v>
      </c>
      <c r="E18" s="840"/>
      <c r="F18" s="840"/>
      <c r="G18" s="840"/>
    </row>
    <row r="19" spans="1:7" ht="24" customHeight="1">
      <c r="A19" s="241"/>
      <c r="B19" s="241"/>
      <c r="C19" s="241"/>
      <c r="D19" s="840" t="s">
        <v>872</v>
      </c>
      <c r="E19" s="840"/>
      <c r="F19" s="840"/>
      <c r="G19" s="840"/>
    </row>
  </sheetData>
  <mergeCells count="19">
    <mergeCell ref="A14:G14"/>
    <mergeCell ref="D18:G18"/>
    <mergeCell ref="D19:G19"/>
    <mergeCell ref="B6:C6"/>
    <mergeCell ref="E6:G6"/>
    <mergeCell ref="A12:D12"/>
    <mergeCell ref="E12:G12"/>
    <mergeCell ref="A11:G11"/>
    <mergeCell ref="A7:G7"/>
    <mergeCell ref="A8:G8"/>
    <mergeCell ref="A10:G10"/>
    <mergeCell ref="A9:D9"/>
    <mergeCell ref="E9:G9"/>
    <mergeCell ref="A1:G1"/>
    <mergeCell ref="E2:G2"/>
    <mergeCell ref="A3:G3"/>
    <mergeCell ref="A4:G4"/>
    <mergeCell ref="A13:G13"/>
    <mergeCell ref="A5:G5"/>
  </mergeCells>
  <pageMargins left="1" right="0.88" top="0.74803149606299213" bottom="0.74803149606299213" header="0.31496062992125984" footer="0.31496062992125984"/>
  <pageSetup paperSize="9" scale="96" orientation="portrait" verticalDpi="0" r:id="rId1"/>
</worksheet>
</file>

<file path=xl/worksheets/sheet22.xml><?xml version="1.0" encoding="utf-8"?>
<worksheet xmlns="http://schemas.openxmlformats.org/spreadsheetml/2006/main" xmlns:r="http://schemas.openxmlformats.org/officeDocument/2006/relationships">
  <dimension ref="A1:I64"/>
  <sheetViews>
    <sheetView view="pageBreakPreview" topLeftCell="A49" zoomScaleSheetLayoutView="100" workbookViewId="0">
      <selection activeCell="L24" sqref="L24"/>
    </sheetView>
  </sheetViews>
  <sheetFormatPr defaultColWidth="8.85546875" defaultRowHeight="22.9" customHeight="1"/>
  <cols>
    <col min="1" max="2" width="8.85546875" style="219"/>
    <col min="3" max="3" width="11.140625" style="219" customWidth="1"/>
    <col min="4" max="4" width="8.85546875" style="219"/>
    <col min="5" max="5" width="10.5703125" style="219" customWidth="1"/>
    <col min="6" max="8" width="8.85546875" style="219"/>
    <col min="9" max="9" width="12.28515625" style="219" customWidth="1"/>
    <col min="10" max="16384" width="8.85546875" style="219"/>
  </cols>
  <sheetData>
    <row r="1" spans="1:9" ht="22.9" customHeight="1">
      <c r="A1" s="857" t="s">
        <v>801</v>
      </c>
      <c r="B1" s="857"/>
      <c r="C1" s="857"/>
      <c r="D1" s="857"/>
      <c r="E1" s="857"/>
      <c r="F1" s="857"/>
      <c r="G1" s="857"/>
      <c r="H1" s="857"/>
      <c r="I1" s="857"/>
    </row>
    <row r="3" spans="1:9" ht="22.9" customHeight="1">
      <c r="A3" s="219" t="s">
        <v>791</v>
      </c>
      <c r="B3" s="852"/>
      <c r="C3" s="852"/>
      <c r="D3" s="852"/>
      <c r="E3" s="852"/>
      <c r="F3" s="846" t="s">
        <v>792</v>
      </c>
      <c r="G3" s="846"/>
      <c r="H3" s="858" t="s">
        <v>802</v>
      </c>
      <c r="I3" s="859"/>
    </row>
    <row r="4" spans="1:9" ht="22.9" customHeight="1">
      <c r="A4" s="852"/>
      <c r="B4" s="852"/>
      <c r="C4" s="852"/>
      <c r="E4" s="219" t="s">
        <v>793</v>
      </c>
      <c r="F4" s="852"/>
      <c r="G4" s="852"/>
      <c r="H4" s="860"/>
      <c r="I4" s="861"/>
    </row>
    <row r="5" spans="1:9" ht="22.9" customHeight="1">
      <c r="A5" s="219" t="s">
        <v>794</v>
      </c>
      <c r="B5" s="852"/>
      <c r="C5" s="852"/>
      <c r="D5" s="852"/>
      <c r="E5" s="852"/>
      <c r="F5" s="852"/>
      <c r="G5" s="852"/>
      <c r="H5" s="860"/>
      <c r="I5" s="861"/>
    </row>
    <row r="6" spans="1:9" ht="22.9" customHeight="1">
      <c r="A6" s="219" t="s">
        <v>771</v>
      </c>
      <c r="B6" s="852"/>
      <c r="C6" s="852"/>
      <c r="D6" s="219" t="s">
        <v>795</v>
      </c>
      <c r="E6" s="220"/>
      <c r="F6" s="852"/>
      <c r="G6" s="852"/>
      <c r="H6" s="860"/>
      <c r="I6" s="861"/>
    </row>
    <row r="7" spans="1:9" ht="22.9" customHeight="1">
      <c r="A7" s="853" t="s">
        <v>800</v>
      </c>
      <c r="B7" s="853"/>
      <c r="C7" s="853"/>
      <c r="D7" s="853"/>
      <c r="E7" s="853"/>
      <c r="F7" s="853"/>
      <c r="G7" s="853"/>
      <c r="H7" s="862"/>
      <c r="I7" s="863"/>
    </row>
    <row r="8" spans="1:9" ht="22.9" customHeight="1">
      <c r="A8" s="845" t="s">
        <v>804</v>
      </c>
      <c r="B8" s="845"/>
      <c r="C8" s="845"/>
      <c r="D8" s="845"/>
      <c r="E8" s="845"/>
      <c r="F8" s="845"/>
      <c r="G8" s="845"/>
      <c r="H8" s="845"/>
      <c r="I8" s="845"/>
    </row>
    <row r="9" spans="1:9" ht="22.9" customHeight="1">
      <c r="A9" s="845"/>
      <c r="B9" s="845"/>
      <c r="C9" s="845"/>
      <c r="D9" s="845"/>
      <c r="E9" s="845"/>
      <c r="F9" s="845"/>
      <c r="G9" s="845"/>
      <c r="H9" s="845"/>
      <c r="I9" s="845"/>
    </row>
    <row r="10" spans="1:9" ht="22.9" customHeight="1">
      <c r="A10" s="845" t="s">
        <v>805</v>
      </c>
      <c r="B10" s="845"/>
      <c r="C10" s="845"/>
      <c r="D10" s="845"/>
      <c r="E10" s="845"/>
      <c r="F10" s="845"/>
      <c r="G10" s="845"/>
      <c r="H10" s="845"/>
      <c r="I10" s="845"/>
    </row>
    <row r="11" spans="1:9" ht="22.9" customHeight="1">
      <c r="A11" s="845"/>
      <c r="B11" s="845"/>
      <c r="C11" s="845"/>
      <c r="D11" s="845"/>
      <c r="E11" s="845"/>
      <c r="F11" s="845"/>
      <c r="G11" s="845"/>
      <c r="H11" s="845"/>
      <c r="I11" s="845"/>
    </row>
    <row r="12" spans="1:9" ht="3.6" customHeight="1"/>
    <row r="13" spans="1:9" ht="22.9" customHeight="1">
      <c r="A13" s="855" t="s">
        <v>765</v>
      </c>
      <c r="B13" s="854" t="s">
        <v>766</v>
      </c>
      <c r="C13" s="854"/>
      <c r="D13" s="854" t="s">
        <v>767</v>
      </c>
      <c r="E13" s="854"/>
      <c r="F13" s="854" t="s">
        <v>768</v>
      </c>
      <c r="G13" s="854"/>
      <c r="H13" s="854" t="s">
        <v>769</v>
      </c>
      <c r="I13" s="854"/>
    </row>
    <row r="14" spans="1:9" ht="22.9" customHeight="1">
      <c r="A14" s="856"/>
      <c r="B14" s="854"/>
      <c r="C14" s="854"/>
      <c r="D14" s="854"/>
      <c r="E14" s="854"/>
      <c r="F14" s="854"/>
      <c r="G14" s="854"/>
      <c r="H14" s="854"/>
      <c r="I14" s="854"/>
    </row>
    <row r="15" spans="1:9" ht="22.9" customHeight="1">
      <c r="A15" s="221"/>
      <c r="B15" s="847"/>
      <c r="C15" s="847"/>
      <c r="D15" s="847"/>
      <c r="E15" s="847"/>
      <c r="F15" s="847"/>
      <c r="G15" s="847"/>
      <c r="H15" s="847"/>
      <c r="I15" s="847"/>
    </row>
    <row r="16" spans="1:9" ht="22.9" customHeight="1">
      <c r="A16" s="221"/>
      <c r="B16" s="847"/>
      <c r="C16" s="847"/>
      <c r="D16" s="847"/>
      <c r="E16" s="847"/>
      <c r="F16" s="847"/>
      <c r="G16" s="847"/>
      <c r="H16" s="847"/>
      <c r="I16" s="847"/>
    </row>
    <row r="17" spans="1:9" ht="22.9" customHeight="1">
      <c r="A17" s="221"/>
      <c r="B17" s="847"/>
      <c r="C17" s="847"/>
      <c r="D17" s="847"/>
      <c r="E17" s="847"/>
      <c r="F17" s="847"/>
      <c r="G17" s="847"/>
      <c r="H17" s="847"/>
      <c r="I17" s="847"/>
    </row>
    <row r="18" spans="1:9" ht="22.9" customHeight="1">
      <c r="A18" s="221"/>
      <c r="B18" s="847"/>
      <c r="C18" s="847"/>
      <c r="D18" s="847"/>
      <c r="E18" s="847"/>
      <c r="F18" s="847"/>
      <c r="G18" s="847"/>
      <c r="H18" s="847"/>
      <c r="I18" s="847"/>
    </row>
    <row r="19" spans="1:9" ht="22.9" customHeight="1">
      <c r="A19" s="221"/>
      <c r="B19" s="847"/>
      <c r="C19" s="847"/>
      <c r="D19" s="847"/>
      <c r="E19" s="847"/>
      <c r="F19" s="847"/>
      <c r="G19" s="847"/>
      <c r="H19" s="847"/>
      <c r="I19" s="847"/>
    </row>
    <row r="20" spans="1:9" ht="22.9" customHeight="1">
      <c r="A20" s="221"/>
      <c r="B20" s="847"/>
      <c r="C20" s="847"/>
      <c r="D20" s="847"/>
      <c r="E20" s="847"/>
      <c r="F20" s="847"/>
      <c r="G20" s="847"/>
      <c r="H20" s="847"/>
      <c r="I20" s="847"/>
    </row>
    <row r="21" spans="1:9" ht="22.9" customHeight="1">
      <c r="A21" s="221"/>
      <c r="B21" s="847"/>
      <c r="C21" s="847"/>
      <c r="D21" s="847"/>
      <c r="E21" s="847"/>
      <c r="F21" s="847"/>
      <c r="G21" s="847"/>
      <c r="H21" s="847"/>
      <c r="I21" s="847"/>
    </row>
    <row r="22" spans="1:9" ht="7.15" customHeight="1"/>
    <row r="23" spans="1:9" ht="22.9" customHeight="1">
      <c r="A23" s="845" t="s">
        <v>841</v>
      </c>
      <c r="B23" s="845"/>
      <c r="C23" s="845"/>
      <c r="D23" s="845"/>
      <c r="E23" s="845"/>
      <c r="F23" s="845"/>
      <c r="G23" s="845"/>
      <c r="H23" s="845"/>
      <c r="I23" s="845"/>
    </row>
    <row r="24" spans="1:9" ht="11.45" customHeight="1">
      <c r="A24" s="845"/>
      <c r="B24" s="845"/>
      <c r="C24" s="845"/>
      <c r="D24" s="845"/>
      <c r="E24" s="845"/>
      <c r="F24" s="845"/>
      <c r="G24" s="845"/>
      <c r="H24" s="845"/>
      <c r="I24" s="845"/>
    </row>
    <row r="25" spans="1:9" ht="22.9" customHeight="1">
      <c r="A25" s="847" t="s">
        <v>770</v>
      </c>
      <c r="B25" s="847"/>
      <c r="C25" s="847" t="s">
        <v>771</v>
      </c>
      <c r="D25" s="847"/>
      <c r="E25" s="221" t="s">
        <v>772</v>
      </c>
      <c r="F25" s="221" t="s">
        <v>773</v>
      </c>
      <c r="G25" s="221" t="s">
        <v>774</v>
      </c>
      <c r="H25" s="847" t="s">
        <v>769</v>
      </c>
      <c r="I25" s="847"/>
    </row>
    <row r="26" spans="1:9" s="223" customFormat="1" ht="22.9" customHeight="1">
      <c r="A26" s="847">
        <v>1</v>
      </c>
      <c r="B26" s="847"/>
      <c r="C26" s="847">
        <v>2</v>
      </c>
      <c r="D26" s="847"/>
      <c r="E26" s="224">
        <v>3</v>
      </c>
      <c r="F26" s="224">
        <v>4</v>
      </c>
      <c r="G26" s="224">
        <v>5</v>
      </c>
      <c r="H26" s="847">
        <v>6</v>
      </c>
      <c r="I26" s="847"/>
    </row>
    <row r="27" spans="1:9" ht="36" customHeight="1">
      <c r="A27" s="848"/>
      <c r="B27" s="850"/>
      <c r="C27" s="848"/>
      <c r="D27" s="850"/>
      <c r="E27" s="221"/>
      <c r="F27" s="221"/>
      <c r="G27" s="221"/>
      <c r="H27" s="848"/>
      <c r="I27" s="850"/>
    </row>
    <row r="28" spans="1:9" ht="22.9" customHeight="1">
      <c r="A28" s="219" t="s">
        <v>775</v>
      </c>
    </row>
    <row r="29" spans="1:9" ht="22.9" customHeight="1">
      <c r="A29" s="847" t="s">
        <v>776</v>
      </c>
      <c r="B29" s="847"/>
      <c r="C29" s="847"/>
      <c r="D29" s="847"/>
      <c r="E29" s="847" t="s">
        <v>777</v>
      </c>
      <c r="F29" s="847"/>
      <c r="G29" s="847"/>
      <c r="H29" s="847"/>
      <c r="I29" s="847"/>
    </row>
    <row r="30" spans="1:9" ht="28.9" customHeight="1">
      <c r="A30" s="848"/>
      <c r="B30" s="849"/>
      <c r="C30" s="849"/>
      <c r="D30" s="850"/>
      <c r="E30" s="848"/>
      <c r="F30" s="849"/>
      <c r="G30" s="849"/>
      <c r="H30" s="849"/>
      <c r="I30" s="850"/>
    </row>
    <row r="31" spans="1:9" ht="22.9" customHeight="1">
      <c r="A31" s="845" t="s">
        <v>796</v>
      </c>
      <c r="B31" s="845"/>
      <c r="C31" s="845"/>
      <c r="D31" s="845"/>
      <c r="E31" s="845"/>
      <c r="F31" s="845"/>
      <c r="G31" s="845"/>
      <c r="H31" s="845"/>
      <c r="I31" s="845"/>
    </row>
    <row r="32" spans="1:9" ht="22.9" customHeight="1">
      <c r="A32" s="845"/>
      <c r="B32" s="845"/>
      <c r="C32" s="845"/>
      <c r="D32" s="845"/>
      <c r="E32" s="845"/>
      <c r="F32" s="845"/>
      <c r="G32" s="845"/>
      <c r="H32" s="845"/>
      <c r="I32" s="845"/>
    </row>
    <row r="33" spans="1:9" ht="4.1500000000000004" customHeight="1"/>
    <row r="34" spans="1:9" ht="22.9" customHeight="1">
      <c r="A34" s="845" t="s">
        <v>778</v>
      </c>
      <c r="B34" s="845"/>
      <c r="C34" s="845"/>
      <c r="D34" s="845"/>
      <c r="E34" s="845"/>
      <c r="F34" s="845"/>
      <c r="G34" s="845"/>
      <c r="H34" s="845"/>
      <c r="I34" s="845"/>
    </row>
    <row r="35" spans="1:9" ht="22.9" customHeight="1">
      <c r="A35" s="845"/>
      <c r="B35" s="845"/>
      <c r="C35" s="845"/>
      <c r="D35" s="845"/>
      <c r="E35" s="845"/>
      <c r="F35" s="845"/>
      <c r="G35" s="845"/>
      <c r="H35" s="845"/>
      <c r="I35" s="845"/>
    </row>
    <row r="36" spans="1:9" ht="8.4499999999999993" customHeight="1">
      <c r="A36" s="845"/>
      <c r="B36" s="845"/>
      <c r="C36" s="845"/>
      <c r="D36" s="845"/>
      <c r="E36" s="845"/>
      <c r="F36" s="845"/>
      <c r="G36" s="845"/>
      <c r="H36" s="845"/>
      <c r="I36" s="845"/>
    </row>
    <row r="37" spans="1:9" ht="22.9" customHeight="1">
      <c r="A37" s="845" t="s">
        <v>779</v>
      </c>
      <c r="B37" s="845"/>
      <c r="C37" s="845"/>
      <c r="D37" s="845"/>
      <c r="E37" s="845"/>
      <c r="F37" s="845"/>
      <c r="G37" s="845"/>
      <c r="H37" s="845"/>
      <c r="I37" s="845"/>
    </row>
    <row r="38" spans="1:9" ht="22.9" customHeight="1">
      <c r="A38" s="845"/>
      <c r="B38" s="845"/>
      <c r="C38" s="845"/>
      <c r="D38" s="845"/>
      <c r="E38" s="845"/>
      <c r="F38" s="845"/>
      <c r="G38" s="845"/>
      <c r="H38" s="845"/>
      <c r="I38" s="845"/>
    </row>
    <row r="39" spans="1:9" ht="8.4499999999999993" customHeight="1">
      <c r="A39" s="845"/>
      <c r="B39" s="845"/>
      <c r="C39" s="845"/>
      <c r="D39" s="845"/>
      <c r="E39" s="845"/>
      <c r="F39" s="845"/>
      <c r="G39" s="845"/>
      <c r="H39" s="845"/>
      <c r="I39" s="845"/>
    </row>
    <row r="41" spans="1:9" ht="22.9" customHeight="1">
      <c r="F41" s="846" t="s">
        <v>780</v>
      </c>
      <c r="G41" s="846"/>
      <c r="H41" s="846"/>
      <c r="I41" s="846"/>
    </row>
    <row r="42" spans="1:9" ht="22.9" customHeight="1">
      <c r="A42" s="844" t="s">
        <v>781</v>
      </c>
      <c r="B42" s="844"/>
      <c r="C42" s="844"/>
      <c r="D42" s="844"/>
      <c r="E42" s="844"/>
      <c r="F42" s="844"/>
      <c r="G42" s="844"/>
      <c r="H42" s="844"/>
      <c r="I42" s="844"/>
    </row>
    <row r="43" spans="1:9" ht="22.9" customHeight="1">
      <c r="A43" s="845" t="s">
        <v>782</v>
      </c>
      <c r="B43" s="845"/>
      <c r="C43" s="845"/>
      <c r="D43" s="845"/>
      <c r="E43" s="845"/>
      <c r="F43" s="845"/>
      <c r="G43" s="845"/>
      <c r="H43" s="845"/>
      <c r="I43" s="845"/>
    </row>
    <row r="44" spans="1:9" ht="22.9" customHeight="1">
      <c r="A44" s="845"/>
      <c r="B44" s="845"/>
      <c r="C44" s="845"/>
      <c r="D44" s="845"/>
      <c r="E44" s="845"/>
      <c r="F44" s="845"/>
      <c r="G44" s="845"/>
      <c r="H44" s="845"/>
      <c r="I44" s="845"/>
    </row>
    <row r="45" spans="1:9" ht="9.6" customHeight="1">
      <c r="A45" s="845"/>
      <c r="B45" s="845"/>
      <c r="C45" s="845"/>
      <c r="D45" s="845"/>
      <c r="E45" s="845"/>
      <c r="F45" s="845"/>
      <c r="G45" s="845"/>
      <c r="H45" s="845"/>
      <c r="I45" s="845"/>
    </row>
    <row r="47" spans="1:9" ht="22.9" customHeight="1">
      <c r="F47" s="846" t="s">
        <v>780</v>
      </c>
      <c r="G47" s="846"/>
      <c r="H47" s="846"/>
      <c r="I47" s="846"/>
    </row>
    <row r="48" spans="1:9" ht="22.9" customHeight="1">
      <c r="A48" s="219" t="s">
        <v>783</v>
      </c>
    </row>
    <row r="49" spans="1:9" ht="36.6" customHeight="1">
      <c r="A49" s="226" t="s">
        <v>810</v>
      </c>
    </row>
    <row r="50" spans="1:9" ht="37.15" customHeight="1">
      <c r="A50" s="226" t="s">
        <v>797</v>
      </c>
    </row>
    <row r="51" spans="1:9" ht="22.9" customHeight="1">
      <c r="A51" s="219" t="s">
        <v>784</v>
      </c>
    </row>
    <row r="52" spans="1:9" ht="22.9" customHeight="1">
      <c r="A52" s="844" t="s">
        <v>785</v>
      </c>
      <c r="B52" s="844"/>
      <c r="C52" s="844"/>
      <c r="D52" s="844"/>
      <c r="E52" s="844"/>
      <c r="F52" s="844"/>
      <c r="G52" s="844"/>
      <c r="H52" s="844"/>
      <c r="I52" s="844"/>
    </row>
    <row r="53" spans="1:9" ht="22.9" customHeight="1">
      <c r="A53" s="227"/>
      <c r="B53" s="228" t="s">
        <v>806</v>
      </c>
      <c r="C53" s="227"/>
      <c r="D53" s="227"/>
      <c r="E53" s="227"/>
      <c r="F53" s="227"/>
      <c r="G53" s="227"/>
      <c r="H53" s="227"/>
      <c r="I53" s="227"/>
    </row>
    <row r="54" spans="1:9" ht="22.9" customHeight="1">
      <c r="A54" s="228" t="s">
        <v>807</v>
      </c>
      <c r="B54" s="227"/>
      <c r="C54" s="227"/>
      <c r="D54" s="227"/>
      <c r="E54" s="227"/>
      <c r="F54" s="227"/>
      <c r="G54" s="227"/>
      <c r="H54" s="227"/>
      <c r="I54" s="227"/>
    </row>
    <row r="55" spans="1:9" ht="34.9" customHeight="1">
      <c r="A55" s="228" t="s">
        <v>808</v>
      </c>
      <c r="B55" s="227"/>
      <c r="C55" s="227"/>
      <c r="D55" s="227"/>
      <c r="E55" s="227"/>
      <c r="F55" s="227"/>
      <c r="G55" s="227" t="s">
        <v>798</v>
      </c>
      <c r="H55" s="227"/>
      <c r="I55" s="227"/>
    </row>
    <row r="56" spans="1:9" ht="22.9" customHeight="1">
      <c r="A56" s="851" t="s">
        <v>799</v>
      </c>
      <c r="B56" s="851"/>
      <c r="C56" s="851"/>
      <c r="D56" s="851"/>
      <c r="E56" s="851"/>
      <c r="F56" s="851"/>
      <c r="G56" s="851"/>
      <c r="H56" s="851"/>
      <c r="I56" s="851"/>
    </row>
    <row r="57" spans="1:9" ht="22.9" customHeight="1">
      <c r="A57" s="851"/>
      <c r="B57" s="851"/>
      <c r="C57" s="851"/>
      <c r="D57" s="851"/>
      <c r="E57" s="851"/>
      <c r="F57" s="851"/>
      <c r="G57" s="851"/>
      <c r="H57" s="851"/>
      <c r="I57" s="851"/>
    </row>
    <row r="58" spans="1:9" ht="22.9" customHeight="1">
      <c r="A58" s="222"/>
    </row>
    <row r="59" spans="1:9" ht="22.9" customHeight="1">
      <c r="E59" s="846" t="s">
        <v>786</v>
      </c>
      <c r="F59" s="846"/>
      <c r="G59" s="846"/>
      <c r="H59" s="846"/>
      <c r="I59" s="846"/>
    </row>
    <row r="60" spans="1:9" ht="22.9" customHeight="1">
      <c r="E60" s="846" t="s">
        <v>787</v>
      </c>
      <c r="F60" s="846"/>
      <c r="G60" s="846"/>
      <c r="H60" s="846"/>
      <c r="I60" s="846"/>
    </row>
    <row r="61" spans="1:9" ht="22.9" customHeight="1">
      <c r="E61" s="846" t="s">
        <v>809</v>
      </c>
      <c r="F61" s="846"/>
      <c r="G61" s="846"/>
      <c r="H61" s="846"/>
      <c r="I61" s="846"/>
    </row>
    <row r="62" spans="1:9" ht="22.9" customHeight="1">
      <c r="E62" s="846" t="s">
        <v>788</v>
      </c>
      <c r="F62" s="846"/>
      <c r="G62" s="846"/>
      <c r="H62" s="846"/>
      <c r="I62" s="846"/>
    </row>
    <row r="63" spans="1:9" ht="22.9" customHeight="1">
      <c r="A63" s="219" t="s">
        <v>789</v>
      </c>
    </row>
    <row r="64" spans="1:9" ht="22.9" customHeight="1">
      <c r="A64" s="219" t="s">
        <v>790</v>
      </c>
    </row>
  </sheetData>
  <mergeCells count="72">
    <mergeCell ref="A52:I52"/>
    <mergeCell ref="E60:I60"/>
    <mergeCell ref="E59:I59"/>
    <mergeCell ref="E61:I61"/>
    <mergeCell ref="F3:G3"/>
    <mergeCell ref="B21:C21"/>
    <mergeCell ref="D21:E21"/>
    <mergeCell ref="F21:G21"/>
    <mergeCell ref="H21:I21"/>
    <mergeCell ref="B18:C18"/>
    <mergeCell ref="D18:E18"/>
    <mergeCell ref="F18:G18"/>
    <mergeCell ref="H18:I18"/>
    <mergeCell ref="B19:C19"/>
    <mergeCell ref="D19:E19"/>
    <mergeCell ref="B15:C15"/>
    <mergeCell ref="D15:E15"/>
    <mergeCell ref="F15:G15"/>
    <mergeCell ref="H15:I15"/>
    <mergeCell ref="A1:I1"/>
    <mergeCell ref="A8:I9"/>
    <mergeCell ref="B6:C6"/>
    <mergeCell ref="H3:I7"/>
    <mergeCell ref="B13:C14"/>
    <mergeCell ref="B3:E3"/>
    <mergeCell ref="E62:I62"/>
    <mergeCell ref="A56:I57"/>
    <mergeCell ref="A10:I11"/>
    <mergeCell ref="A4:C4"/>
    <mergeCell ref="F6:G6"/>
    <mergeCell ref="A7:G7"/>
    <mergeCell ref="F4:G4"/>
    <mergeCell ref="B5:G5"/>
    <mergeCell ref="D13:E14"/>
    <mergeCell ref="F13:G14"/>
    <mergeCell ref="H13:I14"/>
    <mergeCell ref="A13:A14"/>
    <mergeCell ref="B20:C20"/>
    <mergeCell ref="D20:E20"/>
    <mergeCell ref="F20:G20"/>
    <mergeCell ref="H20:I20"/>
    <mergeCell ref="B16:C16"/>
    <mergeCell ref="D16:E16"/>
    <mergeCell ref="F16:G16"/>
    <mergeCell ref="H16:I16"/>
    <mergeCell ref="B17:C17"/>
    <mergeCell ref="D17:E17"/>
    <mergeCell ref="F17:G17"/>
    <mergeCell ref="H17:I17"/>
    <mergeCell ref="F19:G19"/>
    <mergeCell ref="H19:I19"/>
    <mergeCell ref="A30:D30"/>
    <mergeCell ref="E30:I30"/>
    <mergeCell ref="A23:I24"/>
    <mergeCell ref="A25:B25"/>
    <mergeCell ref="C25:D25"/>
    <mergeCell ref="H25:I25"/>
    <mergeCell ref="A27:B27"/>
    <mergeCell ref="C27:D27"/>
    <mergeCell ref="H27:I27"/>
    <mergeCell ref="E29:I29"/>
    <mergeCell ref="A29:D29"/>
    <mergeCell ref="A26:B26"/>
    <mergeCell ref="C26:D26"/>
    <mergeCell ref="H26:I26"/>
    <mergeCell ref="A42:I42"/>
    <mergeCell ref="A43:I45"/>
    <mergeCell ref="F47:I47"/>
    <mergeCell ref="A31:I32"/>
    <mergeCell ref="A34:I36"/>
    <mergeCell ref="A37:I39"/>
    <mergeCell ref="F41:I41"/>
  </mergeCells>
  <pageMargins left="0.70866141732283472" right="0.39370078740157483" top="0.47244094488188981" bottom="0.51181102362204722" header="0.31496062992125984" footer="0.31496062992125984"/>
  <pageSetup paperSize="9" orientation="portrait" r:id="rId1"/>
  <headerFooter>
    <oddFooter>&amp;L16.18.1.22.5.19.8√97263.0458756048</oddFooter>
  </headerFooter>
  <rowBreaks count="1" manualBreakCount="1">
    <brk id="32" max="16383" man="1"/>
  </rowBreaks>
</worksheet>
</file>

<file path=xl/worksheets/sheet23.xml><?xml version="1.0" encoding="utf-8"?>
<worksheet xmlns="http://schemas.openxmlformats.org/spreadsheetml/2006/main" xmlns:r="http://schemas.openxmlformats.org/officeDocument/2006/relationships">
  <dimension ref="A2:J36"/>
  <sheetViews>
    <sheetView view="pageBreakPreview" zoomScaleSheetLayoutView="100" workbookViewId="0">
      <selection activeCell="B30" sqref="B30:J31"/>
    </sheetView>
  </sheetViews>
  <sheetFormatPr defaultColWidth="8.85546875" defaultRowHeight="15.75"/>
  <cols>
    <col min="1" max="1" width="5.28515625" style="231" customWidth="1"/>
    <col min="2" max="9" width="8.85546875" style="229"/>
    <col min="10" max="10" width="9.85546875" style="229" customWidth="1"/>
    <col min="11" max="16384" width="8.85546875" style="229"/>
  </cols>
  <sheetData>
    <row r="2" spans="1:10" ht="21.75" thickBot="1">
      <c r="A2" s="865" t="s">
        <v>842</v>
      </c>
      <c r="B2" s="865"/>
      <c r="C2" s="865"/>
      <c r="D2" s="865"/>
      <c r="E2" s="865"/>
      <c r="F2" s="865"/>
      <c r="G2" s="865"/>
      <c r="H2" s="865"/>
      <c r="I2" s="865"/>
    </row>
    <row r="3" spans="1:10">
      <c r="A3" s="868" t="s">
        <v>811</v>
      </c>
      <c r="B3" s="868"/>
      <c r="C3" s="868"/>
      <c r="D3" s="868"/>
      <c r="E3" s="868"/>
      <c r="F3" s="868"/>
      <c r="G3" s="868"/>
      <c r="H3" s="877"/>
      <c r="I3" s="871"/>
      <c r="J3" s="872"/>
    </row>
    <row r="4" spans="1:10" ht="18.600000000000001" customHeight="1">
      <c r="A4" s="231">
        <v>1</v>
      </c>
      <c r="B4" s="868" t="s">
        <v>812</v>
      </c>
      <c r="C4" s="868"/>
      <c r="D4" s="868"/>
      <c r="E4" s="866"/>
      <c r="F4" s="866"/>
      <c r="G4" s="866"/>
      <c r="H4" s="867"/>
      <c r="I4" s="873"/>
      <c r="J4" s="874"/>
    </row>
    <row r="5" spans="1:10" ht="19.149999999999999" customHeight="1">
      <c r="A5" s="231">
        <v>2</v>
      </c>
      <c r="B5" s="868" t="s">
        <v>813</v>
      </c>
      <c r="C5" s="868"/>
      <c r="D5" s="868"/>
      <c r="E5" s="866"/>
      <c r="F5" s="866"/>
      <c r="G5" s="866"/>
      <c r="H5" s="867"/>
      <c r="I5" s="873"/>
      <c r="J5" s="874"/>
    </row>
    <row r="6" spans="1:10">
      <c r="A6" s="231">
        <v>3</v>
      </c>
      <c r="B6" s="868" t="s">
        <v>828</v>
      </c>
      <c r="C6" s="868"/>
      <c r="D6" s="868"/>
      <c r="E6" s="866"/>
      <c r="F6" s="866"/>
      <c r="G6" s="866"/>
      <c r="H6" s="867"/>
      <c r="I6" s="873"/>
      <c r="J6" s="874"/>
    </row>
    <row r="7" spans="1:10" ht="28.15" customHeight="1">
      <c r="B7" s="853" t="s">
        <v>814</v>
      </c>
      <c r="C7" s="853"/>
      <c r="D7" s="853"/>
      <c r="E7" s="852"/>
      <c r="F7" s="852"/>
      <c r="G7" s="852"/>
      <c r="H7" s="864"/>
      <c r="I7" s="873"/>
      <c r="J7" s="874"/>
    </row>
    <row r="8" spans="1:10" ht="29.45" customHeight="1" thickBot="1">
      <c r="B8" s="853" t="s">
        <v>815</v>
      </c>
      <c r="C8" s="853"/>
      <c r="D8" s="853"/>
      <c r="E8" s="852"/>
      <c r="F8" s="852"/>
      <c r="G8" s="852"/>
      <c r="H8" s="864"/>
      <c r="I8" s="875"/>
      <c r="J8" s="876"/>
    </row>
    <row r="9" spans="1:10" ht="19.149999999999999" customHeight="1">
      <c r="A9" s="231">
        <v>4</v>
      </c>
      <c r="B9" s="868" t="s">
        <v>816</v>
      </c>
      <c r="C9" s="868"/>
      <c r="D9" s="866"/>
      <c r="E9" s="866"/>
      <c r="F9" s="868" t="s">
        <v>771</v>
      </c>
      <c r="G9" s="868"/>
      <c r="H9" s="866"/>
      <c r="I9" s="866"/>
      <c r="J9" s="866"/>
    </row>
    <row r="10" spans="1:10" ht="19.149999999999999" customHeight="1">
      <c r="B10" s="868" t="s">
        <v>795</v>
      </c>
      <c r="C10" s="868"/>
      <c r="D10" s="869"/>
      <c r="E10" s="869"/>
      <c r="F10" s="868" t="s">
        <v>832</v>
      </c>
      <c r="G10" s="868"/>
      <c r="H10" s="232"/>
      <c r="I10" s="227"/>
      <c r="J10" s="227"/>
    </row>
    <row r="11" spans="1:10" ht="19.149999999999999" customHeight="1">
      <c r="A11" s="231">
        <v>5</v>
      </c>
      <c r="B11" s="868" t="s">
        <v>817</v>
      </c>
      <c r="C11" s="868"/>
      <c r="D11" s="868"/>
      <c r="E11" s="868"/>
      <c r="F11" s="866"/>
      <c r="G11" s="866"/>
      <c r="H11" s="866"/>
      <c r="I11" s="866"/>
      <c r="J11" s="866"/>
    </row>
    <row r="12" spans="1:10" ht="19.149999999999999" customHeight="1">
      <c r="A12" s="231">
        <v>6</v>
      </c>
      <c r="B12" s="227" t="s">
        <v>829</v>
      </c>
      <c r="C12" s="227"/>
      <c r="D12" s="227"/>
      <c r="E12" s="232"/>
      <c r="F12" s="868" t="s">
        <v>833</v>
      </c>
      <c r="G12" s="868"/>
      <c r="H12" s="229" t="s">
        <v>834</v>
      </c>
      <c r="I12" s="227"/>
      <c r="J12" s="232"/>
    </row>
    <row r="13" spans="1:10" ht="19.149999999999999" customHeight="1">
      <c r="A13" s="231">
        <v>7</v>
      </c>
      <c r="B13" s="868" t="s">
        <v>818</v>
      </c>
      <c r="C13" s="868"/>
      <c r="D13" s="227"/>
      <c r="E13" s="232"/>
      <c r="F13" s="227" t="s">
        <v>835</v>
      </c>
      <c r="G13" s="232"/>
      <c r="H13" s="232"/>
      <c r="I13" s="227" t="s">
        <v>836</v>
      </c>
      <c r="J13" s="232"/>
    </row>
    <row r="14" spans="1:10" ht="19.149999999999999" customHeight="1">
      <c r="A14" s="231">
        <v>8</v>
      </c>
      <c r="B14" s="868" t="s">
        <v>830</v>
      </c>
      <c r="C14" s="868"/>
      <c r="D14" s="868"/>
      <c r="E14" s="868"/>
      <c r="F14" s="868"/>
      <c r="G14" s="868"/>
      <c r="H14" s="868"/>
      <c r="I14" s="868"/>
      <c r="J14" s="868"/>
    </row>
    <row r="15" spans="1:10" ht="19.149999999999999" customHeight="1">
      <c r="A15" s="231">
        <v>9</v>
      </c>
      <c r="B15" s="868" t="s">
        <v>831</v>
      </c>
      <c r="C15" s="868"/>
      <c r="D15" s="868"/>
      <c r="E15" s="868"/>
      <c r="F15" s="868"/>
      <c r="G15" s="868"/>
      <c r="H15" s="868"/>
      <c r="I15" s="868"/>
      <c r="J15" s="868"/>
    </row>
    <row r="16" spans="1:10">
      <c r="A16" s="231">
        <v>10</v>
      </c>
      <c r="B16" s="868" t="s">
        <v>819</v>
      </c>
      <c r="C16" s="868"/>
      <c r="D16" s="868"/>
      <c r="E16" s="868"/>
      <c r="F16" s="866"/>
      <c r="G16" s="866"/>
      <c r="H16" s="866"/>
      <c r="I16" s="866"/>
      <c r="J16" s="866"/>
    </row>
    <row r="17" spans="1:10" ht="19.149999999999999" customHeight="1">
      <c r="A17" s="231">
        <v>11</v>
      </c>
      <c r="B17" s="870" t="s">
        <v>840</v>
      </c>
      <c r="C17" s="870"/>
      <c r="D17" s="870"/>
      <c r="E17" s="870"/>
      <c r="F17" s="870"/>
      <c r="G17" s="870"/>
      <c r="H17" s="870"/>
      <c r="I17" s="870"/>
      <c r="J17" s="870"/>
    </row>
    <row r="18" spans="1:10">
      <c r="B18" s="870"/>
      <c r="C18" s="870"/>
      <c r="D18" s="870"/>
      <c r="E18" s="870"/>
      <c r="F18" s="870"/>
      <c r="G18" s="870"/>
      <c r="H18" s="870"/>
      <c r="I18" s="870"/>
      <c r="J18" s="870"/>
    </row>
    <row r="19" spans="1:10">
      <c r="A19" s="231">
        <v>12</v>
      </c>
      <c r="B19" s="870" t="s">
        <v>839</v>
      </c>
      <c r="C19" s="870"/>
      <c r="D19" s="870"/>
      <c r="E19" s="870"/>
      <c r="F19" s="870"/>
      <c r="G19" s="870"/>
      <c r="H19" s="870"/>
      <c r="I19" s="870"/>
      <c r="J19" s="870"/>
    </row>
    <row r="20" spans="1:10">
      <c r="B20" s="870"/>
      <c r="C20" s="870"/>
      <c r="D20" s="870"/>
      <c r="E20" s="870"/>
      <c r="F20" s="870"/>
      <c r="G20" s="870"/>
      <c r="H20" s="870"/>
      <c r="I20" s="870"/>
      <c r="J20" s="870"/>
    </row>
    <row r="21" spans="1:10">
      <c r="A21" s="231">
        <v>13</v>
      </c>
      <c r="B21" s="868" t="s">
        <v>820</v>
      </c>
      <c r="C21" s="868"/>
      <c r="D21" s="868"/>
      <c r="E21" s="868"/>
      <c r="F21" s="868"/>
      <c r="G21" s="868"/>
      <c r="H21" s="868"/>
      <c r="I21" s="868"/>
      <c r="J21" s="868"/>
    </row>
    <row r="22" spans="1:10" ht="46.15" customHeight="1">
      <c r="A22" s="225" t="s">
        <v>821</v>
      </c>
      <c r="B22" s="854" t="s">
        <v>822</v>
      </c>
      <c r="C22" s="854"/>
      <c r="D22" s="854"/>
      <c r="E22" s="230" t="s">
        <v>793</v>
      </c>
      <c r="F22" s="225" t="s">
        <v>823</v>
      </c>
      <c r="G22" s="854" t="s">
        <v>837</v>
      </c>
      <c r="H22" s="854"/>
      <c r="I22" s="854"/>
      <c r="J22" s="230" t="s">
        <v>769</v>
      </c>
    </row>
    <row r="23" spans="1:10" ht="20.45" customHeight="1">
      <c r="A23" s="225"/>
      <c r="B23" s="854"/>
      <c r="C23" s="854"/>
      <c r="D23" s="854"/>
      <c r="E23" s="230"/>
      <c r="F23" s="230"/>
      <c r="G23" s="854"/>
      <c r="H23" s="854"/>
      <c r="I23" s="854"/>
      <c r="J23" s="230"/>
    </row>
    <row r="24" spans="1:10" ht="20.45" customHeight="1">
      <c r="A24" s="225"/>
      <c r="B24" s="854"/>
      <c r="C24" s="854"/>
      <c r="D24" s="854"/>
      <c r="E24" s="230"/>
      <c r="F24" s="230"/>
      <c r="G24" s="854"/>
      <c r="H24" s="854"/>
      <c r="I24" s="854"/>
      <c r="J24" s="230"/>
    </row>
    <row r="25" spans="1:10" ht="20.45" customHeight="1">
      <c r="A25" s="225"/>
      <c r="B25" s="854"/>
      <c r="C25" s="854"/>
      <c r="D25" s="854"/>
      <c r="E25" s="230"/>
      <c r="F25" s="230"/>
      <c r="G25" s="854"/>
      <c r="H25" s="854"/>
      <c r="I25" s="854"/>
      <c r="J25" s="230"/>
    </row>
    <row r="26" spans="1:10" ht="20.45" customHeight="1">
      <c r="A26" s="225"/>
      <c r="B26" s="854"/>
      <c r="C26" s="854"/>
      <c r="D26" s="854"/>
      <c r="E26" s="230"/>
      <c r="F26" s="230"/>
      <c r="G26" s="854"/>
      <c r="H26" s="854"/>
      <c r="I26" s="854"/>
      <c r="J26" s="230"/>
    </row>
    <row r="27" spans="1:10" ht="20.45" customHeight="1">
      <c r="A27" s="225"/>
      <c r="B27" s="854"/>
      <c r="C27" s="854"/>
      <c r="D27" s="854"/>
      <c r="E27" s="230"/>
      <c r="F27" s="230"/>
      <c r="G27" s="854"/>
      <c r="H27" s="854"/>
      <c r="I27" s="854"/>
      <c r="J27" s="230"/>
    </row>
    <row r="28" spans="1:10" ht="19.149999999999999" customHeight="1">
      <c r="B28" s="868" t="s">
        <v>838</v>
      </c>
      <c r="C28" s="868"/>
      <c r="D28" s="868"/>
      <c r="E28" s="868"/>
      <c r="F28" s="868"/>
      <c r="G28" s="868"/>
      <c r="H28" s="868"/>
      <c r="I28" s="868"/>
      <c r="J28" s="868"/>
    </row>
    <row r="29" spans="1:10">
      <c r="B29" s="869"/>
      <c r="C29" s="869"/>
      <c r="D29" s="869"/>
      <c r="E29" s="869"/>
      <c r="F29" s="869"/>
      <c r="G29" s="869"/>
      <c r="H29" s="869"/>
      <c r="I29" s="869"/>
      <c r="J29" s="869"/>
    </row>
    <row r="30" spans="1:10">
      <c r="A30" s="231">
        <v>14</v>
      </c>
      <c r="B30" s="870" t="s">
        <v>824</v>
      </c>
      <c r="C30" s="870"/>
      <c r="D30" s="870"/>
      <c r="E30" s="870"/>
      <c r="F30" s="870"/>
      <c r="G30" s="870"/>
      <c r="H30" s="870"/>
      <c r="I30" s="870"/>
      <c r="J30" s="870"/>
    </row>
    <row r="31" spans="1:10">
      <c r="B31" s="870"/>
      <c r="C31" s="870"/>
      <c r="D31" s="870"/>
      <c r="E31" s="870"/>
      <c r="F31" s="870"/>
      <c r="G31" s="870"/>
      <c r="H31" s="870"/>
      <c r="I31" s="870"/>
      <c r="J31" s="870"/>
    </row>
    <row r="32" spans="1:10">
      <c r="B32" s="870" t="s">
        <v>825</v>
      </c>
      <c r="C32" s="870"/>
      <c r="D32" s="870"/>
      <c r="E32" s="870"/>
      <c r="F32" s="870"/>
      <c r="G32" s="870"/>
      <c r="H32" s="870"/>
      <c r="I32" s="870"/>
      <c r="J32" s="870"/>
    </row>
    <row r="33" spans="2:10">
      <c r="B33" s="870"/>
      <c r="C33" s="870"/>
      <c r="D33" s="870"/>
      <c r="E33" s="870"/>
      <c r="F33" s="870"/>
      <c r="G33" s="870"/>
      <c r="H33" s="870"/>
      <c r="I33" s="870"/>
      <c r="J33" s="870"/>
    </row>
    <row r="34" spans="2:10">
      <c r="B34" s="229" t="s">
        <v>790</v>
      </c>
    </row>
    <row r="35" spans="2:10">
      <c r="B35" s="229" t="s">
        <v>826</v>
      </c>
    </row>
    <row r="36" spans="2:10">
      <c r="H36" s="869" t="s">
        <v>827</v>
      </c>
      <c r="I36" s="869"/>
      <c r="J36" s="869"/>
    </row>
  </sheetData>
  <mergeCells count="48">
    <mergeCell ref="B32:J33"/>
    <mergeCell ref="B30:J31"/>
    <mergeCell ref="H36:J36"/>
    <mergeCell ref="B4:D4"/>
    <mergeCell ref="B5:D5"/>
    <mergeCell ref="B6:D6"/>
    <mergeCell ref="B7:D7"/>
    <mergeCell ref="B8:D8"/>
    <mergeCell ref="I3:J8"/>
    <mergeCell ref="A3:H3"/>
    <mergeCell ref="E4:H4"/>
    <mergeCell ref="B26:D26"/>
    <mergeCell ref="G26:I26"/>
    <mergeCell ref="B27:D27"/>
    <mergeCell ref="G27:I27"/>
    <mergeCell ref="B28:J28"/>
    <mergeCell ref="B29:J29"/>
    <mergeCell ref="B23:D23"/>
    <mergeCell ref="G23:I23"/>
    <mergeCell ref="B24:D24"/>
    <mergeCell ref="G24:I24"/>
    <mergeCell ref="B25:D25"/>
    <mergeCell ref="G25:I25"/>
    <mergeCell ref="B17:J18"/>
    <mergeCell ref="B19:J20"/>
    <mergeCell ref="B21:J21"/>
    <mergeCell ref="G22:I22"/>
    <mergeCell ref="B22:D22"/>
    <mergeCell ref="F12:G12"/>
    <mergeCell ref="B13:C13"/>
    <mergeCell ref="B14:J14"/>
    <mergeCell ref="B15:J15"/>
    <mergeCell ref="F16:J16"/>
    <mergeCell ref="B16:E16"/>
    <mergeCell ref="F11:J11"/>
    <mergeCell ref="B9:C9"/>
    <mergeCell ref="F9:G9"/>
    <mergeCell ref="H9:J9"/>
    <mergeCell ref="B10:C10"/>
    <mergeCell ref="D9:E9"/>
    <mergeCell ref="D10:E10"/>
    <mergeCell ref="F10:G10"/>
    <mergeCell ref="B11:E11"/>
    <mergeCell ref="E8:H8"/>
    <mergeCell ref="A2:I2"/>
    <mergeCell ref="E5:H5"/>
    <mergeCell ref="E6:H6"/>
    <mergeCell ref="E7:H7"/>
  </mergeCells>
  <pageMargins left="0.70866141732283472" right="0.59055118110236227" top="0.51181102362204722" bottom="0.74803149606299213" header="0.31496062992125984" footer="0.31496062992125984"/>
  <pageSetup paperSize="9" orientation="portrait" r:id="rId1"/>
  <headerFooter>
    <oddFooter>&amp;L16.18.1.22.5.19.8√97263.0458756048</oddFooter>
  </headerFooter>
</worksheet>
</file>

<file path=xl/worksheets/sheet24.xml><?xml version="1.0" encoding="utf-8"?>
<worksheet xmlns="http://schemas.openxmlformats.org/spreadsheetml/2006/main" xmlns:r="http://schemas.openxmlformats.org/officeDocument/2006/relationships">
  <dimension ref="A1:J32"/>
  <sheetViews>
    <sheetView view="pageBreakPreview" zoomScaleSheetLayoutView="100" workbookViewId="0">
      <selection activeCell="L29" sqref="L29"/>
    </sheetView>
  </sheetViews>
  <sheetFormatPr defaultRowHeight="15"/>
  <cols>
    <col min="6" max="6" width="11.5703125" customWidth="1"/>
  </cols>
  <sheetData>
    <row r="1" spans="1:10" ht="20.25">
      <c r="A1" s="878" t="s">
        <v>843</v>
      </c>
      <c r="B1" s="878"/>
      <c r="C1" s="878"/>
      <c r="D1" s="878"/>
      <c r="E1" s="878"/>
      <c r="F1" s="878"/>
      <c r="G1" s="878"/>
      <c r="H1" s="878"/>
      <c r="I1" s="878"/>
      <c r="J1" s="233"/>
    </row>
    <row r="2" spans="1:10" ht="25.15" customHeight="1">
      <c r="A2" s="229" t="s">
        <v>844</v>
      </c>
      <c r="B2" s="229"/>
      <c r="C2" s="229"/>
      <c r="D2" s="229"/>
      <c r="E2" s="233"/>
      <c r="F2" s="233"/>
      <c r="G2" s="233"/>
      <c r="H2" s="233"/>
      <c r="I2" s="233"/>
      <c r="J2" s="233"/>
    </row>
    <row r="3" spans="1:10" ht="25.15" customHeight="1">
      <c r="A3" s="229" t="s">
        <v>845</v>
      </c>
      <c r="B3" s="866"/>
      <c r="C3" s="866"/>
      <c r="D3" s="866"/>
      <c r="E3" s="866"/>
      <c r="F3" s="229" t="s">
        <v>846</v>
      </c>
      <c r="G3" s="879"/>
      <c r="H3" s="879"/>
      <c r="I3" s="879"/>
      <c r="J3" s="233"/>
    </row>
    <row r="4" spans="1:10" ht="25.15" customHeight="1">
      <c r="A4" s="229" t="s">
        <v>847</v>
      </c>
      <c r="B4" s="866"/>
      <c r="C4" s="866"/>
      <c r="D4" s="866"/>
      <c r="E4" s="866"/>
      <c r="F4" s="866"/>
      <c r="G4" s="866"/>
      <c r="H4" s="866"/>
      <c r="I4" s="866"/>
      <c r="J4" s="233"/>
    </row>
    <row r="5" spans="1:10" ht="25.15" customHeight="1">
      <c r="A5" s="229" t="s">
        <v>848</v>
      </c>
      <c r="B5" s="229"/>
      <c r="C5" s="866"/>
      <c r="D5" s="866"/>
      <c r="E5" s="866"/>
      <c r="F5" s="866"/>
      <c r="G5" s="866"/>
      <c r="H5" s="866"/>
      <c r="I5" s="866"/>
      <c r="J5" s="233"/>
    </row>
    <row r="6" spans="1:10" ht="25.15" customHeight="1">
      <c r="A6" s="229" t="s">
        <v>849</v>
      </c>
      <c r="B6" s="866"/>
      <c r="C6" s="866"/>
      <c r="D6" s="866"/>
      <c r="E6" s="866"/>
      <c r="F6" s="866"/>
      <c r="G6" s="229" t="s">
        <v>854</v>
      </c>
      <c r="H6" s="233"/>
      <c r="I6" s="233"/>
      <c r="J6" s="233"/>
    </row>
    <row r="7" spans="1:10" ht="25.15" customHeight="1">
      <c r="A7" t="s">
        <v>855</v>
      </c>
      <c r="B7" s="229"/>
      <c r="C7" s="229"/>
      <c r="D7" s="229"/>
      <c r="E7" s="233"/>
      <c r="F7" s="233"/>
      <c r="G7" s="233"/>
      <c r="H7" s="233"/>
      <c r="I7" s="233"/>
      <c r="J7" s="233"/>
    </row>
    <row r="8" spans="1:10" ht="25.15" customHeight="1">
      <c r="A8" s="868" t="s">
        <v>850</v>
      </c>
      <c r="B8" s="868"/>
      <c r="C8" s="866"/>
      <c r="D8" s="866"/>
      <c r="E8" s="866"/>
      <c r="F8" s="229" t="s">
        <v>846</v>
      </c>
      <c r="G8" s="879"/>
      <c r="H8" s="879"/>
      <c r="I8" s="879"/>
      <c r="J8" s="233"/>
    </row>
    <row r="9" spans="1:10" ht="25.15" customHeight="1">
      <c r="B9" s="229"/>
      <c r="C9" s="229"/>
      <c r="D9" s="229"/>
      <c r="E9" s="233"/>
      <c r="F9" s="233"/>
      <c r="G9" s="233"/>
      <c r="H9" s="233"/>
      <c r="I9" s="233"/>
      <c r="J9" s="233"/>
    </row>
    <row r="10" spans="1:10" ht="25.15" customHeight="1">
      <c r="A10" s="229" t="s">
        <v>851</v>
      </c>
      <c r="B10" s="866"/>
      <c r="C10" s="866"/>
      <c r="D10" s="866"/>
      <c r="E10" s="866"/>
      <c r="F10" s="866"/>
      <c r="G10" s="866"/>
      <c r="H10" s="866"/>
      <c r="I10" s="866"/>
      <c r="J10" s="233"/>
    </row>
    <row r="11" spans="1:10" ht="25.15" customHeight="1">
      <c r="A11" s="870" t="s">
        <v>856</v>
      </c>
      <c r="B11" s="870"/>
      <c r="C11" s="870"/>
      <c r="D11" s="870"/>
      <c r="E11" s="870"/>
      <c r="F11" s="870"/>
      <c r="G11" s="870"/>
      <c r="H11" s="870"/>
      <c r="I11" s="870"/>
      <c r="J11" s="233"/>
    </row>
    <row r="12" spans="1:10" ht="25.15" customHeight="1">
      <c r="A12" s="870"/>
      <c r="B12" s="870"/>
      <c r="C12" s="870"/>
      <c r="D12" s="870"/>
      <c r="E12" s="870"/>
      <c r="F12" s="870"/>
      <c r="G12" s="870"/>
      <c r="H12" s="870"/>
      <c r="I12" s="870"/>
      <c r="J12" s="233"/>
    </row>
    <row r="13" spans="1:10" ht="25.15" customHeight="1">
      <c r="B13" s="229"/>
      <c r="C13" s="229"/>
      <c r="E13" s="227"/>
      <c r="F13" s="227" t="s">
        <v>857</v>
      </c>
      <c r="G13" s="233"/>
      <c r="H13" s="233"/>
      <c r="I13" s="233"/>
      <c r="J13" s="233"/>
    </row>
    <row r="14" spans="1:10" ht="20.25">
      <c r="B14" s="229"/>
      <c r="C14" s="229"/>
      <c r="E14" s="233"/>
      <c r="F14" s="229" t="s">
        <v>852</v>
      </c>
      <c r="G14" s="879"/>
      <c r="H14" s="879"/>
      <c r="I14" s="233"/>
      <c r="J14" s="233"/>
    </row>
    <row r="15" spans="1:10" ht="20.25">
      <c r="B15" s="229"/>
      <c r="C15" s="229"/>
      <c r="E15" s="233"/>
      <c r="F15" s="229" t="s">
        <v>826</v>
      </c>
      <c r="G15" s="879"/>
      <c r="H15" s="879"/>
      <c r="I15" s="233"/>
      <c r="J15" s="233"/>
    </row>
    <row r="16" spans="1:10" ht="20.25">
      <c r="A16" s="229" t="s">
        <v>853</v>
      </c>
      <c r="B16" s="229"/>
      <c r="C16" s="229"/>
      <c r="D16" s="229"/>
      <c r="E16" s="233"/>
      <c r="F16" s="233"/>
      <c r="G16" s="233"/>
      <c r="H16" s="233"/>
      <c r="I16" s="233"/>
      <c r="J16" s="233"/>
    </row>
    <row r="17" spans="1:10" ht="20.25">
      <c r="A17" s="229" t="s">
        <v>845</v>
      </c>
      <c r="B17" s="866"/>
      <c r="C17" s="866"/>
      <c r="D17" s="866"/>
      <c r="E17" s="866"/>
      <c r="F17" s="229" t="s">
        <v>846</v>
      </c>
      <c r="G17" s="879"/>
      <c r="H17" s="879"/>
      <c r="I17" s="879"/>
      <c r="J17" s="233"/>
    </row>
    <row r="18" spans="1:10" ht="20.25">
      <c r="A18" s="229" t="s">
        <v>847</v>
      </c>
      <c r="B18" s="866"/>
      <c r="C18" s="866"/>
      <c r="D18" s="866"/>
      <c r="E18" s="866"/>
      <c r="F18" s="866"/>
      <c r="G18" s="866"/>
      <c r="H18" s="866"/>
      <c r="I18" s="866"/>
      <c r="J18" s="233"/>
    </row>
    <row r="19" spans="1:10" ht="20.25">
      <c r="A19" s="229" t="s">
        <v>848</v>
      </c>
      <c r="B19" s="229"/>
      <c r="C19" s="866"/>
      <c r="D19" s="866"/>
      <c r="E19" s="866"/>
      <c r="F19" s="866"/>
      <c r="G19" s="866"/>
      <c r="H19" s="866"/>
      <c r="I19" s="866"/>
      <c r="J19" s="233"/>
    </row>
    <row r="20" spans="1:10" ht="20.25">
      <c r="A20" s="229" t="s">
        <v>849</v>
      </c>
      <c r="B20" s="866"/>
      <c r="C20" s="866"/>
      <c r="D20" s="866"/>
      <c r="E20" s="866"/>
      <c r="F20" s="866"/>
      <c r="G20" s="229" t="s">
        <v>854</v>
      </c>
      <c r="H20" s="233"/>
      <c r="I20" s="233"/>
      <c r="J20" s="233"/>
    </row>
    <row r="21" spans="1:10" ht="20.25">
      <c r="A21" t="s">
        <v>855</v>
      </c>
      <c r="B21" s="229"/>
      <c r="C21" s="229"/>
      <c r="D21" s="229"/>
      <c r="E21" s="233"/>
      <c r="F21" s="233"/>
      <c r="G21" s="233"/>
      <c r="H21" s="233"/>
      <c r="I21" s="233"/>
      <c r="J21" s="233"/>
    </row>
    <row r="22" spans="1:10" ht="20.25">
      <c r="A22" s="868" t="s">
        <v>850</v>
      </c>
      <c r="B22" s="868"/>
      <c r="C22" s="866"/>
      <c r="D22" s="866"/>
      <c r="E22" s="866"/>
      <c r="F22" s="229" t="s">
        <v>846</v>
      </c>
      <c r="G22" s="879"/>
      <c r="H22" s="879"/>
      <c r="I22" s="879"/>
      <c r="J22" s="233"/>
    </row>
    <row r="23" spans="1:10" ht="20.25">
      <c r="B23" s="229"/>
      <c r="C23" s="229"/>
      <c r="D23" s="229"/>
      <c r="E23" s="233"/>
      <c r="F23" s="233"/>
      <c r="G23" s="233"/>
      <c r="H23" s="233"/>
      <c r="I23" s="233"/>
      <c r="J23" s="233"/>
    </row>
    <row r="24" spans="1:10" ht="20.25">
      <c r="A24" s="229" t="s">
        <v>851</v>
      </c>
      <c r="B24" s="866"/>
      <c r="C24" s="866"/>
      <c r="D24" s="866"/>
      <c r="E24" s="866"/>
      <c r="F24" s="866"/>
      <c r="G24" s="866"/>
      <c r="H24" s="866"/>
      <c r="I24" s="866"/>
      <c r="J24" s="233"/>
    </row>
    <row r="25" spans="1:10" ht="20.25">
      <c r="A25" s="870" t="s">
        <v>856</v>
      </c>
      <c r="B25" s="870"/>
      <c r="C25" s="870"/>
      <c r="D25" s="870"/>
      <c r="E25" s="870"/>
      <c r="F25" s="870"/>
      <c r="G25" s="870"/>
      <c r="H25" s="870"/>
      <c r="I25" s="870"/>
      <c r="J25" s="233"/>
    </row>
    <row r="26" spans="1:10" ht="20.25">
      <c r="A26" s="870"/>
      <c r="B26" s="870"/>
      <c r="C26" s="870"/>
      <c r="D26" s="870"/>
      <c r="E26" s="870"/>
      <c r="F26" s="870"/>
      <c r="G26" s="870"/>
      <c r="H26" s="870"/>
      <c r="I26" s="870"/>
      <c r="J26" s="233"/>
    </row>
    <row r="27" spans="1:10" ht="20.25">
      <c r="B27" s="229"/>
      <c r="C27" s="229"/>
      <c r="E27" s="227"/>
      <c r="F27" s="227" t="s">
        <v>857</v>
      </c>
      <c r="G27" s="233"/>
      <c r="H27" s="233"/>
      <c r="I27" s="233"/>
      <c r="J27" s="233"/>
    </row>
    <row r="28" spans="1:10" ht="20.25">
      <c r="B28" s="229"/>
      <c r="C28" s="229"/>
      <c r="E28" s="233"/>
      <c r="F28" s="229" t="s">
        <v>852</v>
      </c>
      <c r="G28" s="879"/>
      <c r="H28" s="879"/>
      <c r="I28" s="233"/>
      <c r="J28" s="233"/>
    </row>
    <row r="29" spans="1:10" ht="20.25">
      <c r="B29" s="229"/>
      <c r="C29" s="229"/>
      <c r="E29" s="233"/>
      <c r="F29" s="229" t="s">
        <v>826</v>
      </c>
      <c r="G29" s="879"/>
      <c r="H29" s="879"/>
      <c r="I29" s="233"/>
      <c r="J29" s="233"/>
    </row>
    <row r="30" spans="1:10" ht="20.25">
      <c r="A30" s="229"/>
      <c r="B30" s="229"/>
      <c r="C30" s="229"/>
      <c r="D30" s="229"/>
      <c r="E30" s="233"/>
      <c r="F30" s="233"/>
      <c r="G30" s="233"/>
      <c r="H30" s="233"/>
      <c r="I30" s="233"/>
      <c r="J30" s="233"/>
    </row>
    <row r="31" spans="1:10" ht="20.25">
      <c r="A31" s="233"/>
      <c r="B31" s="233"/>
      <c r="C31" s="233"/>
      <c r="D31" s="233"/>
      <c r="E31" s="233"/>
      <c r="F31" s="233"/>
      <c r="G31" s="233"/>
      <c r="H31" s="233"/>
      <c r="I31" s="233"/>
      <c r="J31" s="233"/>
    </row>
    <row r="32" spans="1:10" ht="20.25">
      <c r="A32" s="233"/>
      <c r="B32" s="233"/>
      <c r="C32" s="233"/>
      <c r="D32" s="233"/>
      <c r="E32" s="233"/>
      <c r="F32" s="233"/>
      <c r="G32" s="233"/>
      <c r="H32" s="233"/>
      <c r="I32" s="233"/>
      <c r="J32" s="233"/>
    </row>
  </sheetData>
  <mergeCells count="25">
    <mergeCell ref="G28:H28"/>
    <mergeCell ref="G29:H29"/>
    <mergeCell ref="B20:F20"/>
    <mergeCell ref="A22:B22"/>
    <mergeCell ref="C22:E22"/>
    <mergeCell ref="G22:I22"/>
    <mergeCell ref="B24:I24"/>
    <mergeCell ref="A25:I26"/>
    <mergeCell ref="C19:I19"/>
    <mergeCell ref="A8:B8"/>
    <mergeCell ref="C8:E8"/>
    <mergeCell ref="G8:I8"/>
    <mergeCell ref="B10:I10"/>
    <mergeCell ref="A11:I12"/>
    <mergeCell ref="G14:H14"/>
    <mergeCell ref="G15:H15"/>
    <mergeCell ref="B17:E17"/>
    <mergeCell ref="G17:I17"/>
    <mergeCell ref="B18:I18"/>
    <mergeCell ref="B6:F6"/>
    <mergeCell ref="A1:I1"/>
    <mergeCell ref="G3:I3"/>
    <mergeCell ref="B3:E3"/>
    <mergeCell ref="B4:I4"/>
    <mergeCell ref="C5:I5"/>
  </mergeCells>
  <pageMargins left="0.9055118110236221" right="0.70866141732283472" top="0.74803149606299213" bottom="0.74803149606299213" header="0.31496062992125984" footer="0.31496062992125984"/>
  <pageSetup paperSize="9" orientation="portrait" r:id="rId1"/>
  <headerFooter>
    <oddFooter>&amp;L16.18.1.22.5.19.8√97263.0458756048</oddFooter>
  </headerFooter>
</worksheet>
</file>

<file path=xl/worksheets/sheet3.xml><?xml version="1.0" encoding="utf-8"?>
<worksheet xmlns="http://schemas.openxmlformats.org/spreadsheetml/2006/main" xmlns:r="http://schemas.openxmlformats.org/officeDocument/2006/relationships">
  <sheetPr codeName="Sheet11">
    <pageSetUpPr fitToPage="1"/>
  </sheetPr>
  <dimension ref="A1:K46"/>
  <sheetViews>
    <sheetView view="pageBreakPreview" zoomScaleSheetLayoutView="100" workbookViewId="0">
      <selection activeCell="F14" sqref="F14:G14"/>
    </sheetView>
  </sheetViews>
  <sheetFormatPr defaultColWidth="9.140625" defaultRowHeight="19.5"/>
  <cols>
    <col min="1" max="1" width="6.42578125" style="24" customWidth="1"/>
    <col min="2" max="2" width="7.28515625" style="25" customWidth="1"/>
    <col min="3" max="3" width="10.7109375" style="25" customWidth="1"/>
    <col min="4" max="4" width="11.140625" style="25" bestFit="1" customWidth="1"/>
    <col min="5" max="5" width="9.5703125" style="25" customWidth="1"/>
    <col min="6" max="6" width="12.5703125" style="25" customWidth="1"/>
    <col min="7" max="7" width="14.140625" style="25" customWidth="1"/>
    <col min="8" max="8" width="14.28515625" style="25" customWidth="1"/>
    <col min="9" max="9" width="16.42578125" style="25" customWidth="1"/>
    <col min="10" max="16384" width="9.140625" style="25"/>
  </cols>
  <sheetData>
    <row r="1" spans="1:9">
      <c r="I1" s="25">
        <v>2</v>
      </c>
    </row>
    <row r="2" spans="1:9" ht="20.25">
      <c r="A2" s="287" t="s">
        <v>4</v>
      </c>
      <c r="B2" s="287"/>
      <c r="C2" s="287"/>
      <c r="D2" s="287"/>
      <c r="E2" s="287"/>
      <c r="F2" s="287"/>
      <c r="G2" s="287"/>
      <c r="H2" s="287"/>
      <c r="I2" s="287"/>
    </row>
    <row r="3" spans="1:9">
      <c r="A3" s="288" t="s">
        <v>5</v>
      </c>
      <c r="B3" s="288"/>
      <c r="C3" s="288"/>
      <c r="D3" s="288"/>
      <c r="E3" s="288"/>
      <c r="F3" s="288"/>
      <c r="G3" s="288"/>
      <c r="H3" s="288"/>
      <c r="I3" s="288"/>
    </row>
    <row r="4" spans="1:9">
      <c r="A4" s="289"/>
      <c r="B4" s="289"/>
      <c r="C4" s="289"/>
      <c r="D4" s="289"/>
      <c r="E4" s="289"/>
      <c r="F4" s="289"/>
      <c r="G4" s="289"/>
      <c r="H4" s="289"/>
      <c r="I4" s="289"/>
    </row>
    <row r="5" spans="1:9">
      <c r="A5" s="26">
        <v>1</v>
      </c>
      <c r="B5" s="290" t="s">
        <v>6</v>
      </c>
      <c r="C5" s="290"/>
      <c r="D5" s="290"/>
      <c r="E5" s="290"/>
      <c r="F5" s="291" t="str">
        <f>[1]Mastersheet!$B$11</f>
        <v>RJBI090012345678</v>
      </c>
      <c r="G5" s="291"/>
      <c r="H5" s="291"/>
      <c r="I5" s="291"/>
    </row>
    <row r="6" spans="1:9">
      <c r="A6" s="292">
        <v>2</v>
      </c>
      <c r="B6" s="293" t="s">
        <v>7</v>
      </c>
      <c r="C6" s="293"/>
      <c r="D6" s="293"/>
      <c r="E6" s="293"/>
      <c r="F6" s="294" t="str">
        <f>UPPER([1]Mastersheet!B3)</f>
        <v>ABCD</v>
      </c>
      <c r="G6" s="294"/>
      <c r="H6" s="294"/>
      <c r="I6" s="294"/>
    </row>
    <row r="7" spans="1:9">
      <c r="A7" s="292"/>
      <c r="B7" s="293"/>
      <c r="C7" s="293"/>
      <c r="D7" s="293"/>
      <c r="E7" s="293"/>
      <c r="F7" s="294"/>
      <c r="G7" s="294"/>
      <c r="H7" s="294"/>
      <c r="I7" s="294"/>
    </row>
    <row r="8" spans="1:9">
      <c r="A8" s="292">
        <v>3</v>
      </c>
      <c r="B8" s="293" t="str">
        <f>IF('[1]Family data'!F3="Smt","Husband Name","Father Name")</f>
        <v>Father Name</v>
      </c>
      <c r="C8" s="293"/>
      <c r="D8" s="293"/>
      <c r="E8" s="293"/>
      <c r="F8" s="294" t="str">
        <f>UPPER([1]Mastersheet!G3)</f>
        <v>XYZ</v>
      </c>
      <c r="G8" s="294"/>
      <c r="H8" s="294"/>
      <c r="I8" s="294"/>
    </row>
    <row r="9" spans="1:9">
      <c r="A9" s="292"/>
      <c r="B9" s="293"/>
      <c r="C9" s="293"/>
      <c r="D9" s="293"/>
      <c r="E9" s="293"/>
      <c r="F9" s="294"/>
      <c r="G9" s="294"/>
      <c r="H9" s="294"/>
      <c r="I9" s="294"/>
    </row>
    <row r="10" spans="1:9">
      <c r="A10" s="292">
        <v>4</v>
      </c>
      <c r="B10" s="293" t="s">
        <v>8</v>
      </c>
      <c r="C10" s="293"/>
      <c r="D10" s="293"/>
      <c r="E10" s="293"/>
      <c r="F10" s="294" t="str">
        <f>UPPER([1]Mastersheet!B4)</f>
        <v>S.D.I.</v>
      </c>
      <c r="G10" s="294"/>
      <c r="H10" s="294"/>
      <c r="I10" s="294"/>
    </row>
    <row r="11" spans="1:9">
      <c r="A11" s="292"/>
      <c r="B11" s="293"/>
      <c r="C11" s="293"/>
      <c r="D11" s="293"/>
      <c r="E11" s="293"/>
      <c r="F11" s="294"/>
      <c r="G11" s="294"/>
      <c r="H11" s="294"/>
      <c r="I11" s="294"/>
    </row>
    <row r="12" spans="1:9" ht="19.5" customHeight="1">
      <c r="A12" s="292">
        <v>5</v>
      </c>
      <c r="B12" s="296" t="s">
        <v>740</v>
      </c>
      <c r="C12" s="297"/>
      <c r="D12" s="297"/>
      <c r="E12" s="298"/>
      <c r="F12" s="303" t="str">
        <f>UPPER([1]Mastersheet!B5)</f>
        <v>DEPUTY DIRECTOR, XXXXX, BIKANER</v>
      </c>
      <c r="G12" s="304"/>
      <c r="H12" s="304"/>
      <c r="I12" s="199" t="s">
        <v>741</v>
      </c>
    </row>
    <row r="13" spans="1:9" ht="21.75" customHeight="1">
      <c r="A13" s="292"/>
      <c r="B13" s="299"/>
      <c r="C13" s="300"/>
      <c r="D13" s="300"/>
      <c r="E13" s="301"/>
      <c r="F13" s="305"/>
      <c r="G13" s="306"/>
      <c r="H13" s="306"/>
      <c r="I13" s="200">
        <f>[1]Mastersheet!H11</f>
        <v>1234</v>
      </c>
    </row>
    <row r="14" spans="1:9" ht="21.75" customHeight="1">
      <c r="A14" s="26">
        <v>6</v>
      </c>
      <c r="B14" s="302" t="s">
        <v>744</v>
      </c>
      <c r="C14" s="302"/>
      <c r="D14" s="302"/>
      <c r="E14" s="302"/>
      <c r="F14" s="309" t="str">
        <f>[1]Mastersheet!$E$12</f>
        <v>ABC@GMAIL.COM</v>
      </c>
      <c r="G14" s="310"/>
      <c r="H14" s="307">
        <f>[1]Mastersheet!$B$12</f>
        <v>1234567890</v>
      </c>
      <c r="I14" s="308"/>
    </row>
    <row r="15" spans="1:9" ht="19.5" customHeight="1">
      <c r="A15" s="292">
        <v>7</v>
      </c>
      <c r="B15" s="293" t="s">
        <v>9</v>
      </c>
      <c r="C15" s="295"/>
      <c r="D15" s="295"/>
      <c r="E15" s="295"/>
      <c r="F15" s="294" t="str">
        <f>UPPER([1]Mastersheet!B7)</f>
        <v>NEAR STATION</v>
      </c>
      <c r="G15" s="294"/>
      <c r="H15" s="294"/>
      <c r="I15" s="294"/>
    </row>
    <row r="16" spans="1:9">
      <c r="A16" s="292"/>
      <c r="B16" s="295"/>
      <c r="C16" s="295"/>
      <c r="D16" s="295"/>
      <c r="E16" s="295"/>
      <c r="F16" s="294"/>
      <c r="G16" s="294"/>
      <c r="H16" s="294"/>
      <c r="I16" s="294"/>
    </row>
    <row r="17" spans="1:11">
      <c r="A17" s="26">
        <v>8</v>
      </c>
      <c r="B17" s="290" t="s">
        <v>10</v>
      </c>
      <c r="C17" s="290"/>
      <c r="D17" s="290"/>
      <c r="E17" s="290"/>
      <c r="F17" s="311">
        <f>[1]Mastersheet!C62</f>
        <v>24549</v>
      </c>
      <c r="G17" s="290"/>
      <c r="H17" s="290"/>
      <c r="I17" s="290"/>
    </row>
    <row r="18" spans="1:11">
      <c r="A18" s="26">
        <v>9</v>
      </c>
      <c r="B18" s="290" t="s">
        <v>11</v>
      </c>
      <c r="C18" s="290"/>
      <c r="D18" s="290"/>
      <c r="E18" s="290"/>
      <c r="F18" s="311">
        <f>[1]Mastersheet!B63</f>
        <v>32979</v>
      </c>
      <c r="G18" s="290"/>
      <c r="H18" s="290"/>
      <c r="I18" s="290"/>
    </row>
    <row r="19" spans="1:11">
      <c r="A19" s="26">
        <v>10</v>
      </c>
      <c r="B19" s="312" t="s">
        <v>1</v>
      </c>
      <c r="C19" s="312"/>
      <c r="D19" s="312" t="str">
        <f>[1]Pravesh!D224</f>
        <v>Retirement</v>
      </c>
      <c r="E19" s="312"/>
      <c r="F19" s="243">
        <f>CFront!G23</f>
        <v>45349</v>
      </c>
      <c r="G19" s="313" t="s">
        <v>863</v>
      </c>
      <c r="H19" s="313"/>
      <c r="I19" s="239" t="str">
        <f>'[1]Pension 107(2)'!$D$13</f>
        <v>effect from</v>
      </c>
    </row>
    <row r="20" spans="1:11">
      <c r="A20" s="26">
        <v>11</v>
      </c>
      <c r="B20" s="290" t="str">
        <f>CONCATENATE("Name of ","  ",[1]Mastersheet!B14)</f>
        <v>Name of   Treasury</v>
      </c>
      <c r="C20" s="290"/>
      <c r="D20" s="290"/>
      <c r="E20" s="290"/>
      <c r="F20" s="290" t="str">
        <f>UPPER([1]Pravesh!I197)</f>
        <v>TREASURY  BIKANER</v>
      </c>
      <c r="G20" s="290"/>
      <c r="H20" s="290"/>
      <c r="I20" s="290"/>
    </row>
    <row r="21" spans="1:11">
      <c r="A21" s="315">
        <v>12</v>
      </c>
      <c r="B21" s="316" t="str">
        <f>CONCATENATE("Name of Banker from which pensioner wants to get","  ",LEFT([1]CFront!G13,LEN([1]CFront!G13)-4))</f>
        <v xml:space="preserve">Name of Banker from which pensioner wants to get  Regular Pension </v>
      </c>
      <c r="C21" s="317"/>
      <c r="D21" s="317"/>
      <c r="E21" s="316"/>
      <c r="F21" s="320" t="str">
        <f>UPPER([1]Mastersheet!C15)</f>
        <v>STATE BANK OF INDIA</v>
      </c>
      <c r="G21" s="320"/>
      <c r="H21" s="320"/>
      <c r="I21" s="320"/>
      <c r="K21" s="25" t="str">
        <f>CONCATENATE("Name of Banker from which pensioner wants to get","  ",LEFT([1]CFront!G13,LEN([1]CFront!G13)-4))</f>
        <v xml:space="preserve">Name of Banker from which pensioner wants to get  Regular Pension </v>
      </c>
    </row>
    <row r="22" spans="1:11" ht="28.9" customHeight="1">
      <c r="A22" s="315"/>
      <c r="B22" s="318"/>
      <c r="C22" s="319"/>
      <c r="D22" s="319"/>
      <c r="E22" s="318"/>
      <c r="F22" s="320"/>
      <c r="G22" s="320"/>
      <c r="H22" s="320"/>
      <c r="I22" s="320"/>
    </row>
    <row r="23" spans="1:11">
      <c r="A23" s="292">
        <v>13</v>
      </c>
      <c r="B23" s="321" t="s">
        <v>12</v>
      </c>
      <c r="C23" s="321"/>
      <c r="D23" s="321"/>
      <c r="E23" s="321"/>
      <c r="F23" s="320" t="str">
        <f>CONCATENATE(UPPER([1]Mastersheet!$D$15),"  ",[1]Mastersheet!$E$15)</f>
        <v>ABCD BRANCH  KOTEGATE BIKANER</v>
      </c>
      <c r="G23" s="320"/>
      <c r="H23" s="320"/>
      <c r="I23" s="320"/>
    </row>
    <row r="24" spans="1:11">
      <c r="A24" s="292"/>
      <c r="B24" s="321"/>
      <c r="C24" s="321"/>
      <c r="D24" s="321"/>
      <c r="E24" s="321"/>
      <c r="F24" s="320"/>
      <c r="G24" s="320"/>
      <c r="H24" s="320"/>
      <c r="I24" s="320"/>
    </row>
    <row r="25" spans="1:11">
      <c r="A25" s="26">
        <v>14</v>
      </c>
      <c r="B25" s="290" t="s">
        <v>13</v>
      </c>
      <c r="C25" s="290"/>
      <c r="D25" s="290"/>
      <c r="E25" s="290"/>
      <c r="F25" s="322" t="str">
        <f>[1]Mastersheet!$G$15</f>
        <v>012345678987654300</v>
      </c>
      <c r="G25" s="322"/>
      <c r="H25" s="322"/>
      <c r="I25" s="322"/>
    </row>
    <row r="26" spans="1:11">
      <c r="A26" s="292">
        <v>15</v>
      </c>
      <c r="B26" s="323" t="s">
        <v>14</v>
      </c>
      <c r="C26" s="323"/>
      <c r="D26" s="323"/>
      <c r="E26" s="323"/>
      <c r="F26" s="324" t="str">
        <f>[1]Mastersheet!$H$15</f>
        <v>SBI 010418</v>
      </c>
      <c r="G26" s="325"/>
      <c r="H26" s="325"/>
      <c r="I26" s="326"/>
    </row>
    <row r="27" spans="1:11">
      <c r="A27" s="292"/>
      <c r="B27" s="323"/>
      <c r="C27" s="323"/>
      <c r="D27" s="323"/>
      <c r="E27" s="323"/>
      <c r="F27" s="327"/>
      <c r="G27" s="328"/>
      <c r="H27" s="328"/>
      <c r="I27" s="329"/>
    </row>
    <row r="28" spans="1:11">
      <c r="A28" s="26">
        <v>16</v>
      </c>
      <c r="B28" s="290" t="s">
        <v>15</v>
      </c>
      <c r="C28" s="290"/>
      <c r="D28" s="290"/>
      <c r="E28" s="290"/>
      <c r="F28" s="314" t="str">
        <f>[1]Mastersheet!E11</f>
        <v>ABCP0123Q</v>
      </c>
      <c r="G28" s="314"/>
      <c r="H28" s="314"/>
      <c r="I28" s="314"/>
    </row>
    <row r="29" spans="1:11">
      <c r="A29" s="26"/>
      <c r="B29" s="293" t="s">
        <v>16</v>
      </c>
      <c r="C29" s="293"/>
      <c r="D29" s="293"/>
      <c r="E29" s="293"/>
      <c r="F29" s="330" t="e">
        <f>'[1]Pension 107(2)'!#REF!</f>
        <v>#REF!</v>
      </c>
      <c r="G29" s="330"/>
      <c r="H29" s="330"/>
      <c r="I29" s="330"/>
    </row>
    <row r="30" spans="1:11">
      <c r="A30" s="315">
        <v>17</v>
      </c>
      <c r="B30" s="290" t="s">
        <v>18</v>
      </c>
      <c r="C30" s="290"/>
      <c r="D30" s="290"/>
      <c r="E30" s="290"/>
      <c r="F30" s="290"/>
      <c r="G30" s="290"/>
      <c r="H30" s="290"/>
      <c r="I30" s="290"/>
    </row>
    <row r="31" spans="1:11" s="30" customFormat="1" ht="42" customHeight="1">
      <c r="A31" s="315"/>
      <c r="B31" s="27" t="s">
        <v>19</v>
      </c>
      <c r="C31" s="321" t="s">
        <v>20</v>
      </c>
      <c r="D31" s="321"/>
      <c r="E31" s="321"/>
      <c r="F31" s="27" t="s">
        <v>21</v>
      </c>
      <c r="G31" s="28" t="s">
        <v>22</v>
      </c>
      <c r="H31" s="29" t="s">
        <v>23</v>
      </c>
      <c r="I31" s="29" t="s">
        <v>24</v>
      </c>
    </row>
    <row r="32" spans="1:11">
      <c r="A32" s="315"/>
      <c r="B32" s="202">
        <f>IF(G32&gt;0,1,"")</f>
        <v>1</v>
      </c>
      <c r="C32" s="321" t="str">
        <f>'f14'!C14</f>
        <v>STUV</v>
      </c>
      <c r="D32" s="321"/>
      <c r="E32" s="321"/>
      <c r="F32" s="207" t="str">
        <f>'f14'!F14</f>
        <v>Wife</v>
      </c>
      <c r="G32" s="208">
        <f>'f14'!H14</f>
        <v>14611</v>
      </c>
      <c r="H32" s="202" t="str">
        <f>IF('[1]Pension 107(2)'!$F$20="","",'[1]Pension 107(2)'!$F$20)</f>
        <v>Married</v>
      </c>
      <c r="I32" s="202" t="str">
        <f>IF('[1]Pension 107(2)'!$G$20="","",'[1]Pension 107(2)'!$G$20)</f>
        <v>Death</v>
      </c>
    </row>
    <row r="33" spans="1:9" ht="38.25">
      <c r="A33" s="315"/>
      <c r="B33" s="31">
        <f t="shared" ref="B33:B40" si="0">IF(G33="","",B32+1)</f>
        <v>2</v>
      </c>
      <c r="C33" s="295" t="str">
        <f>'f14'!C15</f>
        <v>TUVW</v>
      </c>
      <c r="D33" s="295"/>
      <c r="E33" s="295"/>
      <c r="F33" s="237" t="str">
        <f>'f14'!F15:G15</f>
        <v>Widow Daughter</v>
      </c>
      <c r="G33" s="32">
        <f>'f14'!H15</f>
        <v>23413</v>
      </c>
      <c r="H33" s="203" t="str">
        <f>IF('[1]Pension 107(2)'!$F$21="","",'[1]Pension 107(2)'!$F$21)</f>
        <v>Married</v>
      </c>
      <c r="I33" s="202" t="str">
        <f>IF('[1]Pension 107(2)'!$G$21="","",'[1]Pension 107(2)'!$G$21)</f>
        <v>Unemployed</v>
      </c>
    </row>
    <row r="34" spans="1:9">
      <c r="A34" s="315"/>
      <c r="B34" s="31">
        <f t="shared" si="0"/>
        <v>3</v>
      </c>
      <c r="C34" s="295" t="str">
        <f>'f14'!C16</f>
        <v>WXYZ</v>
      </c>
      <c r="D34" s="295"/>
      <c r="E34" s="295"/>
      <c r="F34" s="237" t="str">
        <f>'f14'!F16:G16</f>
        <v>Son</v>
      </c>
      <c r="G34" s="32">
        <f>'f14'!H16</f>
        <v>27687</v>
      </c>
      <c r="H34" s="203" t="str">
        <f>IF('[1]Pension 107(2)'!$F$22="","",'[1]Pension 107(2)'!$F$22)</f>
        <v>Married</v>
      </c>
      <c r="I34" s="202" t="str">
        <f>IF('[1]Pension 107(2)'!$G$22="","",'[1]Pension 107(2)'!$G$22)</f>
        <v>Unemployed</v>
      </c>
    </row>
    <row r="35" spans="1:9">
      <c r="A35" s="315"/>
      <c r="B35" s="31" t="str">
        <f t="shared" si="0"/>
        <v/>
      </c>
      <c r="C35" s="295" t="str">
        <f>'f14'!C17</f>
        <v/>
      </c>
      <c r="D35" s="295"/>
      <c r="E35" s="295"/>
      <c r="F35" s="237" t="str">
        <f>'f14'!F17:G17</f>
        <v/>
      </c>
      <c r="G35" s="32" t="str">
        <f>'f14'!H17</f>
        <v/>
      </c>
      <c r="H35" s="203" t="str">
        <f>IF('[1]Pension 107(2)'!$F$23="","",'[1]Pension 107(2)'!$F$23)</f>
        <v/>
      </c>
      <c r="I35" s="202" t="str">
        <f>IF('[1]Pension 107(2)'!$G$23="","",'[1]Pension 107(2)'!$G$23)</f>
        <v/>
      </c>
    </row>
    <row r="36" spans="1:9">
      <c r="A36" s="315"/>
      <c r="B36" s="31" t="str">
        <f t="shared" si="0"/>
        <v/>
      </c>
      <c r="C36" s="295" t="str">
        <f>'f14'!C18</f>
        <v/>
      </c>
      <c r="D36" s="295"/>
      <c r="E36" s="295"/>
      <c r="F36" s="237" t="str">
        <f>'f14'!F18:G18</f>
        <v/>
      </c>
      <c r="G36" s="32" t="str">
        <f>'f14'!H18</f>
        <v/>
      </c>
      <c r="H36" s="203" t="str">
        <f>IF('[1]Pension 107(2)'!$F$24="","",'[1]Pension 107(2)'!$F$24)</f>
        <v/>
      </c>
      <c r="I36" s="202" t="str">
        <f>IF('[1]Pension 107(2)'!$G$24="","",'[1]Pension 107(2)'!$G$24)</f>
        <v/>
      </c>
    </row>
    <row r="37" spans="1:9">
      <c r="A37" s="315"/>
      <c r="B37" s="31" t="str">
        <f t="shared" si="0"/>
        <v/>
      </c>
      <c r="C37" s="295" t="str">
        <f>'f14'!C19</f>
        <v/>
      </c>
      <c r="D37" s="295"/>
      <c r="E37" s="295"/>
      <c r="F37" s="237" t="str">
        <f>'f14'!F19:G19</f>
        <v/>
      </c>
      <c r="G37" s="32" t="str">
        <f>'f14'!H19</f>
        <v/>
      </c>
      <c r="H37" s="203" t="str">
        <f>IF('[1]Pension 107(2)'!$F$25="","",'[1]Pension 107(2)'!$F$25)</f>
        <v/>
      </c>
      <c r="I37" s="202" t="str">
        <f>IF('[1]Pension 107(2)'!$G$25="","",'[1]Pension 107(2)'!$G$25)</f>
        <v/>
      </c>
    </row>
    <row r="38" spans="1:9">
      <c r="A38" s="315"/>
      <c r="B38" s="31" t="str">
        <f t="shared" si="0"/>
        <v/>
      </c>
      <c r="C38" s="295" t="str">
        <f>'f14'!C20</f>
        <v/>
      </c>
      <c r="D38" s="295"/>
      <c r="E38" s="295"/>
      <c r="F38" s="237" t="str">
        <f>'f14'!F20:G20</f>
        <v/>
      </c>
      <c r="G38" s="32" t="str">
        <f>'f14'!H20</f>
        <v/>
      </c>
      <c r="H38" s="203" t="str">
        <f>IF('[1]Pension 107(2)'!$F$26="","",'[1]Pension 107(2)'!$F$26)</f>
        <v/>
      </c>
      <c r="I38" s="202" t="str">
        <f>IF('[1]Pension 107(2)'!$G$26="","",'[1]Pension 107(2)'!$G$26)</f>
        <v/>
      </c>
    </row>
    <row r="39" spans="1:9">
      <c r="A39" s="315"/>
      <c r="B39" s="31" t="str">
        <f t="shared" si="0"/>
        <v/>
      </c>
      <c r="C39" s="295" t="str">
        <f>'f14'!C21</f>
        <v/>
      </c>
      <c r="D39" s="295"/>
      <c r="E39" s="295"/>
      <c r="F39" s="237" t="str">
        <f>'f14'!F21:G21</f>
        <v/>
      </c>
      <c r="G39" s="32" t="str">
        <f>'f14'!H21</f>
        <v/>
      </c>
      <c r="H39" s="203" t="str">
        <f>IF('[1]Pension 107(2)'!$F$27="","",'[1]Pension 107(2)'!$F$27)</f>
        <v/>
      </c>
      <c r="I39" s="202" t="str">
        <f>IF('[1]Pension 107(2)'!$G$27="","",'[1]Pension 107(2)'!$G$27)</f>
        <v/>
      </c>
    </row>
    <row r="40" spans="1:9">
      <c r="A40" s="315"/>
      <c r="B40" s="31" t="str">
        <f t="shared" si="0"/>
        <v/>
      </c>
      <c r="C40" s="295" t="str">
        <f>'f14'!C22</f>
        <v/>
      </c>
      <c r="D40" s="295"/>
      <c r="E40" s="295"/>
      <c r="F40" s="237" t="str">
        <f>'f14'!F22:G22</f>
        <v/>
      </c>
      <c r="G40" s="32" t="str">
        <f>'f14'!H22</f>
        <v/>
      </c>
      <c r="H40" s="203" t="str">
        <f>IF('[1]Pension 107(2)'!$F$28="","",'[1]Pension 107(2)'!$F$28)</f>
        <v/>
      </c>
      <c r="I40" s="202" t="str">
        <f>IF('[1]Pension 107(2)'!$G$28="","",'[1]Pension 107(2)'!$G$28)</f>
        <v/>
      </c>
    </row>
    <row r="41" spans="1:9">
      <c r="A41" s="33"/>
      <c r="B41" s="333"/>
      <c r="C41" s="333"/>
      <c r="D41" s="333"/>
      <c r="E41" s="333"/>
      <c r="F41" s="333"/>
      <c r="G41" s="333"/>
      <c r="H41" s="333"/>
      <c r="I41" s="333"/>
    </row>
    <row r="42" spans="1:9">
      <c r="A42" s="33" t="str">
        <f>[1]C3!A24</f>
        <v/>
      </c>
      <c r="B42" s="34"/>
      <c r="C42" s="334" t="str">
        <f>[1]C3!B24</f>
        <v/>
      </c>
      <c r="D42" s="334"/>
      <c r="E42" s="334"/>
      <c r="F42" s="334"/>
      <c r="G42" s="334"/>
      <c r="H42" s="334"/>
      <c r="I42" s="334"/>
    </row>
    <row r="43" spans="1:9">
      <c r="A43" s="33"/>
      <c r="B43" s="34"/>
      <c r="C43" s="334"/>
      <c r="D43" s="334"/>
      <c r="E43" s="334"/>
      <c r="F43" s="334"/>
      <c r="G43" s="334"/>
      <c r="H43" s="334"/>
      <c r="I43" s="334"/>
    </row>
    <row r="44" spans="1:9">
      <c r="A44" s="33"/>
      <c r="B44" s="34"/>
      <c r="C44" s="34"/>
      <c r="D44" s="34"/>
      <c r="E44" s="34"/>
      <c r="F44" s="34"/>
      <c r="G44" s="34"/>
      <c r="H44" s="34"/>
      <c r="I44" s="34"/>
    </row>
    <row r="45" spans="1:9" ht="19.5" customHeight="1">
      <c r="A45" s="33"/>
      <c r="B45" s="331" t="s">
        <v>25</v>
      </c>
      <c r="C45" s="331"/>
      <c r="D45" s="331"/>
      <c r="E45" s="331"/>
      <c r="F45" s="332" t="str">
        <f>[1]Mastersheet!G9</f>
        <v>DEPUTY DIRECTOR, XXXXXXXXX  RAJ, BIKANER</v>
      </c>
      <c r="G45" s="332"/>
      <c r="H45" s="332"/>
      <c r="I45" s="332"/>
    </row>
    <row r="46" spans="1:9">
      <c r="A46" s="33"/>
      <c r="B46" s="34"/>
      <c r="C46" s="34"/>
      <c r="D46" s="34"/>
      <c r="E46" s="34"/>
      <c r="F46" s="332"/>
      <c r="G46" s="332"/>
      <c r="H46" s="332"/>
      <c r="I46" s="332"/>
    </row>
  </sheetData>
  <mergeCells count="62">
    <mergeCell ref="B45:E45"/>
    <mergeCell ref="F45:I46"/>
    <mergeCell ref="C37:E37"/>
    <mergeCell ref="C38:E38"/>
    <mergeCell ref="C39:E39"/>
    <mergeCell ref="C40:E40"/>
    <mergeCell ref="B41:I41"/>
    <mergeCell ref="C42:I43"/>
    <mergeCell ref="B29:E29"/>
    <mergeCell ref="F29:I29"/>
    <mergeCell ref="A30:A40"/>
    <mergeCell ref="B30:I30"/>
    <mergeCell ref="C31:E31"/>
    <mergeCell ref="C32:E32"/>
    <mergeCell ref="C33:E33"/>
    <mergeCell ref="C34:E34"/>
    <mergeCell ref="C35:E35"/>
    <mergeCell ref="C36:E36"/>
    <mergeCell ref="B28:E28"/>
    <mergeCell ref="F28:I28"/>
    <mergeCell ref="B20:E20"/>
    <mergeCell ref="F20:I20"/>
    <mergeCell ref="A21:A22"/>
    <mergeCell ref="B21:E22"/>
    <mergeCell ref="F21:I22"/>
    <mergeCell ref="A23:A24"/>
    <mergeCell ref="B23:E24"/>
    <mergeCell ref="F23:I24"/>
    <mergeCell ref="B25:E25"/>
    <mergeCell ref="F25:I25"/>
    <mergeCell ref="A26:A27"/>
    <mergeCell ref="B26:E27"/>
    <mergeCell ref="F26:I27"/>
    <mergeCell ref="B17:E17"/>
    <mergeCell ref="F17:I17"/>
    <mergeCell ref="B18:E18"/>
    <mergeCell ref="F18:I18"/>
    <mergeCell ref="B19:C19"/>
    <mergeCell ref="D19:E19"/>
    <mergeCell ref="G19:H19"/>
    <mergeCell ref="A15:A16"/>
    <mergeCell ref="B15:E16"/>
    <mergeCell ref="F15:I16"/>
    <mergeCell ref="A8:A9"/>
    <mergeCell ref="B8:E9"/>
    <mergeCell ref="F8:I9"/>
    <mergeCell ref="A10:A11"/>
    <mergeCell ref="B10:E11"/>
    <mergeCell ref="F10:I11"/>
    <mergeCell ref="A12:A13"/>
    <mergeCell ref="B12:E13"/>
    <mergeCell ref="B14:E14"/>
    <mergeCell ref="F12:H13"/>
    <mergeCell ref="H14:I14"/>
    <mergeCell ref="F14:G14"/>
    <mergeCell ref="A2:I2"/>
    <mergeCell ref="A3:I4"/>
    <mergeCell ref="B5:E5"/>
    <mergeCell ref="F5:I5"/>
    <mergeCell ref="A6:A7"/>
    <mergeCell ref="B6:E7"/>
    <mergeCell ref="F6:I7"/>
  </mergeCells>
  <pageMargins left="0.55118110236220474" right="0.35433070866141736" top="0.59055118110236227" bottom="0.56999999999999995" header="0.51181102362204722" footer="0.56999999999999995"/>
  <pageSetup paperSize="9" scale="82" orientation="portrait" r:id="rId1"/>
  <headerFooter alignWithMargins="0">
    <oddFooter>&amp;L16.18.1.22.5.19.8√97263.0458756048</oddFooter>
  </headerFooter>
</worksheet>
</file>

<file path=xl/worksheets/sheet4.xml><?xml version="1.0" encoding="utf-8"?>
<worksheet xmlns="http://schemas.openxmlformats.org/spreadsheetml/2006/main" xmlns:r="http://schemas.openxmlformats.org/officeDocument/2006/relationships">
  <sheetPr codeName="Sheet48"/>
  <dimension ref="A1:N82"/>
  <sheetViews>
    <sheetView view="pageBreakPreview" zoomScaleSheetLayoutView="100" workbookViewId="0">
      <selection activeCell="G11" sqref="G11:I15"/>
    </sheetView>
  </sheetViews>
  <sheetFormatPr defaultColWidth="9.140625" defaultRowHeight="12.75"/>
  <cols>
    <col min="1" max="2" width="9.140625" style="167"/>
    <col min="3" max="3" width="11.7109375" style="167" customWidth="1"/>
    <col min="4" max="8" width="9.140625" style="167"/>
    <col min="9" max="9" width="9.85546875" style="167" customWidth="1"/>
    <col min="10" max="12" width="9.140625" style="167"/>
    <col min="13" max="14" width="9.140625" style="167" customWidth="1"/>
    <col min="15" max="16384" width="9.140625" style="167"/>
  </cols>
  <sheetData>
    <row r="1" spans="1:14" ht="15.75">
      <c r="B1" s="339" t="s">
        <v>638</v>
      </c>
      <c r="C1" s="339"/>
      <c r="D1" s="339"/>
      <c r="E1" s="339"/>
      <c r="F1" s="339"/>
      <c r="G1" s="339"/>
      <c r="H1" s="339"/>
      <c r="I1" s="170">
        <v>3</v>
      </c>
      <c r="M1" s="167" t="str">
        <f>'[1]Pension 107(2)'!I5</f>
        <v>AC</v>
      </c>
      <c r="N1" s="167">
        <f>'[1]Family data'!$C$24</f>
        <v>0</v>
      </c>
    </row>
    <row r="2" spans="1:14" ht="15.75">
      <c r="A2" s="337" t="s">
        <v>639</v>
      </c>
      <c r="B2" s="337"/>
      <c r="C2" s="337"/>
      <c r="D2" s="337"/>
      <c r="E2" s="337"/>
      <c r="F2" s="337"/>
      <c r="G2" s="337"/>
      <c r="H2" s="337"/>
      <c r="I2" s="337"/>
    </row>
    <row r="3" spans="1:14" ht="12.75" customHeight="1">
      <c r="B3" s="338" t="s">
        <v>748</v>
      </c>
      <c r="C3" s="338"/>
      <c r="D3" s="338"/>
      <c r="E3" s="338"/>
      <c r="F3" s="338"/>
      <c r="G3" s="338"/>
      <c r="H3" s="338"/>
      <c r="I3" s="168"/>
    </row>
    <row r="4" spans="1:14" ht="12.75" customHeight="1">
      <c r="A4" s="168"/>
      <c r="B4" s="338"/>
      <c r="C4" s="338"/>
      <c r="D4" s="338"/>
      <c r="E4" s="338"/>
      <c r="F4" s="338"/>
      <c r="G4" s="338"/>
      <c r="H4" s="338"/>
      <c r="I4" s="168"/>
    </row>
    <row r="5" spans="1:14" ht="12.75" customHeight="1">
      <c r="A5" s="168"/>
      <c r="B5" s="338"/>
      <c r="C5" s="338"/>
      <c r="D5" s="338"/>
      <c r="E5" s="338"/>
      <c r="F5" s="338"/>
      <c r="G5" s="338"/>
      <c r="H5" s="338"/>
      <c r="I5" s="168"/>
    </row>
    <row r="6" spans="1:14" ht="12.75" customHeight="1">
      <c r="A6" s="168"/>
      <c r="B6" s="338"/>
      <c r="C6" s="338"/>
      <c r="D6" s="338"/>
      <c r="E6" s="338"/>
      <c r="F6" s="338"/>
      <c r="G6" s="338"/>
      <c r="H6" s="338"/>
      <c r="I6" s="168"/>
    </row>
    <row r="7" spans="1:14" ht="15.75">
      <c r="A7" s="169"/>
      <c r="B7" s="169"/>
      <c r="C7" s="169"/>
      <c r="D7" s="169"/>
      <c r="E7" s="169"/>
      <c r="F7" s="169"/>
      <c r="G7" s="169"/>
      <c r="H7" s="169"/>
      <c r="I7" s="169"/>
    </row>
    <row r="8" spans="1:14" ht="15.75">
      <c r="A8" s="339" t="s">
        <v>93</v>
      </c>
      <c r="B8" s="339"/>
      <c r="C8" s="339"/>
      <c r="D8" s="339"/>
      <c r="E8" s="339"/>
      <c r="F8" s="339"/>
      <c r="G8" s="339"/>
      <c r="H8" s="339"/>
      <c r="I8" s="339"/>
    </row>
    <row r="9" spans="1:14" ht="15.75">
      <c r="A9" s="170"/>
      <c r="B9" s="340" t="str">
        <f>[1]Mastersheet!$G$4</f>
        <v>SECONDARY EDUCATION</v>
      </c>
      <c r="C9" s="340"/>
      <c r="D9" s="340"/>
      <c r="E9" s="340"/>
      <c r="F9" s="170" t="s">
        <v>94</v>
      </c>
      <c r="G9" s="170"/>
      <c r="H9" s="170"/>
      <c r="I9" s="170"/>
    </row>
    <row r="10" spans="1:14" ht="15.75">
      <c r="A10" s="171" t="s">
        <v>364</v>
      </c>
      <c r="B10" s="169"/>
      <c r="C10" s="171"/>
      <c r="D10" s="169"/>
      <c r="E10" s="335" t="s">
        <v>154</v>
      </c>
      <c r="F10" s="335"/>
      <c r="G10" s="169"/>
      <c r="H10" s="169"/>
      <c r="I10" s="169"/>
    </row>
    <row r="11" spans="1:14" ht="15.75">
      <c r="A11" s="171" t="s">
        <v>97</v>
      </c>
      <c r="B11" s="171"/>
      <c r="C11" s="171"/>
      <c r="D11" s="169"/>
      <c r="E11" s="169"/>
      <c r="F11" s="169"/>
      <c r="G11" s="341" t="str">
        <f>IF($M$1="AB","The form no 20 is not applicable","")</f>
        <v/>
      </c>
      <c r="H11" s="341"/>
      <c r="I11" s="341"/>
      <c r="J11" s="172"/>
    </row>
    <row r="12" spans="1:14" ht="15.75" customHeight="1">
      <c r="A12" s="342" t="str">
        <f>[1]Mastersheet!A22</f>
        <v>Additional Director</v>
      </c>
      <c r="B12" s="342"/>
      <c r="C12" s="342"/>
      <c r="D12" s="342"/>
      <c r="E12" s="342"/>
      <c r="F12" s="171"/>
      <c r="G12" s="341"/>
      <c r="H12" s="341"/>
      <c r="I12" s="341"/>
      <c r="J12" s="172"/>
    </row>
    <row r="13" spans="1:14" ht="15.75" customHeight="1">
      <c r="A13" s="343" t="str">
        <f>[1]Mastersheet!A23</f>
        <v>Pension &amp; Pension Welfare department</v>
      </c>
      <c r="B13" s="343"/>
      <c r="C13" s="343"/>
      <c r="D13" s="343"/>
      <c r="E13" s="343"/>
      <c r="F13" s="171"/>
      <c r="G13" s="341"/>
      <c r="H13" s="341"/>
      <c r="I13" s="341"/>
      <c r="J13" s="172"/>
    </row>
    <row r="14" spans="1:14" ht="15.75">
      <c r="A14" s="173" t="str">
        <f>[1]Mastersheet!C22</f>
        <v>Bikaner</v>
      </c>
      <c r="B14" s="173"/>
      <c r="C14" s="173"/>
      <c r="D14" s="173"/>
      <c r="E14" s="173"/>
      <c r="F14" s="169"/>
      <c r="G14" s="341"/>
      <c r="H14" s="341"/>
      <c r="I14" s="341"/>
      <c r="J14" s="172"/>
    </row>
    <row r="15" spans="1:14" ht="15.75">
      <c r="A15" s="173"/>
      <c r="B15" s="173"/>
      <c r="C15" s="173"/>
      <c r="D15" s="173"/>
      <c r="E15" s="173"/>
      <c r="F15" s="169"/>
      <c r="G15" s="341"/>
      <c r="H15" s="341"/>
      <c r="I15" s="341"/>
      <c r="J15" s="172"/>
    </row>
    <row r="16" spans="1:14" ht="15.75">
      <c r="A16" s="171"/>
      <c r="B16" s="344" t="s">
        <v>640</v>
      </c>
      <c r="C16" s="344"/>
      <c r="D16" s="342" t="s">
        <v>641</v>
      </c>
      <c r="E16" s="342"/>
      <c r="F16" s="342"/>
      <c r="G16" s="342"/>
      <c r="H16" s="342"/>
      <c r="I16" s="342"/>
    </row>
    <row r="17" spans="1:9" ht="15.75">
      <c r="A17" s="171" t="s">
        <v>104</v>
      </c>
      <c r="B17" s="171"/>
      <c r="C17" s="171"/>
      <c r="D17" s="171"/>
      <c r="E17" s="169"/>
      <c r="F17" s="169"/>
      <c r="G17" s="169"/>
      <c r="H17" s="169"/>
      <c r="I17" s="169"/>
    </row>
    <row r="18" spans="1:9" ht="15.75">
      <c r="A18" s="171"/>
      <c r="B18" s="171"/>
      <c r="C18" s="171"/>
      <c r="D18" s="171"/>
      <c r="E18" s="169"/>
      <c r="F18" s="169"/>
      <c r="G18" s="169"/>
      <c r="H18" s="169"/>
      <c r="I18" s="169"/>
    </row>
    <row r="19" spans="1:9" ht="15.75">
      <c r="A19" s="171"/>
      <c r="B19" s="335" t="s">
        <v>884</v>
      </c>
      <c r="C19" s="335"/>
      <c r="D19" s="335"/>
      <c r="E19" s="174" t="str">
        <f>IF($M$1="AB","--N.A.--",'[1]Pension 107(2)'!$H$8)</f>
        <v>Shri</v>
      </c>
      <c r="F19" s="336" t="str">
        <f>IF($M$1="AB","--N.A.--",[1]Mastersheet!$B$3)</f>
        <v>ABCD</v>
      </c>
      <c r="G19" s="336"/>
      <c r="H19" s="336"/>
      <c r="I19" s="336"/>
    </row>
    <row r="20" spans="1:9" ht="15.75" customHeight="1">
      <c r="A20" s="171" t="s">
        <v>643</v>
      </c>
      <c r="B20" s="345" t="str">
        <f>IF($M$1="AB","--N.A.--",[1]Mastersheet!$B$4)</f>
        <v>S.D.I.</v>
      </c>
      <c r="C20" s="345"/>
      <c r="D20" s="345"/>
      <c r="E20" s="345"/>
      <c r="F20" s="345"/>
      <c r="G20" s="335" t="s">
        <v>551</v>
      </c>
      <c r="H20" s="335"/>
      <c r="I20" s="335"/>
    </row>
    <row r="21" spans="1:9" ht="15.75">
      <c r="A21" s="342" t="s">
        <v>644</v>
      </c>
      <c r="B21" s="342"/>
      <c r="C21" s="342"/>
      <c r="D21" s="342"/>
      <c r="E21" s="342"/>
      <c r="F21" s="342"/>
      <c r="G21" s="342"/>
      <c r="H21" s="346">
        <f>IF($M$1="AB","--N.A.--",'[1]Pension 107(2)'!C10)</f>
        <v>13330</v>
      </c>
      <c r="I21" s="346"/>
    </row>
    <row r="22" spans="1:9" ht="15.75">
      <c r="A22" s="342" t="s">
        <v>370</v>
      </c>
      <c r="B22" s="342"/>
      <c r="C22" s="342"/>
      <c r="D22" s="347">
        <f>IF($M$1="AB","--N.A.--",'[1]Pension 107(2)'!F8+1)</f>
        <v>34029</v>
      </c>
      <c r="E22" s="348"/>
      <c r="F22" s="335" t="s">
        <v>645</v>
      </c>
      <c r="G22" s="335"/>
      <c r="H22" s="335"/>
      <c r="I22" s="335"/>
    </row>
    <row r="23" spans="1:9" ht="15.75">
      <c r="A23" s="171"/>
      <c r="B23" s="171"/>
      <c r="C23" s="169"/>
      <c r="D23" s="171"/>
      <c r="E23" s="169"/>
      <c r="F23" s="169"/>
      <c r="G23" s="169"/>
      <c r="H23" s="169"/>
      <c r="I23" s="169"/>
    </row>
    <row r="24" spans="1:9" ht="15.75">
      <c r="A24" s="204">
        <v>2</v>
      </c>
      <c r="B24" s="342" t="s">
        <v>646</v>
      </c>
      <c r="C24" s="342"/>
      <c r="D24" s="342"/>
      <c r="E24" s="342"/>
      <c r="F24" s="342"/>
      <c r="G24" s="342"/>
      <c r="H24" s="342"/>
      <c r="I24" s="342"/>
    </row>
    <row r="25" spans="1:9" ht="15.75">
      <c r="A25" s="171"/>
      <c r="B25" s="174" t="str">
        <f>E19</f>
        <v>Shri</v>
      </c>
      <c r="C25" s="336" t="str">
        <f>F19</f>
        <v>ABCD</v>
      </c>
      <c r="D25" s="336"/>
      <c r="E25" s="336"/>
      <c r="F25" s="336"/>
      <c r="G25" s="175" t="s">
        <v>647</v>
      </c>
      <c r="H25" s="349">
        <f>IF($M$1="AB","--N.A.--",'[1]Pension 107(2)'!$A$8)</f>
        <v>45349</v>
      </c>
      <c r="I25" s="345"/>
    </row>
    <row r="26" spans="1:9" ht="15.75">
      <c r="A26" s="171"/>
      <c r="B26" s="343" t="s">
        <v>648</v>
      </c>
      <c r="C26" s="343"/>
      <c r="D26" s="343"/>
      <c r="E26" s="343"/>
      <c r="F26" s="343"/>
      <c r="G26" s="343"/>
      <c r="H26" s="343"/>
      <c r="I26" s="343"/>
    </row>
    <row r="27" spans="1:9" ht="15.75">
      <c r="A27" s="176"/>
      <c r="B27" s="343"/>
      <c r="C27" s="343"/>
      <c r="D27" s="343"/>
      <c r="E27" s="343"/>
      <c r="F27" s="343"/>
      <c r="G27" s="343"/>
      <c r="H27" s="343"/>
      <c r="I27" s="343"/>
    </row>
    <row r="28" spans="1:9" ht="15.75">
      <c r="A28" s="169"/>
      <c r="B28" s="169"/>
      <c r="C28" s="169"/>
      <c r="D28" s="169"/>
      <c r="E28" s="169"/>
      <c r="F28" s="169"/>
      <c r="G28" s="169"/>
      <c r="H28" s="169"/>
      <c r="I28" s="169"/>
    </row>
    <row r="29" spans="1:9">
      <c r="A29" s="350" t="s">
        <v>649</v>
      </c>
      <c r="B29" s="350" t="s">
        <v>20</v>
      </c>
      <c r="C29" s="350"/>
      <c r="D29" s="350" t="s">
        <v>650</v>
      </c>
      <c r="E29" s="350"/>
      <c r="F29" s="350" t="s">
        <v>651</v>
      </c>
      <c r="G29" s="350"/>
      <c r="H29" s="351" t="s">
        <v>652</v>
      </c>
      <c r="I29" s="352"/>
    </row>
    <row r="30" spans="1:9">
      <c r="A30" s="350"/>
      <c r="B30" s="350"/>
      <c r="C30" s="350"/>
      <c r="D30" s="350"/>
      <c r="E30" s="350"/>
      <c r="F30" s="350"/>
      <c r="G30" s="350"/>
      <c r="H30" s="353"/>
      <c r="I30" s="354"/>
    </row>
    <row r="31" spans="1:9">
      <c r="A31" s="350"/>
      <c r="B31" s="350"/>
      <c r="C31" s="350"/>
      <c r="D31" s="350"/>
      <c r="E31" s="350"/>
      <c r="F31" s="350"/>
      <c r="G31" s="350"/>
      <c r="H31" s="353"/>
      <c r="I31" s="354"/>
    </row>
    <row r="32" spans="1:9">
      <c r="A32" s="350"/>
      <c r="B32" s="350"/>
      <c r="C32" s="350"/>
      <c r="D32" s="350"/>
      <c r="E32" s="350"/>
      <c r="F32" s="350"/>
      <c r="G32" s="350"/>
      <c r="H32" s="353"/>
      <c r="I32" s="354"/>
    </row>
    <row r="33" spans="1:9" hidden="1">
      <c r="A33" s="350"/>
      <c r="B33" s="350"/>
      <c r="C33" s="350"/>
      <c r="D33" s="350"/>
      <c r="E33" s="350"/>
      <c r="F33" s="350"/>
      <c r="G33" s="350"/>
      <c r="H33" s="355"/>
      <c r="I33" s="356"/>
    </row>
    <row r="34" spans="1:9" ht="30.6" customHeight="1">
      <c r="A34" s="205" t="s">
        <v>743</v>
      </c>
      <c r="B34" s="357" t="str">
        <f>IF($M$1="AB","--N.A.--",IF('[1]Pension 107(2)'!A20="","",'[1]Pension 107(2)'!A20))</f>
        <v>STUV</v>
      </c>
      <c r="C34" s="358"/>
      <c r="D34" s="359" t="str">
        <f>IF($M$1="AB","--N.A.--",IF('[1]Pension 107(2)'!C20="","",'[1]Pension 107(2)'!B20))</f>
        <v>Wife</v>
      </c>
      <c r="E34" s="360"/>
      <c r="F34" s="361">
        <f>IF($M$1="AB","--N.A.--",IF('[1]Pension 107(2)'!C20="","",'[1]Pension 107(2)'!C20))</f>
        <v>14611</v>
      </c>
      <c r="G34" s="362"/>
      <c r="H34" s="361">
        <f>IF($M$1="AB","--N.A.--",IF('[1]Pension 107(2)'!E20="","",'[1]Pension 107(2)'!E20))</f>
        <v>43287</v>
      </c>
      <c r="I34" s="362"/>
    </row>
    <row r="35" spans="1:9" ht="30.6" customHeight="1">
      <c r="A35" s="206">
        <f>IF(B35="","",A34+1)</f>
        <v>2</v>
      </c>
      <c r="B35" s="357" t="str">
        <f>IF($M$1="AB","--N.A.--",IF('[1]Pension 107(2)'!A21="","",'[1]Pension 107(2)'!A21))</f>
        <v>TUVW</v>
      </c>
      <c r="C35" s="358"/>
      <c r="D35" s="359" t="str">
        <f>IF($M$1="AB","--N.A.--",IF('[1]Pension 107(2)'!C21="","",'[1]Pension 107(2)'!B21))</f>
        <v>Widow Daughter</v>
      </c>
      <c r="E35" s="360"/>
      <c r="F35" s="361">
        <f>IF($M$1="AB","--N.A.--",IF('[1]Pension 107(2)'!C21="","",'[1]Pension 107(2)'!C21))</f>
        <v>23413</v>
      </c>
      <c r="G35" s="362"/>
      <c r="H35" s="361" t="str">
        <f>IF($M$1="AB","--N.A.--",IF('[1]Pension 107(2)'!E21="","",'[1]Pension 107(2)'!E21))</f>
        <v/>
      </c>
      <c r="I35" s="362"/>
    </row>
    <row r="36" spans="1:9" ht="30.6" customHeight="1">
      <c r="A36" s="206">
        <f>IF(B36="","",A35+1)</f>
        <v>3</v>
      </c>
      <c r="B36" s="357" t="str">
        <f>IF($M$1="AB","--N.A.--",IF('[1]Pension 107(2)'!A22="","",'[1]Pension 107(2)'!A22))</f>
        <v>WXYZ</v>
      </c>
      <c r="C36" s="358"/>
      <c r="D36" s="359" t="str">
        <f>IF($M$1="AB","--N.A.--",IF('[1]Pension 107(2)'!C22="","",'[1]Pension 107(2)'!B22))</f>
        <v>Son</v>
      </c>
      <c r="E36" s="360"/>
      <c r="F36" s="361">
        <f>IF($M$1="AB","--N.A.--",IF('[1]Pension 107(2)'!C22="","",'[1]Pension 107(2)'!C22))</f>
        <v>27687</v>
      </c>
      <c r="G36" s="362"/>
      <c r="H36" s="361" t="str">
        <f>IF($M$1="AB","--N.A.--",IF('[1]Pension 107(2)'!E22="","",'[1]Pension 107(2)'!E22))</f>
        <v/>
      </c>
      <c r="I36" s="362"/>
    </row>
    <row r="37" spans="1:9" ht="30.75" customHeight="1">
      <c r="A37" s="206" t="str">
        <f>IF(B37="","",A36+1)</f>
        <v/>
      </c>
      <c r="B37" s="357" t="str">
        <f>IF($M$1="AB","--N.A.--",IF('[1]Pension 107(2)'!A23="","",'[1]Pension 107(2)'!A23))</f>
        <v/>
      </c>
      <c r="C37" s="358"/>
      <c r="D37" s="359" t="str">
        <f>IF($M$1="AB","--N.A.--",IF('[1]Pension 107(2)'!C23="","",'[1]Pension 107(2)'!B23))</f>
        <v/>
      </c>
      <c r="E37" s="360"/>
      <c r="F37" s="361" t="str">
        <f>IF($M$1="AB","--N.A.--",IF('[1]Pension 107(2)'!C23="","",'[1]Pension 107(2)'!C23))</f>
        <v/>
      </c>
      <c r="G37" s="362"/>
      <c r="H37" s="361" t="str">
        <f>IF($M$1="AB","--N.A.--",IF('[1]Pension 107(2)'!E23="","",'[1]Pension 107(2)'!E23))</f>
        <v/>
      </c>
      <c r="I37" s="362"/>
    </row>
    <row r="38" spans="1:9" s="201" customFormat="1" ht="30.75" customHeight="1">
      <c r="A38" s="206" t="str">
        <f>IF(B38="","",A37+1)</f>
        <v/>
      </c>
      <c r="B38" s="357" t="str">
        <f>IF($M$1="AB","--N.A.--",IF('[1]Pension 107(2)'!A24="","",'[1]Pension 107(2)'!A24))</f>
        <v/>
      </c>
      <c r="C38" s="358"/>
      <c r="D38" s="359" t="str">
        <f>IF($M$1="AB","--N.A.--",IF('[1]Pension 107(2)'!C24="","",'[1]Pension 107(2)'!B24))</f>
        <v/>
      </c>
      <c r="E38" s="360"/>
      <c r="F38" s="361" t="str">
        <f>IF($M$1="AB","--N.A.--",IF('[1]Pension 107(2)'!C24="","",'[1]Pension 107(2)'!C24))</f>
        <v/>
      </c>
      <c r="G38" s="362"/>
      <c r="H38" s="361" t="str">
        <f>IF($M$1="AB","--N.A.--",IF('[1]Pension 107(2)'!E24="","",'[1]Pension 107(2)'!E24))</f>
        <v/>
      </c>
      <c r="I38" s="362"/>
    </row>
    <row r="39" spans="1:9" ht="12.75" customHeight="1">
      <c r="A39" s="363">
        <v>3</v>
      </c>
      <c r="B39" s="366" t="s">
        <v>653</v>
      </c>
      <c r="C39" s="367"/>
      <c r="D39" s="367"/>
      <c r="E39" s="367"/>
      <c r="F39" s="367"/>
      <c r="G39" s="367"/>
      <c r="H39" s="367"/>
      <c r="I39" s="367"/>
    </row>
    <row r="40" spans="1:9" ht="12.75" customHeight="1">
      <c r="A40" s="364"/>
      <c r="B40" s="368"/>
      <c r="C40" s="368"/>
      <c r="D40" s="368"/>
      <c r="E40" s="368"/>
      <c r="F40" s="368"/>
      <c r="G40" s="368"/>
      <c r="H40" s="368"/>
      <c r="I40" s="368"/>
    </row>
    <row r="41" spans="1:9" ht="12.75" customHeight="1">
      <c r="A41" s="364"/>
      <c r="B41" s="368"/>
      <c r="C41" s="368"/>
      <c r="D41" s="368"/>
      <c r="E41" s="368"/>
      <c r="F41" s="368"/>
      <c r="G41" s="368"/>
      <c r="H41" s="368"/>
      <c r="I41" s="368"/>
    </row>
    <row r="42" spans="1:9" ht="12.75" customHeight="1">
      <c r="A42" s="365"/>
      <c r="B42" s="368"/>
      <c r="C42" s="368"/>
      <c r="D42" s="368"/>
      <c r="E42" s="368"/>
      <c r="F42" s="368"/>
      <c r="G42" s="368"/>
      <c r="H42" s="368"/>
      <c r="I42" s="368"/>
    </row>
    <row r="43" spans="1:9" ht="12.75" hidden="1" customHeight="1">
      <c r="A43" s="365"/>
      <c r="B43" s="368"/>
      <c r="C43" s="368"/>
      <c r="D43" s="368"/>
      <c r="E43" s="368"/>
      <c r="F43" s="368"/>
      <c r="G43" s="368"/>
      <c r="H43" s="368"/>
      <c r="I43" s="368"/>
    </row>
    <row r="44" spans="1:9" ht="15.75">
      <c r="A44" s="365"/>
      <c r="B44" s="174" t="str">
        <f>IF('[1]Family data'!C24="Minor",B25,"--N.A.--")</f>
        <v>--N.A.--</v>
      </c>
      <c r="C44" s="336" t="str">
        <f>IF('[1]Family data'!C24="Minor",F19,"--N.A.--")</f>
        <v>--N.A.--</v>
      </c>
      <c r="D44" s="336"/>
      <c r="E44" s="336"/>
      <c r="F44" s="336"/>
      <c r="G44" s="369" t="s">
        <v>654</v>
      </c>
      <c r="H44" s="369"/>
      <c r="I44" s="369"/>
    </row>
    <row r="45" spans="1:9" ht="15.75">
      <c r="A45" s="177">
        <v>4</v>
      </c>
      <c r="B45" s="342" t="s">
        <v>655</v>
      </c>
      <c r="C45" s="342"/>
      <c r="D45" s="342"/>
      <c r="E45" s="342"/>
      <c r="F45" s="342"/>
      <c r="G45" s="342"/>
      <c r="H45" s="346">
        <f>IF($M$1="AB","--N.A.--",'[1]Pension 107(2)'!$I$28)</f>
        <v>8867</v>
      </c>
      <c r="I45" s="346"/>
    </row>
    <row r="46" spans="1:9" ht="15.75" customHeight="1">
      <c r="A46" s="177"/>
      <c r="B46" s="342" t="s">
        <v>656</v>
      </c>
      <c r="C46" s="342"/>
      <c r="D46" s="342"/>
      <c r="E46" s="342"/>
      <c r="F46" s="342"/>
      <c r="G46" s="342"/>
      <c r="H46" s="342"/>
      <c r="I46" s="342"/>
    </row>
    <row r="47" spans="1:9" ht="15.75" customHeight="1">
      <c r="A47" s="177"/>
      <c r="B47" s="342" t="s">
        <v>657</v>
      </c>
      <c r="C47" s="342"/>
      <c r="D47" s="342"/>
      <c r="E47" s="342"/>
      <c r="F47" s="374" t="str">
        <f>IF($M$1="AB","--N.A.--",'[1]Pension 107(2)'!$I$15)</f>
        <v>Married</v>
      </c>
      <c r="G47" s="375"/>
      <c r="H47" s="335" t="s">
        <v>658</v>
      </c>
      <c r="I47" s="335"/>
    </row>
    <row r="48" spans="1:9" ht="15.75" customHeight="1">
      <c r="A48" s="177"/>
      <c r="B48" s="342" t="s">
        <v>659</v>
      </c>
      <c r="C48" s="342"/>
      <c r="D48" s="342"/>
      <c r="E48" s="342"/>
      <c r="F48" s="342"/>
      <c r="G48" s="342"/>
      <c r="H48" s="342"/>
      <c r="I48" s="342"/>
    </row>
    <row r="49" spans="1:9" ht="15.75" customHeight="1">
      <c r="A49" s="177"/>
      <c r="B49" s="342" t="s">
        <v>660</v>
      </c>
      <c r="C49" s="342"/>
      <c r="D49" s="342"/>
      <c r="E49" s="374" t="str">
        <f>IF($M$1="AB","--N.A.--",'[1]Pension 107(2)'!E14)</f>
        <v>Death</v>
      </c>
      <c r="F49" s="375"/>
      <c r="G49" s="175"/>
      <c r="H49" s="175"/>
      <c r="I49" s="175"/>
    </row>
    <row r="50" spans="1:9" ht="15.75" customHeight="1">
      <c r="A50" s="177"/>
      <c r="B50" s="175"/>
      <c r="C50" s="175"/>
      <c r="D50" s="175"/>
      <c r="E50" s="175"/>
      <c r="F50" s="175"/>
      <c r="G50" s="175"/>
      <c r="H50" s="175"/>
      <c r="I50" s="197">
        <v>4</v>
      </c>
    </row>
    <row r="51" spans="1:9" ht="15.75">
      <c r="A51" s="177">
        <v>5</v>
      </c>
      <c r="B51" s="342" t="s">
        <v>661</v>
      </c>
      <c r="C51" s="342"/>
      <c r="D51" s="342"/>
      <c r="E51" s="342"/>
      <c r="F51" s="342"/>
      <c r="G51" s="342"/>
      <c r="H51" s="342"/>
      <c r="I51" s="342"/>
    </row>
    <row r="52" spans="1:9">
      <c r="A52" s="370">
        <v>6</v>
      </c>
      <c r="B52" s="371" t="s">
        <v>662</v>
      </c>
      <c r="C52" s="371"/>
      <c r="D52" s="371"/>
      <c r="E52" s="371"/>
      <c r="F52" s="371"/>
      <c r="G52" s="371"/>
      <c r="H52" s="371"/>
      <c r="I52" s="371"/>
    </row>
    <row r="53" spans="1:9">
      <c r="A53" s="370"/>
      <c r="B53" s="371"/>
      <c r="C53" s="371"/>
      <c r="D53" s="371"/>
      <c r="E53" s="371"/>
      <c r="F53" s="371"/>
      <c r="G53" s="371"/>
      <c r="H53" s="371"/>
      <c r="I53" s="371"/>
    </row>
    <row r="54" spans="1:9">
      <c r="A54" s="370"/>
      <c r="B54" s="371"/>
      <c r="C54" s="371"/>
      <c r="D54" s="371"/>
      <c r="E54" s="371"/>
      <c r="F54" s="371"/>
      <c r="G54" s="371"/>
      <c r="H54" s="371"/>
      <c r="I54" s="371"/>
    </row>
    <row r="55" spans="1:9">
      <c r="A55" s="370"/>
      <c r="B55" s="371"/>
      <c r="C55" s="371"/>
      <c r="D55" s="371"/>
      <c r="E55" s="371"/>
      <c r="F55" s="371"/>
      <c r="G55" s="371"/>
      <c r="H55" s="371"/>
      <c r="I55" s="371"/>
    </row>
    <row r="56" spans="1:9" ht="15.75">
      <c r="A56" s="169"/>
      <c r="B56" s="169"/>
      <c r="C56" s="169"/>
      <c r="D56" s="169"/>
      <c r="E56" s="169"/>
      <c r="F56" s="337" t="s">
        <v>122</v>
      </c>
      <c r="G56" s="337"/>
      <c r="H56" s="337"/>
      <c r="I56" s="337"/>
    </row>
    <row r="57" spans="1:9" ht="15.75">
      <c r="A57" s="169"/>
      <c r="B57" s="169"/>
      <c r="C57" s="169"/>
      <c r="D57" s="169"/>
      <c r="E57" s="169"/>
      <c r="F57" s="169"/>
      <c r="G57" s="169"/>
      <c r="H57" s="169"/>
      <c r="I57" s="169"/>
    </row>
    <row r="58" spans="1:9" ht="15.75">
      <c r="A58" s="169"/>
      <c r="B58" s="169"/>
      <c r="C58" s="169"/>
      <c r="D58" s="169"/>
      <c r="E58" s="169"/>
      <c r="F58" s="372" t="str">
        <f>[1]Mastersheet!$G$9</f>
        <v>DEPUTY DIRECTOR, XXXXXXXXX  RAJ, BIKANER</v>
      </c>
      <c r="G58" s="372"/>
      <c r="H58" s="372"/>
      <c r="I58" s="372"/>
    </row>
    <row r="59" spans="1:9" ht="15.75">
      <c r="A59" s="169"/>
      <c r="B59" s="169"/>
      <c r="C59" s="169"/>
      <c r="D59" s="169"/>
      <c r="E59" s="169"/>
      <c r="F59" s="372"/>
      <c r="G59" s="372"/>
      <c r="H59" s="372"/>
      <c r="I59" s="372"/>
    </row>
    <row r="60" spans="1:9" ht="15.75">
      <c r="A60" s="169"/>
      <c r="B60" s="169"/>
      <c r="C60" s="169"/>
      <c r="D60" s="169"/>
      <c r="E60" s="169"/>
      <c r="F60" s="372"/>
      <c r="G60" s="372"/>
      <c r="H60" s="372"/>
      <c r="I60" s="372"/>
    </row>
    <row r="61" spans="1:9" ht="16.5" thickBot="1">
      <c r="A61" s="373" t="s">
        <v>663</v>
      </c>
      <c r="B61" s="373"/>
      <c r="C61" s="373"/>
      <c r="D61" s="373"/>
      <c r="E61" s="373"/>
      <c r="F61" s="373"/>
      <c r="G61" s="373"/>
      <c r="H61" s="373"/>
      <c r="I61" s="373"/>
    </row>
    <row r="62" spans="1:9" ht="15.75">
      <c r="A62" s="169"/>
      <c r="B62" s="169"/>
      <c r="C62" s="169"/>
      <c r="D62" s="169"/>
      <c r="E62" s="169"/>
      <c r="F62" s="169"/>
      <c r="G62" s="169"/>
      <c r="H62" s="169"/>
      <c r="I62" s="169"/>
    </row>
    <row r="63" spans="1:9" ht="15.75">
      <c r="A63" s="178">
        <v>1</v>
      </c>
      <c r="B63" s="343" t="s">
        <v>664</v>
      </c>
      <c r="C63" s="343"/>
      <c r="D63" s="343"/>
      <c r="E63" s="343"/>
      <c r="F63" s="343"/>
      <c r="G63" s="343"/>
      <c r="H63" s="343"/>
      <c r="I63" s="343"/>
    </row>
    <row r="64" spans="1:9" ht="15.75">
      <c r="A64" s="178">
        <v>2</v>
      </c>
      <c r="B64" s="343" t="s">
        <v>665</v>
      </c>
      <c r="C64" s="343"/>
      <c r="D64" s="343"/>
      <c r="E64" s="343"/>
      <c r="F64" s="343"/>
      <c r="G64" s="343"/>
      <c r="H64" s="343"/>
      <c r="I64" s="343"/>
    </row>
    <row r="65" spans="1:9" ht="15.75">
      <c r="A65" s="178"/>
      <c r="B65" s="343"/>
      <c r="C65" s="343"/>
      <c r="D65" s="343"/>
      <c r="E65" s="343"/>
      <c r="F65" s="343"/>
      <c r="G65" s="343"/>
      <c r="H65" s="343"/>
      <c r="I65" s="343"/>
    </row>
    <row r="66" spans="1:9" ht="15.75">
      <c r="A66" s="178">
        <v>3</v>
      </c>
      <c r="B66" s="343" t="s">
        <v>666</v>
      </c>
      <c r="C66" s="343"/>
      <c r="D66" s="343"/>
      <c r="E66" s="343"/>
      <c r="F66" s="343"/>
      <c r="G66" s="343"/>
      <c r="H66" s="343"/>
      <c r="I66" s="343"/>
    </row>
    <row r="67" spans="1:9" ht="15.75">
      <c r="A67" s="178"/>
      <c r="B67" s="343"/>
      <c r="C67" s="343"/>
      <c r="D67" s="343"/>
      <c r="E67" s="343"/>
      <c r="F67" s="343"/>
      <c r="G67" s="343"/>
      <c r="H67" s="343"/>
      <c r="I67" s="343"/>
    </row>
    <row r="68" spans="1:9" ht="15.75">
      <c r="A68" s="178">
        <v>4</v>
      </c>
      <c r="B68" s="343" t="s">
        <v>667</v>
      </c>
      <c r="C68" s="343"/>
      <c r="D68" s="343"/>
      <c r="E68" s="343"/>
      <c r="F68" s="343"/>
      <c r="G68" s="343"/>
      <c r="H68" s="343"/>
      <c r="I68" s="343"/>
    </row>
    <row r="69" spans="1:9" ht="15.75">
      <c r="A69" s="178">
        <v>5</v>
      </c>
      <c r="B69" s="343" t="s">
        <v>668</v>
      </c>
      <c r="C69" s="343"/>
      <c r="D69" s="343"/>
      <c r="E69" s="343"/>
      <c r="F69" s="343"/>
      <c r="G69" s="343"/>
      <c r="H69" s="343"/>
      <c r="I69" s="343"/>
    </row>
    <row r="70" spans="1:9" ht="15.75">
      <c r="A70" s="178">
        <v>6</v>
      </c>
      <c r="B70" s="343" t="s">
        <v>669</v>
      </c>
      <c r="C70" s="343"/>
      <c r="D70" s="343"/>
      <c r="E70" s="343"/>
      <c r="F70" s="343"/>
      <c r="G70" s="343"/>
      <c r="H70" s="343"/>
      <c r="I70" s="343"/>
    </row>
    <row r="71" spans="1:9" ht="15.75">
      <c r="A71" s="178"/>
      <c r="B71" s="179"/>
      <c r="C71" s="179"/>
      <c r="D71" s="179"/>
      <c r="E71" s="179"/>
      <c r="F71" s="179"/>
      <c r="G71" s="179"/>
      <c r="H71" s="179"/>
      <c r="I71" s="179"/>
    </row>
    <row r="72" spans="1:9" ht="15.75">
      <c r="A72" s="178"/>
      <c r="B72" s="179"/>
      <c r="C72" s="179"/>
      <c r="D72" s="179"/>
      <c r="E72" s="179"/>
      <c r="F72" s="179"/>
      <c r="G72" s="179"/>
      <c r="H72" s="179"/>
      <c r="I72" s="179"/>
    </row>
    <row r="73" spans="1:9" ht="15.75">
      <c r="A73" s="178"/>
      <c r="B73" s="179"/>
      <c r="C73" s="179"/>
      <c r="D73" s="179"/>
      <c r="E73" s="179"/>
      <c r="F73" s="179"/>
      <c r="G73" s="179"/>
      <c r="H73" s="179"/>
      <c r="I73" s="179"/>
    </row>
    <row r="74" spans="1:9" ht="16.5" thickBot="1">
      <c r="A74" s="180"/>
      <c r="B74" s="376"/>
      <c r="C74" s="376"/>
      <c r="D74" s="376"/>
      <c r="E74" s="376"/>
      <c r="F74" s="376"/>
      <c r="G74" s="376"/>
      <c r="H74" s="376"/>
      <c r="I74" s="376"/>
    </row>
    <row r="75" spans="1:9">
      <c r="A75" s="365" t="s">
        <v>670</v>
      </c>
      <c r="B75" s="343" t="s">
        <v>671</v>
      </c>
      <c r="C75" s="343"/>
      <c r="D75" s="343"/>
      <c r="E75" s="343"/>
      <c r="F75" s="343"/>
      <c r="G75" s="343"/>
      <c r="H75" s="343"/>
      <c r="I75" s="343"/>
    </row>
    <row r="76" spans="1:9">
      <c r="A76" s="365"/>
      <c r="B76" s="343"/>
      <c r="C76" s="343"/>
      <c r="D76" s="343"/>
      <c r="E76" s="343"/>
      <c r="F76" s="343"/>
      <c r="G76" s="343"/>
      <c r="H76" s="343"/>
      <c r="I76" s="343"/>
    </row>
    <row r="77" spans="1:9">
      <c r="A77" s="365"/>
      <c r="B77" s="343"/>
      <c r="C77" s="343"/>
      <c r="D77" s="343"/>
      <c r="E77" s="343"/>
      <c r="F77" s="343"/>
      <c r="G77" s="343"/>
      <c r="H77" s="343"/>
      <c r="I77" s="343"/>
    </row>
    <row r="78" spans="1:9">
      <c r="A78" s="365"/>
      <c r="B78" s="343"/>
      <c r="C78" s="343"/>
      <c r="D78" s="343"/>
      <c r="E78" s="343"/>
      <c r="F78" s="343"/>
      <c r="G78" s="343"/>
      <c r="H78" s="343"/>
      <c r="I78" s="343"/>
    </row>
    <row r="79" spans="1:9">
      <c r="A79" s="365"/>
      <c r="B79" s="343"/>
      <c r="C79" s="343"/>
      <c r="D79" s="343"/>
      <c r="E79" s="343"/>
      <c r="F79" s="343"/>
      <c r="G79" s="343"/>
      <c r="H79" s="343"/>
      <c r="I79" s="343"/>
    </row>
    <row r="80" spans="1:9">
      <c r="A80" s="365"/>
      <c r="B80" s="343"/>
      <c r="C80" s="343"/>
      <c r="D80" s="343"/>
      <c r="E80" s="343"/>
      <c r="F80" s="343"/>
      <c r="G80" s="343"/>
      <c r="H80" s="343"/>
      <c r="I80" s="343"/>
    </row>
    <row r="81" spans="1:9">
      <c r="A81" s="365" t="s">
        <v>672</v>
      </c>
      <c r="B81" s="342" t="s">
        <v>673</v>
      </c>
      <c r="C81" s="342"/>
      <c r="D81" s="342"/>
      <c r="E81" s="342"/>
      <c r="F81" s="342"/>
      <c r="G81" s="342"/>
      <c r="H81" s="342"/>
      <c r="I81" s="342"/>
    </row>
    <row r="82" spans="1:9" ht="18" customHeight="1">
      <c r="A82" s="365"/>
      <c r="B82" s="342"/>
      <c r="C82" s="342"/>
      <c r="D82" s="342"/>
      <c r="E82" s="342"/>
      <c r="F82" s="342"/>
      <c r="G82" s="342"/>
      <c r="H82" s="342"/>
      <c r="I82" s="342"/>
    </row>
  </sheetData>
  <mergeCells count="79">
    <mergeCell ref="B74:I74"/>
    <mergeCell ref="B70:I70"/>
    <mergeCell ref="A75:A80"/>
    <mergeCell ref="B75:I80"/>
    <mergeCell ref="A81:A82"/>
    <mergeCell ref="B81:I82"/>
    <mergeCell ref="B1:H1"/>
    <mergeCell ref="B63:I63"/>
    <mergeCell ref="B64:I65"/>
    <mergeCell ref="B66:I67"/>
    <mergeCell ref="B68:I68"/>
    <mergeCell ref="B46:I46"/>
    <mergeCell ref="B47:E47"/>
    <mergeCell ref="F47:G47"/>
    <mergeCell ref="H47:I47"/>
    <mergeCell ref="B48:I48"/>
    <mergeCell ref="B49:D49"/>
    <mergeCell ref="E49:F49"/>
    <mergeCell ref="B36:C36"/>
    <mergeCell ref="D36:E36"/>
    <mergeCell ref="F36:G36"/>
    <mergeCell ref="H36:I36"/>
    <mergeCell ref="B69:I69"/>
    <mergeCell ref="B51:I51"/>
    <mergeCell ref="B37:C37"/>
    <mergeCell ref="D37:E37"/>
    <mergeCell ref="F37:G37"/>
    <mergeCell ref="H37:I37"/>
    <mergeCell ref="B38:C38"/>
    <mergeCell ref="D38:E38"/>
    <mergeCell ref="F38:G38"/>
    <mergeCell ref="H38:I38"/>
    <mergeCell ref="A52:A55"/>
    <mergeCell ref="B52:I55"/>
    <mergeCell ref="F56:I56"/>
    <mergeCell ref="F58:I60"/>
    <mergeCell ref="A61:I61"/>
    <mergeCell ref="A39:A44"/>
    <mergeCell ref="B39:I43"/>
    <mergeCell ref="C44:F44"/>
    <mergeCell ref="G44:I44"/>
    <mergeCell ref="B45:G45"/>
    <mergeCell ref="H45:I45"/>
    <mergeCell ref="B34:C34"/>
    <mergeCell ref="D34:E34"/>
    <mergeCell ref="F34:G34"/>
    <mergeCell ref="H34:I34"/>
    <mergeCell ref="B35:C35"/>
    <mergeCell ref="D35:E35"/>
    <mergeCell ref="F35:G35"/>
    <mergeCell ref="H35:I35"/>
    <mergeCell ref="B24:I24"/>
    <mergeCell ref="C25:F25"/>
    <mergeCell ref="H25:I25"/>
    <mergeCell ref="B26:I27"/>
    <mergeCell ref="A29:A33"/>
    <mergeCell ref="B29:C33"/>
    <mergeCell ref="D29:E33"/>
    <mergeCell ref="F29:G33"/>
    <mergeCell ref="H29:I33"/>
    <mergeCell ref="B20:F20"/>
    <mergeCell ref="G20:I20"/>
    <mergeCell ref="A21:G21"/>
    <mergeCell ref="H21:I21"/>
    <mergeCell ref="A22:C22"/>
    <mergeCell ref="D22:E22"/>
    <mergeCell ref="F22:I22"/>
    <mergeCell ref="B19:D19"/>
    <mergeCell ref="F19:I19"/>
    <mergeCell ref="A2:I2"/>
    <mergeCell ref="B3:H6"/>
    <mergeCell ref="A8:I8"/>
    <mergeCell ref="B9:E9"/>
    <mergeCell ref="E10:F10"/>
    <mergeCell ref="G11:I15"/>
    <mergeCell ref="A12:E12"/>
    <mergeCell ref="A13:E13"/>
    <mergeCell ref="B16:C16"/>
    <mergeCell ref="D16:I16"/>
  </mergeCells>
  <pageMargins left="0.7" right="0.37" top="0.39" bottom="0.38" header="0.3" footer="0.3"/>
  <pageSetup paperSize="9" orientation="portrait" r:id="rId1"/>
  <rowBreaks count="1" manualBreakCount="1">
    <brk id="49" max="8" man="1"/>
  </rowBreaks>
</worksheet>
</file>

<file path=xl/worksheets/sheet5.xml><?xml version="1.0" encoding="utf-8"?>
<worksheet xmlns="http://schemas.openxmlformats.org/spreadsheetml/2006/main" xmlns:r="http://schemas.openxmlformats.org/officeDocument/2006/relationships">
  <sheetPr codeName="Sheet52"/>
  <dimension ref="A1:R85"/>
  <sheetViews>
    <sheetView view="pageBreakPreview" zoomScaleSheetLayoutView="100" workbookViewId="0">
      <selection activeCell="H37" sqref="H37:I37"/>
    </sheetView>
  </sheetViews>
  <sheetFormatPr defaultColWidth="9.140625" defaultRowHeight="12.75"/>
  <cols>
    <col min="1" max="8" width="9.140625" style="167"/>
    <col min="9" max="9" width="9.85546875" style="167" customWidth="1"/>
    <col min="10" max="12" width="9.140625" style="167"/>
    <col min="13" max="15" width="9.140625" style="167" customWidth="1"/>
    <col min="16" max="16384" width="9.140625" style="167"/>
  </cols>
  <sheetData>
    <row r="1" spans="1:14" ht="15.75">
      <c r="I1" s="198">
        <v>5</v>
      </c>
    </row>
    <row r="2" spans="1:14" ht="15.75">
      <c r="A2" s="339" t="s">
        <v>674</v>
      </c>
      <c r="B2" s="339"/>
      <c r="C2" s="339"/>
      <c r="D2" s="339"/>
      <c r="E2" s="339"/>
      <c r="F2" s="339"/>
      <c r="G2" s="339"/>
      <c r="H2" s="339"/>
      <c r="I2" s="339"/>
      <c r="M2" s="235" t="str">
        <f>'[1]Pension 107(2)'!I5</f>
        <v>AC</v>
      </c>
      <c r="N2" s="236" t="str">
        <f>'[1]Pension 107(2)'!$G$20</f>
        <v>Death</v>
      </c>
    </row>
    <row r="3" spans="1:14" ht="15.75">
      <c r="A3" s="337" t="s">
        <v>639</v>
      </c>
      <c r="B3" s="337"/>
      <c r="C3" s="337"/>
      <c r="D3" s="337"/>
      <c r="E3" s="337"/>
      <c r="F3" s="337"/>
      <c r="G3" s="337"/>
      <c r="H3" s="337"/>
      <c r="I3" s="337"/>
    </row>
    <row r="4" spans="1:14" ht="12.75" customHeight="1">
      <c r="B4" s="338" t="s">
        <v>675</v>
      </c>
      <c r="C4" s="338"/>
      <c r="D4" s="338"/>
      <c r="E4" s="338"/>
      <c r="F4" s="338"/>
      <c r="G4" s="338"/>
      <c r="H4" s="338"/>
      <c r="I4" s="168"/>
    </row>
    <row r="5" spans="1:14" ht="12.75" customHeight="1">
      <c r="A5" s="168"/>
      <c r="B5" s="338"/>
      <c r="C5" s="338"/>
      <c r="D5" s="338"/>
      <c r="E5" s="338"/>
      <c r="F5" s="338"/>
      <c r="G5" s="338"/>
      <c r="H5" s="338"/>
      <c r="I5" s="168"/>
    </row>
    <row r="6" spans="1:14" ht="12.75" customHeight="1">
      <c r="A6" s="168"/>
      <c r="B6" s="338"/>
      <c r="C6" s="338"/>
      <c r="D6" s="338"/>
      <c r="E6" s="338"/>
      <c r="F6" s="338"/>
      <c r="G6" s="338"/>
      <c r="H6" s="338"/>
      <c r="I6" s="168"/>
    </row>
    <row r="7" spans="1:14" ht="12.75" customHeight="1">
      <c r="A7" s="168"/>
      <c r="B7" s="338"/>
      <c r="C7" s="338"/>
      <c r="D7" s="338"/>
      <c r="E7" s="338"/>
      <c r="F7" s="338"/>
      <c r="G7" s="338"/>
      <c r="H7" s="338"/>
      <c r="I7" s="168"/>
    </row>
    <row r="8" spans="1:14" ht="15.75">
      <c r="A8" s="169"/>
      <c r="B8" s="169"/>
      <c r="C8" s="169"/>
      <c r="D8" s="169"/>
      <c r="E8" s="169"/>
      <c r="F8" s="169"/>
      <c r="G8" s="169"/>
      <c r="H8" s="169"/>
      <c r="I8" s="169"/>
    </row>
    <row r="9" spans="1:14" ht="15.75">
      <c r="A9" s="339" t="s">
        <v>93</v>
      </c>
      <c r="B9" s="339"/>
      <c r="C9" s="339"/>
      <c r="D9" s="339"/>
      <c r="E9" s="339"/>
      <c r="F9" s="339"/>
      <c r="G9" s="339"/>
      <c r="H9" s="339"/>
      <c r="I9" s="339"/>
    </row>
    <row r="10" spans="1:14" ht="15.75">
      <c r="A10" s="170"/>
      <c r="B10" s="340" t="str">
        <f>[1]Mastersheet!$G$4</f>
        <v>SECONDARY EDUCATION</v>
      </c>
      <c r="C10" s="340"/>
      <c r="D10" s="340"/>
      <c r="E10" s="340"/>
      <c r="F10" s="170" t="s">
        <v>94</v>
      </c>
      <c r="G10" s="170"/>
      <c r="H10" s="170"/>
      <c r="I10" s="170"/>
    </row>
    <row r="11" spans="1:14" ht="15.75">
      <c r="A11" s="171" t="s">
        <v>364</v>
      </c>
      <c r="B11" s="169"/>
      <c r="C11" s="171"/>
      <c r="D11" s="169"/>
      <c r="E11" s="335" t="s">
        <v>154</v>
      </c>
      <c r="F11" s="335"/>
      <c r="G11" s="169"/>
      <c r="H11" s="169"/>
      <c r="I11" s="169"/>
    </row>
    <row r="12" spans="1:14" ht="15.75">
      <c r="A12" s="171" t="s">
        <v>97</v>
      </c>
      <c r="B12" s="171"/>
      <c r="C12" s="171"/>
      <c r="D12" s="169"/>
      <c r="E12" s="169"/>
      <c r="F12" s="169"/>
      <c r="G12" s="380" t="str">
        <f>IF($M$2="AA","The form no 21 is not applicable",IF($M$2="AC","The form no 21 is not applicable",""))</f>
        <v>The form no 21 is not applicable</v>
      </c>
      <c r="H12" s="380"/>
      <c r="I12" s="380"/>
    </row>
    <row r="13" spans="1:14" ht="15.75" customHeight="1">
      <c r="A13" s="342" t="s">
        <v>676</v>
      </c>
      <c r="B13" s="342"/>
      <c r="C13" s="342"/>
      <c r="D13" s="342"/>
      <c r="E13" s="342"/>
      <c r="F13" s="171"/>
      <c r="G13" s="380"/>
      <c r="H13" s="380"/>
      <c r="I13" s="380"/>
    </row>
    <row r="14" spans="1:14" ht="15.75">
      <c r="A14" s="343" t="s">
        <v>677</v>
      </c>
      <c r="B14" s="343"/>
      <c r="C14" s="343"/>
      <c r="D14" s="343"/>
      <c r="E14" s="343"/>
      <c r="F14" s="171"/>
      <c r="G14" s="380"/>
      <c r="H14" s="380"/>
      <c r="I14" s="380"/>
    </row>
    <row r="15" spans="1:14" ht="15.75">
      <c r="A15" s="343"/>
      <c r="B15" s="343"/>
      <c r="C15" s="343"/>
      <c r="D15" s="343"/>
      <c r="E15" s="343"/>
      <c r="F15" s="169"/>
      <c r="G15" s="380"/>
      <c r="H15" s="380"/>
      <c r="I15" s="380"/>
    </row>
    <row r="16" spans="1:14" ht="15.75">
      <c r="A16" s="343"/>
      <c r="B16" s="343"/>
      <c r="C16" s="343"/>
      <c r="D16" s="343"/>
      <c r="E16" s="343"/>
      <c r="F16" s="169"/>
      <c r="G16" s="380"/>
      <c r="H16" s="380"/>
      <c r="I16" s="380"/>
    </row>
    <row r="17" spans="1:9" ht="15.75">
      <c r="A17" s="171"/>
      <c r="B17" s="344" t="s">
        <v>640</v>
      </c>
      <c r="C17" s="344"/>
      <c r="D17" s="342" t="s">
        <v>641</v>
      </c>
      <c r="E17" s="342"/>
      <c r="F17" s="342"/>
      <c r="G17" s="342"/>
      <c r="H17" s="342"/>
      <c r="I17" s="342"/>
    </row>
    <row r="18" spans="1:9" ht="15.75">
      <c r="A18" s="181" t="s">
        <v>104</v>
      </c>
      <c r="B18" s="181"/>
      <c r="C18" s="181"/>
      <c r="D18" s="181"/>
      <c r="E18" s="182"/>
      <c r="F18" s="182"/>
      <c r="G18" s="182"/>
      <c r="H18" s="182"/>
      <c r="I18" s="182"/>
    </row>
    <row r="19" spans="1:9" ht="15.75">
      <c r="A19" s="181"/>
      <c r="B19" s="181"/>
      <c r="C19" s="181"/>
      <c r="D19" s="181"/>
      <c r="E19" s="182"/>
      <c r="F19" s="182"/>
      <c r="G19" s="182"/>
      <c r="H19" s="182"/>
      <c r="I19" s="182"/>
    </row>
    <row r="20" spans="1:9" ht="15.75">
      <c r="A20" s="181"/>
      <c r="B20" s="375" t="s">
        <v>642</v>
      </c>
      <c r="C20" s="375"/>
      <c r="D20" s="375"/>
      <c r="E20" s="183" t="str">
        <f>IF($M$2="Aa","--N.A.--",IF($M$2="AC","--N.A.--",IF(D21="Shri","Smt.","Shri")))</f>
        <v>--N.A.--</v>
      </c>
      <c r="F20" s="348" t="str">
        <f>IF($M$2="Aa","--N.A.--",IF($M$2="AC","--N.A.--",'[1]Pension 107(2)'!$I$24))</f>
        <v>--N.A.--</v>
      </c>
      <c r="G20" s="348"/>
      <c r="H20" s="348"/>
      <c r="I20" s="348"/>
    </row>
    <row r="21" spans="1:9" ht="15.75">
      <c r="A21" s="375" t="str">
        <f>LOWER(IF($M$2="Aa","--N.A.--",LOWER(IF($M$2="AC","--N.A.--",'[1]Pension 107(2)'!$I$25))))</f>
        <v>--n.a.--</v>
      </c>
      <c r="B21" s="375"/>
      <c r="C21" s="184" t="s">
        <v>678</v>
      </c>
      <c r="D21" s="183" t="str">
        <f>IF($M$2="Aa","--N.A.--",IF($M$2="AC","--N.A.--",'[1]Pension 107(2)'!H8))</f>
        <v>--N.A.--</v>
      </c>
      <c r="E21" s="348" t="str">
        <f>IF($M$2="Aa","--N.A.--",IF($M$2="AC","--N.A.--",[1]Mastersheet!$B$3))</f>
        <v>--N.A.--</v>
      </c>
      <c r="F21" s="348"/>
      <c r="G21" s="348"/>
      <c r="H21" s="348"/>
      <c r="I21" s="348"/>
    </row>
    <row r="22" spans="1:9" ht="15.75" customHeight="1">
      <c r="A22" s="181" t="s">
        <v>643</v>
      </c>
      <c r="B22" s="375" t="str">
        <f>IF($M$2="Aa","--N.A.--",IF($M$2="AC","--N.A.--",[1]Mastersheet!$B$4))</f>
        <v>--N.A.--</v>
      </c>
      <c r="C22" s="375"/>
      <c r="D22" s="375"/>
      <c r="E22" s="375"/>
      <c r="F22" s="375"/>
      <c r="G22" s="375" t="s">
        <v>551</v>
      </c>
      <c r="H22" s="375"/>
      <c r="I22" s="375"/>
    </row>
    <row r="23" spans="1:9" ht="15.75">
      <c r="A23" s="381" t="s">
        <v>679</v>
      </c>
      <c r="B23" s="381"/>
      <c r="C23" s="381"/>
      <c r="D23" s="381"/>
      <c r="E23" s="381"/>
      <c r="F23" s="381"/>
      <c r="G23" s="381"/>
      <c r="H23" s="346" t="str">
        <f>IF($M$2="Aa","--N.A.--",IF($M$2="AC","--N.A.--",'[1]Pension 107(2)'!E11))</f>
        <v>--N.A.--</v>
      </c>
      <c r="I23" s="346"/>
    </row>
    <row r="24" spans="1:9" ht="15.75">
      <c r="A24" s="381" t="s">
        <v>370</v>
      </c>
      <c r="B24" s="381"/>
      <c r="C24" s="381"/>
      <c r="D24" s="347" t="str">
        <f>IF($M$2="Aa","--N.A.--",IF($M$2="AC","--N.A.--",'[1]Pension 107(2)'!$E$13))</f>
        <v>--N.A.--</v>
      </c>
      <c r="E24" s="348"/>
      <c r="F24" s="375" t="s">
        <v>680</v>
      </c>
      <c r="G24" s="375"/>
      <c r="H24" s="375"/>
      <c r="I24" s="375"/>
    </row>
    <row r="25" spans="1:9" ht="15.75" customHeight="1">
      <c r="A25" s="381" t="str">
        <f>IF($N$2="Re-marriaged","the remarriage of the ","the death of the")</f>
        <v>the death of the</v>
      </c>
      <c r="B25" s="381"/>
      <c r="C25" s="381"/>
      <c r="D25" s="381" t="str">
        <f>'[1]Pension 107(2)'!$D$14</f>
        <v>tenable till</v>
      </c>
      <c r="E25" s="381"/>
      <c r="F25" s="381"/>
      <c r="G25" s="245" t="str">
        <f>'[1]Pension 107(2)'!$E$14</f>
        <v>Death</v>
      </c>
      <c r="H25" s="182"/>
      <c r="I25" s="182"/>
    </row>
    <row r="26" spans="1:9" ht="15.75">
      <c r="A26" s="382">
        <v>2</v>
      </c>
      <c r="B26" s="381" t="s">
        <v>646</v>
      </c>
      <c r="C26" s="381"/>
      <c r="D26" s="381"/>
      <c r="E26" s="381"/>
      <c r="F26" s="381"/>
      <c r="G26" s="381"/>
      <c r="H26" s="381"/>
      <c r="I26" s="381"/>
    </row>
    <row r="27" spans="1:9" ht="15.6" customHeight="1">
      <c r="A27" s="382"/>
      <c r="B27" s="183" t="str">
        <f>D21</f>
        <v>--N.A.--</v>
      </c>
      <c r="C27" s="348" t="str">
        <f>E21</f>
        <v>--N.A.--</v>
      </c>
      <c r="D27" s="348"/>
      <c r="E27" s="348"/>
      <c r="F27" s="348"/>
      <c r="G27" s="381" t="str">
        <f>IF($N$2="Re-marriaged","re-married on","died on")</f>
        <v>died on</v>
      </c>
      <c r="H27" s="381"/>
      <c r="I27" s="381"/>
    </row>
    <row r="28" spans="1:9" ht="15.75">
      <c r="A28" s="382"/>
      <c r="B28" s="374" t="str">
        <f>IF($M$2="AB",'[1]Pension 107(2)'!$A$8,"--N.A.--")</f>
        <v>--N.A.--</v>
      </c>
      <c r="C28" s="375"/>
      <c r="D28" s="348" t="str">
        <f>IF($M$2="AB",[1]Pravesh!$D$587,"--N.A.--")</f>
        <v>--N.A.--</v>
      </c>
      <c r="E28" s="348"/>
      <c r="F28" s="348"/>
      <c r="G28" s="348"/>
      <c r="H28" s="348"/>
      <c r="I28" s="348"/>
    </row>
    <row r="29" spans="1:9" ht="15.6" customHeight="1">
      <c r="A29" s="382">
        <v>3</v>
      </c>
      <c r="B29" s="383" t="str">
        <f>IF($N$2="Re-marriaged","At the time of remarriage","At the time of death")</f>
        <v>At the time of death</v>
      </c>
      <c r="C29" s="383"/>
      <c r="D29" s="383"/>
      <c r="E29" s="383"/>
      <c r="F29" s="183" t="str">
        <f>D21</f>
        <v>--N.A.--</v>
      </c>
      <c r="G29" s="375" t="str">
        <f>E21</f>
        <v>--N.A.--</v>
      </c>
      <c r="H29" s="375"/>
      <c r="I29" s="375"/>
    </row>
    <row r="30" spans="1:9" ht="15.75">
      <c r="A30" s="368"/>
      <c r="B30" s="383" t="s">
        <v>681</v>
      </c>
      <c r="C30" s="383"/>
      <c r="D30" s="383"/>
      <c r="E30" s="383"/>
      <c r="F30" s="383"/>
      <c r="G30" s="383"/>
      <c r="H30" s="383"/>
      <c r="I30" s="383"/>
    </row>
    <row r="31" spans="1:9">
      <c r="A31" s="384" t="s">
        <v>649</v>
      </c>
      <c r="B31" s="384" t="s">
        <v>20</v>
      </c>
      <c r="C31" s="384"/>
      <c r="D31" s="384" t="s">
        <v>650</v>
      </c>
      <c r="E31" s="384"/>
      <c r="F31" s="384" t="s">
        <v>651</v>
      </c>
      <c r="G31" s="384"/>
      <c r="H31" s="384" t="s">
        <v>652</v>
      </c>
      <c r="I31" s="384"/>
    </row>
    <row r="32" spans="1:9">
      <c r="A32" s="384"/>
      <c r="B32" s="384"/>
      <c r="C32" s="384"/>
      <c r="D32" s="384"/>
      <c r="E32" s="384"/>
      <c r="F32" s="384"/>
      <c r="G32" s="384"/>
      <c r="H32" s="384"/>
      <c r="I32" s="384"/>
    </row>
    <row r="33" spans="1:9">
      <c r="A33" s="384"/>
      <c r="B33" s="384"/>
      <c r="C33" s="384"/>
      <c r="D33" s="384"/>
      <c r="E33" s="384"/>
      <c r="F33" s="384"/>
      <c r="G33" s="384"/>
      <c r="H33" s="384"/>
      <c r="I33" s="384"/>
    </row>
    <row r="34" spans="1:9">
      <c r="A34" s="384"/>
      <c r="B34" s="384"/>
      <c r="C34" s="384"/>
      <c r="D34" s="384"/>
      <c r="E34" s="384"/>
      <c r="F34" s="384"/>
      <c r="G34" s="384"/>
      <c r="H34" s="384"/>
      <c r="I34" s="384"/>
    </row>
    <row r="35" spans="1:9">
      <c r="A35" s="384"/>
      <c r="B35" s="384"/>
      <c r="C35" s="384"/>
      <c r="D35" s="384"/>
      <c r="E35" s="384"/>
      <c r="F35" s="384"/>
      <c r="G35" s="384"/>
      <c r="H35" s="384"/>
      <c r="I35" s="384"/>
    </row>
    <row r="36" spans="1:9" ht="30.75" customHeight="1">
      <c r="A36" s="251">
        <f>IF(B36&gt;0,1)</f>
        <v>1</v>
      </c>
      <c r="B36" s="377" t="str">
        <f>IF($M$2="Aa","--N.A.--",IF($M$2="AC","--N.A.--",IF('[1]Pension 107(2)'!A20="","",'[1]Pension 107(2)'!A20)))</f>
        <v>--N.A.--</v>
      </c>
      <c r="C36" s="377"/>
      <c r="D36" s="378" t="str">
        <f>IF($M$2="Aa","--N.A.--",IF($M$2="AC","--N.A.--",IF('[1]Pension 107(2)'!C20="","",'[1]Pension 107(2)'!B20)))</f>
        <v>--N.A.--</v>
      </c>
      <c r="E36" s="378"/>
      <c r="F36" s="379" t="str">
        <f>IF($M$2="Aa","--N.A.--",IF($M$2="AC","--N.A.--",IF('[1]Pension 107(2)'!C20="","",'[1]Pension 107(2)'!C20)))</f>
        <v>--N.A.--</v>
      </c>
      <c r="G36" s="379"/>
      <c r="H36" s="379" t="str">
        <f>IF($M$2="AB",'[1]Pension 107(2)'!$E$13,"--N.A.--")</f>
        <v>--N.A.--</v>
      </c>
      <c r="I36" s="379"/>
    </row>
    <row r="37" spans="1:9" ht="30.75" customHeight="1">
      <c r="A37" s="251">
        <f t="shared" ref="A37:A42" si="0">IF(B37="","",A36+1)</f>
        <v>2</v>
      </c>
      <c r="B37" s="377" t="str">
        <f>IF($M$2="Aa","--N.A.--",IF($M$2="AC","--N.A.--",IF('[1]Pension 107(2)'!A21="","",'[1]Pension 107(2)'!A21)))</f>
        <v>--N.A.--</v>
      </c>
      <c r="C37" s="377"/>
      <c r="D37" s="378" t="str">
        <f>IF($M$2="Aa","--N.A.--",IF($M$2="AC","--N.A.--",IF('[1]Pension 107(2)'!C21="","",'[1]Pension 107(2)'!B21)))</f>
        <v>--N.A.--</v>
      </c>
      <c r="E37" s="378"/>
      <c r="F37" s="379" t="str">
        <f>IF($M$2="Aa","--N.A.--",IF($M$2="AC","--N.A.--",IF('[1]Pension 107(2)'!C21="","",'[1]Pension 107(2)'!C21)))</f>
        <v>--N.A.--</v>
      </c>
      <c r="G37" s="379"/>
      <c r="H37" s="379" t="str">
        <f>IF($M$2="Aa","--N.A.--",IF($M$2="AC","--N.A.--",IF('[1]Pension 107(2)'!E21="","",'[1]Pension 107(2)'!E21)))</f>
        <v>--N.A.--</v>
      </c>
      <c r="I37" s="379"/>
    </row>
    <row r="38" spans="1:9" ht="30.75" customHeight="1">
      <c r="A38" s="251">
        <f t="shared" si="0"/>
        <v>3</v>
      </c>
      <c r="B38" s="377" t="str">
        <f>IF($M$2="Aa","--N.A.--",IF($M$2="AC","--N.A.--",IF('[1]Pension 107(2)'!A22="","",'[1]Pension 107(2)'!A22)))</f>
        <v>--N.A.--</v>
      </c>
      <c r="C38" s="377"/>
      <c r="D38" s="378" t="str">
        <f>IF($M$2="Aa","--N.A.--",IF($M$2="AC","--N.A.--",IF('[1]Pension 107(2)'!C22="","",'[1]Pension 107(2)'!B22)))</f>
        <v>--N.A.--</v>
      </c>
      <c r="E38" s="378"/>
      <c r="F38" s="379" t="str">
        <f>IF($M$2="Aa","--N.A.--",IF($M$2="AC","--N.A.--",IF('[1]Pension 107(2)'!C22="","",'[1]Pension 107(2)'!C22)))</f>
        <v>--N.A.--</v>
      </c>
      <c r="G38" s="379"/>
      <c r="H38" s="379" t="str">
        <f>IF($M$2="Aa","--N.A.--",IF($M$2="AC","--N.A.--",IF('[1]Pension 107(2)'!E22="","",'[1]Pension 107(2)'!E22)))</f>
        <v>--N.A.--</v>
      </c>
      <c r="I38" s="379"/>
    </row>
    <row r="39" spans="1:9" ht="30.75" customHeight="1">
      <c r="A39" s="251">
        <f t="shared" si="0"/>
        <v>4</v>
      </c>
      <c r="B39" s="377" t="str">
        <f>IF($M$2="Aa","--N.A.--",IF($M$2="AC","--N.A.--",IF('[1]Pension 107(2)'!A23="","",'[1]Pension 107(2)'!A23)))</f>
        <v>--N.A.--</v>
      </c>
      <c r="C39" s="377"/>
      <c r="D39" s="378" t="str">
        <f>IF($M$2="Aa","--N.A.--",IF($M$2="AC","--N.A.--",IF('[1]Pension 107(2)'!C23="","",'[1]Pension 107(2)'!B23)))</f>
        <v>--N.A.--</v>
      </c>
      <c r="E39" s="378"/>
      <c r="F39" s="379" t="str">
        <f>IF($M$2="Aa","--N.A.--",IF($M$2="AC","--N.A.--",IF('[1]Pension 107(2)'!C23="","",'[1]Pension 107(2)'!C23)))</f>
        <v>--N.A.--</v>
      </c>
      <c r="G39" s="379"/>
      <c r="H39" s="379" t="str">
        <f>IF($M$2="Aa","--N.A.--",IF($M$2="AC","--N.A.--",IF('[1]Pension 107(2)'!E23="","",'[1]Pension 107(2)'!E23)))</f>
        <v>--N.A.--</v>
      </c>
      <c r="I39" s="379"/>
    </row>
    <row r="40" spans="1:9" s="244" customFormat="1" ht="30.75" customHeight="1">
      <c r="A40" s="251">
        <f t="shared" si="0"/>
        <v>5</v>
      </c>
      <c r="B40" s="377" t="str">
        <f>IF($M$2="Aa","--N.A.--",IF($M$2="AC","--N.A.--",IF('[1]Pension 107(2)'!A24="","",'[1]Pension 107(2)'!A24)))</f>
        <v>--N.A.--</v>
      </c>
      <c r="C40" s="377"/>
      <c r="D40" s="378" t="str">
        <f>IF($M$2="Aa","--N.A.--",IF($M$2="AC","--N.A.--",IF('[1]Pension 107(2)'!C24="","",'[1]Pension 107(2)'!B24)))</f>
        <v>--N.A.--</v>
      </c>
      <c r="E40" s="378"/>
      <c r="F40" s="379" t="str">
        <f>IF($M$2="Aa","--N.A.--",IF($M$2="AC","--N.A.--",IF('[1]Pension 107(2)'!C24="","",'[1]Pension 107(2)'!C24)))</f>
        <v>--N.A.--</v>
      </c>
      <c r="G40" s="379"/>
      <c r="H40" s="379" t="str">
        <f>IF($M$2="Aa","--N.A.--",IF($M$2="AC","--N.A.--",IF('[1]Pension 107(2)'!E24="","",'[1]Pension 107(2)'!E24)))</f>
        <v>--N.A.--</v>
      </c>
      <c r="I40" s="379"/>
    </row>
    <row r="41" spans="1:9" s="244" customFormat="1" ht="30.75" customHeight="1">
      <c r="A41" s="251">
        <f t="shared" si="0"/>
        <v>6</v>
      </c>
      <c r="B41" s="377" t="str">
        <f>IF($M$2="Aa","--N.A.--",IF($M$2="AC","--N.A.--",IF('[1]Pension 107(2)'!A25="","",'[1]Pension 107(2)'!A25)))</f>
        <v>--N.A.--</v>
      </c>
      <c r="C41" s="377"/>
      <c r="D41" s="378" t="str">
        <f>IF($M$2="Aa","--N.A.--",IF($M$2="AC","--N.A.--",IF('[1]Pension 107(2)'!C25="","",'[1]Pension 107(2)'!B25)))</f>
        <v>--N.A.--</v>
      </c>
      <c r="E41" s="378"/>
      <c r="F41" s="379" t="str">
        <f>IF($M$2="Aa","--N.A.--",IF($M$2="AC","--N.A.--",IF('[1]Pension 107(2)'!C25="","",'[1]Pension 107(2)'!C25)))</f>
        <v>--N.A.--</v>
      </c>
      <c r="G41" s="379"/>
      <c r="H41" s="379" t="str">
        <f>IF($M$2="Aa","--N.A.--",IF($M$2="AC","--N.A.--",IF('[1]Pension 107(2)'!E25="","",'[1]Pension 107(2)'!E25)))</f>
        <v>--N.A.--</v>
      </c>
      <c r="I41" s="379"/>
    </row>
    <row r="42" spans="1:9" s="244" customFormat="1" ht="30.75" customHeight="1">
      <c r="A42" s="251">
        <f t="shared" si="0"/>
        <v>7</v>
      </c>
      <c r="B42" s="377" t="str">
        <f>IF($M$2="Aa","--N.A.--",IF($M$2="AC","--N.A.--",IF('[1]Pension 107(2)'!A26="","",'[1]Pension 107(2)'!A26)))</f>
        <v>--N.A.--</v>
      </c>
      <c r="C42" s="377"/>
      <c r="D42" s="378" t="str">
        <f>IF($M$2="Aa","--N.A.--",IF($M$2="AC","--N.A.--",IF('[1]Pension 107(2)'!C26="","",'[1]Pension 107(2)'!B26)))</f>
        <v>--N.A.--</v>
      </c>
      <c r="E42" s="378"/>
      <c r="F42" s="379" t="str">
        <f>IF($M$2="Aa","--N.A.--",IF($M$2="AC","--N.A.--",IF('[1]Pension 107(2)'!C26="","",'[1]Pension 107(2)'!C26)))</f>
        <v>--N.A.--</v>
      </c>
      <c r="G42" s="379"/>
      <c r="H42" s="379" t="str">
        <f>IF($M$2="Aa","--N.A.--",IF($M$2="AC","--N.A.--",IF('[1]Pension 107(2)'!E26="","",'[1]Pension 107(2)'!E26)))</f>
        <v>--N.A.--</v>
      </c>
      <c r="I42" s="379"/>
    </row>
    <row r="43" spans="1:9" s="244" customFormat="1" ht="24.75" customHeight="1">
      <c r="A43" s="255"/>
      <c r="B43" s="256"/>
      <c r="C43" s="256"/>
      <c r="D43" s="257"/>
      <c r="E43" s="257"/>
      <c r="F43" s="258"/>
      <c r="G43" s="258"/>
      <c r="H43" s="258"/>
      <c r="I43" s="252">
        <v>6</v>
      </c>
    </row>
    <row r="44" spans="1:9" ht="15.75" customHeight="1">
      <c r="A44" s="385" t="s">
        <v>670</v>
      </c>
      <c r="B44" s="387" t="s">
        <v>682</v>
      </c>
      <c r="C44" s="387"/>
      <c r="D44" s="387"/>
      <c r="E44" s="387"/>
      <c r="F44" s="387"/>
      <c r="G44" s="387"/>
      <c r="H44" s="387"/>
      <c r="I44" s="387"/>
    </row>
    <row r="45" spans="1:9" ht="15.75" customHeight="1">
      <c r="A45" s="386"/>
      <c r="B45" s="387"/>
      <c r="C45" s="387"/>
      <c r="D45" s="387"/>
      <c r="E45" s="387"/>
      <c r="F45" s="387"/>
      <c r="G45" s="387"/>
      <c r="H45" s="387"/>
      <c r="I45" s="387"/>
    </row>
    <row r="46" spans="1:9" ht="12.75" customHeight="1">
      <c r="A46" s="388">
        <v>4</v>
      </c>
      <c r="B46" s="389" t="s">
        <v>653</v>
      </c>
      <c r="C46" s="389"/>
      <c r="D46" s="389"/>
      <c r="E46" s="389"/>
      <c r="F46" s="389"/>
      <c r="G46" s="389"/>
      <c r="H46" s="389"/>
      <c r="I46" s="389"/>
    </row>
    <row r="47" spans="1:9" ht="12.75" customHeight="1">
      <c r="A47" s="388"/>
      <c r="B47" s="389"/>
      <c r="C47" s="389"/>
      <c r="D47" s="389"/>
      <c r="E47" s="389"/>
      <c r="F47" s="389"/>
      <c r="G47" s="389"/>
      <c r="H47" s="389"/>
      <c r="I47" s="389"/>
    </row>
    <row r="48" spans="1:9" ht="12.75" customHeight="1">
      <c r="A48" s="388"/>
      <c r="B48" s="389"/>
      <c r="C48" s="389"/>
      <c r="D48" s="389"/>
      <c r="E48" s="389"/>
      <c r="F48" s="389"/>
      <c r="G48" s="389"/>
      <c r="H48" s="389"/>
      <c r="I48" s="389"/>
    </row>
    <row r="49" spans="1:18">
      <c r="A49" s="388"/>
      <c r="B49" s="389"/>
      <c r="C49" s="389"/>
      <c r="D49" s="389"/>
      <c r="E49" s="389"/>
      <c r="F49" s="389"/>
      <c r="G49" s="389"/>
      <c r="H49" s="389"/>
      <c r="I49" s="389"/>
    </row>
    <row r="50" spans="1:18" ht="12.75" customHeight="1">
      <c r="A50" s="388"/>
      <c r="B50" s="389"/>
      <c r="C50" s="389"/>
      <c r="D50" s="389"/>
      <c r="E50" s="389"/>
      <c r="F50" s="389"/>
      <c r="G50" s="389"/>
      <c r="H50" s="389"/>
      <c r="I50" s="389"/>
    </row>
    <row r="51" spans="1:18" ht="15.75">
      <c r="A51" s="388"/>
      <c r="B51" s="246" t="str">
        <f>IF('[1]Family data'!C24="Minor",B27,"--N.A.--")</f>
        <v>--N.A.--</v>
      </c>
      <c r="C51" s="390" t="str">
        <f>IF('[1]Family data'!C24="Minor",F20,"--N.A.--")</f>
        <v>--N.A.--</v>
      </c>
      <c r="D51" s="390"/>
      <c r="E51" s="390"/>
      <c r="F51" s="390"/>
      <c r="G51" s="391" t="s">
        <v>654</v>
      </c>
      <c r="H51" s="391"/>
      <c r="I51" s="391"/>
    </row>
    <row r="52" spans="1:18" ht="15.75">
      <c r="A52" s="252"/>
      <c r="B52" s="246"/>
      <c r="C52" s="246"/>
      <c r="D52" s="246"/>
      <c r="E52" s="246"/>
      <c r="F52" s="246"/>
      <c r="G52" s="252"/>
      <c r="H52" s="252"/>
    </row>
    <row r="53" spans="1:18" ht="15.75">
      <c r="A53" s="396">
        <v>5</v>
      </c>
      <c r="B53" s="393" t="s">
        <v>655</v>
      </c>
      <c r="C53" s="393"/>
      <c r="D53" s="393"/>
      <c r="E53" s="393"/>
      <c r="F53" s="393"/>
      <c r="G53" s="393"/>
      <c r="H53" s="395" t="str">
        <f>IF($M$2="Aa","--N.A.--",IF($M$2="AC","--N.A.--",'[1]Pension 107(2)'!I28))</f>
        <v>--N.A.--</v>
      </c>
      <c r="I53" s="395"/>
    </row>
    <row r="54" spans="1:18" ht="16.5" customHeight="1">
      <c r="A54" s="396"/>
      <c r="B54" s="393" t="s">
        <v>656</v>
      </c>
      <c r="C54" s="393"/>
      <c r="D54" s="393"/>
      <c r="E54" s="393"/>
      <c r="F54" s="393"/>
      <c r="G54" s="393"/>
      <c r="H54" s="393"/>
      <c r="I54" s="393"/>
      <c r="K54" s="397"/>
      <c r="L54" s="397"/>
      <c r="M54" s="397"/>
      <c r="N54" s="397"/>
      <c r="O54" s="392"/>
      <c r="P54" s="392"/>
    </row>
    <row r="55" spans="1:18" ht="15.75" customHeight="1">
      <c r="A55" s="396"/>
      <c r="B55" s="393" t="s">
        <v>683</v>
      </c>
      <c r="C55" s="393"/>
      <c r="D55" s="393"/>
      <c r="E55" s="393"/>
      <c r="F55" s="394" t="str">
        <f>H36</f>
        <v>--N.A.--</v>
      </c>
      <c r="G55" s="395"/>
      <c r="H55" s="395" t="s">
        <v>684</v>
      </c>
      <c r="I55" s="395"/>
      <c r="K55" s="342"/>
      <c r="L55" s="342"/>
      <c r="M55" s="342"/>
      <c r="N55" s="342"/>
      <c r="O55" s="342"/>
      <c r="P55" s="342"/>
      <c r="Q55" s="342"/>
      <c r="R55" s="342"/>
    </row>
    <row r="56" spans="1:18" ht="15.75" customHeight="1">
      <c r="A56" s="396"/>
      <c r="B56" s="393" t="s">
        <v>685</v>
      </c>
      <c r="C56" s="393"/>
      <c r="D56" s="393"/>
      <c r="E56" s="393"/>
      <c r="F56" s="393"/>
      <c r="G56" s="393"/>
      <c r="H56" s="393"/>
      <c r="I56" s="393"/>
      <c r="K56" s="171"/>
      <c r="L56" s="171"/>
      <c r="O56" s="335"/>
      <c r="P56" s="335"/>
      <c r="Q56" s="335"/>
      <c r="R56" s="335"/>
    </row>
    <row r="57" spans="1:18" ht="15.75">
      <c r="A57" s="396"/>
      <c r="B57" s="393" t="s">
        <v>686</v>
      </c>
      <c r="C57" s="393"/>
      <c r="D57" s="394" t="str">
        <f>IF($M$2="Aa","--N.A.--",IF($M$2="AC","--N.A.--",'[1]Pension 107(2)'!E14))</f>
        <v>--N.A.--</v>
      </c>
      <c r="E57" s="395"/>
      <c r="F57" s="253"/>
      <c r="G57" s="253"/>
      <c r="H57" s="253"/>
      <c r="I57" s="253"/>
      <c r="K57" s="342"/>
      <c r="L57" s="342"/>
      <c r="M57" s="342"/>
      <c r="N57" s="342"/>
      <c r="O57" s="342"/>
      <c r="P57" s="342"/>
      <c r="Q57" s="342"/>
      <c r="R57" s="342"/>
    </row>
    <row r="58" spans="1:18" ht="15.75">
      <c r="A58" s="254">
        <v>6</v>
      </c>
      <c r="B58" s="393" t="s">
        <v>661</v>
      </c>
      <c r="C58" s="393"/>
      <c r="D58" s="393"/>
      <c r="E58" s="393"/>
      <c r="F58" s="393"/>
      <c r="G58" s="393"/>
      <c r="H58" s="393"/>
      <c r="I58" s="393"/>
    </row>
    <row r="59" spans="1:18">
      <c r="A59" s="396">
        <v>7</v>
      </c>
      <c r="B59" s="387" t="s">
        <v>883</v>
      </c>
      <c r="C59" s="387"/>
      <c r="D59" s="387"/>
      <c r="E59" s="387"/>
      <c r="F59" s="387"/>
      <c r="G59" s="387"/>
      <c r="H59" s="387"/>
      <c r="I59" s="387"/>
    </row>
    <row r="60" spans="1:18">
      <c r="A60" s="396"/>
      <c r="B60" s="387"/>
      <c r="C60" s="387"/>
      <c r="D60" s="387"/>
      <c r="E60" s="387"/>
      <c r="F60" s="387"/>
      <c r="G60" s="387"/>
      <c r="H60" s="387"/>
      <c r="I60" s="387"/>
    </row>
    <row r="61" spans="1:18">
      <c r="A61" s="396"/>
      <c r="B61" s="387"/>
      <c r="C61" s="387"/>
      <c r="D61" s="387"/>
      <c r="E61" s="387"/>
      <c r="F61" s="387"/>
      <c r="G61" s="387"/>
      <c r="H61" s="387"/>
      <c r="I61" s="387"/>
    </row>
    <row r="62" spans="1:18">
      <c r="A62" s="396"/>
      <c r="B62" s="387"/>
      <c r="C62" s="387"/>
      <c r="D62" s="387"/>
      <c r="E62" s="387"/>
      <c r="F62" s="387"/>
      <c r="G62" s="387"/>
      <c r="H62" s="387"/>
      <c r="I62" s="387"/>
    </row>
    <row r="63" spans="1:18">
      <c r="A63" s="396"/>
      <c r="B63" s="387"/>
      <c r="C63" s="387"/>
      <c r="D63" s="387"/>
      <c r="E63" s="387"/>
      <c r="F63" s="387"/>
      <c r="G63" s="387"/>
      <c r="H63" s="387"/>
      <c r="I63" s="387"/>
    </row>
    <row r="64" spans="1:18" ht="15.75">
      <c r="A64" s="252"/>
      <c r="B64" s="252"/>
      <c r="C64" s="252"/>
      <c r="D64" s="252"/>
      <c r="E64" s="252"/>
      <c r="F64" s="252"/>
      <c r="G64" s="252"/>
      <c r="H64" s="252"/>
      <c r="I64" s="252"/>
    </row>
    <row r="65" spans="1:9" ht="15.75">
      <c r="A65" s="247"/>
      <c r="B65" s="247"/>
      <c r="C65" s="247"/>
      <c r="D65" s="247"/>
      <c r="E65" s="247"/>
      <c r="F65" s="390" t="s">
        <v>122</v>
      </c>
      <c r="G65" s="390"/>
      <c r="H65" s="390"/>
      <c r="I65" s="390"/>
    </row>
    <row r="66" spans="1:9" ht="15.75">
      <c r="A66" s="247"/>
      <c r="B66" s="247"/>
      <c r="C66" s="247"/>
      <c r="D66" s="247"/>
      <c r="E66" s="247"/>
      <c r="F66" s="247"/>
      <c r="G66" s="247"/>
      <c r="H66" s="247"/>
      <c r="I66" s="247"/>
    </row>
    <row r="67" spans="1:9" ht="15.75">
      <c r="A67" s="247"/>
      <c r="B67" s="247"/>
      <c r="C67" s="247"/>
      <c r="D67" s="247"/>
      <c r="E67" s="247"/>
      <c r="F67" s="399" t="str">
        <f>[1]Mastersheet!$G$9</f>
        <v>DEPUTY DIRECTOR, XXXXXXXXX  RAJ, BIKANER</v>
      </c>
      <c r="G67" s="399"/>
      <c r="H67" s="399"/>
      <c r="I67" s="399"/>
    </row>
    <row r="68" spans="1:9" ht="15.75">
      <c r="A68" s="247"/>
      <c r="B68" s="247"/>
      <c r="C68" s="247"/>
      <c r="D68" s="247"/>
      <c r="E68" s="247"/>
      <c r="F68" s="399"/>
      <c r="G68" s="399"/>
      <c r="H68" s="399"/>
      <c r="I68" s="399"/>
    </row>
    <row r="69" spans="1:9" ht="15.75">
      <c r="A69" s="247"/>
      <c r="B69" s="247"/>
      <c r="C69" s="247"/>
      <c r="D69" s="247"/>
      <c r="E69" s="247"/>
      <c r="F69" s="399"/>
      <c r="G69" s="399"/>
      <c r="H69" s="399"/>
      <c r="I69" s="399"/>
    </row>
    <row r="70" spans="1:9" ht="15.75">
      <c r="A70" s="391" t="s">
        <v>663</v>
      </c>
      <c r="B70" s="391"/>
      <c r="C70" s="391"/>
      <c r="D70" s="391"/>
      <c r="E70" s="391"/>
      <c r="F70" s="391"/>
      <c r="G70" s="391"/>
      <c r="H70" s="391"/>
      <c r="I70" s="391"/>
    </row>
    <row r="71" spans="1:9" ht="15.75">
      <c r="A71" s="248"/>
      <c r="B71" s="248"/>
      <c r="C71" s="248"/>
      <c r="D71" s="248"/>
      <c r="E71" s="248"/>
      <c r="F71" s="248"/>
      <c r="G71" s="248"/>
      <c r="H71" s="248"/>
      <c r="I71" s="248"/>
    </row>
    <row r="72" spans="1:9" ht="15.75">
      <c r="A72" s="249">
        <v>1</v>
      </c>
      <c r="B72" s="398" t="s">
        <v>664</v>
      </c>
      <c r="C72" s="398"/>
      <c r="D72" s="398"/>
      <c r="E72" s="398"/>
      <c r="F72" s="398"/>
      <c r="G72" s="398"/>
      <c r="H72" s="398"/>
      <c r="I72" s="398"/>
    </row>
    <row r="73" spans="1:9" ht="15.75">
      <c r="A73" s="249">
        <v>2</v>
      </c>
      <c r="B73" s="398" t="s">
        <v>665</v>
      </c>
      <c r="C73" s="398"/>
      <c r="D73" s="398"/>
      <c r="E73" s="398"/>
      <c r="F73" s="398"/>
      <c r="G73" s="398"/>
      <c r="H73" s="398"/>
      <c r="I73" s="398"/>
    </row>
    <row r="74" spans="1:9" ht="15.75">
      <c r="A74" s="249"/>
      <c r="B74" s="398"/>
      <c r="C74" s="398"/>
      <c r="D74" s="398"/>
      <c r="E74" s="398"/>
      <c r="F74" s="398"/>
      <c r="G74" s="398"/>
      <c r="H74" s="398"/>
      <c r="I74" s="398"/>
    </row>
    <row r="75" spans="1:9" ht="15.75">
      <c r="A75" s="249">
        <v>3</v>
      </c>
      <c r="B75" s="398" t="s">
        <v>687</v>
      </c>
      <c r="C75" s="398"/>
      <c r="D75" s="398"/>
      <c r="E75" s="398"/>
      <c r="F75" s="398"/>
      <c r="G75" s="398"/>
      <c r="H75" s="398"/>
      <c r="I75" s="398"/>
    </row>
    <row r="76" spans="1:9" ht="15.75">
      <c r="A76" s="249"/>
      <c r="B76" s="398"/>
      <c r="C76" s="398"/>
      <c r="D76" s="398"/>
      <c r="E76" s="398"/>
      <c r="F76" s="398"/>
      <c r="G76" s="398"/>
      <c r="H76" s="398"/>
      <c r="I76" s="398"/>
    </row>
    <row r="77" spans="1:9" ht="15.75">
      <c r="A77" s="249">
        <v>4</v>
      </c>
      <c r="B77" s="398" t="s">
        <v>667</v>
      </c>
      <c r="C77" s="398"/>
      <c r="D77" s="398"/>
      <c r="E77" s="398"/>
      <c r="F77" s="398"/>
      <c r="G77" s="398"/>
      <c r="H77" s="398"/>
      <c r="I77" s="398"/>
    </row>
    <row r="78" spans="1:9" ht="15.75">
      <c r="A78" s="249">
        <v>5</v>
      </c>
      <c r="B78" s="398" t="s">
        <v>668</v>
      </c>
      <c r="C78" s="398"/>
      <c r="D78" s="398"/>
      <c r="E78" s="398"/>
      <c r="F78" s="398"/>
      <c r="G78" s="398"/>
      <c r="H78" s="398"/>
      <c r="I78" s="398"/>
    </row>
    <row r="79" spans="1:9" ht="15.75">
      <c r="A79" s="249">
        <v>6</v>
      </c>
      <c r="B79" s="398" t="s">
        <v>669</v>
      </c>
      <c r="C79" s="398"/>
      <c r="D79" s="398"/>
      <c r="E79" s="398"/>
      <c r="F79" s="398"/>
      <c r="G79" s="398"/>
      <c r="H79" s="398"/>
      <c r="I79" s="398"/>
    </row>
    <row r="80" spans="1:9" ht="15.75">
      <c r="A80" s="248"/>
      <c r="B80" s="250"/>
      <c r="C80" s="250"/>
      <c r="D80" s="250"/>
      <c r="E80" s="250"/>
      <c r="F80" s="250"/>
      <c r="G80" s="250"/>
      <c r="H80" s="250"/>
      <c r="I80" s="250"/>
    </row>
    <row r="81" spans="1:9" ht="15.75">
      <c r="A81" s="248"/>
      <c r="B81" s="250"/>
      <c r="C81" s="250"/>
      <c r="D81" s="250"/>
      <c r="E81" s="250"/>
      <c r="F81" s="250"/>
      <c r="G81" s="250"/>
      <c r="H81" s="250"/>
      <c r="I81" s="250"/>
    </row>
    <row r="82" spans="1:9" ht="15.75">
      <c r="A82" s="248"/>
      <c r="B82" s="250"/>
      <c r="C82" s="250"/>
      <c r="D82" s="250"/>
      <c r="E82" s="250"/>
      <c r="F82" s="250"/>
      <c r="G82" s="250"/>
      <c r="H82" s="250"/>
      <c r="I82" s="250"/>
    </row>
    <row r="83" spans="1:9" ht="16.5" thickBot="1">
      <c r="A83" s="248"/>
      <c r="B83" s="402"/>
      <c r="C83" s="402"/>
      <c r="D83" s="402"/>
      <c r="E83" s="402"/>
      <c r="F83" s="402"/>
      <c r="G83" s="402"/>
      <c r="H83" s="402"/>
      <c r="I83" s="402"/>
    </row>
    <row r="84" spans="1:9" ht="13.5" customHeight="1">
      <c r="A84" s="400" t="s">
        <v>670</v>
      </c>
      <c r="B84" s="401" t="s">
        <v>673</v>
      </c>
      <c r="C84" s="401"/>
      <c r="D84" s="401"/>
      <c r="E84" s="401"/>
      <c r="F84" s="401"/>
      <c r="G84" s="401"/>
      <c r="H84" s="401"/>
      <c r="I84" s="401"/>
    </row>
    <row r="85" spans="1:9" ht="18" customHeight="1">
      <c r="A85" s="400"/>
      <c r="B85" s="401"/>
      <c r="C85" s="401"/>
      <c r="D85" s="401"/>
      <c r="E85" s="401"/>
      <c r="F85" s="401"/>
      <c r="G85" s="401"/>
      <c r="H85" s="401"/>
      <c r="I85" s="401"/>
    </row>
  </sheetData>
  <mergeCells count="103">
    <mergeCell ref="A84:A85"/>
    <mergeCell ref="B84:I85"/>
    <mergeCell ref="B73:I74"/>
    <mergeCell ref="B75:I76"/>
    <mergeCell ref="B77:I77"/>
    <mergeCell ref="B78:I78"/>
    <mergeCell ref="B79:I79"/>
    <mergeCell ref="B83:I83"/>
    <mergeCell ref="B72:I72"/>
    <mergeCell ref="B56:I56"/>
    <mergeCell ref="O56:R56"/>
    <mergeCell ref="B57:C57"/>
    <mergeCell ref="D57:E57"/>
    <mergeCell ref="K57:R57"/>
    <mergeCell ref="B58:I58"/>
    <mergeCell ref="A59:A63"/>
    <mergeCell ref="B59:I63"/>
    <mergeCell ref="F65:I65"/>
    <mergeCell ref="F67:I69"/>
    <mergeCell ref="A70:I70"/>
    <mergeCell ref="O54:P54"/>
    <mergeCell ref="B55:E55"/>
    <mergeCell ref="F55:G55"/>
    <mergeCell ref="H55:I55"/>
    <mergeCell ref="K55:R55"/>
    <mergeCell ref="A53:A57"/>
    <mergeCell ref="B53:G53"/>
    <mergeCell ref="H53:I53"/>
    <mergeCell ref="B54:I54"/>
    <mergeCell ref="K54:N54"/>
    <mergeCell ref="F39:G39"/>
    <mergeCell ref="H39:I39"/>
    <mergeCell ref="B39:C39"/>
    <mergeCell ref="D39:E39"/>
    <mergeCell ref="A44:A45"/>
    <mergeCell ref="B44:I45"/>
    <mergeCell ref="A46:A51"/>
    <mergeCell ref="B46:I50"/>
    <mergeCell ref="C51:F51"/>
    <mergeCell ref="G51:I51"/>
    <mergeCell ref="F36:G36"/>
    <mergeCell ref="H36:I36"/>
    <mergeCell ref="B36:C36"/>
    <mergeCell ref="D36:E36"/>
    <mergeCell ref="F37:G37"/>
    <mergeCell ref="H37:I37"/>
    <mergeCell ref="B37:C37"/>
    <mergeCell ref="D37:E37"/>
    <mergeCell ref="F38:G38"/>
    <mergeCell ref="H38:I38"/>
    <mergeCell ref="B38:C38"/>
    <mergeCell ref="D38:E38"/>
    <mergeCell ref="A29:A30"/>
    <mergeCell ref="B29:E29"/>
    <mergeCell ref="G29:I29"/>
    <mergeCell ref="B30:I30"/>
    <mergeCell ref="A31:A35"/>
    <mergeCell ref="B31:C35"/>
    <mergeCell ref="D31:E35"/>
    <mergeCell ref="F31:G35"/>
    <mergeCell ref="H31:I35"/>
    <mergeCell ref="A21:B21"/>
    <mergeCell ref="E21:I21"/>
    <mergeCell ref="B22:F22"/>
    <mergeCell ref="G22:I22"/>
    <mergeCell ref="A23:G23"/>
    <mergeCell ref="H23:I23"/>
    <mergeCell ref="A26:A28"/>
    <mergeCell ref="B26:I26"/>
    <mergeCell ref="C27:F27"/>
    <mergeCell ref="G27:I27"/>
    <mergeCell ref="B28:C28"/>
    <mergeCell ref="D28:I28"/>
    <mergeCell ref="A24:C24"/>
    <mergeCell ref="D24:E24"/>
    <mergeCell ref="F24:I24"/>
    <mergeCell ref="A25:C25"/>
    <mergeCell ref="D25:F25"/>
    <mergeCell ref="B20:D20"/>
    <mergeCell ref="F20:I20"/>
    <mergeCell ref="A2:I2"/>
    <mergeCell ref="A3:I3"/>
    <mergeCell ref="B4:H7"/>
    <mergeCell ref="A9:I9"/>
    <mergeCell ref="B10:E10"/>
    <mergeCell ref="E11:F11"/>
    <mergeCell ref="G12:I16"/>
    <mergeCell ref="A13:E13"/>
    <mergeCell ref="A14:E16"/>
    <mergeCell ref="B17:C17"/>
    <mergeCell ref="D17:I17"/>
    <mergeCell ref="B42:C42"/>
    <mergeCell ref="D42:E42"/>
    <mergeCell ref="F42:G42"/>
    <mergeCell ref="H40:I40"/>
    <mergeCell ref="H41:I41"/>
    <mergeCell ref="H42:I42"/>
    <mergeCell ref="B40:C40"/>
    <mergeCell ref="D40:E40"/>
    <mergeCell ref="F40:G40"/>
    <mergeCell ref="B41:C41"/>
    <mergeCell ref="D41:E41"/>
    <mergeCell ref="F41:G41"/>
  </mergeCells>
  <pageMargins left="0.7" right="0.37" top="0.75" bottom="0.75" header="0.3" footer="0.3"/>
  <pageSetup paperSize="9" orientation="portrait" r:id="rId1"/>
  <rowBreaks count="1" manualBreakCount="1">
    <brk id="42" max="8" man="1"/>
  </rowBreaks>
</worksheet>
</file>

<file path=xl/worksheets/sheet6.xml><?xml version="1.0" encoding="utf-8"?>
<worksheet xmlns="http://schemas.openxmlformats.org/spreadsheetml/2006/main" xmlns:r="http://schemas.openxmlformats.org/officeDocument/2006/relationships">
  <sheetPr codeName="Sheet13"/>
  <dimension ref="A1:L65"/>
  <sheetViews>
    <sheetView view="pageBreakPreview" topLeftCell="A43" workbookViewId="0">
      <selection activeCell="F26" sqref="F26:I27"/>
    </sheetView>
  </sheetViews>
  <sheetFormatPr defaultColWidth="9.140625" defaultRowHeight="18"/>
  <cols>
    <col min="1" max="1" width="7" style="185" bestFit="1" customWidth="1"/>
    <col min="2" max="2" width="7.7109375" style="185" customWidth="1"/>
    <col min="3" max="4" width="9.140625" style="186"/>
    <col min="5" max="5" width="22.42578125" style="186" customWidth="1"/>
    <col min="6" max="16384" width="9.140625" style="186"/>
  </cols>
  <sheetData>
    <row r="1" spans="1:12">
      <c r="I1" s="186">
        <v>7</v>
      </c>
    </row>
    <row r="2" spans="1:12">
      <c r="A2" s="419" t="s">
        <v>688</v>
      </c>
      <c r="B2" s="419"/>
      <c r="C2" s="419"/>
      <c r="D2" s="419"/>
      <c r="E2" s="419"/>
      <c r="F2" s="419"/>
      <c r="G2" s="419"/>
      <c r="H2" s="419"/>
      <c r="I2" s="419"/>
    </row>
    <row r="3" spans="1:12">
      <c r="A3" s="420" t="s">
        <v>689</v>
      </c>
      <c r="B3" s="420"/>
      <c r="C3" s="420"/>
      <c r="D3" s="420"/>
      <c r="E3" s="420"/>
      <c r="F3" s="420"/>
      <c r="G3" s="420"/>
      <c r="H3" s="420"/>
      <c r="I3" s="420"/>
    </row>
    <row r="4" spans="1:12">
      <c r="A4" s="419"/>
      <c r="B4" s="419"/>
      <c r="C4" s="419"/>
      <c r="D4" s="419"/>
      <c r="E4" s="419"/>
      <c r="F4" s="419"/>
      <c r="G4" s="419"/>
      <c r="H4" s="419"/>
      <c r="I4" s="419"/>
    </row>
    <row r="5" spans="1:12" ht="15.75" customHeight="1">
      <c r="A5" s="421" t="s">
        <v>690</v>
      </c>
      <c r="B5" s="421"/>
      <c r="C5" s="421"/>
      <c r="D5" s="421"/>
      <c r="E5" s="421"/>
      <c r="F5" s="421"/>
      <c r="G5" s="421"/>
      <c r="H5" s="421"/>
      <c r="I5" s="421"/>
      <c r="K5" s="403" t="s">
        <v>691</v>
      </c>
      <c r="L5" s="403"/>
    </row>
    <row r="6" spans="1:12" ht="17.25" customHeight="1">
      <c r="A6" s="422"/>
      <c r="B6" s="422"/>
      <c r="C6" s="422"/>
      <c r="D6" s="422"/>
      <c r="E6" s="422"/>
      <c r="F6" s="422"/>
      <c r="G6" s="422"/>
      <c r="H6" s="422"/>
      <c r="I6" s="422"/>
      <c r="K6" s="404" t="s">
        <v>692</v>
      </c>
      <c r="L6" s="404"/>
    </row>
    <row r="7" spans="1:12">
      <c r="A7" s="405">
        <v>1</v>
      </c>
      <c r="B7" s="406" t="s">
        <v>693</v>
      </c>
      <c r="C7" s="407"/>
      <c r="D7" s="407"/>
      <c r="E7" s="407"/>
      <c r="F7" s="407"/>
      <c r="G7" s="407"/>
      <c r="H7" s="407"/>
      <c r="I7" s="408"/>
    </row>
    <row r="8" spans="1:12" ht="27" customHeight="1">
      <c r="A8" s="405"/>
      <c r="B8" s="187" t="s">
        <v>178</v>
      </c>
      <c r="C8" s="409" t="str">
        <f>IF(CFront!G13="Family Pension under rule 107(2)",CFront!G17,'[1]Family data'!$C$21)</f>
        <v>Widow Daughter of</v>
      </c>
      <c r="D8" s="410"/>
      <c r="E8" s="411"/>
      <c r="F8" s="409" t="str">
        <f>CIFMS!F6</f>
        <v>ABCD</v>
      </c>
      <c r="G8" s="410"/>
      <c r="H8" s="410"/>
      <c r="I8" s="411"/>
    </row>
    <row r="9" spans="1:12" ht="18" customHeight="1">
      <c r="A9" s="405"/>
      <c r="B9" s="405" t="s">
        <v>180</v>
      </c>
      <c r="C9" s="412" t="s">
        <v>694</v>
      </c>
      <c r="D9" s="412"/>
      <c r="E9" s="412"/>
      <c r="F9" s="413" t="str">
        <f>IF('[1]Family data'!$C$32="YES",'[1]Family data'!$B$32,"N.A.")</f>
        <v>N.A.</v>
      </c>
      <c r="G9" s="414"/>
      <c r="H9" s="414"/>
      <c r="I9" s="415"/>
    </row>
    <row r="10" spans="1:12">
      <c r="A10" s="405"/>
      <c r="B10" s="405"/>
      <c r="C10" s="412"/>
      <c r="D10" s="412"/>
      <c r="E10" s="412"/>
      <c r="F10" s="416"/>
      <c r="G10" s="417"/>
      <c r="H10" s="417"/>
      <c r="I10" s="418"/>
    </row>
    <row r="11" spans="1:12">
      <c r="A11" s="405">
        <v>2</v>
      </c>
      <c r="B11" s="425" t="s">
        <v>695</v>
      </c>
      <c r="C11" s="425"/>
      <c r="D11" s="425"/>
      <c r="E11" s="425"/>
      <c r="F11" s="425"/>
      <c r="G11" s="425"/>
      <c r="H11" s="425"/>
      <c r="I11" s="425"/>
    </row>
    <row r="12" spans="1:12">
      <c r="A12" s="405"/>
      <c r="B12" s="425" t="s">
        <v>696</v>
      </c>
      <c r="C12" s="425"/>
      <c r="D12" s="425"/>
      <c r="E12" s="425"/>
      <c r="F12" s="426"/>
      <c r="G12" s="426"/>
      <c r="H12" s="426"/>
      <c r="I12" s="426"/>
    </row>
    <row r="13" spans="1:12" ht="52.5" customHeight="1">
      <c r="A13" s="405"/>
      <c r="B13" s="188" t="s">
        <v>510</v>
      </c>
      <c r="C13" s="427" t="s">
        <v>20</v>
      </c>
      <c r="D13" s="427"/>
      <c r="E13" s="427"/>
      <c r="F13" s="428" t="s">
        <v>697</v>
      </c>
      <c r="G13" s="429"/>
      <c r="H13" s="427" t="s">
        <v>651</v>
      </c>
      <c r="I13" s="427"/>
    </row>
    <row r="14" spans="1:12">
      <c r="A14" s="405"/>
      <c r="B14" s="187">
        <v>1</v>
      </c>
      <c r="C14" s="406" t="str">
        <f>IF('[1]Pension 107(2)'!$A$20&gt;0,'[1]Pension 107(2)'!$A$20,"")</f>
        <v>STUV</v>
      </c>
      <c r="D14" s="407"/>
      <c r="E14" s="408"/>
      <c r="F14" s="406" t="str">
        <f>IF('[1]Pension 107(2)'!$C$20&gt;0,'[1]Pension 107(2)'!B20,"")</f>
        <v>Wife</v>
      </c>
      <c r="G14" s="408"/>
      <c r="H14" s="423">
        <f>IF('[1]Pension 107(2)'!$C$20&gt;0,'[1]Pension 107(2)'!$C$20,"")</f>
        <v>14611</v>
      </c>
      <c r="I14" s="424"/>
    </row>
    <row r="15" spans="1:12">
      <c r="A15" s="405"/>
      <c r="B15" s="189">
        <f t="shared" ref="B15:B22" si="0">IF(C15="","",B14+1)</f>
        <v>2</v>
      </c>
      <c r="C15" s="406" t="str">
        <f>IF('[1]Pension 107(2)'!$A$21&gt;0,'[1]Pension 107(2)'!$A$21,"")</f>
        <v>TUVW</v>
      </c>
      <c r="D15" s="407"/>
      <c r="E15" s="408"/>
      <c r="F15" s="406" t="str">
        <f>IF('[1]Pension 107(2)'!$C$21&gt;0,'[1]Pension 107(2)'!$B$21,"")</f>
        <v>Widow Daughter</v>
      </c>
      <c r="G15" s="408"/>
      <c r="H15" s="423">
        <f>IF('[1]Pension 107(2)'!$C$21&gt;0,'[1]Pension 107(2)'!$C$21,"")</f>
        <v>23413</v>
      </c>
      <c r="I15" s="424"/>
    </row>
    <row r="16" spans="1:12">
      <c r="A16" s="405"/>
      <c r="B16" s="189">
        <f t="shared" si="0"/>
        <v>3</v>
      </c>
      <c r="C16" s="406" t="str">
        <f>IF('[1]Pension 107(2)'!$A$22&gt;0,'[1]Pension 107(2)'!$A$22,"")</f>
        <v>WXYZ</v>
      </c>
      <c r="D16" s="407"/>
      <c r="E16" s="408"/>
      <c r="F16" s="406" t="str">
        <f>IF('[1]Pension 107(2)'!$C$22&gt;0,'[1]Pension 107(2)'!$B$22,"")</f>
        <v>Son</v>
      </c>
      <c r="G16" s="408"/>
      <c r="H16" s="423">
        <f>IF('[1]Pension 107(2)'!$C$22&gt;0,'[1]Pension 107(2)'!$C$22,"")</f>
        <v>27687</v>
      </c>
      <c r="I16" s="424"/>
    </row>
    <row r="17" spans="1:10">
      <c r="A17" s="405"/>
      <c r="B17" s="189" t="str">
        <f t="shared" si="0"/>
        <v/>
      </c>
      <c r="C17" s="406" t="str">
        <f>IF('[1]Pension 107(2)'!$A$23&gt;0,'[1]Pension 107(2)'!$A$23,"")</f>
        <v/>
      </c>
      <c r="D17" s="407"/>
      <c r="E17" s="408"/>
      <c r="F17" s="406" t="str">
        <f>IF('[1]Pension 107(2)'!$C$23&gt;0,'[1]Pension 107(2)'!$B$23,"")</f>
        <v/>
      </c>
      <c r="G17" s="408"/>
      <c r="H17" s="423" t="str">
        <f>IF('[1]Pension 107(2)'!$C$23&gt;0,'[1]Pension 107(2)'!$C$23,"")</f>
        <v/>
      </c>
      <c r="I17" s="424"/>
    </row>
    <row r="18" spans="1:10">
      <c r="A18" s="405"/>
      <c r="B18" s="189" t="str">
        <f t="shared" si="0"/>
        <v/>
      </c>
      <c r="C18" s="406" t="str">
        <f>IF('[1]Pension 107(2)'!$A$24&gt;0,'[1]Pension 107(2)'!$A$24,"")</f>
        <v/>
      </c>
      <c r="D18" s="407"/>
      <c r="E18" s="408"/>
      <c r="F18" s="406" t="str">
        <f>IF('[1]Pension 107(2)'!$C$24&gt;0,'[1]Pension 107(2)'!$B$24,"")</f>
        <v/>
      </c>
      <c r="G18" s="408"/>
      <c r="H18" s="423" t="str">
        <f>IF('[1]Pension 107(2)'!$C$24&gt;0,'[1]Pension 107(2)'!$C$24,"")</f>
        <v/>
      </c>
      <c r="I18" s="424"/>
    </row>
    <row r="19" spans="1:10">
      <c r="A19" s="405"/>
      <c r="B19" s="189" t="str">
        <f t="shared" si="0"/>
        <v/>
      </c>
      <c r="C19" s="406" t="str">
        <f>IF('[1]Pension 107(2)'!$A$25&gt;0,'[1]Pension 107(2)'!$A$25,"")</f>
        <v/>
      </c>
      <c r="D19" s="407"/>
      <c r="E19" s="408"/>
      <c r="F19" s="406" t="str">
        <f>IF('[1]Pension 107(2)'!$C$25&gt;0,'[1]Pension 107(2)'!$B$25,"")</f>
        <v/>
      </c>
      <c r="G19" s="408"/>
      <c r="H19" s="423" t="str">
        <f>IF('[1]Pension 107(2)'!$C$25&gt;0,'[1]Pension 107(2)'!$C$25,"")</f>
        <v/>
      </c>
      <c r="I19" s="424"/>
    </row>
    <row r="20" spans="1:10">
      <c r="A20" s="405"/>
      <c r="B20" s="189" t="str">
        <f t="shared" si="0"/>
        <v/>
      </c>
      <c r="C20" s="406" t="str">
        <f>IF('[1]Pension 107(2)'!$A$26&gt;0,'[1]Pension 107(2)'!$A$26,"")</f>
        <v/>
      </c>
      <c r="D20" s="407"/>
      <c r="E20" s="408"/>
      <c r="F20" s="406" t="str">
        <f>IF('[1]Pension 107(2)'!$C$26&gt;0,'[1]Pension 107(2)'!$B$26,"")</f>
        <v/>
      </c>
      <c r="G20" s="408"/>
      <c r="H20" s="423" t="str">
        <f>IF('[1]Pension 107(2)'!$C$26&gt;0,'[1]Pension 107(2)'!$C$26,"")</f>
        <v/>
      </c>
      <c r="I20" s="424"/>
    </row>
    <row r="21" spans="1:10">
      <c r="A21" s="405"/>
      <c r="B21" s="189" t="str">
        <f t="shared" si="0"/>
        <v/>
      </c>
      <c r="C21" s="406" t="str">
        <f>IF('[1]Pension 107(2)'!$A$27&gt;0,'[1]Pension 107(2)'!$A$27,"")</f>
        <v/>
      </c>
      <c r="D21" s="407"/>
      <c r="E21" s="408"/>
      <c r="F21" s="406" t="str">
        <f>IF('[1]Pension 107(2)'!$C$27&gt;0,'[1]Pension 107(2)'!$B$27,"")</f>
        <v/>
      </c>
      <c r="G21" s="408"/>
      <c r="H21" s="423" t="str">
        <f>IF('[1]Pension 107(2)'!$C$27&gt;0,'[1]Pension 107(2)'!$C$27,"")</f>
        <v/>
      </c>
      <c r="I21" s="424"/>
    </row>
    <row r="22" spans="1:10">
      <c r="A22" s="405"/>
      <c r="B22" s="189" t="str">
        <f t="shared" si="0"/>
        <v/>
      </c>
      <c r="C22" s="406" t="str">
        <f>IF('[1]Pension 107(2)'!$A$28&gt;0,'[1]Pension 107(2)'!$A$28,"")</f>
        <v/>
      </c>
      <c r="D22" s="407"/>
      <c r="E22" s="408"/>
      <c r="F22" s="406" t="str">
        <f>IF('[1]Pension 107(2)'!$C$28&gt;0,'[1]Pension 107(2)'!$B$28,"")</f>
        <v/>
      </c>
      <c r="G22" s="408"/>
      <c r="H22" s="423" t="str">
        <f>IF('[1]Pension 107(2)'!$C$28&gt;0,'[1]Pension 107(2)'!$C$28,"")</f>
        <v/>
      </c>
      <c r="I22" s="424"/>
    </row>
    <row r="23" spans="1:10">
      <c r="A23" s="405">
        <v>3</v>
      </c>
      <c r="B23" s="430" t="s">
        <v>698</v>
      </c>
      <c r="C23" s="430"/>
      <c r="D23" s="430"/>
      <c r="E23" s="430"/>
      <c r="F23" s="438" t="str">
        <f>CIFMS!F6</f>
        <v>ABCD</v>
      </c>
      <c r="G23" s="439"/>
      <c r="H23" s="439"/>
      <c r="I23" s="440"/>
    </row>
    <row r="24" spans="1:10">
      <c r="A24" s="405"/>
      <c r="B24" s="430"/>
      <c r="C24" s="430"/>
      <c r="D24" s="430"/>
      <c r="E24" s="430"/>
      <c r="F24" s="441" t="str">
        <f>'[1]Pension 107(2)'!A10</f>
        <v>111XXX</v>
      </c>
      <c r="G24" s="442"/>
      <c r="H24" s="442"/>
      <c r="I24" s="443"/>
    </row>
    <row r="25" spans="1:10">
      <c r="A25" s="187">
        <v>4</v>
      </c>
      <c r="B25" s="430" t="s">
        <v>699</v>
      </c>
      <c r="C25" s="430"/>
      <c r="D25" s="430"/>
      <c r="E25" s="430"/>
      <c r="F25" s="431">
        <f>'[1]Pension 107(2)'!$B$10</f>
        <v>40162</v>
      </c>
      <c r="G25" s="426"/>
      <c r="H25" s="426"/>
      <c r="I25" s="426"/>
      <c r="J25" s="190"/>
    </row>
    <row r="26" spans="1:10" ht="20.25" customHeight="1">
      <c r="A26" s="432">
        <v>5</v>
      </c>
      <c r="B26" s="433" t="s">
        <v>700</v>
      </c>
      <c r="C26" s="434"/>
      <c r="D26" s="434"/>
      <c r="E26" s="434"/>
      <c r="F26" s="412" t="str">
        <f>[1]Pravesh!D5</f>
        <v>DEPUTY DIRECTOR, XXXXX, BIKANER</v>
      </c>
      <c r="G26" s="437"/>
      <c r="H26" s="437"/>
      <c r="I26" s="437"/>
      <c r="J26" s="190"/>
    </row>
    <row r="27" spans="1:10" ht="19.5" customHeight="1">
      <c r="A27" s="432"/>
      <c r="B27" s="435"/>
      <c r="C27" s="436"/>
      <c r="D27" s="436"/>
      <c r="E27" s="436"/>
      <c r="F27" s="412"/>
      <c r="G27" s="412"/>
      <c r="H27" s="412"/>
      <c r="I27" s="412"/>
      <c r="J27" s="190"/>
    </row>
    <row r="28" spans="1:10" ht="18" customHeight="1">
      <c r="A28" s="405">
        <v>6</v>
      </c>
      <c r="B28" s="433" t="s">
        <v>701</v>
      </c>
      <c r="C28" s="444"/>
      <c r="D28" s="444"/>
      <c r="E28" s="445"/>
      <c r="F28" s="452" t="str">
        <f>IF('[1]Family data'!$C$32="YES",'[1]Family data'!$A$32,"N.A.")</f>
        <v>N.A.</v>
      </c>
      <c r="G28" s="453"/>
      <c r="H28" s="453"/>
      <c r="I28" s="454"/>
    </row>
    <row r="29" spans="1:10">
      <c r="A29" s="405"/>
      <c r="B29" s="446"/>
      <c r="C29" s="447"/>
      <c r="D29" s="447"/>
      <c r="E29" s="448"/>
      <c r="F29" s="455" t="str">
        <f>IF('[1]Family data'!$C$32="YES",'[1]Family data'!$E$32,"N.A.")</f>
        <v>N.A.</v>
      </c>
      <c r="G29" s="453"/>
      <c r="H29" s="453"/>
      <c r="I29" s="454"/>
    </row>
    <row r="30" spans="1:10">
      <c r="A30" s="405"/>
      <c r="B30" s="449"/>
      <c r="C30" s="450"/>
      <c r="D30" s="450"/>
      <c r="E30" s="451"/>
      <c r="F30" s="455" t="str">
        <f>IF('[1]Family data'!$C$32="YES",'[1]Family data'!$I$32,"N.A.")</f>
        <v>N.A.</v>
      </c>
      <c r="G30" s="453"/>
      <c r="H30" s="453"/>
      <c r="I30" s="454"/>
    </row>
    <row r="31" spans="1:10" ht="18" customHeight="1">
      <c r="A31" s="405" t="s">
        <v>702</v>
      </c>
      <c r="B31" s="412" t="s">
        <v>703</v>
      </c>
      <c r="C31" s="412"/>
      <c r="D31" s="412"/>
      <c r="E31" s="412"/>
      <c r="F31" s="456" t="str">
        <f>IF([1]Q.S.!$G$17&gt;0,[1]Q.S.!$G$17,"N.A.")</f>
        <v>N.A.</v>
      </c>
      <c r="G31" s="456"/>
      <c r="H31" s="456"/>
      <c r="I31" s="456"/>
    </row>
    <row r="32" spans="1:10">
      <c r="A32" s="405"/>
      <c r="B32" s="412"/>
      <c r="C32" s="412"/>
      <c r="D32" s="412"/>
      <c r="E32" s="412"/>
      <c r="F32" s="456"/>
      <c r="G32" s="456"/>
      <c r="H32" s="456"/>
      <c r="I32" s="456"/>
    </row>
    <row r="33" spans="1:9">
      <c r="A33" s="405"/>
      <c r="B33" s="412"/>
      <c r="C33" s="412"/>
      <c r="D33" s="412"/>
      <c r="E33" s="412"/>
      <c r="F33" s="456"/>
      <c r="G33" s="456"/>
      <c r="H33" s="456"/>
      <c r="I33" s="456"/>
    </row>
    <row r="34" spans="1:9" ht="18" customHeight="1">
      <c r="A34" s="405">
        <v>7</v>
      </c>
      <c r="B34" s="412" t="s">
        <v>704</v>
      </c>
      <c r="C34" s="412"/>
      <c r="D34" s="412"/>
      <c r="E34" s="412"/>
      <c r="F34" s="412" t="str">
        <f>IF('[1]Family data'!$C$32="YES",'[1]Family data'!$G$32,'[1]Family data'!$G$31)</f>
        <v>NEAR STATION</v>
      </c>
      <c r="G34" s="412"/>
      <c r="H34" s="412"/>
      <c r="I34" s="412"/>
    </row>
    <row r="35" spans="1:9">
      <c r="A35" s="405"/>
      <c r="B35" s="412"/>
      <c r="C35" s="412"/>
      <c r="D35" s="412"/>
      <c r="E35" s="412"/>
      <c r="F35" s="412"/>
      <c r="G35" s="412"/>
      <c r="H35" s="412"/>
      <c r="I35" s="412"/>
    </row>
    <row r="36" spans="1:9" ht="18" customHeight="1">
      <c r="A36" s="405">
        <v>8</v>
      </c>
      <c r="B36" s="412" t="s">
        <v>705</v>
      </c>
      <c r="C36" s="412"/>
      <c r="D36" s="412"/>
      <c r="E36" s="412"/>
      <c r="F36" s="425" t="str">
        <f>[1]Pravesh!I197</f>
        <v>Treasury  Bikaner</v>
      </c>
      <c r="G36" s="425"/>
      <c r="H36" s="425"/>
      <c r="I36" s="425"/>
    </row>
    <row r="37" spans="1:9">
      <c r="A37" s="405"/>
      <c r="B37" s="412"/>
      <c r="C37" s="412"/>
      <c r="D37" s="412"/>
      <c r="E37" s="412"/>
      <c r="F37" s="457" t="str">
        <f>[1]Pravesh!$A$561</f>
        <v>State Bank Of India,Abcd Branch,Kotegate Bikaner</v>
      </c>
      <c r="G37" s="458"/>
      <c r="H37" s="458"/>
      <c r="I37" s="459"/>
    </row>
    <row r="38" spans="1:9" ht="21.75" customHeight="1">
      <c r="A38" s="405"/>
      <c r="B38" s="412"/>
      <c r="C38" s="412"/>
      <c r="D38" s="412"/>
      <c r="E38" s="412"/>
      <c r="F38" s="460"/>
      <c r="G38" s="461"/>
      <c r="H38" s="461"/>
      <c r="I38" s="462"/>
    </row>
    <row r="39" spans="1:9">
      <c r="A39" s="463" t="s">
        <v>706</v>
      </c>
      <c r="B39" s="463"/>
      <c r="C39" s="463"/>
      <c r="D39" s="463"/>
      <c r="E39" s="463"/>
      <c r="F39" s="463"/>
      <c r="G39" s="463"/>
      <c r="H39" s="463"/>
      <c r="I39" s="463"/>
    </row>
    <row r="40" spans="1:9">
      <c r="A40" s="187" t="s">
        <v>178</v>
      </c>
      <c r="B40" s="463" t="s">
        <v>707</v>
      </c>
      <c r="C40" s="463"/>
      <c r="D40" s="463"/>
      <c r="E40" s="463"/>
      <c r="F40" s="463"/>
      <c r="G40" s="463"/>
      <c r="H40" s="463"/>
      <c r="I40" s="463"/>
    </row>
    <row r="41" spans="1:9">
      <c r="A41" s="469">
        <v>8</v>
      </c>
      <c r="B41" s="470"/>
      <c r="C41" s="470"/>
      <c r="D41" s="470"/>
      <c r="E41" s="470"/>
      <c r="F41" s="470"/>
      <c r="G41" s="470"/>
      <c r="H41" s="470"/>
      <c r="I41" s="471"/>
    </row>
    <row r="42" spans="1:9">
      <c r="A42" s="405" t="s">
        <v>180</v>
      </c>
      <c r="B42" s="472" t="s">
        <v>708</v>
      </c>
      <c r="C42" s="473"/>
      <c r="D42" s="473"/>
      <c r="E42" s="473"/>
      <c r="F42" s="473"/>
      <c r="G42" s="473"/>
      <c r="H42" s="473"/>
      <c r="I42" s="474"/>
    </row>
    <row r="43" spans="1:9">
      <c r="A43" s="405"/>
      <c r="B43" s="475"/>
      <c r="C43" s="476"/>
      <c r="D43" s="476"/>
      <c r="E43" s="476"/>
      <c r="F43" s="476"/>
      <c r="G43" s="476"/>
      <c r="H43" s="476"/>
      <c r="I43" s="477"/>
    </row>
    <row r="44" spans="1:9">
      <c r="A44" s="405"/>
      <c r="B44" s="475"/>
      <c r="C44" s="476"/>
      <c r="D44" s="476"/>
      <c r="E44" s="476"/>
      <c r="F44" s="476"/>
      <c r="G44" s="476"/>
      <c r="H44" s="476"/>
      <c r="I44" s="477"/>
    </row>
    <row r="45" spans="1:9">
      <c r="A45" s="405"/>
      <c r="B45" s="478"/>
      <c r="C45" s="479"/>
      <c r="D45" s="479"/>
      <c r="E45" s="479"/>
      <c r="F45" s="479"/>
      <c r="G45" s="479"/>
      <c r="H45" s="479"/>
      <c r="I45" s="480"/>
    </row>
    <row r="46" spans="1:9">
      <c r="A46" s="187" t="s">
        <v>279</v>
      </c>
      <c r="B46" s="463" t="s">
        <v>709</v>
      </c>
      <c r="C46" s="463"/>
      <c r="D46" s="463"/>
      <c r="E46" s="463"/>
      <c r="F46" s="463"/>
      <c r="G46" s="463"/>
      <c r="H46" s="463"/>
      <c r="I46" s="463"/>
    </row>
    <row r="47" spans="1:9">
      <c r="A47" s="187" t="s">
        <v>563</v>
      </c>
      <c r="B47" s="463" t="s">
        <v>710</v>
      </c>
      <c r="C47" s="463"/>
      <c r="D47" s="463"/>
      <c r="E47" s="463"/>
      <c r="F47" s="463"/>
      <c r="G47" s="463"/>
      <c r="H47" s="463"/>
      <c r="I47" s="463"/>
    </row>
    <row r="48" spans="1:9" ht="18" customHeight="1">
      <c r="A48" s="405">
        <v>10</v>
      </c>
      <c r="B48" s="433" t="s">
        <v>711</v>
      </c>
      <c r="C48" s="434"/>
      <c r="D48" s="434"/>
      <c r="E48" s="434"/>
      <c r="F48" s="434"/>
      <c r="G48" s="434"/>
      <c r="H48" s="434"/>
      <c r="I48" s="466" t="s">
        <v>712</v>
      </c>
    </row>
    <row r="49" spans="1:9">
      <c r="A49" s="405"/>
      <c r="B49" s="464"/>
      <c r="C49" s="465"/>
      <c r="D49" s="465"/>
      <c r="E49" s="465"/>
      <c r="F49" s="465"/>
      <c r="G49" s="465"/>
      <c r="H49" s="465"/>
      <c r="I49" s="466"/>
    </row>
    <row r="50" spans="1:9">
      <c r="A50" s="405"/>
      <c r="B50" s="435"/>
      <c r="C50" s="436"/>
      <c r="D50" s="436"/>
      <c r="E50" s="436"/>
      <c r="F50" s="436"/>
      <c r="G50" s="436"/>
      <c r="H50" s="436"/>
      <c r="I50" s="466"/>
    </row>
    <row r="51" spans="1:9" ht="18" customHeight="1">
      <c r="A51" s="188">
        <v>11</v>
      </c>
      <c r="B51" s="409" t="s">
        <v>713</v>
      </c>
      <c r="C51" s="410"/>
      <c r="D51" s="410"/>
      <c r="E51" s="410"/>
      <c r="F51" s="410"/>
      <c r="G51" s="432"/>
      <c r="H51" s="467"/>
      <c r="I51" s="468"/>
    </row>
    <row r="52" spans="1:9">
      <c r="A52" s="496">
        <v>12</v>
      </c>
      <c r="B52" s="490" t="s">
        <v>714</v>
      </c>
      <c r="C52" s="490"/>
      <c r="D52" s="490"/>
      <c r="E52" s="490"/>
      <c r="F52" s="490"/>
      <c r="G52" s="490"/>
      <c r="H52" s="490"/>
      <c r="I52" s="490"/>
    </row>
    <row r="53" spans="1:9" ht="18" customHeight="1">
      <c r="A53" s="497"/>
      <c r="B53" s="428" t="s">
        <v>20</v>
      </c>
      <c r="C53" s="499"/>
      <c r="D53" s="499"/>
      <c r="E53" s="499"/>
      <c r="F53" s="499"/>
      <c r="G53" s="429"/>
      <c r="H53" s="500" t="s">
        <v>153</v>
      </c>
      <c r="I53" s="500"/>
    </row>
    <row r="54" spans="1:9">
      <c r="A54" s="497"/>
      <c r="B54" s="405" t="s">
        <v>178</v>
      </c>
      <c r="C54" s="485" t="str">
        <f>IF([1]Mastersheet!A29&gt;0,[1]Mastersheet!A29,"")</f>
        <v/>
      </c>
      <c r="D54" s="486"/>
      <c r="E54" s="486"/>
      <c r="F54" s="486"/>
      <c r="G54" s="487"/>
      <c r="H54" s="426"/>
      <c r="I54" s="426"/>
    </row>
    <row r="55" spans="1:9">
      <c r="A55" s="497"/>
      <c r="B55" s="405"/>
      <c r="C55" s="485" t="str">
        <f>IF([1]Mastersheet!E29&gt;0,[1]Mastersheet!E29,"")</f>
        <v/>
      </c>
      <c r="D55" s="486"/>
      <c r="E55" s="486"/>
      <c r="F55" s="486"/>
      <c r="G55" s="487"/>
      <c r="H55" s="426"/>
      <c r="I55" s="426"/>
    </row>
    <row r="56" spans="1:9">
      <c r="A56" s="497"/>
      <c r="B56" s="405" t="s">
        <v>180</v>
      </c>
      <c r="C56" s="485" t="str">
        <f>IF([1]Mastersheet!A30&gt;0,[1]Mastersheet!A30,"")</f>
        <v/>
      </c>
      <c r="D56" s="486"/>
      <c r="E56" s="486"/>
      <c r="F56" s="486"/>
      <c r="G56" s="487"/>
      <c r="H56" s="426"/>
      <c r="I56" s="426"/>
    </row>
    <row r="57" spans="1:9">
      <c r="A57" s="498"/>
      <c r="B57" s="405"/>
      <c r="C57" s="485" t="str">
        <f>IF([1]Mastersheet!E30&gt;0,[1]Mastersheet!E30,"")</f>
        <v/>
      </c>
      <c r="D57" s="486"/>
      <c r="E57" s="486"/>
      <c r="F57" s="486"/>
      <c r="G57" s="487"/>
      <c r="H57" s="426"/>
      <c r="I57" s="426"/>
    </row>
    <row r="58" spans="1:9">
      <c r="A58" s="488">
        <v>13</v>
      </c>
      <c r="B58" s="490" t="s">
        <v>715</v>
      </c>
      <c r="C58" s="490"/>
      <c r="D58" s="490"/>
      <c r="E58" s="490"/>
      <c r="F58" s="490"/>
      <c r="G58" s="490"/>
      <c r="H58" s="490"/>
      <c r="I58" s="490"/>
    </row>
    <row r="59" spans="1:9" ht="29.25" customHeight="1">
      <c r="A59" s="489"/>
      <c r="B59" s="187" t="s">
        <v>178</v>
      </c>
      <c r="C59" s="491" t="str">
        <f>CONCATENATE([1]Mastersheet!A33,"  ",[1]Mastersheet!C33,"  ",[1]Mastersheet!E33)</f>
        <v xml:space="preserve">    </v>
      </c>
      <c r="D59" s="492"/>
      <c r="E59" s="492"/>
      <c r="F59" s="492"/>
      <c r="G59" s="493"/>
      <c r="H59" s="494"/>
      <c r="I59" s="495"/>
    </row>
    <row r="60" spans="1:9" ht="39" customHeight="1">
      <c r="A60" s="489"/>
      <c r="B60" s="187" t="s">
        <v>180</v>
      </c>
      <c r="C60" s="491" t="str">
        <f>CONCATENATE([1]Mastersheet!A34,"  ",[1]Mastersheet!C34,"  ",[1]Mastersheet!E34)</f>
        <v xml:space="preserve">    </v>
      </c>
      <c r="D60" s="492"/>
      <c r="E60" s="492"/>
      <c r="F60" s="492"/>
      <c r="G60" s="493"/>
      <c r="H60" s="494"/>
      <c r="I60" s="495"/>
    </row>
    <row r="61" spans="1:9">
      <c r="A61" s="191" t="s">
        <v>716</v>
      </c>
      <c r="B61" s="481" t="s">
        <v>717</v>
      </c>
      <c r="C61" s="481"/>
      <c r="D61" s="481"/>
      <c r="E61" s="481"/>
      <c r="F61" s="481"/>
      <c r="G61" s="481"/>
      <c r="H61" s="481"/>
      <c r="I61" s="481"/>
    </row>
    <row r="62" spans="1:9" ht="18.75" thickBot="1">
      <c r="A62" s="192"/>
      <c r="B62" s="482"/>
      <c r="C62" s="482"/>
      <c r="D62" s="482"/>
      <c r="E62" s="482"/>
      <c r="F62" s="482"/>
      <c r="G62" s="482"/>
      <c r="H62" s="482"/>
      <c r="I62" s="482"/>
    </row>
    <row r="63" spans="1:9" ht="18" customHeight="1">
      <c r="A63" s="193" t="s">
        <v>670</v>
      </c>
      <c r="B63" s="483" t="s">
        <v>718</v>
      </c>
      <c r="C63" s="483"/>
      <c r="D63" s="483"/>
      <c r="E63" s="483"/>
      <c r="F63" s="483"/>
      <c r="G63" s="483"/>
      <c r="H63" s="483"/>
      <c r="I63" s="483"/>
    </row>
    <row r="64" spans="1:9">
      <c r="A64" s="193"/>
      <c r="B64" s="484"/>
      <c r="C64" s="484"/>
      <c r="D64" s="484"/>
      <c r="E64" s="484"/>
      <c r="F64" s="484"/>
      <c r="G64" s="484"/>
      <c r="H64" s="484"/>
      <c r="I64" s="484"/>
    </row>
    <row r="65" spans="1:9">
      <c r="A65" s="193"/>
      <c r="B65" s="484"/>
      <c r="C65" s="484"/>
      <c r="D65" s="484"/>
      <c r="E65" s="484"/>
      <c r="F65" s="484"/>
      <c r="G65" s="484"/>
      <c r="H65" s="484"/>
      <c r="I65" s="484"/>
    </row>
  </sheetData>
  <mergeCells count="103">
    <mergeCell ref="B61:I62"/>
    <mergeCell ref="B63:I65"/>
    <mergeCell ref="H56:I57"/>
    <mergeCell ref="C57:G57"/>
    <mergeCell ref="A58:A60"/>
    <mergeCell ref="B58:I58"/>
    <mergeCell ref="C59:G59"/>
    <mergeCell ref="H59:I59"/>
    <mergeCell ref="C60:G60"/>
    <mergeCell ref="H60:I60"/>
    <mergeCell ref="A52:A57"/>
    <mergeCell ref="B52:I52"/>
    <mergeCell ref="B53:G53"/>
    <mergeCell ref="H53:I53"/>
    <mergeCell ref="B54:B55"/>
    <mergeCell ref="C54:G54"/>
    <mergeCell ref="H54:I55"/>
    <mergeCell ref="C55:G55"/>
    <mergeCell ref="B56:B57"/>
    <mergeCell ref="C56:G56"/>
    <mergeCell ref="B47:I47"/>
    <mergeCell ref="A48:A50"/>
    <mergeCell ref="B48:H50"/>
    <mergeCell ref="I48:I50"/>
    <mergeCell ref="B51:F51"/>
    <mergeCell ref="G51:I51"/>
    <mergeCell ref="A39:I39"/>
    <mergeCell ref="B40:I40"/>
    <mergeCell ref="A41:I41"/>
    <mergeCell ref="A42:A45"/>
    <mergeCell ref="B42:I45"/>
    <mergeCell ref="B46:I46"/>
    <mergeCell ref="A34:A35"/>
    <mergeCell ref="B34:E35"/>
    <mergeCell ref="F34:I35"/>
    <mergeCell ref="A36:A38"/>
    <mergeCell ref="B36:E38"/>
    <mergeCell ref="F36:I36"/>
    <mergeCell ref="A28:A30"/>
    <mergeCell ref="B28:E30"/>
    <mergeCell ref="F28:I28"/>
    <mergeCell ref="F29:I29"/>
    <mergeCell ref="F30:I30"/>
    <mergeCell ref="A31:A33"/>
    <mergeCell ref="B31:E33"/>
    <mergeCell ref="F31:I33"/>
    <mergeCell ref="F37:I38"/>
    <mergeCell ref="B25:E25"/>
    <mergeCell ref="F25:I25"/>
    <mergeCell ref="A26:A27"/>
    <mergeCell ref="B26:E27"/>
    <mergeCell ref="F26:I27"/>
    <mergeCell ref="C21:E21"/>
    <mergeCell ref="F21:G21"/>
    <mergeCell ref="H21:I21"/>
    <mergeCell ref="C22:E22"/>
    <mergeCell ref="F22:G22"/>
    <mergeCell ref="H22:I22"/>
    <mergeCell ref="F23:I23"/>
    <mergeCell ref="F24:I24"/>
    <mergeCell ref="F20:G20"/>
    <mergeCell ref="H20:I20"/>
    <mergeCell ref="C17:E17"/>
    <mergeCell ref="F17:G17"/>
    <mergeCell ref="H17:I17"/>
    <mergeCell ref="C18:E18"/>
    <mergeCell ref="F18:G18"/>
    <mergeCell ref="H18:I18"/>
    <mergeCell ref="A23:A24"/>
    <mergeCell ref="B23:E24"/>
    <mergeCell ref="A2:I2"/>
    <mergeCell ref="A3:I3"/>
    <mergeCell ref="A4:I4"/>
    <mergeCell ref="A5:I6"/>
    <mergeCell ref="C15:E15"/>
    <mergeCell ref="F15:G15"/>
    <mergeCell ref="H15:I15"/>
    <mergeCell ref="C16:E16"/>
    <mergeCell ref="F16:G16"/>
    <mergeCell ref="H16:I16"/>
    <mergeCell ref="A11:A22"/>
    <mergeCell ref="B11:I11"/>
    <mergeCell ref="B12:E12"/>
    <mergeCell ref="F12:I12"/>
    <mergeCell ref="C13:E13"/>
    <mergeCell ref="F13:G13"/>
    <mergeCell ref="H13:I13"/>
    <mergeCell ref="C14:E14"/>
    <mergeCell ref="F14:G14"/>
    <mergeCell ref="H14:I14"/>
    <mergeCell ref="C19:E19"/>
    <mergeCell ref="F19:G19"/>
    <mergeCell ref="H19:I19"/>
    <mergeCell ref="C20:E20"/>
    <mergeCell ref="K5:L5"/>
    <mergeCell ref="K6:L6"/>
    <mergeCell ref="A7:A10"/>
    <mergeCell ref="B7:I7"/>
    <mergeCell ref="C8:E8"/>
    <mergeCell ref="F8:I8"/>
    <mergeCell ref="B9:B10"/>
    <mergeCell ref="C9:E10"/>
    <mergeCell ref="F9:I10"/>
  </mergeCells>
  <conditionalFormatting sqref="D14:E14 D16:E22 C14:C22 C17:E22 G14:G18 H14:H22 I19:I22 I14 F14:F22">
    <cfRule type="containsBlanks" dxfId="5" priority="1" stopIfTrue="1">
      <formula>LEN(TRIM(C14))=0</formula>
    </cfRule>
  </conditionalFormatting>
  <dataValidations count="1">
    <dataValidation type="list" allowBlank="1" showInputMessage="1" showErrorMessage="1" sqref="K6:L6">
      <formula1>"Single copy,Double copy,Triple copy"</formula1>
    </dataValidation>
  </dataValidations>
  <pageMargins left="0.55118110236220474" right="0.35433070866141736" top="0.59055118110236227" bottom="0.5" header="0.51181102362204722" footer="0.47244094488188981"/>
  <pageSetup paperSize="9" orientation="portrait" r:id="rId1"/>
  <headerFooter alignWithMargins="0">
    <oddFooter>&amp;L16.18.1.22.5.19.8√97263.0458756048</oddFooter>
  </headerFooter>
  <rowBreaks count="1" manualBreakCount="1">
    <brk id="40" max="8" man="1"/>
  </rowBreaks>
</worksheet>
</file>

<file path=xl/worksheets/sheet7.xml><?xml version="1.0" encoding="utf-8"?>
<worksheet xmlns="http://schemas.openxmlformats.org/spreadsheetml/2006/main" xmlns:r="http://schemas.openxmlformats.org/officeDocument/2006/relationships">
  <sheetPr codeName="Sheet14"/>
  <dimension ref="A1:L132"/>
  <sheetViews>
    <sheetView view="pageBreakPreview" topLeftCell="A100" workbookViewId="0">
      <selection activeCell="F24" sqref="F24:I25"/>
    </sheetView>
  </sheetViews>
  <sheetFormatPr defaultColWidth="9.140625" defaultRowHeight="18"/>
  <cols>
    <col min="1" max="1" width="6.42578125" style="185" customWidth="1"/>
    <col min="2" max="2" width="6" style="186" customWidth="1"/>
    <col min="3" max="3" width="11.85546875" style="186" customWidth="1"/>
    <col min="4" max="4" width="9.140625" style="186"/>
    <col min="5" max="5" width="14.5703125" style="186" customWidth="1"/>
    <col min="6" max="8" width="9.140625" style="186"/>
    <col min="9" max="9" width="16.5703125" style="186" customWidth="1"/>
    <col min="10" max="16384" width="9.140625" style="186"/>
  </cols>
  <sheetData>
    <row r="1" spans="1:12">
      <c r="I1" s="186">
        <v>9</v>
      </c>
    </row>
    <row r="2" spans="1:12">
      <c r="A2" s="419" t="s">
        <v>719</v>
      </c>
      <c r="B2" s="419"/>
      <c r="C2" s="419"/>
      <c r="D2" s="419"/>
      <c r="E2" s="419"/>
      <c r="F2" s="419"/>
      <c r="G2" s="419"/>
      <c r="H2" s="419"/>
      <c r="I2" s="419"/>
    </row>
    <row r="3" spans="1:12">
      <c r="A3" s="419" t="s">
        <v>720</v>
      </c>
      <c r="B3" s="419"/>
      <c r="C3" s="419"/>
      <c r="D3" s="419"/>
      <c r="E3" s="419"/>
      <c r="F3" s="419"/>
      <c r="G3" s="419"/>
      <c r="H3" s="419"/>
      <c r="I3" s="419"/>
    </row>
    <row r="4" spans="1:12">
      <c r="A4" s="419" t="s">
        <v>721</v>
      </c>
      <c r="B4" s="419"/>
      <c r="C4" s="419"/>
      <c r="D4" s="419"/>
      <c r="E4" s="419"/>
      <c r="F4" s="419"/>
      <c r="G4" s="419"/>
      <c r="H4" s="419"/>
      <c r="I4" s="419"/>
      <c r="K4" s="403" t="s">
        <v>691</v>
      </c>
      <c r="L4" s="403"/>
    </row>
    <row r="5" spans="1:12">
      <c r="A5" s="420"/>
      <c r="B5" s="420"/>
      <c r="C5" s="420"/>
      <c r="D5" s="420"/>
      <c r="E5" s="420"/>
      <c r="F5" s="420"/>
      <c r="G5" s="420"/>
      <c r="H5" s="420"/>
      <c r="I5" s="420"/>
      <c r="K5" s="404" t="s">
        <v>722</v>
      </c>
      <c r="L5" s="404"/>
    </row>
    <row r="6" spans="1:12">
      <c r="A6" s="187">
        <v>1</v>
      </c>
      <c r="B6" s="425" t="s">
        <v>723</v>
      </c>
      <c r="C6" s="425"/>
      <c r="D6" s="425"/>
      <c r="E6" s="425"/>
      <c r="F6" s="423" t="str">
        <f>CFront!G15</f>
        <v>TUVW</v>
      </c>
      <c r="G6" s="407"/>
      <c r="H6" s="407"/>
      <c r="I6" s="408"/>
    </row>
    <row r="7" spans="1:12">
      <c r="A7" s="496">
        <v>2</v>
      </c>
      <c r="B7" s="501" t="s">
        <v>724</v>
      </c>
      <c r="C7" s="502"/>
      <c r="D7" s="502"/>
      <c r="E7" s="502"/>
      <c r="F7" s="503" t="str">
        <f>[1]Mastersheet!$B$3</f>
        <v>ABCD</v>
      </c>
      <c r="G7" s="504"/>
      <c r="H7" s="504"/>
      <c r="I7" s="504"/>
    </row>
    <row r="8" spans="1:12">
      <c r="A8" s="498"/>
      <c r="B8" s="502"/>
      <c r="C8" s="502"/>
      <c r="D8" s="502"/>
      <c r="E8" s="502"/>
      <c r="F8" s="504"/>
      <c r="G8" s="504"/>
      <c r="H8" s="504"/>
      <c r="I8" s="504"/>
    </row>
    <row r="9" spans="1:12">
      <c r="A9" s="496">
        <v>3</v>
      </c>
      <c r="B9" s="501" t="s">
        <v>725</v>
      </c>
      <c r="C9" s="502"/>
      <c r="D9" s="502"/>
      <c r="E9" s="502"/>
      <c r="F9" s="505" t="str">
        <f>'[1]Pension 107(2)'!$I$20</f>
        <v>Widow Daughter</v>
      </c>
      <c r="G9" s="504"/>
      <c r="H9" s="504"/>
      <c r="I9" s="504"/>
    </row>
    <row r="10" spans="1:12">
      <c r="A10" s="498"/>
      <c r="B10" s="502"/>
      <c r="C10" s="502"/>
      <c r="D10" s="502"/>
      <c r="E10" s="502"/>
      <c r="F10" s="504"/>
      <c r="G10" s="504"/>
      <c r="H10" s="504"/>
      <c r="I10" s="504"/>
    </row>
    <row r="11" spans="1:12">
      <c r="A11" s="187">
        <v>4</v>
      </c>
      <c r="B11" s="425" t="s">
        <v>726</v>
      </c>
      <c r="C11" s="425"/>
      <c r="D11" s="425"/>
      <c r="E11" s="425"/>
      <c r="F11" s="423">
        <f>'[1]Pension 107(2)'!$I$21</f>
        <v>23413</v>
      </c>
      <c r="G11" s="506"/>
      <c r="H11" s="506"/>
      <c r="I11" s="424"/>
    </row>
    <row r="12" spans="1:12">
      <c r="A12" s="187">
        <v>5</v>
      </c>
      <c r="B12" s="425" t="s">
        <v>358</v>
      </c>
      <c r="C12" s="425"/>
      <c r="D12" s="425"/>
      <c r="E12" s="425"/>
      <c r="F12" s="406" t="str">
        <f>'[1]Pension 107(2)'!$F$10</f>
        <v xml:space="preserve">5 feet 4 in  </v>
      </c>
      <c r="G12" s="407"/>
      <c r="H12" s="407"/>
      <c r="I12" s="408"/>
    </row>
    <row r="13" spans="1:12">
      <c r="A13" s="496">
        <v>6</v>
      </c>
      <c r="B13" s="425" t="s">
        <v>727</v>
      </c>
      <c r="C13" s="425"/>
      <c r="D13" s="425"/>
      <c r="E13" s="425"/>
      <c r="F13" s="426"/>
      <c r="G13" s="426"/>
      <c r="H13" s="426"/>
      <c r="I13" s="426"/>
    </row>
    <row r="14" spans="1:12">
      <c r="A14" s="497"/>
      <c r="B14" s="507">
        <v>1</v>
      </c>
      <c r="C14" s="509"/>
      <c r="D14" s="510"/>
      <c r="E14" s="510"/>
      <c r="F14" s="510"/>
      <c r="G14" s="510"/>
      <c r="H14" s="510"/>
      <c r="I14" s="511"/>
    </row>
    <row r="15" spans="1:12">
      <c r="A15" s="497"/>
      <c r="B15" s="508"/>
      <c r="C15" s="512"/>
      <c r="D15" s="513"/>
      <c r="E15" s="513"/>
      <c r="F15" s="513"/>
      <c r="G15" s="513"/>
      <c r="H15" s="513"/>
      <c r="I15" s="514"/>
    </row>
    <row r="16" spans="1:12">
      <c r="A16" s="497"/>
      <c r="B16" s="507">
        <v>2</v>
      </c>
      <c r="C16" s="509"/>
      <c r="D16" s="510"/>
      <c r="E16" s="510"/>
      <c r="F16" s="510"/>
      <c r="G16" s="510"/>
      <c r="H16" s="510"/>
      <c r="I16" s="511"/>
    </row>
    <row r="17" spans="1:10">
      <c r="A17" s="497"/>
      <c r="B17" s="508"/>
      <c r="C17" s="512"/>
      <c r="D17" s="513"/>
      <c r="E17" s="513"/>
      <c r="F17" s="513"/>
      <c r="G17" s="513"/>
      <c r="H17" s="513"/>
      <c r="I17" s="514"/>
    </row>
    <row r="18" spans="1:10">
      <c r="A18" s="497"/>
      <c r="B18" s="507">
        <v>3</v>
      </c>
      <c r="C18" s="509"/>
      <c r="D18" s="510"/>
      <c r="E18" s="510"/>
      <c r="F18" s="510"/>
      <c r="G18" s="510"/>
      <c r="H18" s="510"/>
      <c r="I18" s="511"/>
    </row>
    <row r="19" spans="1:10">
      <c r="A19" s="497"/>
      <c r="B19" s="508"/>
      <c r="C19" s="512"/>
      <c r="D19" s="513"/>
      <c r="E19" s="513"/>
      <c r="F19" s="513"/>
      <c r="G19" s="513"/>
      <c r="H19" s="513"/>
      <c r="I19" s="514"/>
    </row>
    <row r="20" spans="1:10" ht="18" customHeight="1">
      <c r="A20" s="497"/>
      <c r="B20" s="413" t="s">
        <v>728</v>
      </c>
      <c r="C20" s="414"/>
      <c r="D20" s="414"/>
      <c r="E20" s="415"/>
      <c r="F20" s="509" t="s">
        <v>729</v>
      </c>
      <c r="G20" s="510"/>
      <c r="H20" s="510"/>
      <c r="I20" s="511"/>
    </row>
    <row r="21" spans="1:10">
      <c r="A21" s="498"/>
      <c r="B21" s="524"/>
      <c r="C21" s="525"/>
      <c r="D21" s="525"/>
      <c r="E21" s="526"/>
      <c r="F21" s="512"/>
      <c r="G21" s="513"/>
      <c r="H21" s="513"/>
      <c r="I21" s="514"/>
    </row>
    <row r="22" spans="1:10">
      <c r="A22" s="496">
        <v>7</v>
      </c>
      <c r="B22" s="501" t="s">
        <v>730</v>
      </c>
      <c r="C22" s="502"/>
      <c r="D22" s="502"/>
      <c r="E22" s="502"/>
      <c r="F22" s="503" t="str">
        <f>IF('[1]Pension 107(2)'!$H$10="","",'[1]Pension 107(2)'!$H$10)</f>
        <v>Injury mark on left eye</v>
      </c>
      <c r="G22" s="504"/>
      <c r="H22" s="504"/>
      <c r="I22" s="504"/>
    </row>
    <row r="23" spans="1:10">
      <c r="A23" s="498"/>
      <c r="B23" s="502"/>
      <c r="C23" s="502"/>
      <c r="D23" s="502"/>
      <c r="E23" s="502"/>
      <c r="F23" s="504"/>
      <c r="G23" s="504"/>
      <c r="H23" s="504"/>
      <c r="I23" s="504"/>
    </row>
    <row r="24" spans="1:10">
      <c r="A24" s="496">
        <v>8</v>
      </c>
      <c r="B24" s="501" t="s">
        <v>731</v>
      </c>
      <c r="C24" s="502"/>
      <c r="D24" s="502"/>
      <c r="E24" s="502"/>
      <c r="F24" s="433" t="str">
        <f>[1]Mastersheet!$B$7</f>
        <v>NEAR STATION</v>
      </c>
      <c r="G24" s="515"/>
      <c r="H24" s="515"/>
      <c r="I24" s="516"/>
    </row>
    <row r="25" spans="1:10">
      <c r="A25" s="498"/>
      <c r="B25" s="502"/>
      <c r="C25" s="502"/>
      <c r="D25" s="502"/>
      <c r="E25" s="502"/>
      <c r="F25" s="517"/>
      <c r="G25" s="518"/>
      <c r="H25" s="518"/>
      <c r="I25" s="519"/>
      <c r="J25" s="190"/>
    </row>
    <row r="26" spans="1:10" ht="18" customHeight="1">
      <c r="A26" s="405">
        <v>9</v>
      </c>
      <c r="B26" s="520" t="s">
        <v>732</v>
      </c>
      <c r="C26" s="503"/>
      <c r="D26" s="503"/>
      <c r="E26" s="521"/>
      <c r="F26" s="433" t="str">
        <f>[1]Pravesh!$I$197</f>
        <v>Treasury  Bikaner</v>
      </c>
      <c r="G26" s="434"/>
      <c r="H26" s="434"/>
      <c r="I26" s="523"/>
      <c r="J26" s="190"/>
    </row>
    <row r="27" spans="1:10" ht="18" customHeight="1">
      <c r="A27" s="405"/>
      <c r="B27" s="484"/>
      <c r="C27" s="484"/>
      <c r="D27" s="484"/>
      <c r="E27" s="484"/>
      <c r="F27" s="527" t="str">
        <f>[1]Pravesh!$A$561</f>
        <v>State Bank Of India,Abcd Branch,Kotegate Bikaner</v>
      </c>
      <c r="G27" s="528"/>
      <c r="H27" s="528"/>
      <c r="I27" s="529"/>
      <c r="J27" s="190"/>
    </row>
    <row r="28" spans="1:10" ht="18" customHeight="1">
      <c r="A28" s="405"/>
      <c r="B28" s="520"/>
      <c r="C28" s="503"/>
      <c r="D28" s="503"/>
      <c r="E28" s="522"/>
      <c r="F28" s="460"/>
      <c r="G28" s="461"/>
      <c r="H28" s="461"/>
      <c r="I28" s="462"/>
    </row>
    <row r="29" spans="1:10">
      <c r="A29" s="405">
        <v>10</v>
      </c>
      <c r="B29" s="425" t="s">
        <v>733</v>
      </c>
      <c r="C29" s="425"/>
      <c r="D29" s="425"/>
      <c r="E29" s="425"/>
      <c r="F29" s="425"/>
      <c r="G29" s="425"/>
      <c r="H29" s="425"/>
      <c r="I29" s="425"/>
    </row>
    <row r="30" spans="1:10">
      <c r="A30" s="405"/>
      <c r="B30" s="426" t="s">
        <v>734</v>
      </c>
      <c r="C30" s="426"/>
      <c r="D30" s="426"/>
      <c r="E30" s="426"/>
      <c r="F30" s="426"/>
      <c r="G30" s="426"/>
      <c r="H30" s="426"/>
      <c r="I30" s="426"/>
    </row>
    <row r="31" spans="1:10">
      <c r="A31" s="405"/>
      <c r="B31" s="426"/>
      <c r="C31" s="426"/>
      <c r="D31" s="426"/>
      <c r="E31" s="426"/>
      <c r="F31" s="426"/>
      <c r="G31" s="426"/>
      <c r="H31" s="426"/>
      <c r="I31" s="426"/>
    </row>
    <row r="32" spans="1:10">
      <c r="A32" s="405"/>
      <c r="B32" s="426"/>
      <c r="C32" s="426"/>
      <c r="D32" s="426"/>
      <c r="E32" s="426"/>
      <c r="F32" s="426"/>
      <c r="G32" s="426"/>
      <c r="H32" s="426"/>
      <c r="I32" s="426"/>
    </row>
    <row r="33" spans="1:9">
      <c r="A33" s="405"/>
      <c r="B33" s="426"/>
      <c r="C33" s="426"/>
      <c r="D33" s="426"/>
      <c r="E33" s="426"/>
      <c r="F33" s="426" t="s">
        <v>359</v>
      </c>
      <c r="G33" s="426"/>
      <c r="H33" s="426"/>
      <c r="I33" s="426"/>
    </row>
    <row r="34" spans="1:9">
      <c r="A34" s="405"/>
      <c r="B34" s="426"/>
      <c r="C34" s="426"/>
      <c r="D34" s="426"/>
      <c r="E34" s="426"/>
      <c r="F34" s="426" t="s">
        <v>714</v>
      </c>
      <c r="G34" s="426"/>
      <c r="H34" s="426"/>
      <c r="I34" s="426"/>
    </row>
    <row r="35" spans="1:9">
      <c r="A35" s="405"/>
      <c r="B35" s="426"/>
      <c r="C35" s="426"/>
      <c r="D35" s="426"/>
      <c r="E35" s="426"/>
      <c r="F35" s="466" t="s">
        <v>735</v>
      </c>
      <c r="G35" s="534"/>
      <c r="H35" s="534"/>
      <c r="I35" s="534"/>
    </row>
    <row r="36" spans="1:9">
      <c r="A36" s="405"/>
      <c r="B36" s="426"/>
      <c r="C36" s="426"/>
      <c r="D36" s="426"/>
      <c r="E36" s="426"/>
      <c r="F36" s="534"/>
      <c r="G36" s="534"/>
      <c r="H36" s="534"/>
      <c r="I36" s="534"/>
    </row>
    <row r="37" spans="1:9">
      <c r="A37" s="530" t="s">
        <v>470</v>
      </c>
      <c r="B37" s="530"/>
      <c r="C37" s="531">
        <f ca="1">IF('[1]Family data'!$D$6&gt;0,'[1]Family data'!$D$6,"")</f>
        <v>45768</v>
      </c>
      <c r="D37" s="531"/>
      <c r="E37" s="531"/>
      <c r="F37" s="531"/>
      <c r="G37" s="531"/>
      <c r="H37" s="531"/>
      <c r="I37" s="531"/>
    </row>
    <row r="38" spans="1:9">
      <c r="A38" s="532" t="s">
        <v>736</v>
      </c>
      <c r="B38" s="532"/>
      <c r="C38" s="532"/>
      <c r="D38" s="532"/>
      <c r="E38" s="532"/>
      <c r="F38" s="532"/>
      <c r="G38" s="532"/>
      <c r="H38" s="532"/>
      <c r="I38" s="532"/>
    </row>
    <row r="39" spans="1:9">
      <c r="A39" s="533">
        <v>1</v>
      </c>
      <c r="B39" s="484" t="s">
        <v>737</v>
      </c>
      <c r="C39" s="484"/>
      <c r="D39" s="484"/>
      <c r="E39" s="484"/>
      <c r="F39" s="484"/>
      <c r="G39" s="484"/>
      <c r="H39" s="484"/>
      <c r="I39" s="484"/>
    </row>
    <row r="40" spans="1:9">
      <c r="A40" s="533"/>
      <c r="B40" s="484"/>
      <c r="C40" s="484"/>
      <c r="D40" s="484"/>
      <c r="E40" s="484"/>
      <c r="F40" s="484"/>
      <c r="G40" s="484"/>
      <c r="H40" s="484"/>
      <c r="I40" s="484"/>
    </row>
    <row r="41" spans="1:9">
      <c r="A41" s="533">
        <v>2</v>
      </c>
      <c r="B41" s="484" t="s">
        <v>738</v>
      </c>
      <c r="C41" s="484"/>
      <c r="D41" s="484"/>
      <c r="E41" s="484"/>
      <c r="F41" s="484"/>
      <c r="G41" s="484"/>
      <c r="H41" s="484"/>
      <c r="I41" s="484"/>
    </row>
    <row r="42" spans="1:9">
      <c r="A42" s="533"/>
      <c r="B42" s="484"/>
      <c r="C42" s="484"/>
      <c r="D42" s="484"/>
      <c r="E42" s="484"/>
      <c r="F42" s="484"/>
      <c r="G42" s="484"/>
      <c r="H42" s="484"/>
      <c r="I42" s="484"/>
    </row>
    <row r="43" spans="1:9">
      <c r="A43" s="533">
        <v>3</v>
      </c>
      <c r="B43" s="484" t="s">
        <v>739</v>
      </c>
      <c r="C43" s="484"/>
      <c r="D43" s="484"/>
      <c r="E43" s="484"/>
      <c r="F43" s="484"/>
      <c r="G43" s="484"/>
      <c r="H43" s="484"/>
      <c r="I43" s="484"/>
    </row>
    <row r="44" spans="1:9">
      <c r="A44" s="533"/>
      <c r="B44" s="484"/>
      <c r="C44" s="484"/>
      <c r="D44" s="484"/>
      <c r="E44" s="484"/>
      <c r="F44" s="484"/>
      <c r="G44" s="484"/>
      <c r="H44" s="484"/>
      <c r="I44" s="484"/>
    </row>
    <row r="45" spans="1:9">
      <c r="A45" s="194"/>
      <c r="B45" s="195"/>
      <c r="C45" s="195"/>
      <c r="D45" s="195"/>
      <c r="E45" s="195"/>
      <c r="F45" s="195"/>
      <c r="G45" s="195"/>
      <c r="H45" s="195"/>
      <c r="I45" s="196">
        <v>10</v>
      </c>
    </row>
    <row r="46" spans="1:9">
      <c r="A46" s="419" t="s">
        <v>719</v>
      </c>
      <c r="B46" s="419"/>
      <c r="C46" s="419"/>
      <c r="D46" s="419"/>
      <c r="E46" s="419"/>
      <c r="F46" s="419"/>
      <c r="G46" s="419"/>
      <c r="H46" s="419"/>
      <c r="I46" s="419"/>
    </row>
    <row r="47" spans="1:9">
      <c r="A47" s="419" t="s">
        <v>720</v>
      </c>
      <c r="B47" s="419"/>
      <c r="C47" s="419"/>
      <c r="D47" s="419"/>
      <c r="E47" s="419"/>
      <c r="F47" s="419"/>
      <c r="G47" s="419"/>
      <c r="H47" s="419"/>
      <c r="I47" s="419"/>
    </row>
    <row r="48" spans="1:9">
      <c r="A48" s="419" t="s">
        <v>721</v>
      </c>
      <c r="B48" s="419"/>
      <c r="C48" s="419"/>
      <c r="D48" s="419"/>
      <c r="E48" s="419"/>
      <c r="F48" s="419"/>
      <c r="G48" s="419"/>
      <c r="H48" s="419"/>
      <c r="I48" s="419"/>
    </row>
    <row r="49" spans="1:9">
      <c r="A49" s="420"/>
      <c r="B49" s="420"/>
      <c r="C49" s="420"/>
      <c r="D49" s="420"/>
      <c r="E49" s="420"/>
      <c r="F49" s="420"/>
      <c r="G49" s="420"/>
      <c r="H49" s="420"/>
      <c r="I49" s="420"/>
    </row>
    <row r="50" spans="1:9">
      <c r="A50" s="187">
        <v>1</v>
      </c>
      <c r="B50" s="425" t="s">
        <v>723</v>
      </c>
      <c r="C50" s="425"/>
      <c r="D50" s="425"/>
      <c r="E50" s="425"/>
      <c r="F50" s="423" t="str">
        <f>F6</f>
        <v>TUVW</v>
      </c>
      <c r="G50" s="407"/>
      <c r="H50" s="407"/>
      <c r="I50" s="408"/>
    </row>
    <row r="51" spans="1:9">
      <c r="A51" s="496">
        <v>2</v>
      </c>
      <c r="B51" s="501" t="s">
        <v>724</v>
      </c>
      <c r="C51" s="502"/>
      <c r="D51" s="502"/>
      <c r="E51" s="502"/>
      <c r="F51" s="503" t="str">
        <f>[1]Mastersheet!$B$3</f>
        <v>ABCD</v>
      </c>
      <c r="G51" s="504"/>
      <c r="H51" s="504"/>
      <c r="I51" s="504"/>
    </row>
    <row r="52" spans="1:9">
      <c r="A52" s="498"/>
      <c r="B52" s="502"/>
      <c r="C52" s="502"/>
      <c r="D52" s="502"/>
      <c r="E52" s="502"/>
      <c r="F52" s="504"/>
      <c r="G52" s="504"/>
      <c r="H52" s="504"/>
      <c r="I52" s="504"/>
    </row>
    <row r="53" spans="1:9">
      <c r="A53" s="496">
        <v>3</v>
      </c>
      <c r="B53" s="501" t="s">
        <v>725</v>
      </c>
      <c r="C53" s="502"/>
      <c r="D53" s="502"/>
      <c r="E53" s="502"/>
      <c r="F53" s="503" t="str">
        <f>F9</f>
        <v>Widow Daughter</v>
      </c>
      <c r="G53" s="504"/>
      <c r="H53" s="504"/>
      <c r="I53" s="504"/>
    </row>
    <row r="54" spans="1:9">
      <c r="A54" s="498"/>
      <c r="B54" s="502"/>
      <c r="C54" s="502"/>
      <c r="D54" s="502"/>
      <c r="E54" s="502"/>
      <c r="F54" s="504"/>
      <c r="G54" s="504"/>
      <c r="H54" s="504"/>
      <c r="I54" s="504"/>
    </row>
    <row r="55" spans="1:9">
      <c r="A55" s="187">
        <v>4</v>
      </c>
      <c r="B55" s="425" t="s">
        <v>726</v>
      </c>
      <c r="C55" s="425"/>
      <c r="D55" s="425"/>
      <c r="E55" s="425"/>
      <c r="F55" s="423">
        <f>F11</f>
        <v>23413</v>
      </c>
      <c r="G55" s="506"/>
      <c r="H55" s="506"/>
      <c r="I55" s="424"/>
    </row>
    <row r="56" spans="1:9">
      <c r="A56" s="187">
        <v>5</v>
      </c>
      <c r="B56" s="425" t="s">
        <v>358</v>
      </c>
      <c r="C56" s="425"/>
      <c r="D56" s="425"/>
      <c r="E56" s="425"/>
      <c r="F56" s="423" t="str">
        <f>F12</f>
        <v xml:space="preserve">5 feet 4 in  </v>
      </c>
      <c r="G56" s="506"/>
      <c r="H56" s="506"/>
      <c r="I56" s="424"/>
    </row>
    <row r="57" spans="1:9">
      <c r="A57" s="496">
        <v>6</v>
      </c>
      <c r="B57" s="425" t="s">
        <v>727</v>
      </c>
      <c r="C57" s="425"/>
      <c r="D57" s="425"/>
      <c r="E57" s="425"/>
      <c r="F57" s="426"/>
      <c r="G57" s="426"/>
      <c r="H57" s="426"/>
      <c r="I57" s="426"/>
    </row>
    <row r="58" spans="1:9">
      <c r="A58" s="497"/>
      <c r="B58" s="507">
        <v>1</v>
      </c>
      <c r="C58" s="509"/>
      <c r="D58" s="510"/>
      <c r="E58" s="510"/>
      <c r="F58" s="510"/>
      <c r="G58" s="510"/>
      <c r="H58" s="510"/>
      <c r="I58" s="511"/>
    </row>
    <row r="59" spans="1:9">
      <c r="A59" s="497"/>
      <c r="B59" s="508"/>
      <c r="C59" s="512"/>
      <c r="D59" s="513"/>
      <c r="E59" s="513"/>
      <c r="F59" s="513"/>
      <c r="G59" s="513"/>
      <c r="H59" s="513"/>
      <c r="I59" s="514"/>
    </row>
    <row r="60" spans="1:9">
      <c r="A60" s="497"/>
      <c r="B60" s="507">
        <v>2</v>
      </c>
      <c r="C60" s="509"/>
      <c r="D60" s="510"/>
      <c r="E60" s="510"/>
      <c r="F60" s="510"/>
      <c r="G60" s="510"/>
      <c r="H60" s="510"/>
      <c r="I60" s="511"/>
    </row>
    <row r="61" spans="1:9">
      <c r="A61" s="497"/>
      <c r="B61" s="508"/>
      <c r="C61" s="512"/>
      <c r="D61" s="513"/>
      <c r="E61" s="513"/>
      <c r="F61" s="513"/>
      <c r="G61" s="513"/>
      <c r="H61" s="513"/>
      <c r="I61" s="514"/>
    </row>
    <row r="62" spans="1:9">
      <c r="A62" s="497"/>
      <c r="B62" s="507">
        <v>3</v>
      </c>
      <c r="C62" s="509"/>
      <c r="D62" s="510"/>
      <c r="E62" s="510"/>
      <c r="F62" s="510"/>
      <c r="G62" s="510"/>
      <c r="H62" s="510"/>
      <c r="I62" s="511"/>
    </row>
    <row r="63" spans="1:9">
      <c r="A63" s="497"/>
      <c r="B63" s="508"/>
      <c r="C63" s="512"/>
      <c r="D63" s="513"/>
      <c r="E63" s="513"/>
      <c r="F63" s="513"/>
      <c r="G63" s="513"/>
      <c r="H63" s="513"/>
      <c r="I63" s="514"/>
    </row>
    <row r="64" spans="1:9">
      <c r="A64" s="497"/>
      <c r="B64" s="413" t="s">
        <v>728</v>
      </c>
      <c r="C64" s="414"/>
      <c r="D64" s="414"/>
      <c r="E64" s="415"/>
      <c r="F64" s="509" t="s">
        <v>729</v>
      </c>
      <c r="G64" s="510"/>
      <c r="H64" s="510"/>
      <c r="I64" s="511"/>
    </row>
    <row r="65" spans="1:9">
      <c r="A65" s="498"/>
      <c r="B65" s="524"/>
      <c r="C65" s="525"/>
      <c r="D65" s="525"/>
      <c r="E65" s="526"/>
      <c r="F65" s="512"/>
      <c r="G65" s="513"/>
      <c r="H65" s="513"/>
      <c r="I65" s="514"/>
    </row>
    <row r="66" spans="1:9">
      <c r="A66" s="496">
        <v>7</v>
      </c>
      <c r="B66" s="501" t="s">
        <v>730</v>
      </c>
      <c r="C66" s="502"/>
      <c r="D66" s="502"/>
      <c r="E66" s="502"/>
      <c r="F66" s="503" t="str">
        <f>F22</f>
        <v>Injury mark on left eye</v>
      </c>
      <c r="G66" s="504"/>
      <c r="H66" s="504"/>
      <c r="I66" s="504"/>
    </row>
    <row r="67" spans="1:9">
      <c r="A67" s="498"/>
      <c r="B67" s="502"/>
      <c r="C67" s="502"/>
      <c r="D67" s="502"/>
      <c r="E67" s="502"/>
      <c r="F67" s="504"/>
      <c r="G67" s="504"/>
      <c r="H67" s="504"/>
      <c r="I67" s="504"/>
    </row>
    <row r="68" spans="1:9">
      <c r="A68" s="496">
        <v>8</v>
      </c>
      <c r="B68" s="501" t="s">
        <v>731</v>
      </c>
      <c r="C68" s="502"/>
      <c r="D68" s="502"/>
      <c r="E68" s="502"/>
      <c r="F68" s="433" t="str">
        <f>F24</f>
        <v>NEAR STATION</v>
      </c>
      <c r="G68" s="515"/>
      <c r="H68" s="515"/>
      <c r="I68" s="516"/>
    </row>
    <row r="69" spans="1:9">
      <c r="A69" s="498"/>
      <c r="B69" s="502"/>
      <c r="C69" s="502"/>
      <c r="D69" s="502"/>
      <c r="E69" s="502"/>
      <c r="F69" s="517"/>
      <c r="G69" s="518"/>
      <c r="H69" s="518"/>
      <c r="I69" s="519"/>
    </row>
    <row r="70" spans="1:9">
      <c r="A70" s="405">
        <v>9</v>
      </c>
      <c r="B70" s="520" t="s">
        <v>732</v>
      </c>
      <c r="C70" s="503"/>
      <c r="D70" s="503"/>
      <c r="E70" s="521"/>
      <c r="F70" s="433" t="str">
        <f>[1]Pravesh!$I$197</f>
        <v>Treasury  Bikaner</v>
      </c>
      <c r="G70" s="434"/>
      <c r="H70" s="434"/>
      <c r="I70" s="523"/>
    </row>
    <row r="71" spans="1:9" ht="18" customHeight="1">
      <c r="A71" s="405"/>
      <c r="B71" s="484"/>
      <c r="C71" s="484"/>
      <c r="D71" s="484"/>
      <c r="E71" s="484"/>
      <c r="F71" s="527" t="str">
        <f>F27</f>
        <v>State Bank Of India,Abcd Branch,Kotegate Bikaner</v>
      </c>
      <c r="G71" s="528"/>
      <c r="H71" s="528"/>
      <c r="I71" s="529"/>
    </row>
    <row r="72" spans="1:9">
      <c r="A72" s="405"/>
      <c r="B72" s="520"/>
      <c r="C72" s="503"/>
      <c r="D72" s="503"/>
      <c r="E72" s="522"/>
      <c r="F72" s="460"/>
      <c r="G72" s="461"/>
      <c r="H72" s="461"/>
      <c r="I72" s="462"/>
    </row>
    <row r="73" spans="1:9">
      <c r="A73" s="405">
        <v>10</v>
      </c>
      <c r="B73" s="425" t="s">
        <v>733</v>
      </c>
      <c r="C73" s="425"/>
      <c r="D73" s="425"/>
      <c r="E73" s="425"/>
      <c r="F73" s="425"/>
      <c r="G73" s="425"/>
      <c r="H73" s="425"/>
      <c r="I73" s="425"/>
    </row>
    <row r="74" spans="1:9">
      <c r="A74" s="405"/>
      <c r="B74" s="426" t="s">
        <v>734</v>
      </c>
      <c r="C74" s="426"/>
      <c r="D74" s="426"/>
      <c r="E74" s="426"/>
      <c r="F74" s="426"/>
      <c r="G74" s="426"/>
      <c r="H74" s="426"/>
      <c r="I74" s="426"/>
    </row>
    <row r="75" spans="1:9">
      <c r="A75" s="405"/>
      <c r="B75" s="426"/>
      <c r="C75" s="426"/>
      <c r="D75" s="426"/>
      <c r="E75" s="426"/>
      <c r="F75" s="426"/>
      <c r="G75" s="426"/>
      <c r="H75" s="426"/>
      <c r="I75" s="426"/>
    </row>
    <row r="76" spans="1:9">
      <c r="A76" s="405"/>
      <c r="B76" s="426"/>
      <c r="C76" s="426"/>
      <c r="D76" s="426"/>
      <c r="E76" s="426"/>
      <c r="F76" s="426"/>
      <c r="G76" s="426"/>
      <c r="H76" s="426"/>
      <c r="I76" s="426"/>
    </row>
    <row r="77" spans="1:9">
      <c r="A77" s="405"/>
      <c r="B77" s="426"/>
      <c r="C77" s="426"/>
      <c r="D77" s="426"/>
      <c r="E77" s="426"/>
      <c r="F77" s="426" t="s">
        <v>359</v>
      </c>
      <c r="G77" s="426"/>
      <c r="H77" s="426"/>
      <c r="I77" s="426"/>
    </row>
    <row r="78" spans="1:9">
      <c r="A78" s="405"/>
      <c r="B78" s="426"/>
      <c r="C78" s="426"/>
      <c r="D78" s="426"/>
      <c r="E78" s="426"/>
      <c r="F78" s="426" t="s">
        <v>714</v>
      </c>
      <c r="G78" s="426"/>
      <c r="H78" s="426"/>
      <c r="I78" s="426"/>
    </row>
    <row r="79" spans="1:9">
      <c r="A79" s="405"/>
      <c r="B79" s="426"/>
      <c r="C79" s="426"/>
      <c r="D79" s="426"/>
      <c r="E79" s="426"/>
      <c r="F79" s="466" t="s">
        <v>735</v>
      </c>
      <c r="G79" s="534"/>
      <c r="H79" s="534"/>
      <c r="I79" s="534"/>
    </row>
    <row r="80" spans="1:9">
      <c r="A80" s="405"/>
      <c r="B80" s="426"/>
      <c r="C80" s="426"/>
      <c r="D80" s="426"/>
      <c r="E80" s="426"/>
      <c r="F80" s="534"/>
      <c r="G80" s="534"/>
      <c r="H80" s="534"/>
      <c r="I80" s="534"/>
    </row>
    <row r="81" spans="1:9">
      <c r="A81" s="530" t="s">
        <v>470</v>
      </c>
      <c r="B81" s="530"/>
      <c r="C81" s="531">
        <f ca="1">IF('[1]Family data'!$D$6&gt;0,'[1]Family data'!$D$6,"")</f>
        <v>45768</v>
      </c>
      <c r="D81" s="531"/>
      <c r="E81" s="531"/>
      <c r="F81" s="531"/>
      <c r="G81" s="531"/>
      <c r="H81" s="531"/>
      <c r="I81" s="531"/>
    </row>
    <row r="82" spans="1:9">
      <c r="A82" s="532" t="s">
        <v>736</v>
      </c>
      <c r="B82" s="532"/>
      <c r="C82" s="532"/>
      <c r="D82" s="532"/>
      <c r="E82" s="532"/>
      <c r="F82" s="532"/>
      <c r="G82" s="532"/>
      <c r="H82" s="532"/>
      <c r="I82" s="532"/>
    </row>
    <row r="83" spans="1:9">
      <c r="A83" s="533">
        <v>1</v>
      </c>
      <c r="B83" s="484" t="s">
        <v>737</v>
      </c>
      <c r="C83" s="484"/>
      <c r="D83" s="484"/>
      <c r="E83" s="484"/>
      <c r="F83" s="484"/>
      <c r="G83" s="484"/>
      <c r="H83" s="484"/>
      <c r="I83" s="484"/>
    </row>
    <row r="84" spans="1:9">
      <c r="A84" s="533"/>
      <c r="B84" s="484"/>
      <c r="C84" s="484"/>
      <c r="D84" s="484"/>
      <c r="E84" s="484"/>
      <c r="F84" s="484"/>
      <c r="G84" s="484"/>
      <c r="H84" s="484"/>
      <c r="I84" s="484"/>
    </row>
    <row r="85" spans="1:9">
      <c r="A85" s="533">
        <v>2</v>
      </c>
      <c r="B85" s="484" t="s">
        <v>738</v>
      </c>
      <c r="C85" s="484"/>
      <c r="D85" s="484"/>
      <c r="E85" s="484"/>
      <c r="F85" s="484"/>
      <c r="G85" s="484"/>
      <c r="H85" s="484"/>
      <c r="I85" s="484"/>
    </row>
    <row r="86" spans="1:9">
      <c r="A86" s="533"/>
      <c r="B86" s="484"/>
      <c r="C86" s="484"/>
      <c r="D86" s="484"/>
      <c r="E86" s="484"/>
      <c r="F86" s="484"/>
      <c r="G86" s="484"/>
      <c r="H86" s="484"/>
      <c r="I86" s="484"/>
    </row>
    <row r="87" spans="1:9">
      <c r="A87" s="533">
        <v>3</v>
      </c>
      <c r="B87" s="484" t="s">
        <v>739</v>
      </c>
      <c r="C87" s="484"/>
      <c r="D87" s="484"/>
      <c r="E87" s="484"/>
      <c r="F87" s="484"/>
      <c r="G87" s="484"/>
      <c r="H87" s="484"/>
      <c r="I87" s="484"/>
    </row>
    <row r="88" spans="1:9">
      <c r="A88" s="533"/>
      <c r="B88" s="484"/>
      <c r="C88" s="484"/>
      <c r="D88" s="484"/>
      <c r="E88" s="484"/>
      <c r="F88" s="484"/>
      <c r="G88" s="484"/>
      <c r="H88" s="484"/>
      <c r="I88" s="484"/>
    </row>
    <row r="89" spans="1:9">
      <c r="A89" s="194"/>
      <c r="B89" s="195"/>
      <c r="C89" s="195"/>
      <c r="D89" s="195"/>
      <c r="E89" s="195"/>
      <c r="F89" s="195"/>
      <c r="G89" s="195"/>
      <c r="H89" s="195"/>
      <c r="I89" s="196">
        <v>11</v>
      </c>
    </row>
    <row r="90" spans="1:9">
      <c r="A90" s="419" t="s">
        <v>719</v>
      </c>
      <c r="B90" s="419"/>
      <c r="C90" s="419"/>
      <c r="D90" s="419"/>
      <c r="E90" s="419"/>
      <c r="F90" s="419"/>
      <c r="G90" s="419"/>
      <c r="H90" s="419"/>
      <c r="I90" s="419"/>
    </row>
    <row r="91" spans="1:9">
      <c r="A91" s="419" t="s">
        <v>720</v>
      </c>
      <c r="B91" s="419"/>
      <c r="C91" s="419"/>
      <c r="D91" s="419"/>
      <c r="E91" s="419"/>
      <c r="F91" s="419"/>
      <c r="G91" s="419"/>
      <c r="H91" s="419"/>
      <c r="I91" s="419"/>
    </row>
    <row r="92" spans="1:9">
      <c r="A92" s="419" t="s">
        <v>721</v>
      </c>
      <c r="B92" s="419"/>
      <c r="C92" s="419"/>
      <c r="D92" s="419"/>
      <c r="E92" s="419"/>
      <c r="F92" s="419"/>
      <c r="G92" s="419"/>
      <c r="H92" s="419"/>
      <c r="I92" s="419"/>
    </row>
    <row r="93" spans="1:9">
      <c r="A93" s="420"/>
      <c r="B93" s="420"/>
      <c r="C93" s="420"/>
      <c r="D93" s="420"/>
      <c r="E93" s="420"/>
      <c r="F93" s="420"/>
      <c r="G93" s="420"/>
      <c r="H93" s="420"/>
      <c r="I93" s="420"/>
    </row>
    <row r="94" spans="1:9">
      <c r="A94" s="187">
        <v>1</v>
      </c>
      <c r="B94" s="425" t="s">
        <v>723</v>
      </c>
      <c r="C94" s="425"/>
      <c r="D94" s="425"/>
      <c r="E94" s="425"/>
      <c r="F94" s="423" t="str">
        <f>F50</f>
        <v>TUVW</v>
      </c>
      <c r="G94" s="407"/>
      <c r="H94" s="407"/>
      <c r="I94" s="408"/>
    </row>
    <row r="95" spans="1:9">
      <c r="A95" s="496">
        <v>2</v>
      </c>
      <c r="B95" s="501" t="s">
        <v>724</v>
      </c>
      <c r="C95" s="502"/>
      <c r="D95" s="502"/>
      <c r="E95" s="502"/>
      <c r="F95" s="503" t="str">
        <f>[1]Mastersheet!$B$3</f>
        <v>ABCD</v>
      </c>
      <c r="G95" s="504"/>
      <c r="H95" s="504"/>
      <c r="I95" s="504"/>
    </row>
    <row r="96" spans="1:9">
      <c r="A96" s="498"/>
      <c r="B96" s="502"/>
      <c r="C96" s="502"/>
      <c r="D96" s="502"/>
      <c r="E96" s="502"/>
      <c r="F96" s="504"/>
      <c r="G96" s="504"/>
      <c r="H96" s="504"/>
      <c r="I96" s="504"/>
    </row>
    <row r="97" spans="1:9">
      <c r="A97" s="496">
        <v>3</v>
      </c>
      <c r="B97" s="501" t="s">
        <v>725</v>
      </c>
      <c r="C97" s="502"/>
      <c r="D97" s="502"/>
      <c r="E97" s="502"/>
      <c r="F97" s="503" t="str">
        <f>F53</f>
        <v>Widow Daughter</v>
      </c>
      <c r="G97" s="504"/>
      <c r="H97" s="504"/>
      <c r="I97" s="504"/>
    </row>
    <row r="98" spans="1:9">
      <c r="A98" s="498"/>
      <c r="B98" s="502"/>
      <c r="C98" s="502"/>
      <c r="D98" s="502"/>
      <c r="E98" s="502"/>
      <c r="F98" s="504"/>
      <c r="G98" s="504"/>
      <c r="H98" s="504"/>
      <c r="I98" s="504"/>
    </row>
    <row r="99" spans="1:9">
      <c r="A99" s="187">
        <v>4</v>
      </c>
      <c r="B99" s="425" t="s">
        <v>726</v>
      </c>
      <c r="C99" s="425"/>
      <c r="D99" s="425"/>
      <c r="E99" s="425"/>
      <c r="F99" s="423">
        <f>F55</f>
        <v>23413</v>
      </c>
      <c r="G99" s="506"/>
      <c r="H99" s="506"/>
      <c r="I99" s="424"/>
    </row>
    <row r="100" spans="1:9">
      <c r="A100" s="187">
        <v>5</v>
      </c>
      <c r="B100" s="425" t="s">
        <v>358</v>
      </c>
      <c r="C100" s="425"/>
      <c r="D100" s="425"/>
      <c r="E100" s="425"/>
      <c r="F100" s="423" t="str">
        <f>F56</f>
        <v xml:space="preserve">5 feet 4 in  </v>
      </c>
      <c r="G100" s="506"/>
      <c r="H100" s="506"/>
      <c r="I100" s="424"/>
    </row>
    <row r="101" spans="1:9">
      <c r="A101" s="496">
        <v>6</v>
      </c>
      <c r="B101" s="425" t="s">
        <v>727</v>
      </c>
      <c r="C101" s="425"/>
      <c r="D101" s="425"/>
      <c r="E101" s="425"/>
      <c r="F101" s="426"/>
      <c r="G101" s="426"/>
      <c r="H101" s="426"/>
      <c r="I101" s="426"/>
    </row>
    <row r="102" spans="1:9">
      <c r="A102" s="497"/>
      <c r="B102" s="507">
        <v>1</v>
      </c>
      <c r="C102" s="509"/>
      <c r="D102" s="510"/>
      <c r="E102" s="510"/>
      <c r="F102" s="510"/>
      <c r="G102" s="510"/>
      <c r="H102" s="510"/>
      <c r="I102" s="511"/>
    </row>
    <row r="103" spans="1:9">
      <c r="A103" s="497"/>
      <c r="B103" s="508"/>
      <c r="C103" s="512"/>
      <c r="D103" s="513"/>
      <c r="E103" s="513"/>
      <c r="F103" s="513"/>
      <c r="G103" s="513"/>
      <c r="H103" s="513"/>
      <c r="I103" s="514"/>
    </row>
    <row r="104" spans="1:9">
      <c r="A104" s="497"/>
      <c r="B104" s="507">
        <v>2</v>
      </c>
      <c r="C104" s="509"/>
      <c r="D104" s="510"/>
      <c r="E104" s="510"/>
      <c r="F104" s="510"/>
      <c r="G104" s="510"/>
      <c r="H104" s="510"/>
      <c r="I104" s="511"/>
    </row>
    <row r="105" spans="1:9">
      <c r="A105" s="497"/>
      <c r="B105" s="508"/>
      <c r="C105" s="512"/>
      <c r="D105" s="513"/>
      <c r="E105" s="513"/>
      <c r="F105" s="513"/>
      <c r="G105" s="513"/>
      <c r="H105" s="513"/>
      <c r="I105" s="514"/>
    </row>
    <row r="106" spans="1:9">
      <c r="A106" s="497"/>
      <c r="B106" s="507">
        <v>3</v>
      </c>
      <c r="C106" s="509"/>
      <c r="D106" s="510"/>
      <c r="E106" s="510"/>
      <c r="F106" s="510"/>
      <c r="G106" s="510"/>
      <c r="H106" s="510"/>
      <c r="I106" s="511"/>
    </row>
    <row r="107" spans="1:9">
      <c r="A107" s="497"/>
      <c r="B107" s="508"/>
      <c r="C107" s="512"/>
      <c r="D107" s="513"/>
      <c r="E107" s="513"/>
      <c r="F107" s="513"/>
      <c r="G107" s="513"/>
      <c r="H107" s="513"/>
      <c r="I107" s="514"/>
    </row>
    <row r="108" spans="1:9">
      <c r="A108" s="497"/>
      <c r="B108" s="413" t="s">
        <v>728</v>
      </c>
      <c r="C108" s="414"/>
      <c r="D108" s="414"/>
      <c r="E108" s="415"/>
      <c r="F108" s="509" t="s">
        <v>729</v>
      </c>
      <c r="G108" s="510"/>
      <c r="H108" s="510"/>
      <c r="I108" s="511"/>
    </row>
    <row r="109" spans="1:9">
      <c r="A109" s="498"/>
      <c r="B109" s="524"/>
      <c r="C109" s="525"/>
      <c r="D109" s="525"/>
      <c r="E109" s="526"/>
      <c r="F109" s="512"/>
      <c r="G109" s="513"/>
      <c r="H109" s="513"/>
      <c r="I109" s="514"/>
    </row>
    <row r="110" spans="1:9">
      <c r="A110" s="496">
        <v>7</v>
      </c>
      <c r="B110" s="501" t="s">
        <v>730</v>
      </c>
      <c r="C110" s="502"/>
      <c r="D110" s="502"/>
      <c r="E110" s="502"/>
      <c r="F110" s="503" t="str">
        <f>F66</f>
        <v>Injury mark on left eye</v>
      </c>
      <c r="G110" s="504"/>
      <c r="H110" s="504"/>
      <c r="I110" s="504"/>
    </row>
    <row r="111" spans="1:9">
      <c r="A111" s="498"/>
      <c r="B111" s="502"/>
      <c r="C111" s="502"/>
      <c r="D111" s="502"/>
      <c r="E111" s="502"/>
      <c r="F111" s="504"/>
      <c r="G111" s="504"/>
      <c r="H111" s="504"/>
      <c r="I111" s="504"/>
    </row>
    <row r="112" spans="1:9">
      <c r="A112" s="496">
        <v>8</v>
      </c>
      <c r="B112" s="501" t="s">
        <v>731</v>
      </c>
      <c r="C112" s="502"/>
      <c r="D112" s="502"/>
      <c r="E112" s="502"/>
      <c r="F112" s="433" t="str">
        <f>F68</f>
        <v>NEAR STATION</v>
      </c>
      <c r="G112" s="515"/>
      <c r="H112" s="515"/>
      <c r="I112" s="516"/>
    </row>
    <row r="113" spans="1:9">
      <c r="A113" s="498"/>
      <c r="B113" s="502"/>
      <c r="C113" s="502"/>
      <c r="D113" s="502"/>
      <c r="E113" s="502"/>
      <c r="F113" s="517"/>
      <c r="G113" s="518"/>
      <c r="H113" s="518"/>
      <c r="I113" s="519"/>
    </row>
    <row r="114" spans="1:9">
      <c r="A114" s="405">
        <v>9</v>
      </c>
      <c r="B114" s="520" t="s">
        <v>732</v>
      </c>
      <c r="C114" s="503"/>
      <c r="D114" s="503"/>
      <c r="E114" s="521"/>
      <c r="F114" s="433" t="str">
        <f>[1]Pravesh!$I$197</f>
        <v>Treasury  Bikaner</v>
      </c>
      <c r="G114" s="434"/>
      <c r="H114" s="434"/>
      <c r="I114" s="523"/>
    </row>
    <row r="115" spans="1:9" ht="18" customHeight="1">
      <c r="A115" s="405"/>
      <c r="B115" s="484"/>
      <c r="C115" s="484"/>
      <c r="D115" s="484"/>
      <c r="E115" s="484"/>
      <c r="F115" s="527" t="str">
        <f>F27</f>
        <v>State Bank Of India,Abcd Branch,Kotegate Bikaner</v>
      </c>
      <c r="G115" s="528"/>
      <c r="H115" s="528"/>
      <c r="I115" s="529"/>
    </row>
    <row r="116" spans="1:9">
      <c r="A116" s="405"/>
      <c r="B116" s="520"/>
      <c r="C116" s="503"/>
      <c r="D116" s="503"/>
      <c r="E116" s="522"/>
      <c r="F116" s="460"/>
      <c r="G116" s="461"/>
      <c r="H116" s="461"/>
      <c r="I116" s="462"/>
    </row>
    <row r="117" spans="1:9">
      <c r="A117" s="405">
        <v>10</v>
      </c>
      <c r="B117" s="425" t="s">
        <v>733</v>
      </c>
      <c r="C117" s="425"/>
      <c r="D117" s="425"/>
      <c r="E117" s="425"/>
      <c r="F117" s="425"/>
      <c r="G117" s="425"/>
      <c r="H117" s="425"/>
      <c r="I117" s="425"/>
    </row>
    <row r="118" spans="1:9">
      <c r="A118" s="405"/>
      <c r="B118" s="426" t="s">
        <v>734</v>
      </c>
      <c r="C118" s="426"/>
      <c r="D118" s="426"/>
      <c r="E118" s="426"/>
      <c r="F118" s="426"/>
      <c r="G118" s="426"/>
      <c r="H118" s="426"/>
      <c r="I118" s="426"/>
    </row>
    <row r="119" spans="1:9">
      <c r="A119" s="405"/>
      <c r="B119" s="426"/>
      <c r="C119" s="426"/>
      <c r="D119" s="426"/>
      <c r="E119" s="426"/>
      <c r="F119" s="426"/>
      <c r="G119" s="426"/>
      <c r="H119" s="426"/>
      <c r="I119" s="426"/>
    </row>
    <row r="120" spans="1:9">
      <c r="A120" s="405"/>
      <c r="B120" s="426"/>
      <c r="C120" s="426"/>
      <c r="D120" s="426"/>
      <c r="E120" s="426"/>
      <c r="F120" s="426"/>
      <c r="G120" s="426"/>
      <c r="H120" s="426"/>
      <c r="I120" s="426"/>
    </row>
    <row r="121" spans="1:9">
      <c r="A121" s="405"/>
      <c r="B121" s="426"/>
      <c r="C121" s="426"/>
      <c r="D121" s="426"/>
      <c r="E121" s="426"/>
      <c r="F121" s="426" t="s">
        <v>359</v>
      </c>
      <c r="G121" s="426"/>
      <c r="H121" s="426"/>
      <c r="I121" s="426"/>
    </row>
    <row r="122" spans="1:9">
      <c r="A122" s="405"/>
      <c r="B122" s="426"/>
      <c r="C122" s="426"/>
      <c r="D122" s="426"/>
      <c r="E122" s="426"/>
      <c r="F122" s="426" t="s">
        <v>714</v>
      </c>
      <c r="G122" s="426"/>
      <c r="H122" s="426"/>
      <c r="I122" s="426"/>
    </row>
    <row r="123" spans="1:9">
      <c r="A123" s="405"/>
      <c r="B123" s="426"/>
      <c r="C123" s="426"/>
      <c r="D123" s="426"/>
      <c r="E123" s="426"/>
      <c r="F123" s="466" t="s">
        <v>735</v>
      </c>
      <c r="G123" s="534"/>
      <c r="H123" s="534"/>
      <c r="I123" s="534"/>
    </row>
    <row r="124" spans="1:9">
      <c r="A124" s="405"/>
      <c r="B124" s="426"/>
      <c r="C124" s="426"/>
      <c r="D124" s="426"/>
      <c r="E124" s="426"/>
      <c r="F124" s="534"/>
      <c r="G124" s="534"/>
      <c r="H124" s="534"/>
      <c r="I124" s="534"/>
    </row>
    <row r="125" spans="1:9">
      <c r="A125" s="530" t="s">
        <v>470</v>
      </c>
      <c r="B125" s="530"/>
      <c r="C125" s="531">
        <f ca="1">IF('[1]Family data'!$D$6&gt;0,'[1]Family data'!$D$6,"")</f>
        <v>45768</v>
      </c>
      <c r="D125" s="531"/>
      <c r="E125" s="531"/>
      <c r="F125" s="531"/>
      <c r="G125" s="531"/>
      <c r="H125" s="531"/>
      <c r="I125" s="531"/>
    </row>
    <row r="126" spans="1:9">
      <c r="A126" s="532" t="s">
        <v>736</v>
      </c>
      <c r="B126" s="532"/>
      <c r="C126" s="532"/>
      <c r="D126" s="532"/>
      <c r="E126" s="532"/>
      <c r="F126" s="532"/>
      <c r="G126" s="532"/>
      <c r="H126" s="532"/>
      <c r="I126" s="532"/>
    </row>
    <row r="127" spans="1:9">
      <c r="A127" s="533">
        <v>1</v>
      </c>
      <c r="B127" s="484" t="s">
        <v>737</v>
      </c>
      <c r="C127" s="484"/>
      <c r="D127" s="484"/>
      <c r="E127" s="484"/>
      <c r="F127" s="484"/>
      <c r="G127" s="484"/>
      <c r="H127" s="484"/>
      <c r="I127" s="484"/>
    </row>
    <row r="128" spans="1:9">
      <c r="A128" s="533"/>
      <c r="B128" s="484"/>
      <c r="C128" s="484"/>
      <c r="D128" s="484"/>
      <c r="E128" s="484"/>
      <c r="F128" s="484"/>
      <c r="G128" s="484"/>
      <c r="H128" s="484"/>
      <c r="I128" s="484"/>
    </row>
    <row r="129" spans="1:9">
      <c r="A129" s="533">
        <v>2</v>
      </c>
      <c r="B129" s="484" t="s">
        <v>738</v>
      </c>
      <c r="C129" s="484"/>
      <c r="D129" s="484"/>
      <c r="E129" s="484"/>
      <c r="F129" s="484"/>
      <c r="G129" s="484"/>
      <c r="H129" s="484"/>
      <c r="I129" s="484"/>
    </row>
    <row r="130" spans="1:9">
      <c r="A130" s="533"/>
      <c r="B130" s="484"/>
      <c r="C130" s="484"/>
      <c r="D130" s="484"/>
      <c r="E130" s="484"/>
      <c r="F130" s="484"/>
      <c r="G130" s="484"/>
      <c r="H130" s="484"/>
      <c r="I130" s="484"/>
    </row>
    <row r="131" spans="1:9">
      <c r="A131" s="533">
        <v>3</v>
      </c>
      <c r="B131" s="484" t="s">
        <v>739</v>
      </c>
      <c r="C131" s="484"/>
      <c r="D131" s="484"/>
      <c r="E131" s="484"/>
      <c r="F131" s="484"/>
      <c r="G131" s="484"/>
      <c r="H131" s="484"/>
      <c r="I131" s="484"/>
    </row>
    <row r="132" spans="1:9">
      <c r="A132" s="533"/>
      <c r="B132" s="484"/>
      <c r="C132" s="484"/>
      <c r="D132" s="484"/>
      <c r="E132" s="484"/>
      <c r="F132" s="484"/>
      <c r="G132" s="484"/>
      <c r="H132" s="484"/>
      <c r="I132" s="484"/>
    </row>
  </sheetData>
  <mergeCells count="164">
    <mergeCell ref="A131:A132"/>
    <mergeCell ref="B131:I132"/>
    <mergeCell ref="A125:B125"/>
    <mergeCell ref="C125:I125"/>
    <mergeCell ref="A126:I126"/>
    <mergeCell ref="A127:A128"/>
    <mergeCell ref="B127:I128"/>
    <mergeCell ref="A129:A130"/>
    <mergeCell ref="B129:I130"/>
    <mergeCell ref="A117:A124"/>
    <mergeCell ref="B117:I117"/>
    <mergeCell ref="B118:E118"/>
    <mergeCell ref="F118:I120"/>
    <mergeCell ref="B119:E124"/>
    <mergeCell ref="F121:I121"/>
    <mergeCell ref="F122:I122"/>
    <mergeCell ref="F123:I124"/>
    <mergeCell ref="A112:A113"/>
    <mergeCell ref="B112:E113"/>
    <mergeCell ref="F112:I113"/>
    <mergeCell ref="A114:A116"/>
    <mergeCell ref="B114:E116"/>
    <mergeCell ref="F114:I114"/>
    <mergeCell ref="F115:I116"/>
    <mergeCell ref="C104:I105"/>
    <mergeCell ref="B106:B107"/>
    <mergeCell ref="C106:I107"/>
    <mergeCell ref="B108:E109"/>
    <mergeCell ref="F108:I109"/>
    <mergeCell ref="A110:A111"/>
    <mergeCell ref="B110:E111"/>
    <mergeCell ref="F110:I111"/>
    <mergeCell ref="B99:E99"/>
    <mergeCell ref="F99:I99"/>
    <mergeCell ref="B100:E100"/>
    <mergeCell ref="F100:I100"/>
    <mergeCell ref="A101:A109"/>
    <mergeCell ref="B101:E101"/>
    <mergeCell ref="F101:I101"/>
    <mergeCell ref="B102:B103"/>
    <mergeCell ref="C102:I103"/>
    <mergeCell ref="B104:B105"/>
    <mergeCell ref="B94:E94"/>
    <mergeCell ref="F94:I94"/>
    <mergeCell ref="A95:A96"/>
    <mergeCell ref="B95:E96"/>
    <mergeCell ref="F95:I96"/>
    <mergeCell ref="A97:A98"/>
    <mergeCell ref="B97:E98"/>
    <mergeCell ref="F97:I98"/>
    <mergeCell ref="A87:A88"/>
    <mergeCell ref="B87:I88"/>
    <mergeCell ref="A90:I90"/>
    <mergeCell ref="A91:I91"/>
    <mergeCell ref="A92:I92"/>
    <mergeCell ref="A93:I93"/>
    <mergeCell ref="A81:B81"/>
    <mergeCell ref="C81:I81"/>
    <mergeCell ref="A82:I82"/>
    <mergeCell ref="A83:A84"/>
    <mergeCell ref="B83:I84"/>
    <mergeCell ref="A85:A86"/>
    <mergeCell ref="B85:I86"/>
    <mergeCell ref="A73:A80"/>
    <mergeCell ref="B73:I73"/>
    <mergeCell ref="B74:E74"/>
    <mergeCell ref="F74:I76"/>
    <mergeCell ref="B75:E80"/>
    <mergeCell ref="F77:I77"/>
    <mergeCell ref="F78:I78"/>
    <mergeCell ref="F79:I80"/>
    <mergeCell ref="A68:A69"/>
    <mergeCell ref="B68:E69"/>
    <mergeCell ref="F68:I69"/>
    <mergeCell ref="A70:A72"/>
    <mergeCell ref="B70:E72"/>
    <mergeCell ref="F70:I70"/>
    <mergeCell ref="C60:I61"/>
    <mergeCell ref="B62:B63"/>
    <mergeCell ref="C62:I63"/>
    <mergeCell ref="B64:E65"/>
    <mergeCell ref="F64:I65"/>
    <mergeCell ref="A66:A67"/>
    <mergeCell ref="B66:E67"/>
    <mergeCell ref="F66:I67"/>
    <mergeCell ref="F71:I72"/>
    <mergeCell ref="B55:E55"/>
    <mergeCell ref="F55:I55"/>
    <mergeCell ref="B56:E56"/>
    <mergeCell ref="F56:I56"/>
    <mergeCell ref="A57:A65"/>
    <mergeCell ref="B57:E57"/>
    <mergeCell ref="F57:I57"/>
    <mergeCell ref="B58:B59"/>
    <mergeCell ref="C58:I59"/>
    <mergeCell ref="B60:B61"/>
    <mergeCell ref="B50:E50"/>
    <mergeCell ref="F50:I50"/>
    <mergeCell ref="A51:A52"/>
    <mergeCell ref="B51:E52"/>
    <mergeCell ref="F51:I52"/>
    <mergeCell ref="A53:A54"/>
    <mergeCell ref="B53:E54"/>
    <mergeCell ref="F53:I54"/>
    <mergeCell ref="A43:A44"/>
    <mergeCell ref="B43:I44"/>
    <mergeCell ref="A46:I46"/>
    <mergeCell ref="A47:I47"/>
    <mergeCell ref="A48:I48"/>
    <mergeCell ref="A49:I49"/>
    <mergeCell ref="A37:B37"/>
    <mergeCell ref="C37:I37"/>
    <mergeCell ref="A38:I38"/>
    <mergeCell ref="A39:A40"/>
    <mergeCell ref="B39:I40"/>
    <mergeCell ref="A41:A42"/>
    <mergeCell ref="B41:I42"/>
    <mergeCell ref="A29:A36"/>
    <mergeCell ref="B29:I29"/>
    <mergeCell ref="B30:E30"/>
    <mergeCell ref="F30:I32"/>
    <mergeCell ref="B31:E36"/>
    <mergeCell ref="F33:I33"/>
    <mergeCell ref="F34:I34"/>
    <mergeCell ref="F35:I36"/>
    <mergeCell ref="A24:A25"/>
    <mergeCell ref="B24:E25"/>
    <mergeCell ref="F24:I25"/>
    <mergeCell ref="A26:A28"/>
    <mergeCell ref="B26:E28"/>
    <mergeCell ref="F26:I26"/>
    <mergeCell ref="C16:I17"/>
    <mergeCell ref="B18:B19"/>
    <mergeCell ref="C18:I19"/>
    <mergeCell ref="B20:E21"/>
    <mergeCell ref="F20:I21"/>
    <mergeCell ref="A22:A23"/>
    <mergeCell ref="B22:E23"/>
    <mergeCell ref="F22:I23"/>
    <mergeCell ref="F27:I28"/>
    <mergeCell ref="A2:I2"/>
    <mergeCell ref="A3:I3"/>
    <mergeCell ref="A4:I4"/>
    <mergeCell ref="B11:E11"/>
    <mergeCell ref="F11:I11"/>
    <mergeCell ref="B12:E12"/>
    <mergeCell ref="F12:I12"/>
    <mergeCell ref="A13:A21"/>
    <mergeCell ref="B13:E13"/>
    <mergeCell ref="F13:I13"/>
    <mergeCell ref="B14:B15"/>
    <mergeCell ref="C14:I15"/>
    <mergeCell ref="B16:B17"/>
    <mergeCell ref="K4:L4"/>
    <mergeCell ref="A5:I5"/>
    <mergeCell ref="K5:L5"/>
    <mergeCell ref="B6:E6"/>
    <mergeCell ref="F6:I6"/>
    <mergeCell ref="A7:A8"/>
    <mergeCell ref="B7:E8"/>
    <mergeCell ref="F7:I8"/>
    <mergeCell ref="A9:A10"/>
    <mergeCell ref="B9:E10"/>
    <mergeCell ref="F9:I10"/>
  </mergeCells>
  <dataValidations count="1">
    <dataValidation type="list" allowBlank="1" showInputMessage="1" showErrorMessage="1" sqref="K5:L5">
      <formula1>"Single copy,Double copy,Triple copy"</formula1>
    </dataValidation>
  </dataValidations>
  <pageMargins left="0.55118110236220474" right="0.35433070866141736" top="0.55118110236220474" bottom="0.43307086614173229" header="0.35433070866141736" footer="0.39370078740157483"/>
  <pageSetup paperSize="9" orientation="portrait" r:id="rId1"/>
  <headerFooter alignWithMargins="0">
    <oddFooter>&amp;L16.18.1.22.5.19.8√97263.0458756048</oddFooter>
  </headerFooter>
  <rowBreaks count="2" manualBreakCount="2">
    <brk id="44" max="8" man="1"/>
    <brk id="88" max="8" man="1"/>
  </rowBreaks>
</worksheet>
</file>

<file path=xl/worksheets/sheet8.xml><?xml version="1.0" encoding="utf-8"?>
<worksheet xmlns="http://schemas.openxmlformats.org/spreadsheetml/2006/main" xmlns:r="http://schemas.openxmlformats.org/officeDocument/2006/relationships">
  <sheetPr codeName="Sheet35"/>
  <dimension ref="A1:I74"/>
  <sheetViews>
    <sheetView view="pageBreakPreview" zoomScaleSheetLayoutView="100" workbookViewId="0">
      <selection activeCell="A2" sqref="A2:I2"/>
    </sheetView>
  </sheetViews>
  <sheetFormatPr defaultColWidth="9.140625" defaultRowHeight="18"/>
  <cols>
    <col min="1" max="7" width="9.140625" style="42"/>
    <col min="8" max="8" width="11.140625" style="42" customWidth="1"/>
    <col min="9" max="9" width="14.42578125" style="42" customWidth="1"/>
    <col min="10" max="16384" width="9.140625" style="42"/>
  </cols>
  <sheetData>
    <row r="1" spans="1:9">
      <c r="I1" s="42">
        <v>3</v>
      </c>
    </row>
    <row r="2" spans="1:9">
      <c r="A2" s="538" t="s">
        <v>90</v>
      </c>
      <c r="B2" s="538"/>
      <c r="C2" s="538"/>
      <c r="D2" s="538"/>
      <c r="E2" s="538"/>
      <c r="F2" s="538"/>
      <c r="G2" s="538"/>
      <c r="H2" s="538"/>
      <c r="I2" s="538"/>
    </row>
    <row r="3" spans="1:9">
      <c r="A3" s="538" t="s">
        <v>91</v>
      </c>
      <c r="B3" s="538"/>
      <c r="C3" s="538"/>
      <c r="D3" s="538"/>
      <c r="E3" s="538"/>
      <c r="F3" s="538"/>
      <c r="G3" s="538"/>
      <c r="H3" s="538"/>
      <c r="I3" s="538"/>
    </row>
    <row r="4" spans="1:9">
      <c r="A4" s="539" t="s">
        <v>92</v>
      </c>
      <c r="B4" s="539"/>
      <c r="C4" s="539"/>
      <c r="D4" s="539"/>
      <c r="E4" s="539"/>
      <c r="F4" s="539"/>
      <c r="G4" s="539"/>
      <c r="H4" s="539"/>
      <c r="I4" s="539"/>
    </row>
    <row r="5" spans="1:9">
      <c r="A5" s="539"/>
      <c r="B5" s="539"/>
      <c r="C5" s="539"/>
      <c r="D5" s="539"/>
      <c r="E5" s="539"/>
      <c r="F5" s="539"/>
      <c r="G5" s="539"/>
      <c r="H5" s="539"/>
      <c r="I5" s="539"/>
    </row>
    <row r="6" spans="1:9">
      <c r="A6" s="538" t="s">
        <v>93</v>
      </c>
      <c r="B6" s="538"/>
      <c r="C6" s="538"/>
      <c r="D6" s="538"/>
      <c r="E6" s="538"/>
      <c r="F6" s="538"/>
      <c r="G6" s="538"/>
      <c r="H6" s="538"/>
      <c r="I6" s="538"/>
    </row>
    <row r="7" spans="1:9">
      <c r="A7" s="43"/>
      <c r="B7" s="538" t="str">
        <f>[1]Mastersheet!G4</f>
        <v>SECONDARY EDUCATION</v>
      </c>
      <c r="C7" s="538"/>
      <c r="D7" s="538"/>
      <c r="E7" s="538"/>
      <c r="F7" s="44" t="s">
        <v>94</v>
      </c>
      <c r="G7" s="44"/>
      <c r="H7" s="44"/>
      <c r="I7" s="44"/>
    </row>
    <row r="8" spans="1:9">
      <c r="A8" s="43" t="s">
        <v>95</v>
      </c>
      <c r="B8" s="535" t="str">
        <f>[1]Pravesh!I200</f>
        <v/>
      </c>
      <c r="C8" s="535"/>
      <c r="D8" s="535"/>
      <c r="E8" s="535"/>
      <c r="F8" s="535"/>
      <c r="G8" s="43" t="s">
        <v>96</v>
      </c>
      <c r="H8" s="536">
        <f ca="1">[1]Pravesh!I201</f>
        <v>45768</v>
      </c>
      <c r="I8" s="537"/>
    </row>
    <row r="9" spans="1:9" ht="12.75" customHeight="1">
      <c r="A9" s="43"/>
      <c r="B9" s="43"/>
      <c r="C9" s="43"/>
      <c r="D9" s="43"/>
      <c r="E9" s="43"/>
      <c r="F9" s="43"/>
      <c r="G9" s="43"/>
      <c r="H9" s="43"/>
      <c r="I9" s="43"/>
    </row>
    <row r="10" spans="1:9">
      <c r="A10" s="43" t="s">
        <v>97</v>
      </c>
      <c r="B10" s="43"/>
      <c r="C10" s="43"/>
      <c r="D10" s="43"/>
      <c r="E10" s="43"/>
      <c r="F10" s="43"/>
      <c r="G10" s="43"/>
      <c r="H10" s="43"/>
      <c r="I10" s="43"/>
    </row>
    <row r="11" spans="1:9">
      <c r="A11" s="535" t="s">
        <v>98</v>
      </c>
      <c r="B11" s="535"/>
      <c r="C11" s="535"/>
      <c r="D11" s="43"/>
      <c r="E11" s="43"/>
      <c r="F11" s="43"/>
      <c r="G11" s="43"/>
      <c r="H11" s="43"/>
      <c r="I11" s="43"/>
    </row>
    <row r="12" spans="1:9">
      <c r="A12" s="535" t="s">
        <v>99</v>
      </c>
      <c r="B12" s="535"/>
      <c r="C12" s="535"/>
      <c r="D12" s="43"/>
      <c r="E12" s="43"/>
      <c r="F12" s="43"/>
      <c r="G12" s="43"/>
      <c r="H12" s="43"/>
      <c r="I12" s="43"/>
    </row>
    <row r="13" spans="1:9">
      <c r="A13" s="535" t="s">
        <v>100</v>
      </c>
      <c r="B13" s="535"/>
      <c r="C13" s="535"/>
      <c r="D13" s="43"/>
      <c r="E13" s="43"/>
      <c r="F13" s="43"/>
      <c r="G13" s="43"/>
      <c r="H13" s="43"/>
      <c r="I13" s="43"/>
    </row>
    <row r="14" spans="1:9">
      <c r="A14" s="45"/>
      <c r="B14" s="45"/>
      <c r="C14" s="45"/>
      <c r="D14" s="43"/>
      <c r="E14" s="43"/>
      <c r="F14" s="43"/>
      <c r="G14" s="43"/>
      <c r="H14" s="43"/>
      <c r="I14" s="43"/>
    </row>
    <row r="15" spans="1:9">
      <c r="A15" s="540" t="s">
        <v>101</v>
      </c>
      <c r="B15" s="540"/>
      <c r="C15" s="537" t="s">
        <v>102</v>
      </c>
      <c r="D15" s="537"/>
      <c r="E15" s="537" t="str">
        <f>[1]Mastersheet!B3</f>
        <v>ABCD</v>
      </c>
      <c r="F15" s="537"/>
      <c r="G15" s="537"/>
      <c r="H15" s="537"/>
      <c r="I15" s="537"/>
    </row>
    <row r="16" spans="1:9">
      <c r="A16" s="43"/>
      <c r="B16" s="43"/>
      <c r="C16" s="43" t="s">
        <v>103</v>
      </c>
      <c r="D16" s="43"/>
      <c r="E16" s="43"/>
      <c r="F16" s="43"/>
      <c r="G16" s="43"/>
      <c r="H16" s="43"/>
      <c r="I16" s="43"/>
    </row>
    <row r="17" spans="1:9">
      <c r="A17" s="43" t="s">
        <v>104</v>
      </c>
      <c r="B17" s="43"/>
      <c r="C17" s="43"/>
      <c r="D17" s="43"/>
      <c r="E17" s="43"/>
      <c r="F17" s="43"/>
      <c r="G17" s="43"/>
      <c r="H17" s="43"/>
      <c r="I17" s="43"/>
    </row>
    <row r="18" spans="1:9">
      <c r="A18" s="43"/>
      <c r="B18" s="43"/>
      <c r="C18" s="43"/>
      <c r="D18" s="43"/>
      <c r="E18" s="43"/>
      <c r="F18" s="43"/>
      <c r="G18" s="43"/>
      <c r="H18" s="43"/>
      <c r="I18" s="43"/>
    </row>
    <row r="19" spans="1:9">
      <c r="A19" s="43"/>
      <c r="B19" s="537" t="s">
        <v>105</v>
      </c>
      <c r="C19" s="537"/>
      <c r="D19" s="537"/>
      <c r="E19" s="537"/>
      <c r="F19" s="537"/>
      <c r="G19" s="537"/>
      <c r="H19" s="537"/>
      <c r="I19" s="537"/>
    </row>
    <row r="20" spans="1:9">
      <c r="A20" s="537" t="str">
        <f>[1]Mastersheet!B3</f>
        <v>ABCD</v>
      </c>
      <c r="B20" s="537"/>
      <c r="C20" s="537"/>
      <c r="D20" s="537"/>
      <c r="E20" s="537" t="s">
        <v>2</v>
      </c>
      <c r="F20" s="537"/>
      <c r="G20" s="537" t="str">
        <f>[1]Mastersheet!B4</f>
        <v>S.D.I.</v>
      </c>
      <c r="H20" s="537"/>
      <c r="I20" s="537"/>
    </row>
    <row r="21" spans="1:9">
      <c r="A21" s="535" t="s">
        <v>106</v>
      </c>
      <c r="B21" s="535"/>
      <c r="C21" s="535"/>
      <c r="D21" s="535"/>
      <c r="E21" s="535"/>
      <c r="F21" s="535"/>
      <c r="G21" s="535"/>
      <c r="H21" s="535"/>
      <c r="I21" s="535"/>
    </row>
    <row r="22" spans="1:9">
      <c r="A22" s="535" t="s">
        <v>107</v>
      </c>
      <c r="B22" s="535"/>
      <c r="C22" s="535"/>
      <c r="D22" s="535"/>
      <c r="E22" s="535"/>
      <c r="F22" s="535"/>
      <c r="G22" s="535"/>
      <c r="H22" s="535"/>
      <c r="I22" s="535"/>
    </row>
    <row r="23" spans="1:9">
      <c r="A23" s="541" t="s">
        <v>108</v>
      </c>
      <c r="B23" s="541"/>
      <c r="C23" s="541"/>
      <c r="D23" s="541"/>
      <c r="E23" s="541"/>
      <c r="F23" s="541"/>
      <c r="G23" s="541"/>
      <c r="H23" s="541"/>
      <c r="I23" s="541"/>
    </row>
    <row r="24" spans="1:9">
      <c r="A24" s="541"/>
      <c r="B24" s="541"/>
      <c r="C24" s="541"/>
      <c r="D24" s="541"/>
      <c r="E24" s="541"/>
      <c r="F24" s="541"/>
      <c r="G24" s="541"/>
      <c r="H24" s="541"/>
      <c r="I24" s="541"/>
    </row>
    <row r="25" spans="1:9">
      <c r="A25" s="541"/>
      <c r="B25" s="541"/>
      <c r="C25" s="541"/>
      <c r="D25" s="541"/>
      <c r="E25" s="541"/>
      <c r="F25" s="541"/>
      <c r="G25" s="541"/>
      <c r="H25" s="541"/>
      <c r="I25" s="541"/>
    </row>
    <row r="26" spans="1:9">
      <c r="A26" s="46" t="s">
        <v>109</v>
      </c>
      <c r="B26" s="542" t="s">
        <v>110</v>
      </c>
      <c r="C26" s="542"/>
      <c r="D26" s="542"/>
      <c r="E26" s="542"/>
      <c r="F26" s="542"/>
      <c r="G26" s="542"/>
      <c r="H26" s="542"/>
      <c r="I26" s="47" t="str">
        <f>IF([1]Recovery!L11="YES",[1]Recovery!K11,"NIL")</f>
        <v>NIL</v>
      </c>
    </row>
    <row r="27" spans="1:9">
      <c r="A27" s="46" t="s">
        <v>111</v>
      </c>
      <c r="B27" s="542" t="s">
        <v>112</v>
      </c>
      <c r="C27" s="542"/>
      <c r="D27" s="542"/>
      <c r="E27" s="542"/>
      <c r="F27" s="542"/>
      <c r="G27" s="542"/>
      <c r="H27" s="542"/>
      <c r="I27" s="47" t="str">
        <f>IF([1]Recovery!L12="YES",[1]Recovery!K12,"NIL")</f>
        <v>NIL</v>
      </c>
    </row>
    <row r="28" spans="1:9">
      <c r="A28" s="46" t="s">
        <v>113</v>
      </c>
      <c r="B28" s="542" t="s">
        <v>114</v>
      </c>
      <c r="C28" s="542"/>
      <c r="D28" s="542"/>
      <c r="E28" s="542"/>
      <c r="F28" s="542"/>
      <c r="G28" s="542"/>
      <c r="H28" s="542"/>
      <c r="I28" s="47" t="str">
        <f>IF([1]Recovery!L13="YES",[1]Recovery!K13,"NIL")</f>
        <v>NIL</v>
      </c>
    </row>
    <row r="29" spans="1:9" ht="18" customHeight="1">
      <c r="A29" s="543" t="s">
        <v>115</v>
      </c>
      <c r="B29" s="546" t="s">
        <v>116</v>
      </c>
      <c r="C29" s="546"/>
      <c r="D29" s="546"/>
      <c r="E29" s="546"/>
      <c r="F29" s="546"/>
      <c r="G29" s="546"/>
      <c r="H29" s="546"/>
      <c r="I29" s="547" t="str">
        <f>IF([1]Recovery!L14="YES",[1]Recovery!K14,"NIL")</f>
        <v>NIL</v>
      </c>
    </row>
    <row r="30" spans="1:9" ht="18" customHeight="1">
      <c r="A30" s="544"/>
      <c r="B30" s="546"/>
      <c r="C30" s="546"/>
      <c r="D30" s="546"/>
      <c r="E30" s="546"/>
      <c r="F30" s="546"/>
      <c r="G30" s="546"/>
      <c r="H30" s="546"/>
      <c r="I30" s="548"/>
    </row>
    <row r="31" spans="1:9">
      <c r="A31" s="545"/>
      <c r="B31" s="546"/>
      <c r="C31" s="546"/>
      <c r="D31" s="546"/>
      <c r="E31" s="546"/>
      <c r="F31" s="546"/>
      <c r="G31" s="546"/>
      <c r="H31" s="546"/>
      <c r="I31" s="549"/>
    </row>
    <row r="32" spans="1:9">
      <c r="A32" s="543" t="s">
        <v>117</v>
      </c>
      <c r="B32" s="546" t="s">
        <v>118</v>
      </c>
      <c r="C32" s="546"/>
      <c r="D32" s="546"/>
      <c r="E32" s="546"/>
      <c r="F32" s="546"/>
      <c r="G32" s="546"/>
      <c r="H32" s="546"/>
      <c r="I32" s="547" t="str">
        <f>IF([1]Recovery!L16="YES",[1]Recovery!K16,"NIL")</f>
        <v>NIL</v>
      </c>
    </row>
    <row r="33" spans="1:9">
      <c r="A33" s="545"/>
      <c r="B33" s="546"/>
      <c r="C33" s="546"/>
      <c r="D33" s="546"/>
      <c r="E33" s="546"/>
      <c r="F33" s="546"/>
      <c r="G33" s="546"/>
      <c r="H33" s="546"/>
      <c r="I33" s="549"/>
    </row>
    <row r="34" spans="1:9">
      <c r="A34" s="48"/>
      <c r="B34" s="552" t="s">
        <v>119</v>
      </c>
      <c r="C34" s="552"/>
      <c r="D34" s="552"/>
      <c r="E34" s="552"/>
      <c r="F34" s="552"/>
      <c r="G34" s="552"/>
      <c r="H34" s="552"/>
      <c r="I34" s="47">
        <f>SUM(I26:I33)</f>
        <v>0</v>
      </c>
    </row>
    <row r="35" spans="1:9" ht="33" customHeight="1">
      <c r="A35" s="553" t="s">
        <v>120</v>
      </c>
      <c r="B35" s="553"/>
      <c r="C35" s="553"/>
      <c r="D35" s="553"/>
      <c r="E35" s="553"/>
      <c r="F35" s="553"/>
      <c r="G35" s="553"/>
      <c r="H35" s="553"/>
      <c r="I35" s="553"/>
    </row>
    <row r="36" spans="1:9">
      <c r="A36" s="554" t="s">
        <v>121</v>
      </c>
      <c r="B36" s="555"/>
      <c r="C36" s="555"/>
      <c r="D36" s="555"/>
      <c r="E36" s="555"/>
      <c r="F36" s="555"/>
      <c r="G36" s="555"/>
      <c r="H36" s="555"/>
      <c r="I36" s="555"/>
    </row>
    <row r="37" spans="1:9">
      <c r="A37" s="555"/>
      <c r="B37" s="555"/>
      <c r="C37" s="555"/>
      <c r="D37" s="555"/>
      <c r="E37" s="555"/>
      <c r="F37" s="555"/>
      <c r="G37" s="555"/>
      <c r="H37" s="555"/>
      <c r="I37" s="555"/>
    </row>
    <row r="38" spans="1:9">
      <c r="A38" s="555"/>
      <c r="B38" s="555"/>
      <c r="C38" s="555"/>
      <c r="D38" s="555"/>
      <c r="E38" s="555"/>
      <c r="F38" s="555"/>
      <c r="G38" s="555"/>
      <c r="H38" s="555"/>
      <c r="I38" s="555"/>
    </row>
    <row r="39" spans="1:9">
      <c r="A39" s="555"/>
      <c r="B39" s="555"/>
      <c r="C39" s="555"/>
      <c r="D39" s="555"/>
      <c r="E39" s="555"/>
      <c r="F39" s="555"/>
      <c r="G39" s="555"/>
      <c r="H39" s="555"/>
      <c r="I39" s="555"/>
    </row>
    <row r="40" spans="1:9">
      <c r="A40" s="49"/>
      <c r="B40" s="49"/>
      <c r="C40" s="49"/>
      <c r="D40" s="49"/>
      <c r="E40" s="49"/>
      <c r="F40" s="49"/>
      <c r="G40" s="49"/>
      <c r="H40" s="49"/>
      <c r="I40" s="49"/>
    </row>
    <row r="41" spans="1:9">
      <c r="A41" s="43"/>
      <c r="B41" s="43"/>
      <c r="C41" s="43"/>
      <c r="D41" s="43"/>
      <c r="E41" s="43"/>
      <c r="F41" s="43"/>
      <c r="G41" s="43"/>
      <c r="H41" s="43"/>
      <c r="I41" s="43"/>
    </row>
    <row r="42" spans="1:9">
      <c r="A42" s="43"/>
      <c r="B42" s="43"/>
      <c r="C42" s="43"/>
      <c r="D42" s="43"/>
      <c r="E42" s="537" t="s">
        <v>122</v>
      </c>
      <c r="F42" s="537"/>
      <c r="G42" s="537"/>
      <c r="H42" s="537"/>
      <c r="I42" s="537"/>
    </row>
    <row r="43" spans="1:9">
      <c r="A43" s="43"/>
      <c r="B43" s="43"/>
      <c r="C43" s="43"/>
      <c r="D43" s="43"/>
      <c r="E43" s="537" t="s">
        <v>123</v>
      </c>
      <c r="F43" s="537"/>
      <c r="G43" s="537"/>
      <c r="H43" s="537"/>
      <c r="I43" s="537"/>
    </row>
    <row r="44" spans="1:9">
      <c r="A44" s="43"/>
      <c r="B44" s="43"/>
      <c r="C44" s="43"/>
      <c r="D44" s="43"/>
      <c r="E44" s="50"/>
      <c r="F44" s="50"/>
      <c r="G44" s="50"/>
      <c r="H44" s="50"/>
      <c r="I44" s="50">
        <v>4</v>
      </c>
    </row>
    <row r="45" spans="1:9">
      <c r="A45" s="556" t="s">
        <v>124</v>
      </c>
      <c r="B45" s="556"/>
      <c r="C45" s="556"/>
      <c r="D45" s="556"/>
      <c r="E45" s="556"/>
      <c r="F45" s="556"/>
      <c r="G45" s="556"/>
      <c r="H45" s="556"/>
      <c r="I45" s="556"/>
    </row>
    <row r="46" spans="1:9">
      <c r="A46" s="51">
        <v>1</v>
      </c>
      <c r="B46" s="557" t="s">
        <v>125</v>
      </c>
      <c r="C46" s="557"/>
      <c r="D46" s="557"/>
      <c r="E46" s="557"/>
      <c r="F46" s="557"/>
      <c r="G46" s="557"/>
      <c r="H46" s="558" t="str">
        <f>IF([1]Mastersheet!H109="YES",[1]Mastersheet!F109,"N.A.")</f>
        <v>Attached</v>
      </c>
      <c r="I46" s="558"/>
    </row>
    <row r="47" spans="1:9">
      <c r="A47" s="51">
        <v>2</v>
      </c>
      <c r="B47" s="550" t="s">
        <v>126</v>
      </c>
      <c r="C47" s="550"/>
      <c r="D47" s="550"/>
      <c r="E47" s="550"/>
      <c r="F47" s="550"/>
      <c r="G47" s="550"/>
      <c r="H47" s="551" t="str">
        <f>IF([1]Mastersheet!H110="YES",[1]Mastersheet!F110,"N.A.")</f>
        <v>Attached</v>
      </c>
      <c r="I47" s="551"/>
    </row>
    <row r="48" spans="1:9">
      <c r="A48" s="51"/>
      <c r="B48" s="550"/>
      <c r="C48" s="550"/>
      <c r="D48" s="550"/>
      <c r="E48" s="550"/>
      <c r="F48" s="550"/>
      <c r="G48" s="550"/>
      <c r="H48" s="551"/>
      <c r="I48" s="551"/>
    </row>
    <row r="49" spans="1:9">
      <c r="A49" s="51">
        <v>3</v>
      </c>
      <c r="B49" s="557" t="s">
        <v>127</v>
      </c>
      <c r="C49" s="557"/>
      <c r="D49" s="557"/>
      <c r="E49" s="557"/>
      <c r="F49" s="557"/>
      <c r="G49" s="557"/>
      <c r="H49" s="558" t="str">
        <f>IF([1]Mastersheet!H111="YES",[1]Mastersheet!F111,"N.A.")</f>
        <v>Attached</v>
      </c>
      <c r="I49" s="558"/>
    </row>
    <row r="50" spans="1:9">
      <c r="A50" s="51">
        <v>4</v>
      </c>
      <c r="B50" s="550" t="s">
        <v>128</v>
      </c>
      <c r="C50" s="550"/>
      <c r="D50" s="550"/>
      <c r="E50" s="550"/>
      <c r="F50" s="550"/>
      <c r="G50" s="550"/>
      <c r="H50" s="551" t="str">
        <f>IF([1]Mastersheet!H112="YES",[1]Mastersheet!F112,"N.A.")</f>
        <v>N.A.</v>
      </c>
      <c r="I50" s="551"/>
    </row>
    <row r="51" spans="1:9" ht="18" customHeight="1">
      <c r="A51" s="51"/>
      <c r="B51" s="550"/>
      <c r="C51" s="550"/>
      <c r="D51" s="550"/>
      <c r="E51" s="550"/>
      <c r="F51" s="550"/>
      <c r="G51" s="550"/>
      <c r="H51" s="551"/>
      <c r="I51" s="551"/>
    </row>
    <row r="52" spans="1:9" ht="18" customHeight="1">
      <c r="A52" s="51">
        <v>5</v>
      </c>
      <c r="B52" s="550" t="s">
        <v>129</v>
      </c>
      <c r="C52" s="550"/>
      <c r="D52" s="550"/>
      <c r="E52" s="550"/>
      <c r="F52" s="550"/>
      <c r="G52" s="550"/>
      <c r="H52" s="551" t="str">
        <f>IF([1]Mastersheet!H113="YES",[1]Mastersheet!F113,"N.A.")</f>
        <v>Attached</v>
      </c>
      <c r="I52" s="551"/>
    </row>
    <row r="53" spans="1:9" ht="18" customHeight="1">
      <c r="A53" s="51"/>
      <c r="B53" s="550"/>
      <c r="C53" s="550"/>
      <c r="D53" s="550"/>
      <c r="E53" s="550"/>
      <c r="F53" s="550"/>
      <c r="G53" s="550"/>
      <c r="H53" s="551"/>
      <c r="I53" s="551"/>
    </row>
    <row r="54" spans="1:9">
      <c r="A54" s="51">
        <v>6</v>
      </c>
      <c r="B54" s="563" t="s">
        <v>130</v>
      </c>
      <c r="C54" s="563"/>
      <c r="D54" s="563"/>
      <c r="E54" s="563"/>
      <c r="F54" s="563"/>
      <c r="G54" s="563"/>
      <c r="H54" s="551" t="str">
        <f>IF([1]Mastersheet!H114="YES",[1]Mastersheet!F114,"N.A.")</f>
        <v>N.A.</v>
      </c>
      <c r="I54" s="551"/>
    </row>
    <row r="55" spans="1:9" ht="18" customHeight="1">
      <c r="A55" s="51"/>
      <c r="B55" s="563"/>
      <c r="C55" s="563"/>
      <c r="D55" s="563"/>
      <c r="E55" s="563"/>
      <c r="F55" s="563"/>
      <c r="G55" s="563"/>
      <c r="H55" s="551"/>
      <c r="I55" s="551"/>
    </row>
    <row r="56" spans="1:9">
      <c r="A56" s="51"/>
      <c r="B56" s="52"/>
      <c r="C56" s="52"/>
      <c r="D56" s="52"/>
      <c r="E56" s="52"/>
      <c r="F56" s="52"/>
      <c r="G56" s="52"/>
      <c r="H56" s="52"/>
      <c r="I56" s="52"/>
    </row>
    <row r="57" spans="1:9" ht="18" customHeight="1">
      <c r="A57" s="51">
        <v>7</v>
      </c>
      <c r="B57" s="550" t="s">
        <v>131</v>
      </c>
      <c r="C57" s="550"/>
      <c r="D57" s="550"/>
      <c r="E57" s="550"/>
      <c r="F57" s="550"/>
      <c r="G57" s="550"/>
      <c r="H57" s="551" t="str">
        <f>IF([1]Mastersheet!H117="YES",[1]Mastersheet!F116,"N.A.")</f>
        <v>N.A.</v>
      </c>
      <c r="I57" s="564"/>
    </row>
    <row r="58" spans="1:9" ht="18" customHeight="1">
      <c r="A58" s="51"/>
      <c r="B58" s="550"/>
      <c r="C58" s="550"/>
      <c r="D58" s="550"/>
      <c r="E58" s="550"/>
      <c r="F58" s="550"/>
      <c r="G58" s="550"/>
      <c r="H58" s="564"/>
      <c r="I58" s="564"/>
    </row>
    <row r="59" spans="1:9">
      <c r="A59" s="51"/>
      <c r="B59" s="550"/>
      <c r="C59" s="550"/>
      <c r="D59" s="550"/>
      <c r="E59" s="550"/>
      <c r="F59" s="550"/>
      <c r="G59" s="550"/>
      <c r="H59" s="564"/>
      <c r="I59" s="564"/>
    </row>
    <row r="60" spans="1:9">
      <c r="A60" s="51"/>
      <c r="B60" s="550"/>
      <c r="C60" s="550"/>
      <c r="D60" s="550"/>
      <c r="E60" s="550"/>
      <c r="F60" s="550"/>
      <c r="G60" s="550"/>
      <c r="H60" s="564"/>
      <c r="I60" s="564"/>
    </row>
    <row r="61" spans="1:9" ht="18" customHeight="1">
      <c r="A61" s="51">
        <v>8</v>
      </c>
      <c r="B61" s="565" t="s">
        <v>132</v>
      </c>
      <c r="C61" s="565"/>
      <c r="D61" s="565"/>
      <c r="E61" s="565"/>
      <c r="F61" s="565"/>
      <c r="G61" s="565"/>
      <c r="H61" s="551" t="str">
        <f>IF([1]Mastersheet!H118="YES",[1]Mastersheet!F118,"N.A.")</f>
        <v>N.A.</v>
      </c>
      <c r="I61" s="551"/>
    </row>
    <row r="62" spans="1:9">
      <c r="A62" s="51"/>
      <c r="B62" s="565"/>
      <c r="C62" s="565"/>
      <c r="D62" s="565"/>
      <c r="E62" s="565"/>
      <c r="F62" s="565"/>
      <c r="G62" s="565"/>
      <c r="H62" s="551"/>
      <c r="I62" s="551"/>
    </row>
    <row r="63" spans="1:9">
      <c r="A63" s="51"/>
      <c r="B63" s="565"/>
      <c r="C63" s="565"/>
      <c r="D63" s="565"/>
      <c r="E63" s="565"/>
      <c r="F63" s="565"/>
      <c r="G63" s="565"/>
      <c r="H63" s="551"/>
      <c r="I63" s="551"/>
    </row>
    <row r="64" spans="1:9">
      <c r="A64" s="51"/>
      <c r="B64" s="565"/>
      <c r="C64" s="565"/>
      <c r="D64" s="565"/>
      <c r="E64" s="565"/>
      <c r="F64" s="565"/>
      <c r="G64" s="565"/>
      <c r="H64" s="551"/>
      <c r="I64" s="551"/>
    </row>
    <row r="65" spans="1:9">
      <c r="A65" s="51"/>
      <c r="B65" s="565"/>
      <c r="C65" s="565"/>
      <c r="D65" s="565"/>
      <c r="E65" s="565"/>
      <c r="F65" s="565"/>
      <c r="G65" s="565"/>
      <c r="H65" s="551"/>
      <c r="I65" s="551"/>
    </row>
    <row r="66" spans="1:9">
      <c r="A66" s="51"/>
      <c r="B66" s="565"/>
      <c r="C66" s="565"/>
      <c r="D66" s="565"/>
      <c r="E66" s="565"/>
      <c r="F66" s="565"/>
      <c r="G66" s="565"/>
      <c r="H66" s="551"/>
      <c r="I66" s="551"/>
    </row>
    <row r="67" spans="1:9">
      <c r="A67" s="51"/>
      <c r="B67" s="559" t="s">
        <v>133</v>
      </c>
      <c r="C67" s="559"/>
      <c r="D67" s="559"/>
      <c r="E67" s="559"/>
      <c r="F67" s="559"/>
      <c r="G67" s="559"/>
      <c r="H67" s="559"/>
      <c r="I67" s="559"/>
    </row>
    <row r="68" spans="1:9">
      <c r="A68" s="51"/>
      <c r="B68" s="559"/>
      <c r="C68" s="559"/>
      <c r="D68" s="559"/>
      <c r="E68" s="559"/>
      <c r="F68" s="559"/>
      <c r="G68" s="559"/>
      <c r="H68" s="559"/>
      <c r="I68" s="559"/>
    </row>
    <row r="69" spans="1:9">
      <c r="A69" s="51"/>
      <c r="B69" s="559"/>
      <c r="C69" s="559"/>
      <c r="D69" s="559"/>
      <c r="E69" s="559"/>
      <c r="F69" s="559"/>
      <c r="G69" s="559"/>
      <c r="H69" s="559"/>
      <c r="I69" s="559"/>
    </row>
    <row r="70" spans="1:9">
      <c r="A70" s="51"/>
      <c r="B70" s="560" t="s">
        <v>134</v>
      </c>
      <c r="C70" s="560"/>
      <c r="D70" s="560"/>
      <c r="E70" s="560"/>
      <c r="F70" s="560"/>
      <c r="G70" s="560"/>
      <c r="H70" s="560"/>
      <c r="I70" s="560"/>
    </row>
    <row r="71" spans="1:9">
      <c r="A71" s="53"/>
      <c r="B71" s="561"/>
      <c r="C71" s="561"/>
      <c r="D71" s="561"/>
      <c r="E71" s="561"/>
      <c r="F71" s="561"/>
      <c r="G71" s="561"/>
      <c r="H71" s="561"/>
      <c r="I71" s="561"/>
    </row>
    <row r="72" spans="1:9">
      <c r="A72" s="53"/>
      <c r="B72" s="561"/>
      <c r="C72" s="561"/>
      <c r="D72" s="561"/>
      <c r="E72" s="561"/>
      <c r="F72" s="561"/>
      <c r="G72" s="561"/>
      <c r="H72" s="561"/>
      <c r="I72" s="561"/>
    </row>
    <row r="73" spans="1:9">
      <c r="A73" s="53"/>
      <c r="B73" s="561"/>
      <c r="C73" s="561"/>
      <c r="D73" s="561"/>
      <c r="E73" s="561"/>
      <c r="F73" s="561"/>
      <c r="G73" s="561"/>
      <c r="H73" s="561"/>
      <c r="I73" s="561"/>
    </row>
    <row r="74" spans="1:9">
      <c r="A74" s="53"/>
      <c r="B74" s="562"/>
      <c r="C74" s="562"/>
      <c r="D74" s="562"/>
      <c r="E74" s="562"/>
      <c r="F74" s="562"/>
      <c r="G74" s="562"/>
      <c r="H74" s="562"/>
      <c r="I74" s="562"/>
    </row>
  </sheetData>
  <mergeCells count="53">
    <mergeCell ref="B67:I69"/>
    <mergeCell ref="B70:I74"/>
    <mergeCell ref="B54:G55"/>
    <mergeCell ref="H54:I55"/>
    <mergeCell ref="B57:G60"/>
    <mergeCell ref="H57:I60"/>
    <mergeCell ref="B61:G66"/>
    <mergeCell ref="H61:I66"/>
    <mergeCell ref="B49:G49"/>
    <mergeCell ref="H49:I49"/>
    <mergeCell ref="B50:G51"/>
    <mergeCell ref="H50:I51"/>
    <mergeCell ref="B52:G53"/>
    <mergeCell ref="H52:I53"/>
    <mergeCell ref="B47:G48"/>
    <mergeCell ref="H47:I48"/>
    <mergeCell ref="A32:A33"/>
    <mergeCell ref="B32:H33"/>
    <mergeCell ref="I32:I33"/>
    <mergeCell ref="B34:H34"/>
    <mergeCell ref="A35:I35"/>
    <mergeCell ref="A36:I39"/>
    <mergeCell ref="E42:I42"/>
    <mergeCell ref="E43:I43"/>
    <mergeCell ref="A45:I45"/>
    <mergeCell ref="B46:G46"/>
    <mergeCell ref="H46:I46"/>
    <mergeCell ref="A23:I25"/>
    <mergeCell ref="B26:H26"/>
    <mergeCell ref="B27:H27"/>
    <mergeCell ref="B28:H28"/>
    <mergeCell ref="A29:A31"/>
    <mergeCell ref="B29:H31"/>
    <mergeCell ref="I29:I31"/>
    <mergeCell ref="A22:I22"/>
    <mergeCell ref="A11:C11"/>
    <mergeCell ref="A12:C12"/>
    <mergeCell ref="A13:C13"/>
    <mergeCell ref="A15:B15"/>
    <mergeCell ref="C15:D15"/>
    <mergeCell ref="E15:I15"/>
    <mergeCell ref="B19:I19"/>
    <mergeCell ref="A20:D20"/>
    <mergeCell ref="E20:F20"/>
    <mergeCell ref="G20:I20"/>
    <mergeCell ref="A21:I21"/>
    <mergeCell ref="B8:F8"/>
    <mergeCell ref="H8:I8"/>
    <mergeCell ref="A2:I2"/>
    <mergeCell ref="A3:I3"/>
    <mergeCell ref="A4:I5"/>
    <mergeCell ref="A6:I6"/>
    <mergeCell ref="B7:E7"/>
  </mergeCells>
  <pageMargins left="0.75" right="0.36" top="0.61" bottom="0.48" header="0.5" footer="0.47"/>
  <pageSetup paperSize="9" orientation="portrait" r:id="rId1"/>
  <headerFooter alignWithMargins="0">
    <oddFooter>&amp;L16.18.1.22.5.19.8√97263.0458756048</oddFooter>
  </headerFooter>
  <rowBreaks count="1" manualBreakCount="1">
    <brk id="43" max="16383" man="1"/>
  </rowBreaks>
  <legacyDrawing r:id="rId2"/>
</worksheet>
</file>

<file path=xl/worksheets/sheet9.xml><?xml version="1.0" encoding="utf-8"?>
<worksheet xmlns="http://schemas.openxmlformats.org/spreadsheetml/2006/main" xmlns:r="http://schemas.openxmlformats.org/officeDocument/2006/relationships">
  <sheetPr codeName="Sheet32"/>
  <dimension ref="A1:S42"/>
  <sheetViews>
    <sheetView view="pageBreakPreview" zoomScaleSheetLayoutView="100" workbookViewId="0">
      <selection activeCell="A2" sqref="A2:I2"/>
    </sheetView>
  </sheetViews>
  <sheetFormatPr defaultColWidth="9.140625" defaultRowHeight="18"/>
  <cols>
    <col min="1" max="1" width="7.5703125" style="54" bestFit="1" customWidth="1"/>
    <col min="2" max="2" width="12" style="55" customWidth="1"/>
    <col min="3" max="3" width="9.140625" style="55"/>
    <col min="4" max="4" width="13" style="55" customWidth="1"/>
    <col min="5" max="5" width="15" style="55" customWidth="1"/>
    <col min="6" max="6" width="19" style="55" customWidth="1"/>
    <col min="7" max="7" width="14.42578125" style="55" customWidth="1"/>
    <col min="8" max="16384" width="9.140625" style="55"/>
  </cols>
  <sheetData>
    <row r="1" spans="1:19" ht="14.25" customHeight="1">
      <c r="G1" s="55">
        <v>5</v>
      </c>
    </row>
    <row r="2" spans="1:19">
      <c r="A2" s="572" t="s">
        <v>135</v>
      </c>
      <c r="B2" s="572"/>
      <c r="C2" s="572"/>
      <c r="D2" s="572"/>
      <c r="E2" s="572"/>
      <c r="F2" s="572"/>
      <c r="G2" s="572"/>
      <c r="H2" s="56"/>
      <c r="I2" s="56"/>
    </row>
    <row r="3" spans="1:19">
      <c r="A3" s="558" t="s">
        <v>136</v>
      </c>
      <c r="B3" s="558"/>
      <c r="C3" s="558"/>
      <c r="D3" s="558"/>
      <c r="E3" s="558"/>
      <c r="F3" s="558"/>
      <c r="G3" s="558"/>
      <c r="H3" s="56"/>
      <c r="I3" s="56"/>
    </row>
    <row r="4" spans="1:19">
      <c r="A4" s="573" t="s">
        <v>137</v>
      </c>
      <c r="B4" s="573"/>
      <c r="C4" s="573"/>
      <c r="D4" s="573"/>
      <c r="E4" s="573"/>
      <c r="F4" s="573"/>
      <c r="G4" s="573"/>
      <c r="H4" s="56"/>
      <c r="I4" s="56"/>
      <c r="K4" s="566"/>
      <c r="L4" s="566"/>
      <c r="M4" s="566"/>
      <c r="N4" s="566"/>
      <c r="O4" s="566"/>
      <c r="P4" s="566"/>
      <c r="Q4" s="566"/>
      <c r="R4" s="566"/>
      <c r="S4" s="566"/>
    </row>
    <row r="5" spans="1:19">
      <c r="A5" s="574"/>
      <c r="B5" s="574"/>
      <c r="C5" s="574"/>
      <c r="D5" s="574"/>
      <c r="E5" s="574"/>
      <c r="F5" s="574"/>
      <c r="G5" s="574"/>
      <c r="H5" s="56"/>
      <c r="I5" s="56"/>
      <c r="K5" s="57"/>
      <c r="L5" s="57"/>
      <c r="M5" s="57"/>
      <c r="N5" s="57"/>
      <c r="O5" s="57"/>
      <c r="P5" s="57"/>
      <c r="Q5" s="57"/>
      <c r="R5" s="57"/>
      <c r="S5" s="57"/>
    </row>
    <row r="6" spans="1:19">
      <c r="A6" s="58">
        <v>1</v>
      </c>
      <c r="B6" s="567" t="s">
        <v>138</v>
      </c>
      <c r="C6" s="567"/>
      <c r="D6" s="567"/>
      <c r="E6" s="567" t="str">
        <f>[1]Mastersheet!B3</f>
        <v>ABCD</v>
      </c>
      <c r="F6" s="567"/>
      <c r="G6" s="567"/>
    </row>
    <row r="7" spans="1:19">
      <c r="A7" s="568">
        <v>2</v>
      </c>
      <c r="B7" s="567" t="s">
        <v>139</v>
      </c>
      <c r="C7" s="567"/>
      <c r="D7" s="567"/>
      <c r="E7" s="575">
        <f>[1]Mastersheet!C62</f>
        <v>24549</v>
      </c>
      <c r="F7" s="575"/>
      <c r="G7" s="575"/>
    </row>
    <row r="8" spans="1:19">
      <c r="A8" s="569"/>
      <c r="B8" s="567" t="s">
        <v>140</v>
      </c>
      <c r="C8" s="567"/>
      <c r="D8" s="567"/>
      <c r="E8" s="575" t="str">
        <f>[1]Mastersheet!H62</f>
        <v>31/03/2027</v>
      </c>
      <c r="F8" s="575"/>
      <c r="G8" s="575"/>
    </row>
    <row r="9" spans="1:19">
      <c r="A9" s="568">
        <v>3</v>
      </c>
      <c r="B9" s="570" t="s">
        <v>141</v>
      </c>
      <c r="C9" s="571"/>
      <c r="D9" s="571"/>
      <c r="E9" s="571"/>
      <c r="F9" s="571"/>
      <c r="G9" s="571"/>
    </row>
    <row r="10" spans="1:19">
      <c r="A10" s="569"/>
      <c r="B10" s="571"/>
      <c r="C10" s="571"/>
      <c r="D10" s="571"/>
      <c r="E10" s="571"/>
      <c r="F10" s="571"/>
      <c r="G10" s="571"/>
    </row>
    <row r="11" spans="1:19">
      <c r="A11" s="568">
        <v>4</v>
      </c>
      <c r="B11" s="577" t="s">
        <v>142</v>
      </c>
      <c r="C11" s="577"/>
      <c r="D11" s="577"/>
      <c r="E11" s="577"/>
      <c r="F11" s="577"/>
      <c r="G11" s="577"/>
    </row>
    <row r="12" spans="1:19">
      <c r="A12" s="576"/>
      <c r="B12" s="577"/>
      <c r="C12" s="577"/>
      <c r="D12" s="577"/>
      <c r="E12" s="577"/>
      <c r="F12" s="577"/>
      <c r="G12" s="577"/>
    </row>
    <row r="13" spans="1:19">
      <c r="A13" s="569"/>
      <c r="B13" s="577"/>
      <c r="C13" s="577"/>
      <c r="D13" s="577"/>
      <c r="E13" s="577"/>
      <c r="F13" s="577"/>
      <c r="G13" s="577"/>
    </row>
    <row r="14" spans="1:19">
      <c r="A14" s="568">
        <v>5</v>
      </c>
      <c r="B14" s="570" t="s">
        <v>143</v>
      </c>
      <c r="C14" s="570"/>
      <c r="D14" s="570"/>
      <c r="E14" s="570"/>
      <c r="F14" s="570"/>
      <c r="G14" s="570"/>
    </row>
    <row r="15" spans="1:19">
      <c r="A15" s="569"/>
      <c r="B15" s="570"/>
      <c r="C15" s="570"/>
      <c r="D15" s="570"/>
      <c r="E15" s="570"/>
      <c r="F15" s="570"/>
      <c r="G15" s="570"/>
    </row>
    <row r="16" spans="1:19" ht="18" customHeight="1">
      <c r="A16" s="568">
        <v>6</v>
      </c>
      <c r="B16" s="578" t="s">
        <v>144</v>
      </c>
      <c r="C16" s="578"/>
      <c r="D16" s="578"/>
      <c r="E16" s="579" t="str">
        <f>[1]Mastersheet!B7</f>
        <v>NEAR STATION</v>
      </c>
      <c r="F16" s="580"/>
      <c r="G16" s="581"/>
    </row>
    <row r="17" spans="1:8" ht="18" customHeight="1">
      <c r="A17" s="569"/>
      <c r="B17" s="578"/>
      <c r="C17" s="578"/>
      <c r="D17" s="578"/>
      <c r="E17" s="582"/>
      <c r="F17" s="583"/>
      <c r="G17" s="584"/>
    </row>
    <row r="18" spans="1:8" ht="18" customHeight="1">
      <c r="A18" s="568">
        <v>7</v>
      </c>
      <c r="B18" s="578" t="s">
        <v>145</v>
      </c>
      <c r="C18" s="578"/>
      <c r="D18" s="578"/>
      <c r="E18" s="579" t="str">
        <f>[1]Mastersheet!B8</f>
        <v>NEAR STATION</v>
      </c>
      <c r="F18" s="580"/>
      <c r="G18" s="581"/>
    </row>
    <row r="19" spans="1:8">
      <c r="A19" s="569"/>
      <c r="B19" s="578"/>
      <c r="C19" s="578"/>
      <c r="D19" s="578"/>
      <c r="E19" s="582"/>
      <c r="F19" s="583"/>
      <c r="G19" s="584"/>
    </row>
    <row r="20" spans="1:8" ht="18" customHeight="1">
      <c r="A20" s="568">
        <v>8</v>
      </c>
      <c r="B20" s="577" t="s">
        <v>146</v>
      </c>
      <c r="C20" s="577"/>
      <c r="D20" s="577"/>
      <c r="E20" s="567" t="str">
        <f>PROPER([1]Pravesh!I197)</f>
        <v>Treasury  Bikaner</v>
      </c>
      <c r="F20" s="567"/>
      <c r="G20" s="567"/>
    </row>
    <row r="21" spans="1:8">
      <c r="A21" s="576"/>
      <c r="B21" s="577"/>
      <c r="C21" s="577"/>
      <c r="D21" s="577"/>
      <c r="E21" s="567" t="str">
        <f>[1]Mastersheet!C15</f>
        <v>STATE BANK OF INDIA</v>
      </c>
      <c r="F21" s="567"/>
      <c r="G21" s="567"/>
    </row>
    <row r="22" spans="1:8">
      <c r="A22" s="569"/>
      <c r="B22" s="577"/>
      <c r="C22" s="577"/>
      <c r="D22" s="577"/>
      <c r="E22" s="567" t="str">
        <f>PROPER([1]Mastersheet!D15)</f>
        <v>Abcd Branch</v>
      </c>
      <c r="F22" s="567"/>
      <c r="G22" s="567"/>
    </row>
    <row r="23" spans="1:8">
      <c r="A23" s="58">
        <v>9</v>
      </c>
      <c r="B23" s="59" t="s">
        <v>147</v>
      </c>
      <c r="C23" s="59"/>
      <c r="D23" s="59"/>
      <c r="E23" s="575" t="s">
        <v>148</v>
      </c>
      <c r="F23" s="575"/>
      <c r="G23" s="575"/>
    </row>
    <row r="24" spans="1:8" ht="18" customHeight="1">
      <c r="A24" s="585">
        <v>10</v>
      </c>
      <c r="B24" s="586" t="s">
        <v>149</v>
      </c>
      <c r="C24" s="587"/>
      <c r="D24" s="587"/>
      <c r="E24" s="587"/>
      <c r="F24" s="588"/>
      <c r="G24" s="595" t="s">
        <v>150</v>
      </c>
      <c r="H24" s="60" t="s">
        <v>151</v>
      </c>
    </row>
    <row r="25" spans="1:8">
      <c r="A25" s="585"/>
      <c r="B25" s="589"/>
      <c r="C25" s="590"/>
      <c r="D25" s="590"/>
      <c r="E25" s="590"/>
      <c r="F25" s="591"/>
      <c r="G25" s="595"/>
    </row>
    <row r="26" spans="1:8">
      <c r="A26" s="585"/>
      <c r="B26" s="589"/>
      <c r="C26" s="590"/>
      <c r="D26" s="590"/>
      <c r="E26" s="590"/>
      <c r="F26" s="591"/>
      <c r="G26" s="595"/>
    </row>
    <row r="27" spans="1:8">
      <c r="A27" s="585"/>
      <c r="B27" s="592"/>
      <c r="C27" s="593"/>
      <c r="D27" s="593"/>
      <c r="E27" s="593"/>
      <c r="F27" s="594"/>
      <c r="G27" s="595"/>
    </row>
    <row r="28" spans="1:8">
      <c r="A28" s="61"/>
      <c r="B28" s="62"/>
      <c r="C28" s="62"/>
      <c r="D28" s="62"/>
      <c r="E28" s="62"/>
      <c r="F28" s="62"/>
      <c r="G28" s="63"/>
    </row>
    <row r="29" spans="1:8">
      <c r="A29" s="596" t="s">
        <v>152</v>
      </c>
      <c r="B29" s="596"/>
      <c r="C29" s="561" t="str">
        <f>'[1]Family data'!H3</f>
        <v>BIKANER</v>
      </c>
      <c r="D29" s="561"/>
      <c r="E29" s="64" t="s">
        <v>153</v>
      </c>
      <c r="F29" s="64"/>
      <c r="G29" s="64"/>
    </row>
    <row r="30" spans="1:8">
      <c r="A30" s="596" t="s">
        <v>154</v>
      </c>
      <c r="B30" s="596"/>
      <c r="C30" s="598">
        <f ca="1">[1]Pravesh!I201</f>
        <v>45768</v>
      </c>
      <c r="D30" s="561"/>
      <c r="E30" s="64" t="s">
        <v>2</v>
      </c>
      <c r="F30" s="599" t="str">
        <f>[1]Mastersheet!B4</f>
        <v>S.D.I.</v>
      </c>
      <c r="G30" s="599"/>
    </row>
    <row r="31" spans="1:8" ht="48.75" customHeight="1">
      <c r="A31" s="65"/>
      <c r="B31" s="600"/>
      <c r="C31" s="600"/>
      <c r="D31" s="600"/>
      <c r="E31" s="64" t="s">
        <v>155</v>
      </c>
      <c r="F31" s="599" t="str">
        <f>[1]Mastersheet!B5</f>
        <v>DEPUTY DIRECTOR, XXXXX, BIKANER</v>
      </c>
      <c r="G31" s="599"/>
    </row>
    <row r="32" spans="1:8" ht="18" customHeight="1">
      <c r="A32" s="601">
        <v>1</v>
      </c>
      <c r="B32" s="602" t="s">
        <v>156</v>
      </c>
      <c r="C32" s="603"/>
      <c r="D32" s="603"/>
      <c r="E32" s="603"/>
      <c r="F32" s="603"/>
      <c r="G32" s="603"/>
    </row>
    <row r="33" spans="1:7">
      <c r="A33" s="601"/>
      <c r="B33" s="603"/>
      <c r="C33" s="603"/>
      <c r="D33" s="603"/>
      <c r="E33" s="603"/>
      <c r="F33" s="603"/>
      <c r="G33" s="603"/>
    </row>
    <row r="34" spans="1:7">
      <c r="A34" s="601"/>
      <c r="B34" s="603"/>
      <c r="C34" s="603"/>
      <c r="D34" s="603"/>
      <c r="E34" s="603"/>
      <c r="F34" s="603"/>
      <c r="G34" s="603"/>
    </row>
    <row r="35" spans="1:7" ht="18" customHeight="1">
      <c r="A35" s="601">
        <v>2</v>
      </c>
      <c r="B35" s="602" t="s">
        <v>157</v>
      </c>
      <c r="C35" s="603"/>
      <c r="D35" s="603"/>
      <c r="E35" s="603"/>
      <c r="F35" s="603"/>
      <c r="G35" s="603"/>
    </row>
    <row r="36" spans="1:7">
      <c r="A36" s="601"/>
      <c r="B36" s="603"/>
      <c r="C36" s="603"/>
      <c r="D36" s="603"/>
      <c r="E36" s="603"/>
      <c r="F36" s="603"/>
      <c r="G36" s="603"/>
    </row>
    <row r="37" spans="1:7">
      <c r="A37" s="601"/>
      <c r="B37" s="603"/>
      <c r="C37" s="603"/>
      <c r="D37" s="603"/>
      <c r="E37" s="603"/>
      <c r="F37" s="603"/>
      <c r="G37" s="603"/>
    </row>
    <row r="38" spans="1:7" ht="18" customHeight="1">
      <c r="A38" s="601">
        <v>3</v>
      </c>
      <c r="B38" s="602" t="s">
        <v>158</v>
      </c>
      <c r="C38" s="603"/>
      <c r="D38" s="603"/>
      <c r="E38" s="603"/>
      <c r="F38" s="603"/>
      <c r="G38" s="603"/>
    </row>
    <row r="39" spans="1:7">
      <c r="A39" s="601"/>
      <c r="B39" s="603"/>
      <c r="C39" s="603"/>
      <c r="D39" s="603"/>
      <c r="E39" s="603"/>
      <c r="F39" s="603"/>
      <c r="G39" s="603"/>
    </row>
    <row r="40" spans="1:7">
      <c r="A40" s="601"/>
      <c r="B40" s="603"/>
      <c r="C40" s="603"/>
      <c r="D40" s="603"/>
      <c r="E40" s="603"/>
      <c r="F40" s="603"/>
      <c r="G40" s="603"/>
    </row>
    <row r="41" spans="1:7">
      <c r="A41" s="61">
        <v>4</v>
      </c>
      <c r="B41" s="597" t="s">
        <v>159</v>
      </c>
      <c r="C41" s="597"/>
      <c r="D41" s="597"/>
      <c r="E41" s="597"/>
      <c r="F41" s="597"/>
      <c r="G41" s="597"/>
    </row>
    <row r="42" spans="1:7">
      <c r="A42" s="61">
        <v>5</v>
      </c>
      <c r="B42" s="597" t="s">
        <v>160</v>
      </c>
      <c r="C42" s="597"/>
      <c r="D42" s="597"/>
      <c r="E42" s="597"/>
      <c r="F42" s="597"/>
      <c r="G42" s="597"/>
    </row>
  </sheetData>
  <mergeCells count="47">
    <mergeCell ref="B42:G42"/>
    <mergeCell ref="A30:B30"/>
    <mergeCell ref="C30:D30"/>
    <mergeCell ref="F30:G30"/>
    <mergeCell ref="B31:D31"/>
    <mergeCell ref="F31:G31"/>
    <mergeCell ref="A32:A34"/>
    <mergeCell ref="B32:G34"/>
    <mergeCell ref="A35:A37"/>
    <mergeCell ref="B35:G37"/>
    <mergeCell ref="A38:A40"/>
    <mergeCell ref="B38:G40"/>
    <mergeCell ref="B41:G41"/>
    <mergeCell ref="E23:G23"/>
    <mergeCell ref="A24:A27"/>
    <mergeCell ref="B24:F27"/>
    <mergeCell ref="G24:G27"/>
    <mergeCell ref="A29:B29"/>
    <mergeCell ref="C29:D29"/>
    <mergeCell ref="A18:A19"/>
    <mergeCell ref="B18:D19"/>
    <mergeCell ref="E18:G19"/>
    <mergeCell ref="A20:A22"/>
    <mergeCell ref="B20:D22"/>
    <mergeCell ref="E20:G20"/>
    <mergeCell ref="E21:G21"/>
    <mergeCell ref="E22:G22"/>
    <mergeCell ref="A11:A13"/>
    <mergeCell ref="B11:G13"/>
    <mergeCell ref="A14:A15"/>
    <mergeCell ref="B14:G15"/>
    <mergeCell ref="A16:A17"/>
    <mergeCell ref="B16:D17"/>
    <mergeCell ref="E16:G17"/>
    <mergeCell ref="A2:G2"/>
    <mergeCell ref="A3:G3"/>
    <mergeCell ref="A4:G5"/>
    <mergeCell ref="A7:A8"/>
    <mergeCell ref="B7:D7"/>
    <mergeCell ref="E7:G7"/>
    <mergeCell ref="B8:D8"/>
    <mergeCell ref="E8:G8"/>
    <mergeCell ref="K4:S4"/>
    <mergeCell ref="B6:D6"/>
    <mergeCell ref="E6:G6"/>
    <mergeCell ref="A9:A10"/>
    <mergeCell ref="B9:G10"/>
  </mergeCells>
  <pageMargins left="0.55118110236220474" right="0.35433070866141736" top="0.59055118110236227" bottom="0.51181102362204722" header="0.51181102362204722" footer="0.47244094488188981"/>
  <pageSetup paperSize="9" orientation="portrait" r:id="rId1"/>
  <headerFooter alignWithMargins="0">
    <oddFooter>&amp;L16.18.1.22.5.19.8√97263.0458756048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27</vt:i4>
      </vt:variant>
    </vt:vector>
  </HeadingPairs>
  <TitlesOfParts>
    <vt:vector size="51" baseType="lpstr">
      <vt:lpstr>CFront</vt:lpstr>
      <vt:lpstr>Index</vt:lpstr>
      <vt:lpstr>CIFMS</vt:lpstr>
      <vt:lpstr>F20</vt:lpstr>
      <vt:lpstr>F21</vt:lpstr>
      <vt:lpstr>f14</vt:lpstr>
      <vt:lpstr>f14a</vt:lpstr>
      <vt:lpstr>R8</vt:lpstr>
      <vt:lpstr>R5</vt:lpstr>
      <vt:lpstr>R7</vt:lpstr>
      <vt:lpstr>C 6</vt:lpstr>
      <vt:lpstr>C28</vt:lpstr>
      <vt:lpstr>28A</vt:lpstr>
      <vt:lpstr>C27</vt:lpstr>
      <vt:lpstr>R1</vt:lpstr>
      <vt:lpstr>R2</vt:lpstr>
      <vt:lpstr>RComm</vt:lpstr>
      <vt:lpstr>C5</vt:lpstr>
      <vt:lpstr>C9 </vt:lpstr>
      <vt:lpstr>Disable letter</vt:lpstr>
      <vt:lpstr>Certificate under 67(d)</vt:lpstr>
      <vt:lpstr>affidavit</vt:lpstr>
      <vt:lpstr>Income declairation</vt:lpstr>
      <vt:lpstr>witness sign</vt:lpstr>
      <vt:lpstr>RComm!page224</vt:lpstr>
      <vt:lpstr>'C5'!page236</vt:lpstr>
      <vt:lpstr>'R1'!page363</vt:lpstr>
      <vt:lpstr>'R2'!page363</vt:lpstr>
      <vt:lpstr>'R7'!page373</vt:lpstr>
      <vt:lpstr>'R7'!page374</vt:lpstr>
      <vt:lpstr>'R7'!page375</vt:lpstr>
      <vt:lpstr>'R7'!page376</vt:lpstr>
      <vt:lpstr>'C9 '!page380</vt:lpstr>
      <vt:lpstr>'f14'!page387</vt:lpstr>
      <vt:lpstr>'C27'!page424</vt:lpstr>
      <vt:lpstr>'C 6'!Print_Area</vt:lpstr>
      <vt:lpstr>'C27'!Print_Area</vt:lpstr>
      <vt:lpstr>'C9 '!Print_Area</vt:lpstr>
      <vt:lpstr>'Certificate under 67(d)'!Print_Area</vt:lpstr>
      <vt:lpstr>CFront!Print_Area</vt:lpstr>
      <vt:lpstr>CIFMS!Print_Area</vt:lpstr>
      <vt:lpstr>'Disable letter'!Print_Area</vt:lpstr>
      <vt:lpstr>'f14'!Print_Area</vt:lpstr>
      <vt:lpstr>f14a!Print_Area</vt:lpstr>
      <vt:lpstr>'F20'!Print_Area</vt:lpstr>
      <vt:lpstr>'F21'!Print_Area</vt:lpstr>
      <vt:lpstr>'R1'!Print_Area</vt:lpstr>
      <vt:lpstr>'R2'!Print_Area</vt:lpstr>
      <vt:lpstr>'R5'!Print_Area</vt:lpstr>
      <vt:lpstr>'R7'!Print_Area</vt:lpstr>
      <vt:lpstr>RComm!Print_Area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2025-04-21T17:36:24Z</dcterms:modified>
</cp:coreProperties>
</file>