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updateLinks="always" codeName="ThisWorkbook" defaultThemeVersion="124226"/>
  <bookViews>
    <workbookView xWindow="240" yWindow="105" windowWidth="14805" windowHeight="8010" tabRatio="695" activeTab="5"/>
  </bookViews>
  <sheets>
    <sheet name="CFront" sheetId="4" r:id="rId1"/>
    <sheet name="Index" sheetId="6" r:id="rId2"/>
    <sheet name="CIFMS" sheetId="5" r:id="rId3"/>
    <sheet name="R8" sheetId="7" r:id="rId4"/>
    <sheet name="R5" sheetId="8" r:id="rId5"/>
    <sheet name="R7" sheetId="9" r:id="rId6"/>
    <sheet name="R5A" sheetId="10" r:id="rId7"/>
    <sheet name="C 6" sheetId="11" r:id="rId8"/>
    <sheet name="C31" sheetId="12" r:id="rId9"/>
    <sheet name="C28" sheetId="13" r:id="rId10"/>
    <sheet name="28A" sheetId="14" r:id="rId11"/>
    <sheet name="C27" sheetId="15" r:id="rId12"/>
    <sheet name="R1" sheetId="16" r:id="rId13"/>
    <sheet name="C3" sheetId="17" r:id="rId14"/>
    <sheet name="R2" sheetId="19" r:id="rId15"/>
    <sheet name="RComm" sheetId="20" r:id="rId16"/>
    <sheet name="C5" sheetId="21" r:id="rId17"/>
    <sheet name="C9 " sheetId="22" r:id="rId18"/>
    <sheet name="EOL" sheetId="23" r:id="rId19"/>
  </sheets>
  <externalReferences>
    <externalReference r:id="rId20"/>
  </externalReferences>
  <definedNames>
    <definedName name="DA_Rate_VI">'[1]DA Rate'!$E$4:$E$31</definedName>
    <definedName name="DA_Rate_VII">'[1]DA Rate'!$F$22:$F$31</definedName>
    <definedName name="Dependent_family_case">[1]Pravesh!$B$541:$B$542</definedName>
    <definedName name="EMP_ID">[1]Data!$A$4:$A$102</definedName>
    <definedName name="Form_list" localSheetId="11">'[1]Form List'!$B$4:$B$49</definedName>
    <definedName name="Form_list" localSheetId="12">'[1]Form List'!$B$4:$B$49</definedName>
    <definedName name="Form_list" localSheetId="14">'[1]Form List'!$B$4:$B$49</definedName>
    <definedName name="Form_list">'[1]Form List'!$B$4:$B$50</definedName>
    <definedName name="Leave_Base_Year_PL">'[1]Leave Table'!$K$9:$K$53</definedName>
    <definedName name="LTA_DATA">[1]Recovery!$E$26:$F$40,[1]Recovery!$H$26:$L$41</definedName>
    <definedName name="NAME_OF_BANK">[1]Pravesh!$A$545:$A$554</definedName>
    <definedName name="Name_of_Person" localSheetId="11">[1]Q.S.!$F$7:$G$10,[1]Q.S.!$G$16,[1]Q.S.!$G$17,[1]Q.S.!$H$12:$H$14,[1]Q.S.!$F$37:$H$37,[1]Q.S.!$G$39:$H$40,[1]Mastersheet!$H$22:$H$23,[1]Mastersheet!$H$22:$H$23,[1]Q.S.!$F$20,[1]Q.S.!$G$20,[1]Q.S.!$H$20</definedName>
    <definedName name="Name_of_Person">[1]Q.S.!$F$7:$G$10,[1]Q.S.!$G$16,[1]Q.S.!$G$17,[1]Q.S.!$H$12:$H$14,[1]Q.S.!$F$37:$H$37,[1]Q.S.!$G$39:$H$40,[1]Mastersheet!$H$22:$H$23,[1]Mastersheet!$H$22:$H$23,[1]Q.S.!$F$20,[1]Q.S.!$G$20,[1]Q.S.!$H$20</definedName>
    <definedName name="Name_of_Treasury" localSheetId="11">[1]Pravesh!$A$456:$A$490</definedName>
    <definedName name="Name_of_Treasury" localSheetId="12">[1]Pravesh!$A$448:$A$482</definedName>
    <definedName name="Name_of_Treasury" localSheetId="14">[1]Pravesh!$A$448:$A$482</definedName>
    <definedName name="Name_of_Treasury">[1]Pravesh!$A$456:$A$490</definedName>
    <definedName name="nps_ded_month">'[1]NPS Amt'!$N$22:$N$36</definedName>
    <definedName name="NPS_ded_year">[1]Pravesh!$G$519:$G$535</definedName>
    <definedName name="page224" localSheetId="15">RComm!$A$69</definedName>
    <definedName name="page236" localSheetId="16">'C5'!$A$43</definedName>
    <definedName name="page363" localSheetId="12">'R1'!$A$48</definedName>
    <definedName name="page363" localSheetId="14">'R2'!$A$47</definedName>
    <definedName name="page373" localSheetId="5">'R7'!$B$135</definedName>
    <definedName name="page374" localSheetId="5">'R7'!$A$153</definedName>
    <definedName name="page375" localSheetId="5">'R7'!$A$189</definedName>
    <definedName name="page376" localSheetId="5">'R7'!$A$230</definedName>
    <definedName name="page380" localSheetId="17">'C9 '!$A$28</definedName>
    <definedName name="page424" localSheetId="11">'C27'!$A$28</definedName>
    <definedName name="page426" localSheetId="9">#N/A</definedName>
    <definedName name="page432" localSheetId="8">'C31'!$B$37</definedName>
    <definedName name="PL_DAYS">'[1]Leave Table'!$Z$9:$Z$53</definedName>
    <definedName name="PL_Limit_Deptt">'[1]Leave Table'!$G$2:$G$5</definedName>
    <definedName name="PL_TYPE">'[1]Leave Table'!$AA$9:$AA$53</definedName>
    <definedName name="PL_YEAR">'[1]Leave Table'!$Y$9:$Y$53</definedName>
    <definedName name="_xlnm.Print_Area" localSheetId="10" xml:space="preserve">  '28A'!$A$1:$I$66</definedName>
    <definedName name="_xlnm.Print_Area" localSheetId="7">'C 6'!$A$1:$I$42</definedName>
    <definedName name="_xlnm.Print_Area" localSheetId="11">'C27'!$A$1:$J$49</definedName>
    <definedName name="_xlnm.Print_Area" localSheetId="9">#N/A</definedName>
    <definedName name="_xlnm.Print_Area" localSheetId="8">'C31'!$A$1:$I$45</definedName>
    <definedName name="_xlnm.Print_Area" localSheetId="17">'C9 '!$A$1:$I$44</definedName>
    <definedName name="_xlnm.Print_Area" localSheetId="0">CFront!$A$1:$J$35</definedName>
    <definedName name="_xlnm.Print_Area" localSheetId="2">CIFMS!$A$1:$I$46</definedName>
    <definedName name="_xlnm.Print_Area" localSheetId="18">EOL!$A$1:$G$42</definedName>
    <definedName name="_xlnm.Print_Area" localSheetId="12">'R1'!$A$1:$I$80</definedName>
    <definedName name="_xlnm.Print_Area" localSheetId="14">'R2'!$A$1:$I$79</definedName>
    <definedName name="_xlnm.Print_Area" localSheetId="4">'R5'!$A$1:$G$42</definedName>
    <definedName name="_xlnm.Print_Area" localSheetId="6">'R5A'!$A$1:$G$135</definedName>
    <definedName name="_xlnm.Print_Area" localSheetId="5">'R7'!$A$1:$J$257</definedName>
    <definedName name="_xlnm.Print_Area" localSheetId="3">'R8'!$A$1:$I$70</definedName>
    <definedName name="_xlnm.Print_Area" localSheetId="15">RComm!$A$1:$J$85</definedName>
    <definedName name="Rate" localSheetId="11">'[1]DA Rate'!$D$3:$D$23</definedName>
    <definedName name="Rate" localSheetId="12">'[1]DA Rate'!$D$3:$D$23</definedName>
    <definedName name="Rate" localSheetId="14">'[1]DA Rate'!$D$3:$D$23</definedName>
    <definedName name="Relation">'[1]Family data'!$A$88:$A$99</definedName>
  </definedNames>
  <calcPr calcId="124519"/>
</workbook>
</file>

<file path=xl/calcChain.xml><?xml version="1.0" encoding="utf-8"?>
<calcChain xmlns="http://schemas.openxmlformats.org/spreadsheetml/2006/main">
  <c r="B15" i="12"/>
  <c r="H3"/>
  <c r="B12"/>
  <c r="K32" i="7"/>
  <c r="K29"/>
  <c r="B29" s="1"/>
  <c r="K28"/>
  <c r="K27"/>
  <c r="K26"/>
  <c r="E218" i="9" l="1"/>
  <c r="F8" i="5" l="1"/>
  <c r="F14"/>
  <c r="I14"/>
  <c r="A15" i="23"/>
  <c r="A16"/>
  <c r="A17"/>
  <c r="A18"/>
  <c r="A19"/>
  <c r="A20"/>
  <c r="A21"/>
  <c r="A22"/>
  <c r="A23"/>
  <c r="A24"/>
  <c r="A25"/>
  <c r="A26"/>
  <c r="A27"/>
  <c r="A28"/>
  <c r="A29"/>
  <c r="A30"/>
  <c r="A31"/>
  <c r="A32"/>
  <c r="A33"/>
  <c r="A34"/>
  <c r="A10"/>
  <c r="A11"/>
  <c r="A12"/>
  <c r="A13"/>
  <c r="A14"/>
  <c r="A9"/>
  <c r="D34"/>
  <c r="D31"/>
  <c r="D11"/>
  <c r="D12"/>
  <c r="D13"/>
  <c r="D14"/>
  <c r="D15"/>
  <c r="D16"/>
  <c r="D17"/>
  <c r="D18"/>
  <c r="D19"/>
  <c r="D20"/>
  <c r="D21"/>
  <c r="D22"/>
  <c r="D23"/>
  <c r="D24"/>
  <c r="D25"/>
  <c r="D26"/>
  <c r="G26"/>
  <c r="D27"/>
  <c r="D28"/>
  <c r="D29"/>
  <c r="D30"/>
  <c r="D32"/>
  <c r="D33"/>
  <c r="J33" s="1"/>
  <c r="G31"/>
  <c r="G22"/>
  <c r="E33" i="10"/>
  <c r="B33"/>
  <c r="B32"/>
  <c r="H33" i="23" l="1"/>
  <c r="H32"/>
  <c r="J32"/>
  <c r="I33"/>
  <c r="I32"/>
  <c r="J31"/>
  <c r="H23"/>
  <c r="J24"/>
  <c r="H27"/>
  <c r="J28"/>
  <c r="J22"/>
  <c r="H25"/>
  <c r="J26"/>
  <c r="H29"/>
  <c r="J30"/>
  <c r="H22"/>
  <c r="J23"/>
  <c r="H26"/>
  <c r="J27"/>
  <c r="H30"/>
  <c r="H24"/>
  <c r="J25"/>
  <c r="H28"/>
  <c r="J29"/>
  <c r="I22"/>
  <c r="I24"/>
  <c r="I26"/>
  <c r="I28"/>
  <c r="I30"/>
  <c r="I23"/>
  <c r="I25"/>
  <c r="I27"/>
  <c r="I29"/>
  <c r="G27"/>
  <c r="G24"/>
  <c r="G23"/>
  <c r="A30" i="16"/>
  <c r="A31"/>
  <c r="D10" i="23"/>
  <c r="D9"/>
  <c r="I31" l="1"/>
  <c r="H31"/>
  <c r="G33"/>
  <c r="G32"/>
  <c r="G25"/>
  <c r="J17"/>
  <c r="I14"/>
  <c r="J16"/>
  <c r="J15"/>
  <c r="J10"/>
  <c r="I19"/>
  <c r="H20"/>
  <c r="I11"/>
  <c r="I12"/>
  <c r="J9"/>
  <c r="H11"/>
  <c r="I13"/>
  <c r="J18"/>
  <c r="H19"/>
  <c r="H13"/>
  <c r="I15"/>
  <c r="I16"/>
  <c r="I9"/>
  <c r="I10"/>
  <c r="J11"/>
  <c r="J12"/>
  <c r="H15"/>
  <c r="I17"/>
  <c r="H18"/>
  <c r="J19"/>
  <c r="J20"/>
  <c r="H9"/>
  <c r="J13"/>
  <c r="J14"/>
  <c r="H17"/>
  <c r="I18"/>
  <c r="I20"/>
  <c r="H10"/>
  <c r="H12"/>
  <c r="H14"/>
  <c r="H16"/>
  <c r="H32" i="22"/>
  <c r="A8"/>
  <c r="D7"/>
  <c r="C22" s="1"/>
  <c r="A33" s="1"/>
  <c r="L1"/>
  <c r="G2" s="1"/>
  <c r="B36" i="21"/>
  <c r="H29"/>
  <c r="N1" i="20"/>
  <c r="H35" i="19"/>
  <c r="G35"/>
  <c r="E35"/>
  <c r="A35"/>
  <c r="H34"/>
  <c r="G34"/>
  <c r="E34"/>
  <c r="A34"/>
  <c r="H33"/>
  <c r="G33"/>
  <c r="E33"/>
  <c r="A33"/>
  <c r="H32"/>
  <c r="G32"/>
  <c r="E32"/>
  <c r="A32"/>
  <c r="H31"/>
  <c r="E31"/>
  <c r="A31"/>
  <c r="H30"/>
  <c r="G30"/>
  <c r="E30"/>
  <c r="A30"/>
  <c r="H29"/>
  <c r="E29"/>
  <c r="A29"/>
  <c r="H23"/>
  <c r="G23"/>
  <c r="E23"/>
  <c r="A23"/>
  <c r="H22"/>
  <c r="G22"/>
  <c r="E22"/>
  <c r="A22"/>
  <c r="H21"/>
  <c r="G21"/>
  <c r="E21"/>
  <c r="A21"/>
  <c r="H20"/>
  <c r="G20"/>
  <c r="E20"/>
  <c r="A20"/>
  <c r="H19"/>
  <c r="G19"/>
  <c r="E19"/>
  <c r="A19"/>
  <c r="H18"/>
  <c r="G18"/>
  <c r="E18"/>
  <c r="A18"/>
  <c r="H17"/>
  <c r="E17"/>
  <c r="A17"/>
  <c r="H16"/>
  <c r="E16"/>
  <c r="A16"/>
  <c r="N1"/>
  <c r="C29" i="17"/>
  <c r="G23"/>
  <c r="E23"/>
  <c r="B23"/>
  <c r="A23" s="1"/>
  <c r="G22"/>
  <c r="E22"/>
  <c r="B22"/>
  <c r="A22" s="1"/>
  <c r="G21"/>
  <c r="E21"/>
  <c r="B21"/>
  <c r="A21" s="1"/>
  <c r="G20"/>
  <c r="E20"/>
  <c r="B20"/>
  <c r="A20" s="1"/>
  <c r="G19"/>
  <c r="E19"/>
  <c r="B19"/>
  <c r="A19" s="1"/>
  <c r="G18"/>
  <c r="E18"/>
  <c r="B18"/>
  <c r="G17"/>
  <c r="E17"/>
  <c r="B17"/>
  <c r="G16"/>
  <c r="E16"/>
  <c r="B16"/>
  <c r="A16" s="1"/>
  <c r="G15"/>
  <c r="E15"/>
  <c r="F7"/>
  <c r="H36" i="16"/>
  <c r="G36"/>
  <c r="E36"/>
  <c r="A36"/>
  <c r="H35"/>
  <c r="G35"/>
  <c r="E35"/>
  <c r="A35"/>
  <c r="H34"/>
  <c r="G34"/>
  <c r="E34"/>
  <c r="A34"/>
  <c r="H33"/>
  <c r="G33"/>
  <c r="E33"/>
  <c r="A33"/>
  <c r="H32"/>
  <c r="E32"/>
  <c r="A32"/>
  <c r="H31"/>
  <c r="E31"/>
  <c r="H30"/>
  <c r="E30"/>
  <c r="H24"/>
  <c r="G24"/>
  <c r="E24"/>
  <c r="A24"/>
  <c r="H23"/>
  <c r="G23"/>
  <c r="E23"/>
  <c r="A23"/>
  <c r="H22"/>
  <c r="G22"/>
  <c r="E22"/>
  <c r="A22"/>
  <c r="H21"/>
  <c r="G21"/>
  <c r="E21"/>
  <c r="A21"/>
  <c r="H20"/>
  <c r="G20"/>
  <c r="E20"/>
  <c r="A20"/>
  <c r="H19"/>
  <c r="G19"/>
  <c r="E19"/>
  <c r="A19"/>
  <c r="H18"/>
  <c r="E18"/>
  <c r="A18"/>
  <c r="H17"/>
  <c r="E17"/>
  <c r="N1"/>
  <c r="N1" i="15"/>
  <c r="O25" i="13"/>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I42" i="12"/>
  <c r="H42"/>
  <c r="G42"/>
  <c r="F42"/>
  <c r="E42"/>
  <c r="I41"/>
  <c r="H41"/>
  <c r="G41"/>
  <c r="F41"/>
  <c r="E41"/>
  <c r="I40"/>
  <c r="H40"/>
  <c r="F40"/>
  <c r="I39"/>
  <c r="H39"/>
  <c r="G39"/>
  <c r="F39"/>
  <c r="E39"/>
  <c r="I38"/>
  <c r="H38"/>
  <c r="G38"/>
  <c r="F38"/>
  <c r="E38"/>
  <c r="I37"/>
  <c r="H37"/>
  <c r="G37"/>
  <c r="F37"/>
  <c r="E37"/>
  <c r="I36"/>
  <c r="H36"/>
  <c r="G36"/>
  <c r="F36"/>
  <c r="E36"/>
  <c r="I35"/>
  <c r="H35"/>
  <c r="G35"/>
  <c r="F35"/>
  <c r="E35"/>
  <c r="I34"/>
  <c r="H34"/>
  <c r="G34"/>
  <c r="F34"/>
  <c r="E34"/>
  <c r="I33"/>
  <c r="H33"/>
  <c r="G33"/>
  <c r="F33"/>
  <c r="E33"/>
  <c r="I32"/>
  <c r="H32"/>
  <c r="G32"/>
  <c r="F32"/>
  <c r="E32"/>
  <c r="I31"/>
  <c r="H31"/>
  <c r="G31"/>
  <c r="F31"/>
  <c r="E31"/>
  <c r="I30"/>
  <c r="H30"/>
  <c r="G30"/>
  <c r="F30"/>
  <c r="E30"/>
  <c r="I28"/>
  <c r="H28"/>
  <c r="G28"/>
  <c r="F28"/>
  <c r="E28"/>
  <c r="D22"/>
  <c r="G19"/>
  <c r="G18"/>
  <c r="B17"/>
  <c r="G14"/>
  <c r="G13"/>
  <c r="B12" i="11"/>
  <c r="D122" i="10"/>
  <c r="E110"/>
  <c r="E109"/>
  <c r="E97"/>
  <c r="D77"/>
  <c r="E65"/>
  <c r="E64"/>
  <c r="E52"/>
  <c r="B41"/>
  <c r="B86" s="1"/>
  <c r="B131" s="1"/>
  <c r="E78"/>
  <c r="E123" s="1"/>
  <c r="B78"/>
  <c r="B123" s="1"/>
  <c r="D32"/>
  <c r="B77"/>
  <c r="B122" s="1"/>
  <c r="E20"/>
  <c r="E19"/>
  <c r="E7"/>
  <c r="J218" i="9"/>
  <c r="I218"/>
  <c r="H218"/>
  <c r="G218"/>
  <c r="F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J199"/>
  <c r="I199"/>
  <c r="H199"/>
  <c r="G199"/>
  <c r="F199"/>
  <c r="E199"/>
  <c r="J198"/>
  <c r="I198"/>
  <c r="H198"/>
  <c r="G198"/>
  <c r="F198"/>
  <c r="E198"/>
  <c r="F120"/>
  <c r="F119"/>
  <c r="I104"/>
  <c r="I101"/>
  <c r="I99"/>
  <c r="I97"/>
  <c r="I95"/>
  <c r="I85"/>
  <c r="H85"/>
  <c r="G85"/>
  <c r="F85"/>
  <c r="E85"/>
  <c r="B85"/>
  <c r="I84"/>
  <c r="H84"/>
  <c r="G84"/>
  <c r="F84"/>
  <c r="E84"/>
  <c r="B84"/>
  <c r="I75"/>
  <c r="H69"/>
  <c r="J67"/>
  <c r="I67"/>
  <c r="H67"/>
  <c r="F67"/>
  <c r="C67"/>
  <c r="J66"/>
  <c r="I66"/>
  <c r="H66"/>
  <c r="F66"/>
  <c r="C66"/>
  <c r="J65"/>
  <c r="I65"/>
  <c r="H65"/>
  <c r="F65"/>
  <c r="C65"/>
  <c r="J60"/>
  <c r="I60"/>
  <c r="H60"/>
  <c r="J59"/>
  <c r="I59"/>
  <c r="H59"/>
  <c r="I57"/>
  <c r="H57"/>
  <c r="J56"/>
  <c r="I56"/>
  <c r="H56"/>
  <c r="H47"/>
  <c r="H45"/>
  <c r="H43"/>
  <c r="J36"/>
  <c r="I36"/>
  <c r="H36"/>
  <c r="B36"/>
  <c r="H31"/>
  <c r="H29"/>
  <c r="J26"/>
  <c r="I26"/>
  <c r="H26"/>
  <c r="H23"/>
  <c r="H21"/>
  <c r="F11"/>
  <c r="F10"/>
  <c r="F9"/>
  <c r="C29" i="8"/>
  <c r="E7"/>
  <c r="H57" i="7"/>
  <c r="H53"/>
  <c r="H50"/>
  <c r="H48"/>
  <c r="H47"/>
  <c r="H45"/>
  <c r="H44"/>
  <c r="I32"/>
  <c r="I29"/>
  <c r="I28"/>
  <c r="B28" s="1"/>
  <c r="I27"/>
  <c r="B27" s="1"/>
  <c r="I26"/>
  <c r="B26" s="1"/>
  <c r="I40" i="5"/>
  <c r="H40"/>
  <c r="G40"/>
  <c r="B40" s="1"/>
  <c r="F40"/>
  <c r="C40"/>
  <c r="I39"/>
  <c r="H39"/>
  <c r="G39"/>
  <c r="B39" s="1"/>
  <c r="F39"/>
  <c r="C39"/>
  <c r="I38"/>
  <c r="H38"/>
  <c r="G38"/>
  <c r="B38" s="1"/>
  <c r="F38"/>
  <c r="C38"/>
  <c r="I37"/>
  <c r="H37"/>
  <c r="G37"/>
  <c r="B37" s="1"/>
  <c r="F37"/>
  <c r="C37"/>
  <c r="I36"/>
  <c r="H36"/>
  <c r="G36"/>
  <c r="B36" s="1"/>
  <c r="F36"/>
  <c r="C36"/>
  <c r="I35"/>
  <c r="H35"/>
  <c r="G35"/>
  <c r="F35"/>
  <c r="C35"/>
  <c r="I34"/>
  <c r="H34"/>
  <c r="G34"/>
  <c r="F34"/>
  <c r="C34"/>
  <c r="I33"/>
  <c r="H33"/>
  <c r="G33"/>
  <c r="F33"/>
  <c r="C33"/>
  <c r="I32"/>
  <c r="H32"/>
  <c r="G32"/>
  <c r="B32" s="1"/>
  <c r="F32"/>
  <c r="F17"/>
  <c r="B8"/>
  <c r="G13" i="4"/>
  <c r="B44" i="16" l="1"/>
  <c r="B45"/>
  <c r="H2"/>
  <c r="A62" i="19"/>
  <c r="F44"/>
  <c r="B44"/>
  <c r="B43"/>
  <c r="F43"/>
  <c r="G28" i="23"/>
  <c r="D33" i="10"/>
  <c r="D78" s="1"/>
  <c r="D123" s="1"/>
  <c r="C33"/>
  <c r="C78" s="1"/>
  <c r="C123" s="1"/>
  <c r="A17" i="17"/>
  <c r="A18" s="1"/>
  <c r="B70" i="19"/>
  <c r="F3"/>
  <c r="D50"/>
  <c r="A8"/>
  <c r="B71"/>
  <c r="G33" i="20"/>
  <c r="I34" i="7"/>
  <c r="D49" i="19"/>
  <c r="A60"/>
  <c r="A12" i="22"/>
  <c r="A61" i="19"/>
  <c r="I10" i="20"/>
  <c r="C42" i="22"/>
  <c r="E59" i="20"/>
  <c r="G29"/>
  <c r="F54" i="19"/>
  <c r="B8"/>
  <c r="D51"/>
  <c r="H42" i="16"/>
  <c r="B71"/>
  <c r="A8"/>
  <c r="A14" i="15"/>
  <c r="E26"/>
  <c r="D13"/>
  <c r="B13"/>
  <c r="F33"/>
  <c r="G7"/>
  <c r="F14"/>
  <c r="E27"/>
  <c r="H17" i="11"/>
  <c r="B33" i="5"/>
  <c r="B34" s="1"/>
  <c r="B35" s="1"/>
  <c r="G30" i="23" l="1"/>
  <c r="G29"/>
  <c r="E40" i="12"/>
  <c r="G40" l="1"/>
  <c r="A250" i="9"/>
  <c r="G31" i="16" l="1"/>
  <c r="G32" l="1"/>
  <c r="G31" i="19" l="1"/>
  <c r="G17" l="1"/>
  <c r="G18" i="16"/>
  <c r="B113" i="9" l="1"/>
  <c r="F113"/>
  <c r="H113"/>
  <c r="B114"/>
  <c r="F114"/>
  <c r="H114"/>
  <c r="B51" i="20"/>
  <c r="N1" i="14" l="1"/>
  <c r="R1" i="13"/>
  <c r="J8" s="1"/>
  <c r="I30" s="1"/>
  <c r="I9" i="9"/>
  <c r="F118"/>
  <c r="B117"/>
  <c r="H115"/>
  <c r="H118"/>
  <c r="F117"/>
  <c r="B116"/>
  <c r="H117"/>
  <c r="F116"/>
  <c r="B115"/>
  <c r="F112"/>
  <c r="B118"/>
  <c r="H116"/>
  <c r="F115"/>
  <c r="C32" i="5"/>
  <c r="B15" i="17"/>
  <c r="A17" i="16"/>
  <c r="G7" i="14" l="1"/>
  <c r="A6" i="13"/>
  <c r="M31"/>
  <c r="F32"/>
  <c r="B31"/>
  <c r="K5"/>
  <c r="E9"/>
  <c r="B112" i="9"/>
  <c r="B28" i="13"/>
  <c r="I29" l="1"/>
  <c r="F17" i="21" l="1"/>
  <c r="A29"/>
  <c r="D17"/>
  <c r="G18"/>
  <c r="A17"/>
  <c r="E29"/>
  <c r="C29"/>
  <c r="E31"/>
  <c r="G17"/>
  <c r="D29"/>
  <c r="A31"/>
  <c r="J15" i="17"/>
  <c r="A24" s="1"/>
  <c r="H112" i="9" l="1"/>
  <c r="A42" i="5" l="1"/>
  <c r="F34" i="10"/>
  <c r="F79" s="1"/>
  <c r="F124" s="1"/>
  <c r="J21" i="23" l="1"/>
  <c r="J36" s="1"/>
  <c r="I21"/>
  <c r="I36" s="1"/>
  <c r="H21"/>
  <c r="H36" s="1"/>
  <c r="G11" l="1"/>
  <c r="G12"/>
  <c r="G17"/>
  <c r="G18"/>
  <c r="G21"/>
  <c r="G20" l="1"/>
  <c r="G19"/>
  <c r="G16"/>
  <c r="G15"/>
  <c r="G14"/>
  <c r="G13"/>
  <c r="G10"/>
  <c r="G9"/>
  <c r="G34"/>
  <c r="G35" l="1"/>
  <c r="G37" l="1"/>
  <c r="F37"/>
  <c r="E37"/>
  <c r="J57" i="9"/>
  <c r="B28" i="10" l="1"/>
  <c r="B73" s="1"/>
  <c r="B118" s="1"/>
  <c r="A34" i="4" l="1"/>
  <c r="I13" i="5"/>
  <c r="F26" l="1"/>
  <c r="F21"/>
  <c r="F28"/>
  <c r="F5"/>
  <c r="G13" i="11"/>
  <c r="F23" i="5" l="1"/>
  <c r="H35" i="13"/>
  <c r="A12" i="20"/>
  <c r="C40" i="23"/>
  <c r="F128" i="9"/>
  <c r="E84" i="20"/>
  <c r="E34" i="11"/>
  <c r="F45" i="5"/>
  <c r="A9" i="14"/>
  <c r="A41"/>
  <c r="F17" i="9"/>
  <c r="F16"/>
  <c r="A10" i="13"/>
  <c r="D52" i="16"/>
  <c r="A63" s="1"/>
  <c r="C7" i="12"/>
  <c r="G27" i="20"/>
  <c r="F31" i="8"/>
  <c r="G29" i="4"/>
  <c r="F12" i="5"/>
  <c r="B20"/>
  <c r="G48" i="20"/>
  <c r="G46"/>
  <c r="F25" i="5"/>
  <c r="E28" i="10"/>
  <c r="G22" i="20"/>
  <c r="E73" i="10"/>
  <c r="E118"/>
  <c r="F8" i="9"/>
  <c r="I163"/>
  <c r="H160"/>
  <c r="G31" i="20"/>
  <c r="G172" i="9"/>
  <c r="H41"/>
  <c r="D6" i="23"/>
  <c r="G20" i="7"/>
  <c r="G24" i="20"/>
  <c r="G26" i="4"/>
  <c r="F10" i="5"/>
  <c r="A13" i="11"/>
  <c r="E60" i="20"/>
  <c r="E49" i="15"/>
  <c r="G193" i="9"/>
  <c r="F30" i="8"/>
  <c r="D51" i="16"/>
  <c r="A62" s="1"/>
  <c r="B9" i="12"/>
  <c r="G21" s="1"/>
  <c r="F6" i="17"/>
  <c r="A40" i="15"/>
  <c r="F23" i="14"/>
  <c r="F55"/>
  <c r="E18" i="8"/>
  <c r="G52" i="20"/>
  <c r="E26" i="10"/>
  <c r="E71"/>
  <c r="E116"/>
  <c r="E24"/>
  <c r="F38" i="21"/>
  <c r="A46" s="1"/>
  <c r="E69" i="10"/>
  <c r="F15" i="5"/>
  <c r="E114" i="10"/>
  <c r="F12" i="9"/>
  <c r="E16" i="8"/>
  <c r="C6" i="11"/>
  <c r="C6" i="12"/>
  <c r="B7" i="7"/>
  <c r="E96" i="10"/>
  <c r="C12" i="11"/>
  <c r="A20" i="7"/>
  <c r="G171" i="9"/>
  <c r="G51" i="20"/>
  <c r="G21"/>
  <c r="F7" i="9"/>
  <c r="E6" i="10"/>
  <c r="E15" i="7"/>
  <c r="F59" i="20"/>
  <c r="D5" i="23"/>
  <c r="E122" i="10"/>
  <c r="D39" i="15"/>
  <c r="F8" i="12"/>
  <c r="F5" i="17"/>
  <c r="C9" i="21"/>
  <c r="G192" i="9"/>
  <c r="E51" i="10"/>
  <c r="E77"/>
  <c r="E6" i="8"/>
  <c r="D50" i="16"/>
  <c r="A61" s="1"/>
  <c r="F6" i="5"/>
  <c r="E32" i="10"/>
  <c r="F37" i="21"/>
  <c r="A45" s="1"/>
  <c r="B8" i="16"/>
  <c r="D13" i="14"/>
  <c r="D45"/>
  <c r="F34" i="4"/>
  <c r="F29" i="5"/>
  <c r="B18" i="11" l="1"/>
  <c r="F35"/>
  <c r="C46" i="14"/>
  <c r="C14"/>
  <c r="B41" i="19" l="1"/>
  <c r="B65" s="1"/>
  <c r="G29"/>
  <c r="G16"/>
  <c r="B25" i="15" l="1"/>
  <c r="A7" i="22" l="1"/>
  <c r="A22" s="1"/>
  <c r="G8" l="1"/>
  <c r="F10" i="17" l="1"/>
  <c r="D238" i="9" l="1"/>
  <c r="E240" s="1"/>
  <c r="B37" i="21" l="1"/>
  <c r="B42" i="16"/>
  <c r="D42"/>
  <c r="B66"/>
  <c r="I78" s="1"/>
  <c r="I86" i="9"/>
  <c r="I80" i="20"/>
  <c r="F42" i="16"/>
  <c r="H10" i="22" l="1"/>
  <c r="B35" s="1"/>
  <c r="D10"/>
  <c r="H34" s="1"/>
  <c r="B8" i="7"/>
  <c r="E17" i="15"/>
  <c r="E18"/>
  <c r="E19"/>
  <c r="E20"/>
  <c r="E21"/>
  <c r="F18" i="9" l="1"/>
  <c r="F8" i="17"/>
  <c r="F18" i="5"/>
  <c r="B83" i="20"/>
  <c r="B63"/>
  <c r="K21" i="5"/>
  <c r="B21"/>
  <c r="B64" i="20"/>
  <c r="B84"/>
  <c r="C132" i="10"/>
  <c r="H8" i="7"/>
  <c r="C30" i="8"/>
  <c r="C87" i="10"/>
  <c r="C42"/>
  <c r="B72" i="16"/>
  <c r="C30" i="17"/>
  <c r="A18" i="21"/>
  <c r="B20" i="12"/>
  <c r="C54" i="11" l="1"/>
  <c r="D54" s="1"/>
  <c r="H14" s="1"/>
  <c r="A5" i="21"/>
  <c r="B52" i="20"/>
  <c r="B46" i="15"/>
  <c r="G30" i="16"/>
  <c r="G17"/>
  <c r="B24" i="17"/>
  <c r="G17" i="12"/>
  <c r="D10"/>
  <c r="F28" i="17"/>
  <c r="B20" i="4"/>
  <c r="G17"/>
  <c r="G35" i="22" l="1"/>
  <c r="C9"/>
  <c r="A34" s="1"/>
  <c r="G11"/>
  <c r="G41" i="20"/>
  <c r="F20" i="5"/>
  <c r="E20" i="8"/>
  <c r="F119" i="10"/>
  <c r="F74"/>
  <c r="F29"/>
  <c r="B45" i="14"/>
  <c r="B13"/>
  <c r="B9" i="13"/>
  <c r="B39" i="15"/>
  <c r="E21" i="8"/>
  <c r="F122" i="9"/>
  <c r="F30" i="10"/>
  <c r="G43" i="20"/>
  <c r="D19" i="5"/>
  <c r="D23" i="4"/>
  <c r="G18"/>
  <c r="F121" i="9"/>
  <c r="C47" i="14" l="1"/>
  <c r="C15"/>
  <c r="F35" i="10"/>
  <c r="F80" s="1"/>
  <c r="F125" s="1"/>
  <c r="C42" i="5"/>
  <c r="F75" i="10"/>
  <c r="F120"/>
  <c r="G20" i="4"/>
  <c r="E17" i="14" l="1"/>
  <c r="E49"/>
  <c r="G15" i="4" l="1"/>
  <c r="E48" i="15" l="1"/>
  <c r="F21" i="14"/>
  <c r="F53"/>
  <c r="E8" i="10" l="1"/>
  <c r="E8" i="8"/>
  <c r="E98" i="10"/>
  <c r="C15" i="11"/>
  <c r="E53" i="10"/>
  <c r="F19" i="9"/>
  <c r="G23" i="4"/>
  <c r="F19" i="5"/>
  <c r="G10" i="12"/>
  <c r="G30" i="20"/>
  <c r="E11" i="12"/>
  <c r="D16" i="11" l="1"/>
  <c r="B16" i="12" l="1"/>
  <c r="I90" i="9" l="1"/>
  <c r="I164"/>
  <c r="G175" s="1"/>
  <c r="E247" l="1"/>
  <c r="G16" i="12"/>
  <c r="C247" i="9"/>
  <c r="J39" l="1"/>
  <c r="G12" i="12" l="1"/>
  <c r="G20" s="1"/>
  <c r="C239" i="9"/>
  <c r="I73"/>
  <c r="I39" l="1"/>
  <c r="H39" l="1"/>
  <c r="H53"/>
  <c r="E239" l="1"/>
  <c r="G241" s="1"/>
  <c r="H247" l="1"/>
  <c r="I89"/>
  <c r="I161" s="1"/>
  <c r="G174" s="1"/>
  <c r="I88" l="1"/>
  <c r="I107" s="1"/>
  <c r="H239"/>
  <c r="I162" l="1"/>
  <c r="G173" s="1"/>
  <c r="H177"/>
  <c r="I108"/>
  <c r="H178" s="1"/>
  <c r="I74" i="20" l="1"/>
  <c r="I76" l="1"/>
</calcChain>
</file>

<file path=xl/comments1.xml><?xml version="1.0" encoding="utf-8"?>
<comments xmlns="http://schemas.openxmlformats.org/spreadsheetml/2006/main">
  <authors>
    <author>Author</author>
  </authors>
  <commentList>
    <comment ref="B66" authorId="0">
      <text>
        <r>
          <rPr>
            <b/>
            <sz val="8"/>
            <color indexed="81"/>
            <rFont val="Tahoma"/>
            <family val="2"/>
          </rPr>
          <t xml:space="preserve">Author:
</t>
        </r>
      </text>
    </comment>
  </commentList>
</comments>
</file>

<file path=xl/sharedStrings.xml><?xml version="1.0" encoding="utf-8"?>
<sst xmlns="http://schemas.openxmlformats.org/spreadsheetml/2006/main" count="1033" uniqueCount="725">
  <si>
    <t>Name of Applicant</t>
  </si>
  <si>
    <t xml:space="preserve">Date of </t>
  </si>
  <si>
    <t>Designation</t>
  </si>
  <si>
    <t>Department's Name &amp; Address</t>
  </si>
  <si>
    <t>Please fill all the fields in capital letters of English and enclose with the pesion case alongwith the latest photo copy of pay slip generated by Pay Manager</t>
  </si>
  <si>
    <t>Employee I.D.</t>
  </si>
  <si>
    <t>Employee's Name</t>
  </si>
  <si>
    <t>Post held</t>
  </si>
  <si>
    <t>Postal address of Pensioner after retirement alongwith Pin code</t>
  </si>
  <si>
    <t>Date of Birth (As per S.B.)</t>
  </si>
  <si>
    <t>Date of Joining in Service</t>
  </si>
  <si>
    <t>Bank Branch with address</t>
  </si>
  <si>
    <t>Bank Account No</t>
  </si>
  <si>
    <t>IFSC code (as mentioned in cheque book/Pass book)</t>
  </si>
  <si>
    <t>PAN No.</t>
  </si>
  <si>
    <t>PPO./FPP No (in case of revision)</t>
  </si>
  <si>
    <t>N.A.</t>
  </si>
  <si>
    <t>Family Details</t>
  </si>
  <si>
    <t>S.N.</t>
  </si>
  <si>
    <t>Name</t>
  </si>
  <si>
    <t>Relation</t>
  </si>
  <si>
    <t>Date of Birth</t>
  </si>
  <si>
    <t>Married/
Unmarried</t>
  </si>
  <si>
    <t>Employed/
Unemployed</t>
  </si>
  <si>
    <t>Signature of Applicant</t>
  </si>
  <si>
    <t xml:space="preserve">Form No </t>
  </si>
  <si>
    <t>Name of form</t>
  </si>
  <si>
    <t xml:space="preserve">Page No </t>
  </si>
  <si>
    <t>IFSM format (as required by pension department)</t>
  </si>
  <si>
    <t>Form of letter to the Director, Pension Department, forwarding the pension papers of a Government servant.</t>
  </si>
  <si>
    <t>3-4</t>
  </si>
  <si>
    <t>Particulars to be obtained by the Head of Office from the retiring Government servant eight months before the date of his retirement.</t>
  </si>
  <si>
    <t>5</t>
  </si>
  <si>
    <t>Form of assessing pension and gratuity.</t>
  </si>
  <si>
    <t>6-12</t>
  </si>
  <si>
    <t>5A</t>
  </si>
  <si>
    <t>Details of particulars of Government servant under Form 5.</t>
  </si>
  <si>
    <t>13-15</t>
  </si>
  <si>
    <t>Form of Order of retirement.</t>
  </si>
  <si>
    <t>16</t>
  </si>
  <si>
    <t>Form of tentative Last Pay Certificate.</t>
  </si>
  <si>
    <t>17</t>
  </si>
  <si>
    <t>Form of application to Treasury Officer for issue of N.D.C. in respect of Long term advances.</t>
  </si>
  <si>
    <t>18</t>
  </si>
  <si>
    <t>28A</t>
  </si>
  <si>
    <t>Form of certificate by the Government servant where no L.T.A. has been taken by him.</t>
  </si>
  <si>
    <t>19-20</t>
  </si>
  <si>
    <t>Form of application to Directorate of Estates/ P.W.D. for issue of No Demand Certificate in respect of Government accommodation.</t>
  </si>
  <si>
    <t>21</t>
  </si>
  <si>
    <t>27A</t>
  </si>
  <si>
    <t>Form of certificate where no Government accommodation has been occupied by the Government servant.</t>
  </si>
  <si>
    <t>Nomination for Retirement Gratuity/ Death Gratuity - when the Government servant has a family.</t>
  </si>
  <si>
    <t>22-23</t>
  </si>
  <si>
    <t>Details of family.</t>
  </si>
  <si>
    <t>24</t>
  </si>
  <si>
    <t>Nomination for Retirement Gratuity/ Death Gratuity -when the Government servant has no family.</t>
  </si>
  <si>
    <t>25-26</t>
  </si>
  <si>
    <t>Form of application for Commutation of a fraction of Pension without medical examination.</t>
  </si>
  <si>
    <t>27-28</t>
  </si>
  <si>
    <t>Nominate the person named below, under Rule 7 of the Rajasthan Civil Services (Commutation of Pension) Rules, 1996</t>
  </si>
  <si>
    <t>29</t>
  </si>
  <si>
    <t>Form of declaration by the Government servant for counting specified period of service.</t>
  </si>
  <si>
    <t>30</t>
  </si>
  <si>
    <t>9A</t>
  </si>
  <si>
    <t>Form of Order of admitting service for pension or the basis of declaration etc. of the Government servant.</t>
  </si>
  <si>
    <t>Calculation of EOL</t>
  </si>
  <si>
    <t>31</t>
  </si>
  <si>
    <t>Form of letter to the member or members of the family of a deceased Government servant where valid nomination for the grant of death gratuity exists.</t>
  </si>
  <si>
    <t>Form of letter to the member or members of the family of a deceased Government servant where valid nomination for the grant of death gratuity does not exists.</t>
  </si>
  <si>
    <t>Form of application for the grant of death gratuity on the death of a Government servant.</t>
  </si>
  <si>
    <t>369-370</t>
  </si>
  <si>
    <t>Form of letter to the widow/ widower of a deceased Government servant for grant of Family Pension.</t>
  </si>
  <si>
    <t>Form of application for grant of Family Pension on the death of a Government servant/pensioner.</t>
  </si>
  <si>
    <t>372-373</t>
  </si>
  <si>
    <t>14A</t>
  </si>
  <si>
    <t>Form of details of particulars for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</si>
  <si>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</si>
  <si>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</si>
  <si>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</si>
  <si>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</si>
  <si>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</si>
  <si>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</si>
  <si>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</si>
  <si>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</si>
  <si>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</si>
  <si>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</si>
  <si>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</si>
  <si>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</si>
  <si>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</si>
  <si>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</si>
  <si>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for assessing and authorising the payment of family pension and death gratuity when a Government servant dies while in service.</t>
  </si>
  <si>
    <t>385-392</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</si>
  <si>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</si>
  <si>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</si>
  <si>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</si>
  <si>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</si>
  <si>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</si>
  <si>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</si>
  <si>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</si>
  <si>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</si>
  <si>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</si>
  <si>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</si>
  <si>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</si>
  <si>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</si>
  <si>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</si>
  <si>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</si>
  <si>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</si>
  <si>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</si>
  <si>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</si>
  <si>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</si>
  <si>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Option to workcharged employees  governed by C.P.F. Rules.</t>
  </si>
  <si>
    <t>FORM 8</t>
  </si>
  <si>
    <t>(See Rule 83)</t>
  </si>
  <si>
    <t>Form of letter to the Director, Pension Department Forwarding the pension papers of a Government Servant.</t>
  </si>
  <si>
    <t>Government of Rajasthan</t>
  </si>
  <si>
    <t>Department</t>
  </si>
  <si>
    <t>No</t>
  </si>
  <si>
    <t>Date</t>
  </si>
  <si>
    <t>To,</t>
  </si>
  <si>
    <t>The Director,</t>
  </si>
  <si>
    <t>Pension Department</t>
  </si>
  <si>
    <t>Rajasthan,Jaipur.</t>
  </si>
  <si>
    <t>Subject:-</t>
  </si>
  <si>
    <t xml:space="preserve">Pension papers of </t>
  </si>
  <si>
    <t>for authorization of pension.</t>
  </si>
  <si>
    <t>Sir,</t>
  </si>
  <si>
    <t xml:space="preserve">I am directed to forward herewith the pension papers of </t>
  </si>
  <si>
    <t>of this Department/Office for further necessary action.</t>
  </si>
  <si>
    <t xml:space="preserve">He/She is not a member of C.P.F. and is entitled to Pensionary benefits. </t>
  </si>
  <si>
    <t xml:space="preserve">The details of Government dues which will remain outstanding on the date of retirement of the Government servant and which need to be recovered out of the amount of retirement gratuity are indicated below :- </t>
  </si>
  <si>
    <t>(a)</t>
  </si>
  <si>
    <t>(b)</t>
  </si>
  <si>
    <t>(c)</t>
  </si>
  <si>
    <t>(d)</t>
  </si>
  <si>
    <t xml:space="preserve">(e) </t>
  </si>
  <si>
    <t>The amount of gratuity to be withheld for adjustment of usassessed dues, if any</t>
  </si>
  <si>
    <t>Total</t>
  </si>
  <si>
    <t xml:space="preserve">       Your attention is invited to the list of enclosures which is forwarded herewith. </t>
  </si>
  <si>
    <t>The receipt of this letter may be acknowledged and this Department/Office informed that necessary instructions for the disbursement of pension have been issued to disbursing authority concerned. Outstanding Government dues as mentioned in para. 2 above ma</t>
  </si>
  <si>
    <t>Yours faithfully,</t>
  </si>
  <si>
    <t>Head of Office.</t>
  </si>
  <si>
    <t>List of Enclosures</t>
  </si>
  <si>
    <t xml:space="preserve">Form 5. * </t>
  </si>
  <si>
    <t xml:space="preserve">Form 7 duly completed alongwith enclosures mentioned therein. </t>
  </si>
  <si>
    <t xml:space="preserve">Descriptive Roll in triplicate (From 5 A) * </t>
  </si>
  <si>
    <t xml:space="preserve">Medical certificate of incapacity (if the claim is for invalid pension) </t>
  </si>
  <si>
    <t xml:space="preserve">History of Services-Service Card Part III issued by the Accountant General Rajasthan in case of gazetted officers. </t>
  </si>
  <si>
    <t xml:space="preserve">A statement indicating the reasons for delay in case the pension papers are not forwarded before six months of the retirement of Government servant. </t>
  </si>
  <si>
    <t xml:space="preserve">Brief statement leading to reinstatement of the Government servant in case the Government servant has been reinstated after having been suspended, compulsorily retired, removed or dismissed from service. </t>
  </si>
  <si>
    <t>NOTE :- When initials or name of the Government servant are or is incorrectly given in the various records consulted, this fact should be mentioned in the letter.</t>
  </si>
  <si>
    <t>If a Government servant is compulsorily retired from service and delay is anticipated in obtaining Form 5 and Form 5A from the Government servant, the Head of Office may forward the pension papers to the Director Pension Department without Form 5 and Form</t>
  </si>
  <si>
    <t>FORM 5</t>
  </si>
  <si>
    <t>[See Rules 81 (1)(c) and 83(1)]</t>
  </si>
  <si>
    <t>Particulars to be obtained by the Head of Office from the retiring Government servant eight months before the date of his retirement</t>
  </si>
  <si>
    <t xml:space="preserve">Name : </t>
  </si>
  <si>
    <t xml:space="preserve">(a) Date of birth : </t>
  </si>
  <si>
    <t xml:space="preserve">(b) Date of retirement : </t>
  </si>
  <si>
    <t xml:space="preserve">Three specimen signatures (to be furnished in a separate sheet) duly attested by a Gazetted Government servant. </t>
  </si>
  <si>
    <t xml:space="preserve">Three copies of passport size joint 3photograph with wife or husband (to be attested by the Head of Office) 
(4 copies to be submitted if payment is required outside Rajasthan). </t>
  </si>
  <si>
    <t xml:space="preserve">Three slips showing the particulars of height and personal identification marks duly attested by a Gazetted Government servant. </t>
  </si>
  <si>
    <t xml:space="preserve">Present address. </t>
  </si>
  <si>
    <t xml:space="preserve">Address after retirement. </t>
  </si>
  <si>
    <t xml:space="preserve">Name of the Treasury or the Branch of Public Sector Bank through which the pension is to be drawn. </t>
  </si>
  <si>
    <t xml:space="preserve">Details of the family in Form 3. </t>
  </si>
  <si>
    <t>Attached</t>
  </si>
  <si>
    <t xml:space="preserve"> Indicate whether, family pension is admissible from any other source — Military or Central or any other State Government and/or a public sector undertaking/ autonomous body/Local Fund under the Central or a State Government. </t>
  </si>
  <si>
    <t>NIL</t>
  </si>
  <si>
    <t>←</t>
  </si>
  <si>
    <t>Place</t>
  </si>
  <si>
    <t>Signature</t>
  </si>
  <si>
    <t>Dated the</t>
  </si>
  <si>
    <t>Deptt./Office</t>
  </si>
  <si>
    <t xml:space="preserve">Two slips each bearing the left hand thumb and finger impressions duly attested may be furnished by a person who is not literate to sign his name. If such a Government servant on account of physical disability is unable to give left hand thumb and finger </t>
  </si>
  <si>
    <t xml:space="preserve">Two copies of the passport size photograph of self only need be furnished if the Government servant is governed by chapter (V) C of the Rajasthan Civil Services (pension) Rules, 1996 and is unmarried or a widower or widow. </t>
  </si>
  <si>
    <t xml:space="preserve">Where it is not possible for a Government servant to submit a photograph with his wife or her husband, he or she may submit separate photographs. The photographs shall be attested by the Head of Office. </t>
  </si>
  <si>
    <t xml:space="preserve">Specify a few conspicuous marks, not less than two, if possible. </t>
  </si>
  <si>
    <t xml:space="preserve">Any subsequent change of address should be notified to the Head of Office. </t>
  </si>
  <si>
    <t>FORM 7</t>
  </si>
  <si>
    <t>Form for assessing Pension and Gratuity</t>
  </si>
  <si>
    <t>[See Rules 80,82,83(1) and (3) and 87(1)]</t>
  </si>
  <si>
    <t>(To be sent in duplicate if payment is desired in a different circle of accounting unit)</t>
  </si>
  <si>
    <t>PART I</t>
  </si>
  <si>
    <t xml:space="preserve">Name of the Government servant </t>
  </si>
  <si>
    <t>Father’s name (and also husband’s name in the case of female Government servant)</t>
  </si>
  <si>
    <t xml:space="preserve"> Date of birth (by Christian era)</t>
  </si>
  <si>
    <t>Religion</t>
  </si>
  <si>
    <t>Permanent residential address, showing village, town, district and State</t>
  </si>
  <si>
    <t xml:space="preserve"> Present or last appointment including name of establishment</t>
  </si>
  <si>
    <t>(i) Substantive</t>
  </si>
  <si>
    <t xml:space="preserve">(ii) Officiating, if any   </t>
  </si>
  <si>
    <t xml:space="preserve">(i) Date of beginning of service </t>
  </si>
  <si>
    <t>(ii) Date of ending of service</t>
  </si>
  <si>
    <t>Military Service</t>
  </si>
  <si>
    <t>A.</t>
  </si>
  <si>
    <t>(i)</t>
  </si>
  <si>
    <t xml:space="preserve">Period of Service for which pension or gratuity was sanctioned </t>
  </si>
  <si>
    <t>(ii)</t>
  </si>
  <si>
    <t>Amount and nature of any pension/gratuity received for the same</t>
  </si>
  <si>
    <t>B.</t>
  </si>
  <si>
    <t xml:space="preserve">Period of service for which no pension has been earned but which counts as service under Rajasthan Government (Rule....) </t>
  </si>
  <si>
    <t>Year</t>
  </si>
  <si>
    <t>Month</t>
  </si>
  <si>
    <t>Days</t>
  </si>
  <si>
    <t xml:space="preserve">Civil Service </t>
  </si>
  <si>
    <t xml:space="preserve">Amount and nature of any pension/ Gratuity received for previous Civil service </t>
  </si>
  <si>
    <t>Period of previous Civil Service which counts as qualifying service under Rule</t>
  </si>
  <si>
    <t xml:space="preserve"> Service under other Governments </t>
  </si>
  <si>
    <t xml:space="preserve">Service rendered under Government of India/other State Governments counting for Pension :- </t>
  </si>
  <si>
    <t>Name of Government</t>
  </si>
  <si>
    <t>Years</t>
  </si>
  <si>
    <t>Months</t>
  </si>
  <si>
    <t xml:space="preserve"> Service under Rajasthan Govt. </t>
  </si>
  <si>
    <t>Service rendered under Rajasthan Government</t>
  </si>
  <si>
    <t>Class of pension applicable</t>
  </si>
  <si>
    <t xml:space="preserve">The date on which action initiated to — </t>
  </si>
  <si>
    <t>(i)                 </t>
  </si>
  <si>
    <t xml:space="preserve">obtain the “No demand certificate” from the Directorate of Estates as provided in Rule 79. </t>
  </si>
  <si>
    <t>(ii)               </t>
  </si>
  <si>
    <t xml:space="preserve">assess the service and emoluments quali-fying for pension as provided in Rule 81 and </t>
  </si>
  <si>
    <t>(iii)              </t>
  </si>
  <si>
    <t>assess the Government dues other than the dues relating to the allotment of Govern-ment accommodation as provided in Rule 94 (1)</t>
  </si>
  <si>
    <t xml:space="preserve">Details of omissions, imperfections or defici-encies in the service book which have been ignored under Rule 81 (1)(b)(ii) </t>
  </si>
  <si>
    <t>Nil</t>
  </si>
  <si>
    <t>Total length of qualifying service (for the pur-pose of adding towards broken periods, a month is reckoned as thirty days)</t>
  </si>
  <si>
    <t>Periods of non-Qualifying service</t>
  </si>
  <si>
    <t>From</t>
  </si>
  <si>
    <t>To</t>
  </si>
  <si>
    <t>Total in days</t>
  </si>
  <si>
    <t xml:space="preserve">(i) </t>
  </si>
  <si>
    <t xml:space="preserve">Interruption in service condoned under </t>
  </si>
  <si>
    <t xml:space="preserve">(ii) </t>
  </si>
  <si>
    <t xml:space="preserve">Extraordinary leave not qualifying for </t>
  </si>
  <si>
    <t>*(See attached annexure, if period is more than one)</t>
  </si>
  <si>
    <t xml:space="preserve">(iii) </t>
  </si>
  <si>
    <t xml:space="preserve">period of suspension not treated as qualifying </t>
  </si>
  <si>
    <t xml:space="preserve">(iv) </t>
  </si>
  <si>
    <t xml:space="preserve">Any other service not treated as qualifying </t>
  </si>
  <si>
    <t xml:space="preserve"> (i) </t>
  </si>
  <si>
    <t xml:space="preserve">Period of foreign service where pension contribution is to be paid by the Government servant [GRD below Rule 88 and 81 (1)(b)(vii)] </t>
  </si>
  <si>
    <t>Name of organisation</t>
  </si>
  <si>
    <t>Pay scale of the Govt. Servant</t>
  </si>
  <si>
    <t xml:space="preserve"> Details of pension contribution realised. </t>
  </si>
  <si>
    <t xml:space="preserve">   A. </t>
  </si>
  <si>
    <t xml:space="preserve">Details of deposit of employer’s share with interest of C.P.F. in case work charged service has been counted for pension (GRD1 below rule 14) </t>
  </si>
  <si>
    <t xml:space="preserve"> Emoluments reckoning for pension (See rule 45) </t>
  </si>
  <si>
    <t xml:space="preserve">Substantive pay (officiating pay also to be reckoned other than appointments in leave vacancy or additional charge) </t>
  </si>
  <si>
    <t xml:space="preserve">Personal pay </t>
  </si>
  <si>
    <t>SP/NPA/NCA/RA(average of last ten Months as calculated below)  Special pay/NPA/NCA/RA drawn during the last ten months of service</t>
  </si>
  <si>
    <t>Pay</t>
  </si>
  <si>
    <t>SP/NPA/NCA/RA</t>
  </si>
  <si>
    <t>Average Emoluments (10 months)</t>
  </si>
  <si>
    <t>Date on which Form 5 has been obtained from the Government servant [To be obtained eight months before the date of retirement of  Government servant.]</t>
  </si>
  <si>
    <t xml:space="preserve">Proposed pension (calculation sheet enclosed) </t>
  </si>
  <si>
    <t xml:space="preserve">Proposed retirement gratuity (calculation sheet enclosed) </t>
  </si>
  <si>
    <t xml:space="preserve"> Date from which pension is to commence</t>
  </si>
  <si>
    <t>Proposed amount of provisional pension. If departmental or judicial proceeding is inst-ituted against the Government servant before retirement</t>
  </si>
  <si>
    <t xml:space="preserve"> Amount of Government dues recoverable out of Gratuity</t>
  </si>
  <si>
    <t>rent for the allotment of Government accommodation [See Sub-rules(2), (3) and (4) of Rule 93.</t>
  </si>
  <si>
    <t>Dues referred to in Rule 94</t>
  </si>
  <si>
    <t>(attach details in Annexure I)</t>
  </si>
  <si>
    <t xml:space="preserve">Whether nomination made for retirement gratuity/death gratuity (if yes, enclose a copy of the same.) </t>
  </si>
  <si>
    <t xml:space="preserve">Whether nomination made for payment of L.T.A and commutation amount and if so, enclose a copy of the same. </t>
  </si>
  <si>
    <t>Whether family pension, applies to the Government servant, and if so—-</t>
  </si>
  <si>
    <t>(i) </t>
  </si>
  <si>
    <t xml:space="preserve">emoluments reckoning for the family pension </t>
  </si>
  <si>
    <t>(ii) </t>
  </si>
  <si>
    <t>the amount of the family pension beco-ming payable to the family of the Gove-rnment servant, if death takes place after retirement</t>
  </si>
  <si>
    <t>(a) </t>
  </si>
  <si>
    <t xml:space="preserve"> before attaining the age of 65 year, or Rs</t>
  </si>
  <si>
    <t>(b) </t>
  </si>
  <si>
    <t>after attaining the age of 65 years ……Rs</t>
  </si>
  <si>
    <t>(iii)  </t>
  </si>
  <si>
    <t>Complete and up-to-date details of the family as given in Form 3</t>
  </si>
  <si>
    <t>Attached Form 3</t>
  </si>
  <si>
    <t>S. No.</t>
  </si>
  <si>
    <t>Name of the member of the family</t>
  </si>
  <si>
    <t>Relationship with the Government servant</t>
  </si>
  <si>
    <t>Height</t>
  </si>
  <si>
    <t>Identification marks</t>
  </si>
  <si>
    <t>Place of payment of pension (Treasury, Sub-Treasury or Branch of Public sector Bank)</t>
  </si>
  <si>
    <t xml:space="preserve">Details of Provisional Pension and retirement gratuity paid, if any, in case pension case is sent after retirement. </t>
  </si>
  <si>
    <t>Signature of the</t>
  </si>
  <si>
    <r>
      <t>Enclosures</t>
    </r>
    <r>
      <rPr>
        <sz val="12"/>
        <rFont val="Calibri"/>
        <family val="2"/>
      </rPr>
      <t>:-</t>
    </r>
  </si>
  <si>
    <t xml:space="preserve">  Details of amount of Government dues recoverable from gratuity. </t>
  </si>
  <si>
    <t xml:space="preserve">(Annexure I) </t>
  </si>
  <si>
    <t xml:space="preserve"> Calculation sheet (Annexure II) </t>
  </si>
  <si>
    <t xml:space="preserve">Retirement order (Form 6) </t>
  </si>
  <si>
    <t xml:space="preserve">Tentative/final Last Pay Certificate (Form 31) </t>
  </si>
  <si>
    <t xml:space="preserve">Certificate for counting officiating pay (Form 32) </t>
  </si>
  <si>
    <t xml:space="preserve">Application to the Treasury Officer for issue of no dues certificate in respect of long term advances (Form 28) or certificate of the Government servant for not taking any L.T.A. (Form 28 A) </t>
  </si>
  <si>
    <t xml:space="preserve">Application to Directorate of Estates/P.W.D. for issue of No Demand Certificate in respect of Government accommodation (Form 27) or certificate of the Government servant for not occupying Government accommodation (Form 27 A) </t>
  </si>
  <si>
    <t xml:space="preserve">Nomination for- </t>
  </si>
  <si>
    <t xml:space="preserve">Retirement/Death Gratuity; (Form 1 or 2) </t>
  </si>
  <si>
    <t xml:space="preserve">(ii)                  </t>
  </si>
  <si>
    <t xml:space="preserve">Life Time arrears of pension </t>
  </si>
  <si>
    <t>(iii)</t>
  </si>
  <si>
    <t xml:space="preserve">Commuted amount of pension </t>
  </si>
  <si>
    <t xml:space="preserve">Application for commutation of pension </t>
  </si>
  <si>
    <t xml:space="preserve">(Form 1 or 2 of R.C.S(Commutation) Rules,1996) </t>
  </si>
  <si>
    <t xml:space="preserve">Declaration by the Government servant and order for admitting service for pension (Form 9 &amp; 9 A) </t>
  </si>
  <si>
    <t xml:space="preserve">Form of option for pension in case of work charged employees </t>
  </si>
  <si>
    <t>PART II</t>
  </si>
  <si>
    <t>Section I</t>
  </si>
  <si>
    <t>Account enfacement :</t>
  </si>
  <si>
    <t>Total period of qualifying service, which has been accepted for the grant of superannuation or retiring or invalid or compensation or compulsory retirement pension and gratuity, with reasons for disallowance, if any (other than disallowance indicated in Pa</t>
  </si>
  <si>
    <t xml:space="preserve">Amount of superannuation or retiring or in valid or compensation or compulsory retirement pension or gratuity that has been admitted </t>
  </si>
  <si>
    <t>Type</t>
  </si>
  <si>
    <t>Gratuity</t>
  </si>
  <si>
    <t>Pension</t>
  </si>
  <si>
    <t>The date from which superannuation or retiring or invalid or compensation or compulsory retirement pension or gratuity is admissible</t>
  </si>
  <si>
    <t>Head of Account to which superannuation or retiring or invalid or compensation or compulsory retirement pension or gratuity is chargeable</t>
  </si>
  <si>
    <t xml:space="preserve">The amount of the Family Pension becoming payable to the entitled members of the family in the event of death of the Government servant after retirement </t>
  </si>
  <si>
    <t>Section II</t>
  </si>
  <si>
    <t xml:space="preserve">Name of the Government servant   </t>
  </si>
  <si>
    <t xml:space="preserve">Class of pension or gratuity  </t>
  </si>
  <si>
    <t xml:space="preserve">Amount of pension authorized </t>
  </si>
  <si>
    <t xml:space="preserve">Amount of gratuity authorized </t>
  </si>
  <si>
    <t xml:space="preserve">Date of commencement of pension </t>
  </si>
  <si>
    <t>Amount of family pension in the event of death after retirement</t>
  </si>
  <si>
    <t xml:space="preserve">(i)                  </t>
  </si>
  <si>
    <t xml:space="preserve">if death takes place before 65 years of age, or </t>
  </si>
  <si>
    <t>if death takes place after 65 years of age</t>
  </si>
  <si>
    <t>The Government dues recoverable out of gratuity before authorising its payment</t>
  </si>
  <si>
    <t>The amount of cash deposit or the amount of gratuity held over for adjustment of unassessed Government dues</t>
  </si>
  <si>
    <t xml:space="preserve">Date on which the pension papers received by the Director, Pension........ </t>
  </si>
  <si>
    <t>Director,</t>
  </si>
  <si>
    <t>ANNEXURE I</t>
  </si>
  <si>
    <t>to S. No.- 24 of Form 7</t>
  </si>
  <si>
    <t>Details of amount of Government dues recoverable.</t>
  </si>
  <si>
    <t>Name of the Government servant :</t>
  </si>
  <si>
    <t>Designation :</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</si>
  <si>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</si>
  <si>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</si>
  <si>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</si>
  <si>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</si>
  <si>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</si>
  <si>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</si>
  <si>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</si>
  <si>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</si>
  <si>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</si>
  <si>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</si>
  <si>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</si>
  <si>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</si>
  <si>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</si>
  <si>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</si>
  <si>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</si>
  <si>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</si>
  <si>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</si>
  <si>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</si>
  <si>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</si>
  <si>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</si>
  <si>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</si>
  <si>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</si>
  <si>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</si>
  <si>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</si>
  <si>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</si>
  <si>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</si>
  <si>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Seal</t>
  </si>
  <si>
    <t>(HEAD OF OFFICE)</t>
  </si>
  <si>
    <t>In case no amount of Government dues is recoverable, nil may be shown in the above columns No.4 and 5, and following certificate recorded.</t>
  </si>
  <si>
    <t>ANNEXURE II</t>
  </si>
  <si>
    <t>to S. No. 20 &amp; 21 of form 7</t>
  </si>
  <si>
    <t>CALCULATION SHEET</t>
  </si>
  <si>
    <t xml:space="preserve">AMOUNT OF PENSION </t>
  </si>
  <si>
    <t>Emoluments last drawn</t>
  </si>
  <si>
    <t>X</t>
  </si>
  <si>
    <t>Completed six monthly period of qualifying service</t>
  </si>
  <si>
    <t>=</t>
  </si>
  <si>
    <t>Pension Amt.</t>
  </si>
  <si>
    <t xml:space="preserve">AMOUNT OF RETIREMENT/DEATH GRATUITY. </t>
  </si>
  <si>
    <t xml:space="preserve">Amount of Ret. / death Gr. </t>
  </si>
  <si>
    <t>OR</t>
  </si>
  <si>
    <t>16.5 times of pay at the time of retirement,whichever is less. This amount should not be more than Rs. 10.0 lacs.</t>
  </si>
  <si>
    <t>HEAD OF OFFICE (Seal)</t>
  </si>
  <si>
    <t>FORM 5A</t>
  </si>
  <si>
    <t>(See Rules 81 (1) (d) and 83 (1) and note in Form 5)</t>
  </si>
  <si>
    <t>(in triplicate)</t>
  </si>
  <si>
    <t>DETAILS OF PARTICULARS OF GOVERNMENT SERVANT</t>
  </si>
  <si>
    <t>Three specimen signatures:</t>
  </si>
  <si>
    <t xml:space="preserve">Three copies of passport size joint photograph with wife or husband (to be attested by the Head of Office ) (4 copies to be submitted if payment is required outside Rajasthan) </t>
  </si>
  <si>
    <t xml:space="preserve">Height : </t>
  </si>
  <si>
    <t xml:space="preserve">Personal identification mark: </t>
  </si>
  <si>
    <t xml:space="preserve"> Left/Right hand thumb and Thumb Index Middle Ring Lit finger impressions (in case not literate to sign). </t>
  </si>
  <si>
    <t xml:space="preserve"> Present Address: </t>
  </si>
  <si>
    <t xml:space="preserve">Address after retirement : </t>
  </si>
  <si>
    <t xml:space="preserve"> Name of Treasury/Branch of Public Sector Bank through which the pension is to be drawn : </t>
  </si>
  <si>
    <t xml:space="preserve">(See Notes 2 and 3 in Form 5) </t>
  </si>
  <si>
    <t>Signature of the applicant.</t>
  </si>
  <si>
    <t>Attested :</t>
  </si>
  <si>
    <t xml:space="preserve">Dated </t>
  </si>
  <si>
    <t>Name and designation(With Seal) of Attesting Officer.</t>
  </si>
  <si>
    <t xml:space="preserve"> Address after retirement : </t>
  </si>
  <si>
    <t>FORM 6</t>
  </si>
  <si>
    <t>(See GRD below Rule 78)</t>
  </si>
  <si>
    <t>Form of order of Retirement</t>
  </si>
  <si>
    <t>No.</t>
  </si>
  <si>
    <t xml:space="preserve">Dated the </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</si>
  <si>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</si>
  <si>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</si>
  <si>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</si>
  <si>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</si>
  <si>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</si>
  <si>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</si>
  <si>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</si>
  <si>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</si>
  <si>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</si>
  <si>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</si>
  <si>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</si>
  <si>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</si>
  <si>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</si>
  <si>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</si>
  <si>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&gt;&gt; The separate order copy is attached&lt;&lt;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</si>
  <si>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</si>
  <si>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</si>
  <si>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</si>
  <si>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</si>
  <si>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</si>
  <si>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</si>
  <si>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</si>
  <si>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</si>
  <si>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</si>
  <si>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death</t>
  </si>
  <si>
    <t>C</t>
  </si>
  <si>
    <t>voluntary</t>
  </si>
  <si>
    <t>Form 31</t>
  </si>
  <si>
    <t>[See rule 8 and 96 (4)]</t>
  </si>
  <si>
    <t>Form of Tentative Last Pay Certificate</t>
  </si>
  <si>
    <t>(To be attached with form 7 or 18)</t>
  </si>
  <si>
    <t>Office</t>
  </si>
  <si>
    <t>Tentative/Final Last Pay Certificate of</t>
  </si>
  <si>
    <t>who has been</t>
  </si>
  <si>
    <t>on</t>
  </si>
  <si>
    <t>He has been be paid up to</t>
  </si>
  <si>
    <t>at the following rates :—</t>
  </si>
  <si>
    <t>P.M.</t>
  </si>
  <si>
    <t>Officiating pay</t>
  </si>
  <si>
    <t>Special pay</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</si>
  <si>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</si>
  <si>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</si>
  <si>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</si>
  <si>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</si>
  <si>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</si>
  <si>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</si>
  <si>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</si>
  <si>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</si>
  <si>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</si>
  <si>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</si>
  <si>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</si>
  <si>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</si>
  <si>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</si>
  <si>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</si>
  <si>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</si>
  <si>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</si>
  <si>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</si>
  <si>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</si>
  <si>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</si>
  <si>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</si>
  <si>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</si>
  <si>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</si>
  <si>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</si>
  <si>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</si>
  <si>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</si>
  <si>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 xml:space="preserve">working as </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</si>
  <si>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</si>
  <si>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</si>
  <si>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</si>
  <si>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</si>
  <si>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</si>
  <si>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</si>
  <si>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</si>
  <si>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</si>
  <si>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</si>
  <si>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</si>
  <si>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</si>
  <si>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</si>
  <si>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</si>
  <si>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</si>
  <si>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</si>
  <si>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</si>
  <si>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</si>
  <si>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</si>
  <si>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</si>
  <si>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</si>
  <si>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</si>
  <si>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</si>
  <si>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</si>
  <si>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</si>
  <si>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</si>
  <si>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</si>
  <si>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</si>
  <si>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</si>
  <si>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</si>
  <si>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</si>
  <si>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</si>
  <si>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</si>
  <si>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</si>
  <si>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</si>
  <si>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</si>
  <si>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</si>
  <si>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</si>
  <si>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</si>
  <si>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</si>
  <si>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</si>
  <si>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</si>
  <si>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</si>
  <si>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</si>
  <si>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</si>
  <si>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</si>
  <si>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</si>
  <si>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</si>
  <si>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</si>
  <si>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</si>
  <si>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</si>
  <si>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</si>
  <si>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</si>
  <si>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</si>
  <si>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</si>
  <si>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</si>
  <si>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</si>
  <si>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</si>
  <si>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</si>
  <si>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</si>
  <si>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</si>
  <si>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</si>
  <si>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</si>
  <si>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</si>
  <si>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</si>
  <si>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</si>
  <si>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</si>
  <si>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</si>
  <si>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</si>
  <si>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</si>
  <si>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 xml:space="preserve">Dated : </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</si>
  <si>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</si>
  <si>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</si>
  <si>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</si>
  <si>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</si>
  <si>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</si>
  <si>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</si>
  <si>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</si>
  <si>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</si>
  <si>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</si>
  <si>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</si>
  <si>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</si>
  <si>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</si>
  <si>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</si>
  <si>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</si>
  <si>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</si>
  <si>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</si>
  <si>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</si>
  <si>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</si>
  <si>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</si>
  <si>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</si>
  <si>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</si>
  <si>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</si>
  <si>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</si>
  <si>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</si>
  <si>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</si>
  <si>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Signature of Head of Office</t>
  </si>
  <si>
    <t>Form for acknowledging the receipt of the nomination form by the Head of Office</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</si>
  <si>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</si>
  <si>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</si>
  <si>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</si>
  <si>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</si>
  <si>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</si>
  <si>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</si>
  <si>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</si>
  <si>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</si>
  <si>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</si>
  <si>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</si>
  <si>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</si>
  <si>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3</t>
  </si>
  <si>
    <t>[See Rule 74]</t>
  </si>
  <si>
    <t>Details of family</t>
  </si>
  <si>
    <t>Date of birth</t>
  </si>
  <si>
    <t>Date of appointment</t>
  </si>
  <si>
    <t>Details of members of my family</t>
  </si>
  <si>
    <t>*as on</t>
  </si>
  <si>
    <t>Serial No.</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</si>
  <si>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</si>
  <si>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</si>
  <si>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</si>
  <si>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</si>
  <si>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</si>
  <si>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</si>
  <si>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</si>
  <si>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</si>
  <si>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</si>
  <si>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</si>
  <si>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</si>
  <si>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</si>
  <si>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</si>
  <si>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</si>
  <si>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</si>
  <si>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FORM-1</t>
  </si>
  <si>
    <t>See Rule 5 (2), 6(1), 11, 12, 13, and 14</t>
  </si>
  <si>
    <t>(To be submitted in duplicate before/after retirement but within one years of the date of retirement)</t>
  </si>
  <si>
    <t>PART-I</t>
  </si>
  <si>
    <t>(Here indicate the designation and full address of the Head of Office)</t>
  </si>
  <si>
    <t>Sub:  Commutation of pension without Medical Examination.</t>
  </si>
  <si>
    <t xml:space="preserve">I desire to commute a fraction of my pension as indicated below in accordance </t>
  </si>
  <si>
    <t>with the provisions of the Rajasthan Civil Services (Commutation of Pension) Rules, 1996. This application is being submitted before/after my retirement. The necessary particulars are furnished below:-</t>
  </si>
  <si>
    <t>Name (in Block letters)</t>
  </si>
  <si>
    <t xml:space="preserve">Father’s name (also husband’s name in the case of a female Government servant). </t>
  </si>
  <si>
    <t xml:space="preserve">Designation at the time of retirement/ at the time of submission of application while in service. </t>
  </si>
  <si>
    <t xml:space="preserve">Name of Office/Department in which employed. </t>
  </si>
  <si>
    <t xml:space="preserve">Date of birth (by Christian era) </t>
  </si>
  <si>
    <t xml:space="preserve">Date of retirement/on which to retire. </t>
  </si>
  <si>
    <t xml:space="preserve">Class of pension on which retired/ on which to retire. </t>
  </si>
  <si>
    <t xml:space="preserve"> *fraction of pension proposed to be commuted.</t>
  </si>
  <si>
    <t xml:space="preserve">*The applicant should indicate the fraction of the amount of monthly pension (subject to a maximum of one third thereof) which he desires to commute and not the amount in rupees. </t>
  </si>
  <si>
    <t xml:space="preserve">No. and date of the Pension Payment Order, if issued (Not applicable when application is made before retirement). </t>
  </si>
  <si>
    <t xml:space="preserve">** Disbursing authority for payment of Pension </t>
  </si>
  <si>
    <t>a</t>
  </si>
  <si>
    <t xml:space="preserve">complete address of the Treasury/Sub-Treasury to be indicated). </t>
  </si>
  <si>
    <t>b</t>
  </si>
  <si>
    <t xml:space="preserve"> (i)</t>
  </si>
  <si>
    <t xml:space="preserve"> Branch of the Nationalised Bank  with complete postal address,</t>
  </si>
  <si>
    <t xml:space="preserve">Bank Account No. to which monthly pension is being credited each month. </t>
  </si>
  <si>
    <t>c</t>
  </si>
  <si>
    <t xml:space="preserve"> Pension Payment Officer. </t>
  </si>
  <si>
    <t>.</t>
  </si>
  <si>
    <t>Name &amp; Postal Address</t>
  </si>
  <si>
    <t>Note:</t>
  </si>
  <si>
    <t>The Payment of commuted value of pension shall be made through the disbursing authority from which pension is being drawn, it is not open to an applicant to draw the commuted value of pension from a disbursing authority other than the disbursing authority</t>
  </si>
  <si>
    <t>PART-II</t>
  </si>
  <si>
    <t>ACKNOWLEDGEMENT</t>
  </si>
  <si>
    <t>Received from</t>
  </si>
  <si>
    <t>(Designation)</t>
  </si>
  <si>
    <t xml:space="preserve">application in part I of </t>
  </si>
  <si>
    <t>Form 1 for the commutation of a fraction of pension without medical examination.</t>
  </si>
  <si>
    <t>Head of Office</t>
  </si>
  <si>
    <t>This acknowledgement is to be signed, stamped and dated and is to be detached from the form and handed over to the applicant, if the form has been received by the post, it has to be acknowledged on the same date and the acknowledgement send under register</t>
  </si>
  <si>
    <t xml:space="preserve">     **            </t>
  </si>
  <si>
    <t xml:space="preserve"> Score out which is not applicable.</t>
  </si>
  <si>
    <t>PART-III</t>
  </si>
  <si>
    <t>Forwarded to the Director, Pension Department, Rajasthan, Jaipur with the remarks that :-</t>
  </si>
  <si>
    <t xml:space="preserve"> the particulars furnished by the applicant in part I have been verified and are correct; </t>
  </si>
  <si>
    <t xml:space="preserve"> the applicant is eligible to get a fraction of his pension commuted without medical examination; </t>
  </si>
  <si>
    <t>the commuted value of pension determined with reference to the Table applicable at present comes to Rs</t>
  </si>
  <si>
    <t>(iv)</t>
  </si>
  <si>
    <t>the amount of residuary pension after commutation will be Rs</t>
  </si>
  <si>
    <t xml:space="preserve"> It is requested that further action to authorise the payment of the amount of commuted value of pension may be taken as in rule 14 of the Rajasthan Civil Services (Commutation of Pension ) Rules, 1996. </t>
  </si>
  <si>
    <t>The receipt of Part I of the Form has been acknowledged in part II which has been forwarded separately to the applicant on</t>
  </si>
  <si>
    <t>Place:</t>
  </si>
  <si>
    <t>Date :</t>
  </si>
  <si>
    <t>(See Rule 7)</t>
  </si>
  <si>
    <t>Head Of Office</t>
  </si>
  <si>
    <t xml:space="preserve">(Place) </t>
  </si>
  <si>
    <t>I,............................................................................................................................</t>
  </si>
  <si>
    <t xml:space="preserve">hereby (Name of </t>
  </si>
  <si>
    <t>the pensioner in capital letters) nominate the person named below, under Rule 7 of the Rajasthan Civil Services (Commutation of Pension) Rules, 1996</t>
  </si>
  <si>
    <t>Name and address of the nominee</t>
  </si>
  <si>
    <t>Relationship with the pensioner</t>
  </si>
  <si>
    <t>If nominee is minor</t>
  </si>
  <si>
    <t>Name and address of person who may receive the said commuted value during the nominee’s minority</t>
  </si>
  <si>
    <t xml:space="preserve">Name and
address of other
nominee in case
the nominee
under column (1)
predeceases the
pensioner
</t>
  </si>
  <si>
    <t>Relationship with  pensioner</t>
  </si>
  <si>
    <t>Date of birth if the other nominee is minor</t>
  </si>
  <si>
    <t>Name and address of person who may receive the commuted value of pension during the other nominee’s minority</t>
  </si>
  <si>
    <t>Contingency on happening of which nomination shall become invalid</t>
  </si>
  <si>
    <t xml:space="preserve">Place </t>
  </si>
  <si>
    <t>Signature (or thumb-impression if illiterate) and</t>
  </si>
  <si>
    <t xml:space="preserve">Date </t>
  </si>
  <si>
    <t xml:space="preserve"> Name of Pensioner.</t>
  </si>
  <si>
    <t>Witness: Signature:</t>
  </si>
  <si>
    <t>Address :</t>
  </si>
  <si>
    <t>STAMP</t>
  </si>
  <si>
    <t>Acknowledgement to be sent by the Head of Office</t>
  </si>
  <si>
    <t>Certified  that  the  nomination  has  been  received  from</t>
  </si>
  <si>
    <t xml:space="preserve">(Name of Pensioner) whose address is </t>
  </si>
  <si>
    <t>Place :</t>
  </si>
  <si>
    <t xml:space="preserve">Date: </t>
  </si>
  <si>
    <t>FORM 9</t>
  </si>
  <si>
    <t>(See rule 81 (1) (a) (vi) )</t>
  </si>
  <si>
    <t>Form of Declaration by the Government servant for counting specified period of service.</t>
  </si>
  <si>
    <t>(on plain paper)</t>
  </si>
  <si>
    <t>who son of</t>
  </si>
  <si>
    <t>Aged</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</si>
  <si>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</si>
  <si>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</si>
  <si>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</si>
  <si>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</si>
  <si>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</si>
  <si>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</si>
  <si>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</si>
  <si>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</si>
  <si>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</si>
  <si>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</si>
  <si>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</si>
  <si>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</si>
  <si>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</si>
  <si>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</si>
  <si>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</si>
  <si>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</si>
  <si>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</si>
  <si>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</si>
  <si>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</si>
  <si>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</si>
  <si>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</si>
  <si>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</si>
  <si>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</si>
  <si>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Statement showing the details of Extraordinay leave not qualify for pension purpose</t>
  </si>
  <si>
    <t>Name of employee</t>
  </si>
  <si>
    <t>Clear EOL data</t>
  </si>
  <si>
    <t>Fom</t>
  </si>
  <si>
    <t>TOTAL DAYS</t>
  </si>
  <si>
    <t xml:space="preserve"> Non qualify periods</t>
  </si>
  <si>
    <t>16.18.1.22.5.19.8√97263.0458756048</t>
  </si>
  <si>
    <t>Photo copy of Pay Slip generated by Pay Manager.</t>
  </si>
  <si>
    <t>32</t>
  </si>
  <si>
    <t>Encl. Photo copy of Pay Slip generated by Pay Manager (on page no 32)</t>
  </si>
  <si>
    <t>Home</t>
  </si>
  <si>
    <t>Name of Department with address (Office ID)</t>
  </si>
  <si>
    <t>Office ID</t>
  </si>
  <si>
    <t>(अंग्रेजी के बड़े अक्षरों में भरा जाना सुनिश्चित करावें)</t>
  </si>
  <si>
    <t xml:space="preserve">Photo copy of PAN card </t>
  </si>
  <si>
    <t xml:space="preserve">Photo copy of Adhar card </t>
  </si>
  <si>
    <t>Photo copy of front page of Bank Pass Book</t>
  </si>
  <si>
    <t>2A</t>
  </si>
  <si>
    <t>2B</t>
  </si>
  <si>
    <t>2C</t>
  </si>
  <si>
    <t>Additional documents attached (in reference of Pension Department letter dated 03-01-22/21-01-22</t>
  </si>
  <si>
    <t>Mobile No. of Pensioner &amp; E-mail ID</t>
  </si>
  <si>
    <t>IF($N$1="No Family","--N.A.--"</t>
  </si>
</sst>
</file>

<file path=xl/styles.xml><?xml version="1.0" encoding="utf-8"?>
<styleSheet xmlns="http://schemas.openxmlformats.org/spreadsheetml/2006/main">
  <numFmts count="4">
    <numFmt numFmtId="164" formatCode="dd/mm/yyyy;@"/>
    <numFmt numFmtId="165" formatCode="_(&quot;Rs &quot;* #,##0_);_(&quot;Rs &quot;* \(#,##0\);_(&quot;Rs &quot;* &quot;-&quot;_);_(@_)"/>
    <numFmt numFmtId="166" formatCode="[$-F800]dddd\,\ mmmm\ dd\,\ yyyy"/>
    <numFmt numFmtId="167" formatCode="_-* #,##0.00\ [$Ft-40E]_-;\-* #,##0.00\ [$Ft-40E]_-;_-* &quot;-&quot;??\ [$Ft-40E]_-;_-@_-"/>
  </numFmts>
  <fonts count="63">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name val="Arial"/>
      <family val="2"/>
    </font>
    <font>
      <b/>
      <sz val="14"/>
      <color indexed="9"/>
      <name val="Calibri"/>
      <family val="2"/>
    </font>
    <font>
      <sz val="14"/>
      <name val="Sylfaen"/>
      <family val="1"/>
    </font>
    <font>
      <b/>
      <sz val="14"/>
      <name val="Calibri"/>
      <family val="2"/>
    </font>
    <font>
      <sz val="14"/>
      <name val="Calibri"/>
      <family val="2"/>
    </font>
    <font>
      <sz val="12"/>
      <name val="Arial"/>
      <family val="2"/>
    </font>
    <font>
      <sz val="12"/>
      <name val="Calibri"/>
      <family val="2"/>
    </font>
    <font>
      <b/>
      <sz val="12"/>
      <color theme="1"/>
      <name val="Calibri"/>
      <family val="2"/>
      <scheme val="minor"/>
    </font>
    <font>
      <sz val="12"/>
      <color theme="1"/>
      <name val="Calibri"/>
      <family val="2"/>
      <scheme val="minor"/>
    </font>
    <font>
      <sz val="12"/>
      <color indexed="8"/>
      <name val="Calibri"/>
      <family val="2"/>
    </font>
    <font>
      <b/>
      <sz val="11"/>
      <color theme="1"/>
      <name val="Arial"/>
      <family val="2"/>
    </font>
    <font>
      <sz val="10"/>
      <color indexed="8"/>
      <name val="MS Sans Serif"/>
      <family val="2"/>
    </font>
    <font>
      <sz val="12"/>
      <name val="Sylfaen"/>
      <family val="1"/>
    </font>
    <font>
      <b/>
      <sz val="12"/>
      <name val="Calibri"/>
      <family val="2"/>
    </font>
    <font>
      <sz val="10"/>
      <name val="Calibri"/>
      <family val="2"/>
    </font>
    <font>
      <b/>
      <sz val="8"/>
      <color indexed="81"/>
      <name val="Tahoma"/>
      <family val="2"/>
    </font>
    <font>
      <b/>
      <sz val="12"/>
      <name val="Sylfaen"/>
      <family val="1"/>
    </font>
    <font>
      <sz val="11"/>
      <name val="Calibri"/>
      <family val="2"/>
    </font>
    <font>
      <sz val="8"/>
      <name val="Calibri"/>
      <family val="2"/>
    </font>
    <font>
      <i/>
      <sz val="12"/>
      <name val="Calibri"/>
      <family val="2"/>
    </font>
    <font>
      <b/>
      <u/>
      <sz val="12"/>
      <name val="Calibri"/>
      <family val="2"/>
    </font>
    <font>
      <i/>
      <u/>
      <sz val="12"/>
      <name val="Calibri"/>
      <family val="2"/>
    </font>
    <font>
      <u/>
      <sz val="12"/>
      <name val="Calibri"/>
      <family val="2"/>
    </font>
    <font>
      <sz val="12"/>
      <name val="Times New Roman"/>
      <family val="1"/>
    </font>
    <font>
      <b/>
      <i/>
      <u/>
      <sz val="12"/>
      <name val="Calibri"/>
      <family val="2"/>
    </font>
    <font>
      <b/>
      <i/>
      <sz val="9"/>
      <name val="Calibri"/>
      <family val="2"/>
    </font>
    <font>
      <b/>
      <i/>
      <u/>
      <sz val="12"/>
      <color indexed="10"/>
      <name val="Calibri"/>
      <family val="2"/>
    </font>
    <font>
      <sz val="10"/>
      <name val="Sylfaen"/>
      <family val="1"/>
    </font>
    <font>
      <b/>
      <sz val="11"/>
      <name val="Calibri"/>
      <family val="2"/>
    </font>
    <font>
      <sz val="10"/>
      <name val="Tahoma"/>
      <family val="2"/>
    </font>
    <font>
      <b/>
      <sz val="10"/>
      <name val="Tahoma"/>
      <family val="2"/>
    </font>
    <font>
      <sz val="12"/>
      <name val="Tahoma"/>
      <family val="2"/>
    </font>
    <font>
      <b/>
      <sz val="10"/>
      <name val="Calibri"/>
      <family val="2"/>
    </font>
    <font>
      <b/>
      <i/>
      <u/>
      <sz val="12"/>
      <color indexed="56"/>
      <name val="Calibri"/>
      <family val="2"/>
    </font>
    <font>
      <b/>
      <i/>
      <u/>
      <sz val="12"/>
      <color theme="5" tint="-0.249977111117893"/>
      <name val="Calibri"/>
      <family val="2"/>
    </font>
    <font>
      <sz val="9"/>
      <name val="Calibri"/>
      <family val="2"/>
    </font>
    <font>
      <sz val="14"/>
      <name val="Arial"/>
      <family val="2"/>
    </font>
    <font>
      <b/>
      <sz val="14"/>
      <name val="Tahoma"/>
      <family val="2"/>
    </font>
    <font>
      <sz val="14"/>
      <name val="Tahoma"/>
      <family val="2"/>
    </font>
    <font>
      <u/>
      <sz val="10"/>
      <color indexed="12"/>
      <name val="Arial"/>
      <family val="2"/>
    </font>
    <font>
      <b/>
      <sz val="16"/>
      <color indexed="12"/>
      <name val="Arial"/>
      <family val="2"/>
    </font>
    <font>
      <sz val="12"/>
      <color indexed="43"/>
      <name val="Arial"/>
      <family val="2"/>
    </font>
    <font>
      <b/>
      <sz val="16"/>
      <color indexed="36"/>
      <name val="Times New Roman"/>
      <family val="1"/>
    </font>
    <font>
      <sz val="8.5"/>
      <color indexed="8"/>
      <name val="MS Sans Serif"/>
      <family val="2"/>
    </font>
    <font>
      <b/>
      <u/>
      <sz val="16"/>
      <color indexed="12"/>
      <name val="Arial"/>
      <family val="2"/>
    </font>
    <font>
      <b/>
      <sz val="14"/>
      <name val="Calibri"/>
      <family val="2"/>
      <scheme val="minor"/>
    </font>
    <font>
      <sz val="10"/>
      <name val="Calibri"/>
      <family val="2"/>
      <scheme val="minor"/>
    </font>
    <font>
      <i/>
      <u/>
      <sz val="14"/>
      <name val="Calibri"/>
      <family val="2"/>
    </font>
    <font>
      <b/>
      <sz val="14"/>
      <color theme="1"/>
      <name val="Calibri"/>
      <family val="2"/>
      <scheme val="minor"/>
    </font>
  </fonts>
  <fills count="14">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indexed="10"/>
      </patternFill>
    </fill>
    <fill>
      <patternFill patternType="solid">
        <fgColor indexed="26"/>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2"/>
        <bgColor indexed="64"/>
      </patternFill>
    </fill>
    <fill>
      <patternFill patternType="solid">
        <fgColor indexed="55"/>
        <bgColor indexed="64"/>
      </patternFill>
    </fill>
    <fill>
      <patternFill patternType="solid">
        <fgColor indexed="14"/>
        <bgColor indexed="64"/>
      </patternFill>
    </fill>
    <fill>
      <patternFill patternType="solid">
        <fgColor indexed="43"/>
        <bgColor indexed="64"/>
      </patternFill>
    </fill>
    <fill>
      <patternFill patternType="solid">
        <fgColor indexed="51"/>
        <bgColor indexed="64"/>
      </patternFill>
    </fill>
  </fills>
  <borders count="40">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8">
    <xf numFmtId="0" fontId="0" fillId="0" borderId="0"/>
    <xf numFmtId="0" fontId="4" fillId="0" borderId="0"/>
    <xf numFmtId="0" fontId="14" fillId="0" borderId="0"/>
    <xf numFmtId="0" fontId="2" fillId="2" borderId="1" applyNumberFormat="0" applyAlignment="0" applyProtection="0"/>
    <xf numFmtId="0" fontId="1" fillId="0" borderId="0"/>
    <xf numFmtId="0" fontId="14" fillId="0" borderId="0"/>
    <xf numFmtId="0" fontId="14" fillId="0" borderId="0"/>
    <xf numFmtId="0" fontId="14" fillId="0" borderId="0"/>
    <xf numFmtId="0" fontId="14" fillId="0" borderId="0"/>
    <xf numFmtId="0" fontId="14" fillId="0" borderId="0"/>
    <xf numFmtId="0" fontId="14" fillId="0" borderId="0"/>
    <xf numFmtId="0" fontId="3" fillId="3" borderId="2"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0" fontId="15" fillId="5" borderId="11">
      <alignment horizontal="center" vertical="center" wrapText="1"/>
    </xf>
    <xf numFmtId="0" fontId="14" fillId="6" borderId="0" applyNumberFormat="0" applyFont="0" applyBorder="0" applyAlignment="0" applyProtection="0"/>
    <xf numFmtId="0" fontId="25" fillId="0" borderId="0"/>
    <xf numFmtId="0" fontId="53" fillId="0" borderId="0" applyNumberFormat="0" applyFill="0" applyBorder="0" applyAlignment="0" applyProtection="0">
      <alignment vertical="top"/>
      <protection locked="0"/>
    </xf>
  </cellStyleXfs>
  <cellXfs count="675">
    <xf numFmtId="0" fontId="0" fillId="0" borderId="0" xfId="0"/>
    <xf numFmtId="0" fontId="6" fillId="0" borderId="0" xfId="1" applyFont="1" applyBorder="1"/>
    <xf numFmtId="0" fontId="6" fillId="4" borderId="0" xfId="1" applyFont="1" applyFill="1" applyBorder="1"/>
    <xf numFmtId="0" fontId="7" fillId="4" borderId="0" xfId="1" applyFont="1" applyFill="1" applyBorder="1" applyAlignment="1">
      <alignment horizontal="center" vertical="center" wrapText="1"/>
    </xf>
    <xf numFmtId="0" fontId="5" fillId="4" borderId="0" xfId="1" applyFont="1" applyFill="1" applyBorder="1"/>
    <xf numFmtId="0" fontId="6" fillId="4" borderId="0" xfId="1" applyFont="1" applyFill="1" applyBorder="1" applyAlignment="1">
      <alignment horizontal="center"/>
    </xf>
    <xf numFmtId="0" fontId="8" fillId="4" borderId="0" xfId="1" applyFont="1" applyFill="1" applyBorder="1"/>
    <xf numFmtId="0" fontId="9" fillId="4" borderId="0" xfId="1" applyFont="1" applyFill="1" applyBorder="1"/>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4" borderId="5" xfId="1" applyFont="1" applyFill="1" applyBorder="1" applyAlignment="1">
      <alignment horizontal="center" vertical="center" wrapText="1"/>
    </xf>
    <xf numFmtId="0" fontId="10" fillId="4" borderId="6" xfId="1" applyFont="1" applyFill="1" applyBorder="1"/>
    <xf numFmtId="0" fontId="11" fillId="4" borderId="0" xfId="1" applyFont="1" applyFill="1" applyBorder="1" applyAlignment="1">
      <alignment horizontal="left"/>
    </xf>
    <xf numFmtId="0" fontId="13" fillId="4" borderId="7"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6" fillId="4" borderId="6" xfId="1" applyFont="1" applyFill="1" applyBorder="1"/>
    <xf numFmtId="0" fontId="11" fillId="4" borderId="0" xfId="1" applyFont="1" applyFill="1" applyBorder="1" applyAlignment="1">
      <alignment vertical="center" wrapText="1"/>
    </xf>
    <xf numFmtId="0" fontId="6" fillId="4" borderId="0" xfId="1" applyFont="1" applyFill="1" applyBorder="1" applyAlignment="1">
      <alignment vertical="center" wrapText="1"/>
    </xf>
    <xf numFmtId="0" fontId="4" fillId="4" borderId="0" xfId="1" applyFill="1" applyAlignment="1">
      <alignment vertical="center" wrapText="1"/>
    </xf>
    <xf numFmtId="0" fontId="10" fillId="4" borderId="8" xfId="1" applyFont="1" applyFill="1" applyBorder="1"/>
    <xf numFmtId="0" fontId="4" fillId="4" borderId="9" xfId="1" applyFill="1" applyBorder="1" applyAlignment="1">
      <alignment vertical="center" wrapText="1"/>
    </xf>
    <xf numFmtId="0" fontId="11" fillId="0" borderId="0" xfId="2" applyFont="1" applyBorder="1"/>
    <xf numFmtId="0" fontId="13" fillId="4" borderId="0" xfId="1" applyFont="1" applyFill="1" applyBorder="1" applyAlignment="1">
      <alignment horizontal="left" vertical="center" wrapText="1"/>
    </xf>
    <xf numFmtId="0" fontId="4" fillId="0" borderId="0" xfId="1" applyAlignment="1">
      <alignment horizontal="center" vertical="center"/>
    </xf>
    <xf numFmtId="0" fontId="16" fillId="0" borderId="0" xfId="1" applyFont="1"/>
    <xf numFmtId="0" fontId="18" fillId="0" borderId="14" xfId="1" applyFont="1" applyBorder="1" applyAlignment="1">
      <alignment horizontal="center" vertical="center"/>
    </xf>
    <xf numFmtId="0" fontId="18" fillId="0" borderId="14" xfId="1" applyFont="1" applyBorder="1" applyAlignment="1">
      <alignment vertical="top"/>
    </xf>
    <xf numFmtId="0" fontId="18" fillId="0" borderId="14" xfId="1" applyFont="1" applyBorder="1" applyAlignment="1">
      <alignment horizontal="center" vertical="center" wrapText="1"/>
    </xf>
    <xf numFmtId="0" fontId="18" fillId="4" borderId="14" xfId="1" applyFont="1" applyFill="1" applyBorder="1" applyAlignment="1">
      <alignment horizontal="center" vertical="top" wrapText="1"/>
    </xf>
    <xf numFmtId="0" fontId="16" fillId="0" borderId="0" xfId="1" applyFont="1" applyAlignment="1">
      <alignment horizontal="justify" vertical="top"/>
    </xf>
    <xf numFmtId="0" fontId="18" fillId="0" borderId="14" xfId="1" applyFont="1" applyBorder="1"/>
    <xf numFmtId="164" fontId="19" fillId="0" borderId="14" xfId="1" applyNumberFormat="1" applyFont="1" applyBorder="1" applyAlignment="1">
      <alignment horizontal="center"/>
    </xf>
    <xf numFmtId="0" fontId="18" fillId="0" borderId="0" xfId="1" applyFont="1" applyAlignment="1">
      <alignment horizontal="center" vertical="center"/>
    </xf>
    <xf numFmtId="0" fontId="18" fillId="0" borderId="0" xfId="1" applyFont="1"/>
    <xf numFmtId="0" fontId="4" fillId="0" borderId="0" xfId="1"/>
    <xf numFmtId="0" fontId="21" fillId="7" borderId="20" xfId="1" applyFont="1" applyFill="1" applyBorder="1" applyAlignment="1">
      <alignment horizontal="center" vertical="center" wrapText="1"/>
    </xf>
    <xf numFmtId="0" fontId="22" fillId="8" borderId="14" xfId="1" applyFont="1" applyFill="1" applyBorder="1" applyAlignment="1">
      <alignment horizontal="center" vertical="top"/>
    </xf>
    <xf numFmtId="0" fontId="22" fillId="8" borderId="14" xfId="1" applyFont="1" applyFill="1" applyBorder="1" applyAlignment="1">
      <alignment vertical="top"/>
    </xf>
    <xf numFmtId="0" fontId="22" fillId="8" borderId="14" xfId="1" applyFont="1" applyFill="1" applyBorder="1" applyAlignment="1">
      <alignment horizontal="left" vertical="top" wrapText="1"/>
    </xf>
    <xf numFmtId="0" fontId="22" fillId="8" borderId="14" xfId="1" applyFont="1" applyFill="1" applyBorder="1" applyAlignment="1">
      <alignment horizontal="center" vertical="top" wrapText="1"/>
    </xf>
    <xf numFmtId="49" fontId="22" fillId="8" borderId="14" xfId="1" applyNumberFormat="1" applyFont="1" applyFill="1" applyBorder="1" applyAlignment="1">
      <alignment horizontal="left" vertical="top" wrapText="1"/>
    </xf>
    <xf numFmtId="0" fontId="23" fillId="9" borderId="14" xfId="2" applyFont="1" applyFill="1" applyBorder="1" applyAlignment="1">
      <alignment horizontal="center" vertical="top" wrapText="1"/>
    </xf>
    <xf numFmtId="0" fontId="23" fillId="9" borderId="14" xfId="2" applyFont="1" applyFill="1" applyBorder="1" applyAlignment="1">
      <alignment horizontal="left" vertical="top" wrapText="1"/>
    </xf>
    <xf numFmtId="0" fontId="24" fillId="8" borderId="14" xfId="1" applyFont="1" applyFill="1" applyBorder="1" applyAlignment="1">
      <alignment horizontal="justify"/>
    </xf>
    <xf numFmtId="0" fontId="24" fillId="8" borderId="14" xfId="1" applyFont="1" applyFill="1" applyBorder="1" applyAlignment="1">
      <alignment horizontal="left" vertical="top" wrapText="1"/>
    </xf>
    <xf numFmtId="0" fontId="26" fillId="0" borderId="0" xfId="2" applyFont="1" applyFill="1"/>
    <xf numFmtId="0" fontId="20" fillId="0" borderId="0" xfId="2" applyFont="1" applyFill="1"/>
    <xf numFmtId="0" fontId="27" fillId="0" borderId="0" xfId="2" applyFont="1" applyFill="1" applyAlignment="1"/>
    <xf numFmtId="0" fontId="20" fillId="0" borderId="0" xfId="2" applyFont="1" applyFill="1" applyAlignment="1">
      <alignment horizontal="left"/>
    </xf>
    <xf numFmtId="0" fontId="20" fillId="0" borderId="14" xfId="2" applyFont="1" applyFill="1" applyBorder="1" applyAlignment="1">
      <alignment horizontal="center" vertical="top" wrapText="1"/>
    </xf>
    <xf numFmtId="165" fontId="20" fillId="0" borderId="14" xfId="2" applyNumberFormat="1" applyFont="1" applyFill="1" applyBorder="1" applyAlignment="1">
      <alignment horizontal="center"/>
    </xf>
    <xf numFmtId="0" fontId="20" fillId="0" borderId="14" xfId="2" applyFont="1" applyFill="1" applyBorder="1"/>
    <xf numFmtId="0" fontId="20" fillId="0" borderId="0" xfId="2" applyFont="1" applyFill="1" applyAlignment="1">
      <alignment horizontal="center"/>
    </xf>
    <xf numFmtId="0" fontId="20" fillId="4" borderId="0" xfId="2" applyFont="1" applyFill="1"/>
    <xf numFmtId="0" fontId="20" fillId="4" borderId="0" xfId="2" applyFont="1" applyFill="1" applyAlignment="1">
      <alignment horizontal="left" vertical="center" wrapText="1"/>
    </xf>
    <xf numFmtId="0" fontId="20" fillId="4" borderId="0" xfId="2" applyFont="1" applyFill="1" applyAlignment="1">
      <alignment vertical="center" wrapText="1"/>
    </xf>
    <xf numFmtId="0" fontId="26" fillId="0" borderId="0" xfId="2" applyFont="1" applyAlignment="1">
      <alignment horizontal="center"/>
    </xf>
    <xf numFmtId="0" fontId="26" fillId="0" borderId="0" xfId="2" applyFont="1"/>
    <xf numFmtId="0" fontId="30" fillId="0" borderId="0" xfId="2" applyFont="1" applyAlignment="1"/>
    <xf numFmtId="0" fontId="30" fillId="0" borderId="0" xfId="2" applyFont="1" applyAlignment="1">
      <alignment horizontal="center"/>
    </xf>
    <xf numFmtId="0" fontId="20" fillId="4" borderId="14" xfId="2" applyFont="1" applyFill="1" applyBorder="1" applyAlignment="1">
      <alignment horizontal="center" vertical="top"/>
    </xf>
    <xf numFmtId="0" fontId="20" fillId="4" borderId="14" xfId="2" applyFont="1" applyFill="1" applyBorder="1"/>
    <xf numFmtId="0" fontId="19" fillId="0" borderId="0" xfId="2" applyFont="1" applyFill="1"/>
    <xf numFmtId="0" fontId="20" fillId="4" borderId="0" xfId="2" applyFont="1" applyFill="1" applyBorder="1" applyAlignment="1">
      <alignment horizontal="center" vertical="top"/>
    </xf>
    <xf numFmtId="0" fontId="20" fillId="4" borderId="0" xfId="2" applyFont="1" applyFill="1" applyBorder="1" applyAlignment="1">
      <alignment horizontal="left" vertical="center" wrapText="1"/>
    </xf>
    <xf numFmtId="0" fontId="20" fillId="4" borderId="0" xfId="2" applyFont="1" applyFill="1" applyBorder="1" applyAlignment="1">
      <alignment horizontal="center" vertical="center" wrapText="1"/>
    </xf>
    <xf numFmtId="0" fontId="20" fillId="4" borderId="0" xfId="2" applyFont="1" applyFill="1" applyBorder="1" applyAlignment="1">
      <alignment vertical="center" wrapText="1"/>
    </xf>
    <xf numFmtId="0" fontId="20" fillId="4" borderId="0" xfId="2" applyFont="1" applyFill="1" applyBorder="1" applyAlignment="1">
      <alignment horizontal="center"/>
    </xf>
    <xf numFmtId="0" fontId="26" fillId="0" borderId="0" xfId="2" applyFont="1" applyFill="1" applyAlignment="1">
      <alignment horizontal="center"/>
    </xf>
    <xf numFmtId="0" fontId="20" fillId="4" borderId="14" xfId="2" applyFont="1" applyFill="1" applyBorder="1" applyAlignment="1">
      <alignment horizontal="center"/>
    </xf>
    <xf numFmtId="0" fontId="20" fillId="4" borderId="14" xfId="2" applyFont="1" applyFill="1" applyBorder="1" applyAlignment="1">
      <alignment horizontal="center" wrapText="1"/>
    </xf>
    <xf numFmtId="0" fontId="20" fillId="4" borderId="20" xfId="2" applyFont="1" applyFill="1" applyBorder="1" applyAlignment="1">
      <alignment horizontal="center"/>
    </xf>
    <xf numFmtId="1" fontId="20" fillId="4" borderId="14" xfId="2" applyNumberFormat="1" applyFont="1" applyFill="1" applyBorder="1" applyAlignment="1">
      <alignment horizontal="center"/>
    </xf>
    <xf numFmtId="0" fontId="20" fillId="4" borderId="20" xfId="2" applyFont="1" applyFill="1" applyBorder="1" applyAlignment="1">
      <alignment horizontal="center" vertical="center" wrapText="1"/>
    </xf>
    <xf numFmtId="164" fontId="20" fillId="4" borderId="14" xfId="2" applyNumberFormat="1" applyFont="1" applyFill="1" applyBorder="1" applyAlignment="1">
      <alignment horizontal="center"/>
    </xf>
    <xf numFmtId="0" fontId="20" fillId="4" borderId="14" xfId="2" applyNumberFormat="1" applyFont="1" applyFill="1" applyBorder="1" applyAlignment="1">
      <alignment horizontal="center"/>
    </xf>
    <xf numFmtId="164" fontId="20" fillId="4" borderId="14" xfId="2" applyNumberFormat="1" applyFont="1" applyFill="1" applyBorder="1" applyAlignment="1"/>
    <xf numFmtId="0" fontId="20" fillId="4" borderId="14" xfId="2" applyFont="1" applyFill="1" applyBorder="1" applyAlignment="1">
      <alignment horizontal="center" vertical="center" wrapText="1"/>
    </xf>
    <xf numFmtId="164" fontId="28" fillId="4" borderId="14" xfId="2" applyNumberFormat="1" applyFont="1" applyFill="1" applyBorder="1" applyAlignment="1">
      <alignment shrinkToFit="1"/>
    </xf>
    <xf numFmtId="0" fontId="20" fillId="4" borderId="14" xfId="2" applyFont="1" applyFill="1" applyBorder="1" applyAlignment="1">
      <alignment shrinkToFit="1"/>
    </xf>
    <xf numFmtId="165" fontId="20" fillId="4" borderId="14" xfId="2" applyNumberFormat="1" applyFont="1" applyFill="1" applyBorder="1" applyAlignment="1">
      <alignment shrinkToFit="1"/>
    </xf>
    <xf numFmtId="0" fontId="20" fillId="4" borderId="25" xfId="2" applyFont="1" applyFill="1" applyBorder="1" applyAlignment="1"/>
    <xf numFmtId="0" fontId="20" fillId="4" borderId="26" xfId="2" applyFont="1" applyFill="1" applyBorder="1" applyAlignment="1"/>
    <xf numFmtId="0" fontId="20" fillId="4" borderId="14" xfId="2" applyFont="1" applyFill="1" applyBorder="1" applyAlignment="1">
      <alignment horizontal="center" vertical="top" wrapText="1"/>
    </xf>
    <xf numFmtId="0" fontId="20" fillId="4" borderId="0" xfId="2" applyFont="1" applyFill="1" applyBorder="1" applyAlignment="1">
      <alignment horizontal="justify" vertical="justify" wrapText="1"/>
    </xf>
    <xf numFmtId="0" fontId="20" fillId="4" borderId="0" xfId="2" applyFont="1" applyFill="1" applyBorder="1"/>
    <xf numFmtId="0" fontId="27" fillId="4" borderId="0" xfId="2" applyFont="1" applyFill="1" applyBorder="1" applyAlignment="1">
      <alignment horizontal="center"/>
    </xf>
    <xf numFmtId="0" fontId="27" fillId="4" borderId="0" xfId="2" applyFont="1" applyFill="1" applyBorder="1" applyAlignment="1">
      <alignment horizontal="right"/>
    </xf>
    <xf numFmtId="0" fontId="20" fillId="4" borderId="14" xfId="2" applyFont="1" applyFill="1" applyBorder="1" applyAlignment="1">
      <alignment horizontal="left"/>
    </xf>
    <xf numFmtId="0" fontId="20" fillId="4" borderId="0" xfId="2" applyFont="1" applyFill="1" applyBorder="1" applyAlignment="1">
      <alignment horizontal="left"/>
    </xf>
    <xf numFmtId="0" fontId="20" fillId="4" borderId="0" xfId="2" applyFont="1" applyFill="1" applyBorder="1" applyAlignment="1">
      <alignment horizontal="right"/>
    </xf>
    <xf numFmtId="0" fontId="20" fillId="4" borderId="14" xfId="2" applyFont="1" applyFill="1" applyBorder="1" applyAlignment="1">
      <alignment vertical="center" wrapText="1"/>
    </xf>
    <xf numFmtId="0" fontId="20" fillId="4" borderId="14" xfId="2" applyFont="1" applyFill="1" applyBorder="1" applyAlignment="1"/>
    <xf numFmtId="0" fontId="31" fillId="4" borderId="14" xfId="2" applyFont="1" applyFill="1" applyBorder="1" applyAlignment="1">
      <alignment horizontal="center" vertical="center" wrapText="1"/>
    </xf>
    <xf numFmtId="0" fontId="27" fillId="4" borderId="14" xfId="2" applyFont="1" applyFill="1" applyBorder="1" applyAlignment="1">
      <alignment horizontal="center" wrapText="1"/>
    </xf>
    <xf numFmtId="0" fontId="20" fillId="4" borderId="0" xfId="2" applyFont="1" applyFill="1" applyBorder="1" applyAlignment="1">
      <alignment horizontal="right" vertical="center" wrapText="1"/>
    </xf>
    <xf numFmtId="0" fontId="20" fillId="4" borderId="24" xfId="2" applyFont="1" applyFill="1" applyBorder="1"/>
    <xf numFmtId="0" fontId="27" fillId="4" borderId="0" xfId="2" applyFont="1" applyFill="1" applyBorder="1" applyAlignment="1">
      <alignment horizontal="left"/>
    </xf>
    <xf numFmtId="0" fontId="20" fillId="4" borderId="0" xfId="2" applyFont="1" applyFill="1" applyBorder="1" applyAlignment="1">
      <alignment horizontal="center" wrapText="1"/>
    </xf>
    <xf numFmtId="0" fontId="20" fillId="4" borderId="12" xfId="2" applyFont="1" applyFill="1" applyBorder="1" applyAlignment="1">
      <alignment horizontal="center" wrapText="1"/>
    </xf>
    <xf numFmtId="1" fontId="20" fillId="4" borderId="12" xfId="2" applyNumberFormat="1" applyFont="1" applyFill="1" applyBorder="1" applyAlignment="1">
      <alignment horizontal="center" wrapText="1"/>
    </xf>
    <xf numFmtId="0" fontId="20" fillId="4" borderId="0" xfId="2" applyFont="1" applyFill="1" applyBorder="1" applyAlignment="1">
      <alignment wrapText="1"/>
    </xf>
    <xf numFmtId="165" fontId="17" fillId="4" borderId="0" xfId="2" applyNumberFormat="1" applyFont="1" applyFill="1" applyBorder="1" applyAlignment="1" applyProtection="1">
      <alignment horizontal="center" vertical="center"/>
    </xf>
    <xf numFmtId="0" fontId="28" fillId="4" borderId="0" xfId="2" applyFont="1" applyFill="1" applyBorder="1" applyAlignment="1">
      <alignment vertical="center" wrapText="1"/>
    </xf>
    <xf numFmtId="0" fontId="20" fillId="4" borderId="26" xfId="4" applyFont="1" applyFill="1" applyBorder="1"/>
    <xf numFmtId="0" fontId="20" fillId="4" borderId="26" xfId="4" applyFont="1" applyFill="1" applyBorder="1" applyAlignment="1">
      <alignment horizontal="center"/>
    </xf>
    <xf numFmtId="0" fontId="20" fillId="4" borderId="26" xfId="4" applyFont="1" applyFill="1" applyBorder="1" applyAlignment="1"/>
    <xf numFmtId="0" fontId="20" fillId="4" borderId="0" xfId="2" applyFont="1" applyFill="1" applyAlignment="1">
      <alignment horizontal="center"/>
    </xf>
    <xf numFmtId="0" fontId="20" fillId="4" borderId="0" xfId="2" applyFont="1" applyFill="1" applyAlignment="1">
      <alignment wrapText="1"/>
    </xf>
    <xf numFmtId="14" fontId="20" fillId="4" borderId="0" xfId="2" applyNumberFormat="1" applyFont="1" applyFill="1" applyAlignment="1">
      <alignment wrapText="1"/>
    </xf>
    <xf numFmtId="0" fontId="20" fillId="4" borderId="0" xfId="2" applyFont="1" applyFill="1" applyAlignment="1">
      <alignment horizontal="center" wrapText="1"/>
    </xf>
    <xf numFmtId="0" fontId="20" fillId="4" borderId="0" xfId="2" applyFont="1" applyFill="1" applyAlignment="1">
      <alignment horizontal="left" wrapText="1" indent="9"/>
    </xf>
    <xf numFmtId="0" fontId="20" fillId="4" borderId="0" xfId="2" applyFont="1" applyFill="1" applyAlignment="1">
      <alignment horizontal="right" wrapText="1"/>
    </xf>
    <xf numFmtId="0" fontId="20" fillId="4" borderId="26" xfId="2" applyFont="1" applyFill="1" applyBorder="1"/>
    <xf numFmtId="0" fontId="20" fillId="4" borderId="25" xfId="2" applyFont="1" applyFill="1" applyBorder="1" applyAlignment="1">
      <alignment horizontal="center"/>
    </xf>
    <xf numFmtId="0" fontId="20" fillId="4" borderId="26" xfId="2" applyFont="1" applyFill="1" applyBorder="1" applyAlignment="1">
      <alignment horizontal="center"/>
    </xf>
    <xf numFmtId="0" fontId="14" fillId="0" borderId="0" xfId="2"/>
    <xf numFmtId="0" fontId="19" fillId="0" borderId="0" xfId="2" applyFont="1" applyAlignment="1">
      <alignment horizontal="right"/>
    </xf>
    <xf numFmtId="0" fontId="27" fillId="4" borderId="0" xfId="2" applyFont="1" applyFill="1" applyAlignment="1"/>
    <xf numFmtId="0" fontId="27" fillId="4" borderId="0" xfId="2" applyFont="1" applyFill="1" applyAlignment="1">
      <alignment horizontal="right"/>
    </xf>
    <xf numFmtId="0" fontId="27" fillId="4" borderId="0" xfId="2" applyFont="1" applyFill="1" applyAlignment="1">
      <alignment horizontal="center"/>
    </xf>
    <xf numFmtId="0" fontId="20" fillId="4" borderId="0" xfId="2" applyFont="1" applyFill="1" applyAlignment="1">
      <alignment horizontal="right" vertical="justify" wrapText="1"/>
    </xf>
    <xf numFmtId="14" fontId="20" fillId="4" borderId="0" xfId="2" applyNumberFormat="1" applyFont="1" applyFill="1" applyAlignment="1">
      <alignment horizontal="center" vertical="justify" wrapText="1"/>
    </xf>
    <xf numFmtId="0" fontId="14" fillId="0" borderId="0" xfId="2" applyAlignment="1">
      <alignment horizontal="center"/>
    </xf>
    <xf numFmtId="49" fontId="20" fillId="4" borderId="0" xfId="2" applyNumberFormat="1" applyFont="1" applyFill="1" applyAlignment="1">
      <alignment horizontal="center" vertical="center" wrapText="1"/>
    </xf>
    <xf numFmtId="0" fontId="14" fillId="0" borderId="24" xfId="2" applyBorder="1"/>
    <xf numFmtId="0" fontId="20" fillId="4" borderId="0" xfId="2" applyFont="1" applyFill="1" applyAlignment="1"/>
    <xf numFmtId="0" fontId="20" fillId="4" borderId="0" xfId="2" applyFont="1" applyFill="1" applyAlignment="1">
      <alignment vertical="top"/>
    </xf>
    <xf numFmtId="0" fontId="20" fillId="0" borderId="0" xfId="2" applyFont="1" applyAlignment="1">
      <alignment horizontal="left" vertical="top"/>
    </xf>
    <xf numFmtId="0" fontId="37" fillId="0" borderId="0" xfId="2" applyFont="1"/>
    <xf numFmtId="0" fontId="14" fillId="0" borderId="0" xfId="2" applyFont="1"/>
    <xf numFmtId="0" fontId="20" fillId="4" borderId="0" xfId="4" applyFont="1" applyFill="1" applyAlignment="1">
      <alignment vertical="top"/>
    </xf>
    <xf numFmtId="0" fontId="26" fillId="4" borderId="0" xfId="2" applyFont="1" applyFill="1" applyAlignment="1">
      <alignment horizontal="center"/>
    </xf>
    <xf numFmtId="0" fontId="26" fillId="4" borderId="0" xfId="2" applyFont="1" applyFill="1"/>
    <xf numFmtId="0" fontId="26" fillId="4" borderId="0" xfId="2" applyFont="1" applyFill="1" applyAlignment="1">
      <alignment horizontal="right"/>
    </xf>
    <xf numFmtId="0" fontId="20" fillId="4" borderId="14" xfId="2" applyFont="1" applyFill="1" applyBorder="1" applyAlignment="1">
      <alignment horizontal="left" wrapText="1" indent="1"/>
    </xf>
    <xf numFmtId="0" fontId="20" fillId="4" borderId="14" xfId="2" applyFont="1" applyFill="1" applyBorder="1" applyAlignment="1">
      <alignment wrapText="1"/>
    </xf>
    <xf numFmtId="0" fontId="20" fillId="4" borderId="35" xfId="2" applyFont="1" applyFill="1" applyBorder="1" applyAlignment="1">
      <alignment wrapText="1"/>
    </xf>
    <xf numFmtId="0" fontId="26" fillId="0" borderId="24" xfId="2" applyFont="1" applyFill="1" applyBorder="1"/>
    <xf numFmtId="0" fontId="20" fillId="4" borderId="20" xfId="2" applyFont="1" applyFill="1" applyBorder="1" applyAlignment="1"/>
    <xf numFmtId="0" fontId="31" fillId="4" borderId="14" xfId="2" applyFont="1" applyFill="1" applyBorder="1" applyAlignment="1">
      <alignment horizontal="center" vertical="top" wrapText="1"/>
    </xf>
    <xf numFmtId="0" fontId="28" fillId="4" borderId="14" xfId="2" applyFont="1" applyFill="1" applyBorder="1" applyAlignment="1">
      <alignment horizontal="center"/>
    </xf>
    <xf numFmtId="0" fontId="28" fillId="4" borderId="14" xfId="2" applyFont="1" applyFill="1" applyBorder="1" applyAlignment="1">
      <alignment horizontal="center" wrapText="1"/>
    </xf>
    <xf numFmtId="0" fontId="41" fillId="0" borderId="0" xfId="2" applyFont="1" applyAlignment="1">
      <alignment horizontal="center"/>
    </xf>
    <xf numFmtId="14" fontId="20" fillId="4" borderId="14" xfId="2" applyNumberFormat="1" applyFont="1" applyFill="1" applyBorder="1"/>
    <xf numFmtId="0" fontId="20" fillId="4" borderId="0" xfId="2" applyFont="1" applyFill="1" applyBorder="1" applyAlignment="1">
      <alignment vertical="justify" wrapText="1"/>
    </xf>
    <xf numFmtId="0" fontId="20" fillId="0" borderId="0" xfId="2" applyFont="1"/>
    <xf numFmtId="0" fontId="20" fillId="4" borderId="0" xfId="2" applyFont="1" applyFill="1" applyAlignment="1">
      <alignment horizontal="right"/>
    </xf>
    <xf numFmtId="0" fontId="20" fillId="4" borderId="0" xfId="2" applyFont="1" applyFill="1" applyAlignment="1">
      <alignment horizontal="left"/>
    </xf>
    <xf numFmtId="0" fontId="20" fillId="4" borderId="0" xfId="2" applyNumberFormat="1" applyFont="1" applyFill="1" applyAlignment="1">
      <alignment vertical="center" wrapText="1"/>
    </xf>
    <xf numFmtId="0" fontId="43" fillId="4" borderId="0" xfId="2" applyFont="1" applyFill="1"/>
    <xf numFmtId="0" fontId="44" fillId="4" borderId="0" xfId="2" applyFont="1" applyFill="1" applyAlignment="1">
      <alignment horizontal="right"/>
    </xf>
    <xf numFmtId="0" fontId="43" fillId="0" borderId="0" xfId="2" applyFont="1"/>
    <xf numFmtId="0" fontId="45" fillId="4" borderId="0" xfId="2" applyFont="1" applyFill="1" applyAlignment="1">
      <alignment horizontal="center"/>
    </xf>
    <xf numFmtId="0" fontId="45" fillId="4" borderId="0" xfId="2" applyFont="1" applyFill="1" applyAlignment="1"/>
    <xf numFmtId="0" fontId="45" fillId="4" borderId="0" xfId="2" applyFont="1" applyFill="1" applyAlignment="1">
      <alignment vertical="center" wrapText="1"/>
    </xf>
    <xf numFmtId="0" fontId="20" fillId="4" borderId="0" xfId="2" applyFont="1" applyFill="1" applyAlignment="1">
      <alignment vertical="center" wrapText="1" shrinkToFit="1"/>
    </xf>
    <xf numFmtId="0" fontId="20" fillId="4" borderId="0" xfId="2" applyFont="1" applyFill="1" applyBorder="1" applyAlignment="1"/>
    <xf numFmtId="0" fontId="20" fillId="4" borderId="0" xfId="2" applyFont="1" applyFill="1" applyAlignment="1">
      <alignment horizontal="left" indent="8"/>
    </xf>
    <xf numFmtId="0" fontId="20" fillId="4" borderId="0" xfId="2" applyFont="1" applyFill="1" applyAlignment="1">
      <alignment horizontal="justify"/>
    </xf>
    <xf numFmtId="0" fontId="20" fillId="0" borderId="0" xfId="2" applyFont="1" applyFill="1" applyAlignment="1"/>
    <xf numFmtId="0" fontId="20" fillId="4" borderId="0" xfId="2" applyFont="1" applyFill="1" applyAlignment="1">
      <alignment horizontal="left" indent="15"/>
    </xf>
    <xf numFmtId="14" fontId="31" fillId="0" borderId="0" xfId="2" applyNumberFormat="1" applyFont="1" applyFill="1"/>
    <xf numFmtId="0" fontId="26" fillId="0" borderId="0" xfId="2" applyFont="1" applyFill="1" applyAlignment="1">
      <alignment horizontal="justify"/>
    </xf>
    <xf numFmtId="0" fontId="14" fillId="0" borderId="0" xfId="2" applyFill="1"/>
    <xf numFmtId="0" fontId="6" fillId="0" borderId="0" xfId="2" applyFont="1" applyFill="1" applyAlignment="1">
      <alignment horizontal="right"/>
    </xf>
    <xf numFmtId="0" fontId="20" fillId="0" borderId="14" xfId="2" applyFont="1" applyFill="1" applyBorder="1" applyAlignment="1">
      <alignment horizontal="center" wrapText="1"/>
    </xf>
    <xf numFmtId="0" fontId="20" fillId="0" borderId="14" xfId="2" applyFont="1" applyFill="1" applyBorder="1" applyAlignment="1">
      <alignment horizontal="center"/>
    </xf>
    <xf numFmtId="0" fontId="14" fillId="0" borderId="0" xfId="2" applyFill="1" applyAlignment="1">
      <alignment horizontal="center"/>
    </xf>
    <xf numFmtId="0" fontId="20" fillId="0" borderId="14" xfId="4" applyFont="1" applyFill="1" applyBorder="1"/>
    <xf numFmtId="0" fontId="20" fillId="0" borderId="0" xfId="4" applyFont="1" applyFill="1"/>
    <xf numFmtId="0" fontId="20" fillId="4" borderId="0" xfId="2" applyFont="1" applyFill="1" applyBorder="1" applyAlignment="1">
      <alignment horizontal="justify"/>
    </xf>
    <xf numFmtId="0" fontId="20" fillId="4" borderId="12" xfId="2" applyFont="1" applyFill="1" applyBorder="1"/>
    <xf numFmtId="0" fontId="20" fillId="4" borderId="0" xfId="2" applyFont="1" applyFill="1" applyAlignment="1">
      <alignment horizontal="left" vertical="top"/>
    </xf>
    <xf numFmtId="0" fontId="20" fillId="4" borderId="20" xfId="2" applyFont="1" applyFill="1" applyBorder="1" applyAlignment="1">
      <alignment horizontal="center" vertical="top"/>
    </xf>
    <xf numFmtId="0" fontId="20" fillId="4" borderId="0" xfId="2" applyFont="1" applyFill="1" applyAlignment="1">
      <alignment horizontal="left" indent="4"/>
    </xf>
    <xf numFmtId="0" fontId="50" fillId="0" borderId="0" xfId="2" applyFont="1"/>
    <xf numFmtId="0" fontId="50" fillId="4" borderId="0" xfId="2" applyFont="1" applyFill="1"/>
    <xf numFmtId="0" fontId="52" fillId="4" borderId="36" xfId="2" applyNumberFormat="1" applyFont="1" applyFill="1" applyBorder="1" applyAlignment="1">
      <alignment horizontal="center" vertical="center"/>
    </xf>
    <xf numFmtId="0" fontId="55" fillId="11" borderId="14" xfId="2" applyFont="1" applyFill="1" applyBorder="1" applyAlignment="1">
      <alignment horizontal="center"/>
    </xf>
    <xf numFmtId="1" fontId="56" fillId="12" borderId="14" xfId="2" applyNumberFormat="1" applyFont="1" applyFill="1" applyBorder="1" applyAlignment="1" applyProtection="1">
      <alignment horizontal="center" vertical="center" wrapText="1"/>
      <protection hidden="1"/>
    </xf>
    <xf numFmtId="0" fontId="11" fillId="4" borderId="36" xfId="2" applyFont="1" applyFill="1" applyBorder="1" applyAlignment="1">
      <alignment horizontal="center"/>
    </xf>
    <xf numFmtId="1" fontId="50" fillId="0" borderId="0" xfId="2" applyNumberFormat="1" applyFont="1"/>
    <xf numFmtId="0" fontId="57" fillId="4" borderId="0" xfId="16" applyFont="1" applyFill="1"/>
    <xf numFmtId="0" fontId="58" fillId="13" borderId="11" xfId="17" applyFont="1" applyFill="1" applyBorder="1" applyAlignment="1" applyProtection="1">
      <alignment horizontal="center" vertical="center"/>
      <protection locked="0"/>
    </xf>
    <xf numFmtId="0" fontId="61" fillId="0" borderId="17" xfId="0" applyFont="1" applyBorder="1" applyAlignment="1">
      <alignment horizontal="center"/>
    </xf>
    <xf numFmtId="0" fontId="17" fillId="0" borderId="19" xfId="0" applyFont="1" applyBorder="1" applyAlignment="1">
      <alignment horizontal="center"/>
    </xf>
    <xf numFmtId="0" fontId="4" fillId="0" borderId="0" xfId="1"/>
    <xf numFmtId="0" fontId="20" fillId="4" borderId="14" xfId="2" applyFont="1" applyFill="1" applyBorder="1" applyAlignment="1">
      <alignment horizontal="center"/>
    </xf>
    <xf numFmtId="165" fontId="20" fillId="0" borderId="14" xfId="2" applyNumberFormat="1" applyFont="1" applyFill="1" applyBorder="1" applyAlignment="1">
      <alignment horizontal="center" vertical="center"/>
    </xf>
    <xf numFmtId="0" fontId="18" fillId="4" borderId="26" xfId="1" applyFont="1" applyFill="1" applyBorder="1" applyAlignment="1"/>
    <xf numFmtId="0" fontId="13" fillId="4" borderId="0"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11" fillId="4" borderId="0" xfId="1" applyFont="1" applyFill="1" applyBorder="1" applyAlignment="1">
      <alignment vertical="center" wrapText="1"/>
    </xf>
    <xf numFmtId="0" fontId="4" fillId="4" borderId="0" xfId="1" applyFill="1" applyAlignment="1">
      <alignment vertical="center" wrapText="1"/>
    </xf>
    <xf numFmtId="0" fontId="12" fillId="4" borderId="0" xfId="1" applyFont="1" applyFill="1" applyBorder="1" applyAlignment="1">
      <alignment horizontal="left" vertical="center" wrapText="1"/>
    </xf>
    <xf numFmtId="0" fontId="12" fillId="4" borderId="7"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5" fillId="4" borderId="0" xfId="1" applyFont="1" applyFill="1" applyBorder="1" applyAlignment="1">
      <alignment horizontal="right"/>
    </xf>
    <xf numFmtId="0" fontId="5" fillId="4" borderId="0" xfId="1" applyFont="1" applyFill="1" applyBorder="1" applyAlignment="1">
      <alignment horizontal="center"/>
    </xf>
    <xf numFmtId="0" fontId="6" fillId="4" borderId="0" xfId="1" applyFont="1" applyFill="1" applyBorder="1" applyAlignment="1">
      <alignment horizontal="center"/>
    </xf>
    <xf numFmtId="14" fontId="12" fillId="4" borderId="0" xfId="1" applyNumberFormat="1" applyFont="1" applyFill="1" applyBorder="1" applyAlignment="1">
      <alignment horizontal="left" vertical="center" wrapText="1"/>
    </xf>
    <xf numFmtId="0" fontId="11" fillId="4" borderId="4" xfId="0" applyFont="1" applyFill="1" applyBorder="1" applyAlignment="1">
      <alignment horizontal="left"/>
    </xf>
    <xf numFmtId="0" fontId="11" fillId="4" borderId="0" xfId="1" applyFont="1" applyFill="1" applyBorder="1" applyAlignment="1">
      <alignment horizontal="left" vertical="top" wrapText="1"/>
    </xf>
    <xf numFmtId="164" fontId="12" fillId="4" borderId="0" xfId="1" applyNumberFormat="1" applyFont="1" applyFill="1" applyBorder="1" applyAlignment="1">
      <alignment horizontal="left"/>
    </xf>
    <xf numFmtId="164" fontId="12" fillId="4" borderId="7" xfId="1" applyNumberFormat="1" applyFont="1" applyFill="1" applyBorder="1" applyAlignment="1">
      <alignment horizontal="left"/>
    </xf>
    <xf numFmtId="0" fontId="6" fillId="4" borderId="0" xfId="1" applyFont="1" applyFill="1" applyBorder="1" applyAlignment="1">
      <alignment vertical="center" wrapText="1"/>
    </xf>
    <xf numFmtId="0" fontId="4" fillId="4" borderId="9" xfId="1" applyFill="1" applyBorder="1" applyAlignment="1">
      <alignmen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62" fillId="8" borderId="16" xfId="1" applyFont="1" applyFill="1" applyBorder="1" applyAlignment="1">
      <alignment horizontal="left" vertical="top" wrapText="1"/>
    </xf>
    <xf numFmtId="0" fontId="62" fillId="8" borderId="13" xfId="1" applyFont="1" applyFill="1" applyBorder="1" applyAlignment="1">
      <alignment horizontal="left" vertical="top" wrapText="1"/>
    </xf>
    <xf numFmtId="0" fontId="62" fillId="8" borderId="17" xfId="1" applyFont="1" applyFill="1" applyBorder="1" applyAlignment="1">
      <alignment horizontal="left" vertical="top" wrapText="1"/>
    </xf>
    <xf numFmtId="0" fontId="62" fillId="8" borderId="18" xfId="1" applyFont="1" applyFill="1" applyBorder="1" applyAlignment="1">
      <alignment horizontal="left" vertical="top" wrapText="1"/>
    </xf>
    <xf numFmtId="0" fontId="62" fillId="8" borderId="12" xfId="1" applyFont="1" applyFill="1" applyBorder="1" applyAlignment="1">
      <alignment horizontal="left" vertical="top" wrapText="1"/>
    </xf>
    <xf numFmtId="0" fontId="62" fillId="8" borderId="19" xfId="1" applyFont="1" applyFill="1" applyBorder="1" applyAlignment="1">
      <alignment horizontal="left" vertical="top" wrapText="1"/>
    </xf>
    <xf numFmtId="0" fontId="18" fillId="0" borderId="0" xfId="1" applyFont="1"/>
    <xf numFmtId="0" fontId="18" fillId="0" borderId="0" xfId="1" applyFont="1" applyAlignment="1">
      <alignment horizontal="center" wrapText="1"/>
    </xf>
    <xf numFmtId="0" fontId="18" fillId="4" borderId="14" xfId="1" applyFont="1" applyFill="1" applyBorder="1" applyAlignment="1">
      <alignment horizontal="left"/>
    </xf>
    <xf numFmtId="0" fontId="4" fillId="0" borderId="0" xfId="1"/>
    <xf numFmtId="0" fontId="18" fillId="4" borderId="0" xfId="1" applyFont="1" applyFill="1" applyBorder="1" applyAlignment="1">
      <alignment horizontal="left" vertical="top" wrapText="1"/>
    </xf>
    <xf numFmtId="0" fontId="18" fillId="4" borderId="14" xfId="1" applyFont="1" applyFill="1" applyBorder="1" applyAlignment="1">
      <alignment horizontal="justify" vertical="justify" wrapText="1"/>
    </xf>
    <xf numFmtId="0" fontId="20" fillId="4" borderId="14" xfId="1" applyFont="1" applyFill="1" applyBorder="1" applyAlignment="1">
      <alignment horizontal="left" vertical="justify" wrapText="1"/>
    </xf>
    <xf numFmtId="0" fontId="18" fillId="0" borderId="14" xfId="1" applyFont="1" applyBorder="1" applyAlignment="1">
      <alignment horizontal="center" vertical="top"/>
    </xf>
    <xf numFmtId="0" fontId="18" fillId="0" borderId="14" xfId="1" applyFont="1" applyBorder="1" applyAlignment="1">
      <alignment vertical="top"/>
    </xf>
    <xf numFmtId="0" fontId="18" fillId="0" borderId="14" xfId="1" applyFont="1" applyBorder="1"/>
    <xf numFmtId="0" fontId="19" fillId="0" borderId="14" xfId="1" applyFont="1" applyBorder="1" applyAlignment="1">
      <alignment horizontal="left"/>
    </xf>
    <xf numFmtId="0" fontId="19" fillId="0" borderId="16" xfId="1" applyFont="1" applyBorder="1" applyAlignment="1">
      <alignment horizontal="justify" vertical="justify" wrapText="1"/>
    </xf>
    <xf numFmtId="0" fontId="20" fillId="4" borderId="13" xfId="1" applyFont="1" applyFill="1" applyBorder="1" applyAlignment="1">
      <alignment horizontal="justify" vertical="justify" wrapText="1"/>
    </xf>
    <xf numFmtId="0" fontId="19" fillId="0" borderId="17" xfId="1" applyFont="1" applyBorder="1" applyAlignment="1">
      <alignment horizontal="justify" vertical="justify" wrapText="1"/>
    </xf>
    <xf numFmtId="0" fontId="19" fillId="0" borderId="18" xfId="1" applyFont="1" applyBorder="1" applyAlignment="1">
      <alignment horizontal="justify" vertical="justify" wrapText="1"/>
    </xf>
    <xf numFmtId="0" fontId="20" fillId="0" borderId="12" xfId="1" applyFont="1" applyBorder="1" applyAlignment="1">
      <alignment horizontal="justify" vertical="justify" wrapText="1"/>
    </xf>
    <xf numFmtId="0" fontId="19" fillId="0" borderId="19" xfId="1" applyFont="1" applyBorder="1" applyAlignment="1">
      <alignment horizontal="justify" vertical="justify" wrapText="1"/>
    </xf>
    <xf numFmtId="0" fontId="19" fillId="0" borderId="14" xfId="1" applyFont="1" applyBorder="1" applyAlignment="1">
      <alignment vertical="top"/>
    </xf>
    <xf numFmtId="0" fontId="18" fillId="0" borderId="14" xfId="1" applyFont="1" applyBorder="1" applyAlignment="1">
      <alignment horizontal="center" vertical="center"/>
    </xf>
    <xf numFmtId="1" fontId="19" fillId="0" borderId="14" xfId="1" applyNumberFormat="1" applyFont="1" applyBorder="1" applyAlignment="1">
      <alignment horizontal="left"/>
    </xf>
    <xf numFmtId="0" fontId="18" fillId="4" borderId="14" xfId="1" applyFont="1" applyFill="1" applyBorder="1" applyAlignment="1">
      <alignment horizontal="left" wrapText="1"/>
    </xf>
    <xf numFmtId="0" fontId="19" fillId="0" borderId="16" xfId="1" applyFont="1" applyBorder="1" applyAlignment="1">
      <alignment horizontal="left" vertical="top"/>
    </xf>
    <xf numFmtId="0" fontId="19" fillId="0" borderId="13" xfId="1" applyFont="1" applyBorder="1" applyAlignment="1">
      <alignment horizontal="left" vertical="top"/>
    </xf>
    <xf numFmtId="0" fontId="19" fillId="0" borderId="17" xfId="1" applyFont="1" applyBorder="1" applyAlignment="1">
      <alignment horizontal="left" vertical="top"/>
    </xf>
    <xf numFmtId="0" fontId="19" fillId="0" borderId="18" xfId="1" applyFont="1" applyBorder="1" applyAlignment="1">
      <alignment horizontal="left" vertical="top"/>
    </xf>
    <xf numFmtId="0" fontId="19" fillId="0" borderId="12" xfId="1" applyFont="1" applyBorder="1" applyAlignment="1">
      <alignment horizontal="left" vertical="top"/>
    </xf>
    <xf numFmtId="0" fontId="19" fillId="0" borderId="19" xfId="1" applyFont="1" applyBorder="1" applyAlignment="1">
      <alignment horizontal="left" vertical="top"/>
    </xf>
    <xf numFmtId="14" fontId="18" fillId="4" borderId="14" xfId="1" applyNumberFormat="1" applyFont="1" applyFill="1" applyBorder="1" applyAlignment="1">
      <alignment horizontal="left"/>
    </xf>
    <xf numFmtId="0" fontId="19" fillId="0" borderId="0" xfId="1" applyFont="1" applyBorder="1"/>
    <xf numFmtId="14" fontId="18" fillId="4" borderId="15" xfId="1" applyNumberFormat="1" applyFont="1" applyFill="1" applyBorder="1" applyAlignment="1">
      <alignment horizontal="left"/>
    </xf>
    <xf numFmtId="0" fontId="18" fillId="4" borderId="14" xfId="1" applyFont="1" applyFill="1" applyBorder="1" applyAlignment="1">
      <alignment vertical="justify" wrapText="1"/>
    </xf>
    <xf numFmtId="0" fontId="18" fillId="4" borderId="16" xfId="0" applyFont="1" applyFill="1" applyBorder="1" applyAlignment="1">
      <alignment horizontal="justify" vertical="justify" wrapText="1"/>
    </xf>
    <xf numFmtId="0" fontId="0" fillId="0" borderId="13" xfId="0" applyBorder="1"/>
    <xf numFmtId="0" fontId="0" fillId="0" borderId="17" xfId="0" applyBorder="1"/>
    <xf numFmtId="0" fontId="0" fillId="0" borderId="18" xfId="0" applyBorder="1"/>
    <xf numFmtId="0" fontId="0" fillId="0" borderId="12" xfId="0" applyBorder="1"/>
    <xf numFmtId="0" fontId="0" fillId="0" borderId="19" xfId="0" applyBorder="1"/>
    <xf numFmtId="0" fontId="27" fillId="4" borderId="14" xfId="1" applyFont="1" applyFill="1" applyBorder="1" applyAlignment="1">
      <alignment horizontal="left"/>
    </xf>
    <xf numFmtId="0" fontId="18" fillId="4" borderId="16" xfId="1" applyFont="1" applyFill="1" applyBorder="1" applyAlignment="1">
      <alignment horizontal="left" vertical="justify" wrapText="1"/>
    </xf>
    <xf numFmtId="0" fontId="18" fillId="4" borderId="13" xfId="1" applyFont="1" applyFill="1" applyBorder="1" applyAlignment="1">
      <alignment horizontal="left" vertical="justify" wrapText="1"/>
    </xf>
    <xf numFmtId="0" fontId="18" fillId="4" borderId="18" xfId="1" applyFont="1" applyFill="1" applyBorder="1" applyAlignment="1">
      <alignment horizontal="left" vertical="justify" wrapText="1"/>
    </xf>
    <xf numFmtId="0" fontId="18" fillId="4" borderId="12" xfId="1" applyFont="1" applyFill="1" applyBorder="1" applyAlignment="1">
      <alignment horizontal="left" vertical="justify" wrapText="1"/>
    </xf>
    <xf numFmtId="1" fontId="27" fillId="4" borderId="25" xfId="1" applyNumberFormat="1" applyFont="1" applyFill="1" applyBorder="1" applyAlignment="1">
      <alignment horizontal="left"/>
    </xf>
    <xf numFmtId="1" fontId="27" fillId="4" borderId="26" xfId="1" applyNumberFormat="1" applyFont="1" applyFill="1" applyBorder="1" applyAlignment="1">
      <alignment horizontal="left"/>
    </xf>
    <xf numFmtId="0" fontId="17" fillId="4" borderId="12" xfId="1" applyFont="1" applyFill="1" applyBorder="1" applyAlignment="1">
      <alignment horizontal="center" vertical="top"/>
    </xf>
    <xf numFmtId="0" fontId="17" fillId="4" borderId="13" xfId="1" applyFont="1" applyFill="1" applyBorder="1" applyAlignment="1">
      <alignment horizontal="center" vertical="top" wrapText="1"/>
    </xf>
    <xf numFmtId="0" fontId="17" fillId="4" borderId="12" xfId="1" applyFont="1" applyFill="1" applyBorder="1" applyAlignment="1">
      <alignment horizontal="center" vertical="top" wrapText="1"/>
    </xf>
    <xf numFmtId="0" fontId="20" fillId="4" borderId="13" xfId="2" applyFont="1" applyFill="1" applyBorder="1" applyAlignment="1">
      <alignment horizontal="left" vertical="center" wrapText="1"/>
    </xf>
    <xf numFmtId="0" fontId="20" fillId="4" borderId="0" xfId="2" applyFont="1" applyFill="1" applyBorder="1" applyAlignment="1">
      <alignment horizontal="left" vertical="center" wrapText="1"/>
    </xf>
    <xf numFmtId="0" fontId="20" fillId="4" borderId="12" xfId="2" applyFont="1" applyFill="1" applyBorder="1" applyAlignment="1">
      <alignment horizontal="left" vertical="center" wrapText="1"/>
    </xf>
    <xf numFmtId="0" fontId="20" fillId="4" borderId="0" xfId="2" applyFont="1" applyFill="1" applyAlignment="1">
      <alignment vertical="center" wrapText="1"/>
    </xf>
    <xf numFmtId="0" fontId="20" fillId="4" borderId="0" xfId="2" applyFont="1" applyFill="1" applyAlignment="1">
      <alignment horizontal="center" vertical="center" wrapText="1"/>
    </xf>
    <xf numFmtId="0" fontId="20" fillId="4" borderId="0" xfId="2" applyFont="1" applyFill="1" applyAlignment="1">
      <alignment horizontal="left" vertical="top" wrapText="1"/>
    </xf>
    <xf numFmtId="0" fontId="28" fillId="4" borderId="0" xfId="2" applyFont="1" applyFill="1" applyAlignment="1">
      <alignment horizontal="center" vertical="center" wrapText="1"/>
    </xf>
    <xf numFmtId="0" fontId="28" fillId="0" borderId="0" xfId="2" applyFont="1" applyAlignment="1">
      <alignment horizontal="center" vertical="center" wrapText="1"/>
    </xf>
    <xf numFmtId="0" fontId="20" fillId="4" borderId="0" xfId="2" applyFont="1" applyFill="1" applyAlignment="1">
      <alignment horizontal="justify" vertical="top" wrapText="1"/>
    </xf>
    <xf numFmtId="0" fontId="20" fillId="4" borderId="0" xfId="2" applyFont="1" applyFill="1" applyAlignment="1">
      <alignment horizontal="left"/>
    </xf>
    <xf numFmtId="0" fontId="20" fillId="4" borderId="0" xfId="2" applyFont="1" applyFill="1" applyAlignment="1">
      <alignment horizontal="center"/>
    </xf>
    <xf numFmtId="0" fontId="20" fillId="4" borderId="0" xfId="2" applyFont="1" applyFill="1" applyAlignment="1">
      <alignment horizontal="left" vertical="center" wrapText="1"/>
    </xf>
    <xf numFmtId="0" fontId="20" fillId="0" borderId="20" xfId="2" applyFont="1" applyFill="1" applyBorder="1" applyAlignment="1">
      <alignment horizontal="center" vertical="top"/>
    </xf>
    <xf numFmtId="0" fontId="20" fillId="0" borderId="22" xfId="2" applyFont="1" applyFill="1" applyBorder="1" applyAlignment="1">
      <alignment horizontal="center" vertical="top"/>
    </xf>
    <xf numFmtId="0" fontId="20" fillId="0" borderId="14" xfId="2" applyFont="1" applyFill="1" applyBorder="1" applyAlignment="1">
      <alignment horizontal="left" vertical="center" wrapText="1"/>
    </xf>
    <xf numFmtId="165" fontId="20" fillId="0" borderId="20" xfId="2" applyNumberFormat="1" applyFont="1" applyFill="1" applyBorder="1" applyAlignment="1">
      <alignment horizontal="center"/>
    </xf>
    <xf numFmtId="165" fontId="20" fillId="0" borderId="22" xfId="2" applyNumberFormat="1" applyFont="1" applyFill="1" applyBorder="1" applyAlignment="1">
      <alignment horizontal="center"/>
    </xf>
    <xf numFmtId="0" fontId="20" fillId="0" borderId="14" xfId="2" applyFont="1" applyFill="1" applyBorder="1" applyAlignment="1">
      <alignment horizontal="center"/>
    </xf>
    <xf numFmtId="0" fontId="20" fillId="0" borderId="13" xfId="2" applyFont="1" applyFill="1" applyBorder="1" applyAlignment="1">
      <alignment horizontal="left" vertical="top"/>
    </xf>
    <xf numFmtId="0" fontId="20" fillId="0" borderId="0" xfId="2" applyFont="1" applyFill="1" applyAlignment="1">
      <alignment horizontal="justify" vertical="justify" wrapText="1"/>
    </xf>
    <xf numFmtId="0" fontId="28" fillId="0" borderId="0" xfId="2" applyFont="1" applyFill="1" applyAlignment="1">
      <alignment horizontal="justify" vertical="justify" wrapText="1"/>
    </xf>
    <xf numFmtId="0" fontId="20" fillId="0" borderId="0" xfId="2" applyFont="1" applyFill="1" applyAlignment="1">
      <alignment horizontal="center"/>
    </xf>
    <xf numFmtId="0" fontId="27" fillId="4" borderId="0" xfId="2" applyFont="1" applyFill="1" applyAlignment="1">
      <alignment horizontal="left"/>
    </xf>
    <xf numFmtId="0" fontId="20" fillId="0" borderId="0" xfId="2" applyFont="1" applyFill="1" applyAlignment="1">
      <alignment horizontal="left" vertical="center" wrapText="1"/>
    </xf>
    <xf numFmtId="0" fontId="20" fillId="0" borderId="25" xfId="2" applyFont="1" applyFill="1" applyBorder="1" applyAlignment="1">
      <alignment horizontal="left" vertical="top" wrapText="1"/>
    </xf>
    <xf numFmtId="0" fontId="20" fillId="0" borderId="26" xfId="2" applyFont="1" applyFill="1" applyBorder="1" applyAlignment="1">
      <alignment horizontal="left" vertical="top" wrapText="1"/>
    </xf>
    <xf numFmtId="0" fontId="20" fillId="0" borderId="15" xfId="2" applyFont="1" applyFill="1" applyBorder="1" applyAlignment="1">
      <alignment horizontal="left" vertical="top" wrapText="1"/>
    </xf>
    <xf numFmtId="0" fontId="20" fillId="0" borderId="14" xfId="2" applyFont="1" applyFill="1" applyBorder="1" applyAlignment="1">
      <alignment horizontal="left" wrapText="1"/>
    </xf>
    <xf numFmtId="0" fontId="20" fillId="0" borderId="21" xfId="2" applyFont="1" applyFill="1" applyBorder="1" applyAlignment="1">
      <alignment horizontal="center" vertical="top"/>
    </xf>
    <xf numFmtId="0" fontId="20" fillId="0" borderId="16" xfId="2" applyFont="1" applyFill="1" applyBorder="1" applyAlignment="1">
      <alignment horizontal="left" vertical="top" wrapText="1"/>
    </xf>
    <xf numFmtId="0" fontId="20" fillId="0" borderId="13" xfId="2" applyFont="1" applyFill="1" applyBorder="1" applyAlignment="1">
      <alignment horizontal="left" vertical="top" wrapText="1"/>
    </xf>
    <xf numFmtId="0" fontId="20" fillId="0" borderId="17" xfId="2" applyFont="1" applyFill="1" applyBorder="1" applyAlignment="1">
      <alignment horizontal="left" vertical="top" wrapText="1"/>
    </xf>
    <xf numFmtId="0" fontId="20" fillId="0" borderId="23" xfId="2" applyFont="1" applyFill="1" applyBorder="1" applyAlignment="1">
      <alignment horizontal="left" vertical="top" wrapText="1"/>
    </xf>
    <xf numFmtId="0" fontId="20" fillId="0" borderId="0" xfId="2" applyFont="1" applyFill="1" applyBorder="1" applyAlignment="1">
      <alignment horizontal="left" vertical="top" wrapText="1"/>
    </xf>
    <xf numFmtId="0" fontId="20" fillId="0" borderId="24" xfId="2" applyFont="1" applyFill="1" applyBorder="1" applyAlignment="1">
      <alignment horizontal="left" vertical="top" wrapText="1"/>
    </xf>
    <xf numFmtId="0" fontId="20" fillId="0" borderId="18" xfId="2" applyFont="1" applyFill="1" applyBorder="1" applyAlignment="1">
      <alignment horizontal="left" vertical="top" wrapText="1"/>
    </xf>
    <xf numFmtId="0" fontId="20" fillId="0" borderId="12" xfId="2" applyFont="1" applyFill="1" applyBorder="1" applyAlignment="1">
      <alignment horizontal="left" vertical="top" wrapText="1"/>
    </xf>
    <xf numFmtId="0" fontId="20" fillId="0" borderId="19" xfId="2" applyFont="1" applyFill="1" applyBorder="1" applyAlignment="1">
      <alignment horizontal="left" vertical="top" wrapText="1"/>
    </xf>
    <xf numFmtId="165" fontId="20" fillId="0" borderId="21" xfId="2" applyNumberFormat="1" applyFont="1" applyFill="1" applyBorder="1" applyAlignment="1">
      <alignment horizontal="center"/>
    </xf>
    <xf numFmtId="0" fontId="20" fillId="0" borderId="0" xfId="2" applyFont="1" applyFill="1" applyAlignment="1">
      <alignment horizontal="left"/>
    </xf>
    <xf numFmtId="0" fontId="20" fillId="0" borderId="0" xfId="2" applyFont="1" applyFill="1" applyAlignment="1">
      <alignment horizontal="right"/>
    </xf>
    <xf numFmtId="14" fontId="20" fillId="0" borderId="0" xfId="2" applyNumberFormat="1" applyFont="1" applyFill="1" applyAlignment="1">
      <alignment horizontal="center"/>
    </xf>
    <xf numFmtId="0" fontId="27" fillId="0" borderId="0" xfId="2" applyFont="1" applyFill="1" applyAlignment="1">
      <alignment horizontal="center"/>
    </xf>
    <xf numFmtId="0" fontId="27" fillId="0" borderId="0" xfId="2" applyFont="1" applyFill="1" applyAlignment="1">
      <alignment horizontal="center" vertical="center" wrapText="1"/>
    </xf>
    <xf numFmtId="0" fontId="31" fillId="4" borderId="0" xfId="2" applyFont="1" applyFill="1" applyBorder="1" applyAlignment="1">
      <alignment horizontal="left"/>
    </xf>
    <xf numFmtId="0" fontId="20" fillId="4" borderId="0" xfId="2" applyFont="1" applyFill="1" applyBorder="1" applyAlignment="1">
      <alignment horizontal="left"/>
    </xf>
    <xf numFmtId="14" fontId="20" fillId="4" borderId="0" xfId="2" applyNumberFormat="1" applyFont="1" applyFill="1" applyBorder="1" applyAlignment="1">
      <alignment horizontal="left" vertical="center" wrapText="1"/>
    </xf>
    <xf numFmtId="0" fontId="20" fillId="4" borderId="0" xfId="2" applyFont="1" applyFill="1" applyBorder="1" applyAlignment="1">
      <alignment horizontal="center" vertical="center" wrapText="1"/>
    </xf>
    <xf numFmtId="0" fontId="20" fillId="4" borderId="0" xfId="2" applyFont="1" applyFill="1" applyBorder="1" applyAlignment="1">
      <alignment vertical="center" wrapText="1"/>
    </xf>
    <xf numFmtId="0" fontId="20" fillId="4" borderId="0" xfId="2" applyFont="1" applyFill="1" applyBorder="1" applyAlignment="1">
      <alignment horizontal="center" vertical="top"/>
    </xf>
    <xf numFmtId="0" fontId="31" fillId="4" borderId="0" xfId="2" applyFont="1" applyFill="1" applyBorder="1" applyAlignment="1">
      <alignment horizontal="justify" vertical="center" wrapText="1"/>
    </xf>
    <xf numFmtId="0" fontId="20" fillId="4" borderId="0" xfId="2" applyFont="1" applyFill="1" applyBorder="1" applyAlignment="1">
      <alignment horizontal="justify" vertical="center" wrapText="1"/>
    </xf>
    <xf numFmtId="166" fontId="20" fillId="4" borderId="14" xfId="2" applyNumberFormat="1" applyFont="1" applyFill="1" applyBorder="1" applyAlignment="1">
      <alignment horizontal="left"/>
    </xf>
    <xf numFmtId="0" fontId="20" fillId="4" borderId="14" xfId="2" applyFont="1" applyFill="1" applyBorder="1" applyAlignment="1">
      <alignment horizontal="center" vertical="top"/>
    </xf>
    <xf numFmtId="0" fontId="20" fillId="4" borderId="16" xfId="2" applyFont="1" applyFill="1" applyBorder="1" applyAlignment="1">
      <alignment vertical="top" wrapText="1"/>
    </xf>
    <xf numFmtId="0" fontId="20" fillId="4" borderId="13" xfId="2" applyFont="1" applyFill="1" applyBorder="1" applyAlignment="1">
      <alignment vertical="top" wrapText="1"/>
    </xf>
    <xf numFmtId="0" fontId="20" fillId="4" borderId="17" xfId="2" applyFont="1" applyFill="1" applyBorder="1" applyAlignment="1">
      <alignment vertical="top" wrapText="1"/>
    </xf>
    <xf numFmtId="0" fontId="20" fillId="4" borderId="23" xfId="2" applyFont="1" applyFill="1" applyBorder="1" applyAlignment="1">
      <alignment vertical="top" wrapText="1"/>
    </xf>
    <xf numFmtId="0" fontId="20" fillId="4" borderId="0" xfId="2" applyFont="1" applyFill="1" applyBorder="1" applyAlignment="1">
      <alignment vertical="top" wrapText="1"/>
    </xf>
    <xf numFmtId="0" fontId="20" fillId="4" borderId="24" xfId="2" applyFont="1" applyFill="1" applyBorder="1" applyAlignment="1">
      <alignment vertical="top" wrapText="1"/>
    </xf>
    <xf numFmtId="0" fontId="20" fillId="4" borderId="18" xfId="2" applyFont="1" applyFill="1" applyBorder="1" applyAlignment="1">
      <alignment vertical="top" wrapText="1"/>
    </xf>
    <xf numFmtId="0" fontId="20" fillId="4" borderId="12" xfId="2" applyFont="1" applyFill="1" applyBorder="1" applyAlignment="1">
      <alignment vertical="top" wrapText="1"/>
    </xf>
    <xf numFmtId="0" fontId="20" fillId="4" borderId="19" xfId="2" applyFont="1" applyFill="1" applyBorder="1" applyAlignment="1">
      <alignment vertical="top" wrapText="1"/>
    </xf>
    <xf numFmtId="0" fontId="20" fillId="4" borderId="14" xfId="2" applyFont="1" applyFill="1" applyBorder="1" applyAlignment="1">
      <alignment horizontal="center" vertical="center" wrapText="1"/>
    </xf>
    <xf numFmtId="0" fontId="20" fillId="4" borderId="20" xfId="2" applyFont="1" applyFill="1" applyBorder="1" applyAlignment="1">
      <alignment horizontal="center" vertical="top"/>
    </xf>
    <xf numFmtId="0" fontId="20" fillId="4" borderId="22" xfId="2" applyFont="1" applyFill="1" applyBorder="1" applyAlignment="1">
      <alignment horizontal="center" vertical="top"/>
    </xf>
    <xf numFmtId="0" fontId="20" fillId="4" borderId="14" xfId="2" applyFont="1" applyFill="1" applyBorder="1" applyAlignment="1">
      <alignment horizontal="left" vertical="top" wrapText="1"/>
    </xf>
    <xf numFmtId="0" fontId="20" fillId="4" borderId="16" xfId="2" applyFont="1" applyFill="1" applyBorder="1" applyAlignment="1">
      <alignment horizontal="left" vertical="top" wrapText="1"/>
    </xf>
    <xf numFmtId="0" fontId="20" fillId="4" borderId="13" xfId="2" applyFont="1" applyFill="1" applyBorder="1" applyAlignment="1">
      <alignment horizontal="left" vertical="top" wrapText="1"/>
    </xf>
    <xf numFmtId="0" fontId="20" fillId="4" borderId="17" xfId="2" applyFont="1" applyFill="1" applyBorder="1" applyAlignment="1">
      <alignment horizontal="left" vertical="top" wrapText="1"/>
    </xf>
    <xf numFmtId="0" fontId="20" fillId="4" borderId="18" xfId="2" applyFont="1" applyFill="1" applyBorder="1" applyAlignment="1">
      <alignment horizontal="left" vertical="top" wrapText="1"/>
    </xf>
    <xf numFmtId="0" fontId="20" fillId="4" borderId="12" xfId="2" applyFont="1" applyFill="1" applyBorder="1" applyAlignment="1">
      <alignment horizontal="left" vertical="top" wrapText="1"/>
    </xf>
    <xf numFmtId="0" fontId="20" fillId="4" borderId="19" xfId="2" applyFont="1" applyFill="1" applyBorder="1" applyAlignment="1">
      <alignment horizontal="left" vertical="top" wrapText="1"/>
    </xf>
    <xf numFmtId="0" fontId="20" fillId="4" borderId="21" xfId="2" applyFont="1" applyFill="1" applyBorder="1" applyAlignment="1">
      <alignment horizontal="center" vertical="top"/>
    </xf>
    <xf numFmtId="0" fontId="20" fillId="4" borderId="14" xfId="2" applyFont="1" applyFill="1" applyBorder="1" applyAlignment="1">
      <alignment horizontal="left" vertical="center" wrapText="1"/>
    </xf>
    <xf numFmtId="0" fontId="20" fillId="4" borderId="14" xfId="2" applyFont="1" applyFill="1" applyBorder="1" applyAlignment="1">
      <alignment horizontal="left"/>
    </xf>
    <xf numFmtId="0" fontId="20" fillId="4" borderId="14" xfId="2" applyFont="1" applyFill="1" applyBorder="1" applyAlignment="1">
      <alignment vertical="center" wrapText="1"/>
    </xf>
    <xf numFmtId="0" fontId="27" fillId="4" borderId="0" xfId="2" applyFont="1" applyFill="1" applyAlignment="1">
      <alignment horizontal="center"/>
    </xf>
    <xf numFmtId="0" fontId="27" fillId="4" borderId="0" xfId="2" applyFont="1" applyFill="1" applyAlignment="1">
      <alignment horizontal="center" vertical="center" wrapText="1"/>
    </xf>
    <xf numFmtId="0" fontId="30" fillId="0" borderId="0" xfId="2" applyFont="1" applyAlignment="1">
      <alignment horizontal="center"/>
    </xf>
    <xf numFmtId="0" fontId="28" fillId="4" borderId="14" xfId="2" applyFont="1" applyFill="1" applyBorder="1" applyAlignment="1">
      <alignment vertical="center" wrapText="1"/>
    </xf>
    <xf numFmtId="0" fontId="20" fillId="4" borderId="0" xfId="2" applyFont="1" applyFill="1" applyBorder="1" applyAlignment="1">
      <alignment horizontal="center"/>
    </xf>
    <xf numFmtId="0" fontId="20" fillId="4" borderId="0" xfId="2" applyFont="1" applyFill="1" applyBorder="1" applyAlignment="1">
      <alignment horizontal="center" wrapText="1"/>
    </xf>
    <xf numFmtId="165" fontId="17" fillId="4" borderId="0" xfId="2" applyNumberFormat="1" applyFont="1" applyFill="1" applyBorder="1" applyAlignment="1" applyProtection="1">
      <alignment horizontal="center" vertical="center"/>
    </xf>
    <xf numFmtId="0" fontId="27" fillId="4" borderId="0" xfId="2" applyFont="1" applyFill="1" applyBorder="1" applyAlignment="1">
      <alignment horizontal="left" wrapText="1"/>
    </xf>
    <xf numFmtId="0" fontId="27" fillId="4" borderId="0" xfId="2" applyFont="1" applyFill="1" applyBorder="1" applyAlignment="1">
      <alignment horizontal="center"/>
    </xf>
    <xf numFmtId="0" fontId="35" fillId="4" borderId="0" xfId="2" applyFont="1" applyFill="1" applyBorder="1" applyAlignment="1">
      <alignment horizontal="center"/>
    </xf>
    <xf numFmtId="0" fontId="34" fillId="4" borderId="0" xfId="2" applyFont="1" applyFill="1" applyBorder="1" applyAlignment="1">
      <alignment horizontal="left"/>
    </xf>
    <xf numFmtId="0" fontId="20" fillId="4" borderId="27" xfId="2" applyFont="1" applyFill="1" applyBorder="1" applyAlignment="1">
      <alignment horizontal="center" vertical="center" wrapText="1"/>
    </xf>
    <xf numFmtId="0" fontId="28" fillId="4" borderId="0" xfId="2" applyFont="1" applyFill="1" applyBorder="1" applyAlignment="1">
      <alignment horizontal="center" vertical="center" wrapText="1"/>
    </xf>
    <xf numFmtId="0" fontId="28" fillId="4" borderId="27" xfId="2" applyFont="1" applyFill="1" applyBorder="1" applyAlignment="1">
      <alignment horizontal="center" vertical="center" wrapText="1"/>
    </xf>
    <xf numFmtId="0" fontId="34" fillId="4" borderId="0" xfId="2" applyFont="1" applyFill="1" applyBorder="1" applyAlignment="1">
      <alignment horizontal="center"/>
    </xf>
    <xf numFmtId="0" fontId="33" fillId="4" borderId="0" xfId="2" applyFont="1" applyFill="1" applyBorder="1" applyAlignment="1">
      <alignment horizontal="center" vertical="center" wrapText="1"/>
    </xf>
    <xf numFmtId="0" fontId="27" fillId="4" borderId="25" xfId="2" applyFont="1" applyFill="1" applyBorder="1" applyAlignment="1">
      <alignment horizontal="left"/>
    </xf>
    <xf numFmtId="0" fontId="27" fillId="4" borderId="26" xfId="2" applyFont="1" applyFill="1" applyBorder="1" applyAlignment="1">
      <alignment horizontal="left"/>
    </xf>
    <xf numFmtId="0" fontId="27" fillId="4" borderId="15" xfId="2" applyFont="1" applyFill="1" applyBorder="1" applyAlignment="1">
      <alignment horizontal="left"/>
    </xf>
    <xf numFmtId="0" fontId="20" fillId="4" borderId="14" xfId="2" applyFont="1" applyFill="1" applyBorder="1" applyAlignment="1">
      <alignment horizontal="center" wrapText="1"/>
    </xf>
    <xf numFmtId="0" fontId="20" fillId="4" borderId="14" xfId="2" applyFont="1" applyFill="1" applyBorder="1" applyAlignment="1">
      <alignment horizontal="center"/>
    </xf>
    <xf numFmtId="0" fontId="31" fillId="4" borderId="14" xfId="2" applyFont="1" applyFill="1" applyBorder="1" applyAlignment="1">
      <alignment horizontal="center" vertical="center" wrapText="1"/>
    </xf>
    <xf numFmtId="0" fontId="31" fillId="4" borderId="14" xfId="2" applyFont="1" applyFill="1" applyBorder="1" applyAlignment="1">
      <alignment vertical="center" wrapText="1"/>
    </xf>
    <xf numFmtId="0" fontId="20" fillId="4" borderId="20" xfId="2" applyFont="1" applyFill="1" applyBorder="1" applyAlignment="1">
      <alignment horizontal="center"/>
    </xf>
    <xf numFmtId="0" fontId="20" fillId="4" borderId="22" xfId="2" applyFont="1" applyFill="1" applyBorder="1" applyAlignment="1">
      <alignment horizontal="center"/>
    </xf>
    <xf numFmtId="0" fontId="20" fillId="4" borderId="14" xfId="2" applyFont="1" applyFill="1" applyBorder="1" applyAlignment="1">
      <alignment horizontal="left" wrapText="1"/>
    </xf>
    <xf numFmtId="14" fontId="20" fillId="4" borderId="14" xfId="2" applyNumberFormat="1" applyFont="1" applyFill="1" applyBorder="1" applyAlignment="1">
      <alignment horizontal="center"/>
    </xf>
    <xf numFmtId="0" fontId="20" fillId="4" borderId="21" xfId="2" applyFont="1" applyFill="1" applyBorder="1" applyAlignment="1">
      <alignment horizontal="center"/>
    </xf>
    <xf numFmtId="165" fontId="20" fillId="4" borderId="14" xfId="2" applyNumberFormat="1" applyFont="1" applyFill="1" applyBorder="1" applyAlignment="1">
      <alignment horizontal="center"/>
    </xf>
    <xf numFmtId="0" fontId="27" fillId="4" borderId="14" xfId="2" applyFont="1" applyFill="1" applyBorder="1" applyAlignment="1">
      <alignment horizontal="center"/>
    </xf>
    <xf numFmtId="165" fontId="20" fillId="4" borderId="14" xfId="2" applyNumberFormat="1" applyFont="1" applyFill="1" applyBorder="1" applyAlignment="1">
      <alignment horizontal="center" vertical="center" wrapText="1"/>
    </xf>
    <xf numFmtId="0" fontId="28" fillId="4" borderId="14" xfId="2" applyFont="1" applyFill="1" applyBorder="1" applyAlignment="1">
      <alignment horizontal="center" vertical="top" wrapText="1"/>
    </xf>
    <xf numFmtId="0" fontId="20" fillId="4" borderId="14" xfId="2" applyFont="1" applyFill="1" applyBorder="1" applyAlignment="1">
      <alignment horizontal="justify" vertical="justify" wrapText="1"/>
    </xf>
    <xf numFmtId="0" fontId="20" fillId="4" borderId="14" xfId="2" applyFont="1" applyFill="1" applyBorder="1" applyAlignment="1">
      <alignment horizontal="center" vertical="justify" wrapText="1"/>
    </xf>
    <xf numFmtId="0" fontId="27" fillId="4" borderId="0" xfId="2" applyFont="1" applyFill="1" applyBorder="1" applyAlignment="1">
      <alignment horizontal="left"/>
    </xf>
    <xf numFmtId="0" fontId="27" fillId="4" borderId="14" xfId="2" applyFont="1" applyFill="1" applyBorder="1" applyAlignment="1">
      <alignment horizontal="center" vertical="top" wrapText="1"/>
    </xf>
    <xf numFmtId="0" fontId="20" fillId="4" borderId="23" xfId="2" applyFont="1" applyFill="1" applyBorder="1" applyAlignment="1">
      <alignment horizontal="left" vertical="top" wrapText="1"/>
    </xf>
    <xf numFmtId="0" fontId="20" fillId="4" borderId="0" xfId="2" applyFont="1" applyFill="1" applyBorder="1" applyAlignment="1">
      <alignment horizontal="left" vertical="top" wrapText="1"/>
    </xf>
    <xf numFmtId="0" fontId="20" fillId="4" borderId="24" xfId="2" applyFont="1" applyFill="1" applyBorder="1" applyAlignment="1">
      <alignment horizontal="left" vertical="top" wrapText="1"/>
    </xf>
    <xf numFmtId="0" fontId="27" fillId="4" borderId="20" xfId="2" applyFont="1" applyFill="1" applyBorder="1" applyAlignment="1">
      <alignment horizontal="center" vertical="top" wrapText="1"/>
    </xf>
    <xf numFmtId="0" fontId="27" fillId="4" borderId="21" xfId="2" applyFont="1" applyFill="1" applyBorder="1" applyAlignment="1">
      <alignment horizontal="center" vertical="top" wrapText="1"/>
    </xf>
    <xf numFmtId="0" fontId="27" fillId="4" borderId="22" xfId="2" applyFont="1" applyFill="1" applyBorder="1" applyAlignment="1">
      <alignment horizontal="center" vertical="top" wrapText="1"/>
    </xf>
    <xf numFmtId="0" fontId="20" fillId="4" borderId="25" xfId="2" applyFont="1" applyFill="1" applyBorder="1" applyAlignment="1">
      <alignment horizontal="left"/>
    </xf>
    <xf numFmtId="0" fontId="20" fillId="4" borderId="26" xfId="2" applyFont="1" applyFill="1" applyBorder="1" applyAlignment="1">
      <alignment horizontal="left"/>
    </xf>
    <xf numFmtId="0" fontId="20" fillId="4" borderId="15" xfId="2" applyFont="1" applyFill="1" applyBorder="1" applyAlignment="1">
      <alignment horizontal="left"/>
    </xf>
    <xf numFmtId="0" fontId="20" fillId="4" borderId="0" xfId="2" applyFont="1" applyFill="1" applyBorder="1" applyAlignment="1">
      <alignment horizontal="justify" vertical="justify" wrapText="1"/>
    </xf>
    <xf numFmtId="0" fontId="27" fillId="4" borderId="0" xfId="2" applyFont="1" applyFill="1" applyBorder="1" applyAlignment="1">
      <alignment horizontal="center" wrapText="1"/>
    </xf>
    <xf numFmtId="0" fontId="20" fillId="4" borderId="20" xfId="2" applyFont="1" applyFill="1" applyBorder="1" applyAlignment="1">
      <alignment horizontal="center" vertical="top" wrapText="1"/>
    </xf>
    <xf numFmtId="0" fontId="20" fillId="4" borderId="21" xfId="2" applyFont="1" applyFill="1" applyBorder="1" applyAlignment="1">
      <alignment horizontal="center" vertical="top" wrapText="1"/>
    </xf>
    <xf numFmtId="0" fontId="20" fillId="4" borderId="22" xfId="2" applyFont="1" applyFill="1" applyBorder="1" applyAlignment="1">
      <alignment horizontal="center" vertical="top" wrapText="1"/>
    </xf>
    <xf numFmtId="14" fontId="20" fillId="4" borderId="16" xfId="2" applyNumberFormat="1" applyFont="1" applyFill="1" applyBorder="1" applyAlignment="1">
      <alignment horizontal="left" vertical="top"/>
    </xf>
    <xf numFmtId="14" fontId="20" fillId="4" borderId="13" xfId="2" applyNumberFormat="1" applyFont="1" applyFill="1" applyBorder="1" applyAlignment="1">
      <alignment horizontal="left" vertical="top"/>
    </xf>
    <xf numFmtId="14" fontId="20" fillId="4" borderId="17" xfId="2" applyNumberFormat="1" applyFont="1" applyFill="1" applyBorder="1" applyAlignment="1">
      <alignment horizontal="left" vertical="top"/>
    </xf>
    <xf numFmtId="14" fontId="20" fillId="4" borderId="18" xfId="2" applyNumberFormat="1" applyFont="1" applyFill="1" applyBorder="1" applyAlignment="1">
      <alignment horizontal="left" vertical="top"/>
    </xf>
    <xf numFmtId="14" fontId="20" fillId="4" borderId="12" xfId="2" applyNumberFormat="1" applyFont="1" applyFill="1" applyBorder="1" applyAlignment="1">
      <alignment horizontal="left" vertical="top"/>
    </xf>
    <xf numFmtId="14" fontId="20" fillId="4" borderId="19" xfId="2" applyNumberFormat="1" applyFont="1" applyFill="1" applyBorder="1" applyAlignment="1">
      <alignment horizontal="left" vertical="top"/>
    </xf>
    <xf numFmtId="14" fontId="20" fillId="4" borderId="14" xfId="2" applyNumberFormat="1" applyFont="1" applyFill="1" applyBorder="1" applyAlignment="1">
      <alignment horizontal="center" wrapText="1"/>
    </xf>
    <xf numFmtId="0" fontId="20" fillId="4" borderId="25" xfId="2" applyFont="1" applyFill="1" applyBorder="1" applyAlignment="1">
      <alignment horizontal="center"/>
    </xf>
    <xf numFmtId="0" fontId="20" fillId="4" borderId="15" xfId="2" applyFont="1" applyFill="1" applyBorder="1" applyAlignment="1">
      <alignment horizontal="center"/>
    </xf>
    <xf numFmtId="165" fontId="18" fillId="4" borderId="14" xfId="2" applyNumberFormat="1" applyFont="1" applyFill="1" applyBorder="1" applyAlignment="1" applyProtection="1">
      <alignment horizontal="center" vertical="center"/>
    </xf>
    <xf numFmtId="0" fontId="20" fillId="4" borderId="0" xfId="2" applyFont="1" applyFill="1" applyBorder="1" applyAlignment="1">
      <alignment horizontal="right" vertical="top" wrapText="1"/>
    </xf>
    <xf numFmtId="164" fontId="20" fillId="4" borderId="14" xfId="2" applyNumberFormat="1" applyFont="1" applyFill="1" applyBorder="1" applyAlignment="1">
      <alignment horizontal="center" vertical="justify" wrapText="1"/>
    </xf>
    <xf numFmtId="0" fontId="20" fillId="4" borderId="16" xfId="2" applyFont="1" applyFill="1" applyBorder="1" applyAlignment="1">
      <alignment horizontal="center"/>
    </xf>
    <xf numFmtId="0" fontId="20" fillId="4" borderId="17" xfId="2" applyFont="1" applyFill="1" applyBorder="1" applyAlignment="1">
      <alignment horizontal="center"/>
    </xf>
    <xf numFmtId="0" fontId="20" fillId="4" borderId="18" xfId="2" applyFont="1" applyFill="1" applyBorder="1" applyAlignment="1">
      <alignment horizontal="center"/>
    </xf>
    <xf numFmtId="0" fontId="20" fillId="4" borderId="19" xfId="2" applyFont="1" applyFill="1" applyBorder="1" applyAlignment="1">
      <alignment horizontal="center"/>
    </xf>
    <xf numFmtId="0" fontId="20" fillId="4" borderId="20" xfId="2" applyFont="1" applyFill="1" applyBorder="1" applyAlignment="1">
      <alignment horizontal="center" vertical="center" wrapText="1"/>
    </xf>
    <xf numFmtId="0" fontId="20" fillId="4" borderId="22" xfId="2" applyFont="1" applyFill="1" applyBorder="1" applyAlignment="1">
      <alignment horizontal="center" vertical="center" wrapText="1"/>
    </xf>
    <xf numFmtId="165" fontId="18" fillId="4" borderId="16" xfId="2" applyNumberFormat="1" applyFont="1" applyFill="1" applyBorder="1" applyAlignment="1" applyProtection="1">
      <alignment horizontal="center" vertical="center"/>
    </xf>
    <xf numFmtId="165" fontId="18" fillId="4" borderId="17" xfId="2" applyNumberFormat="1" applyFont="1" applyFill="1" applyBorder="1" applyAlignment="1" applyProtection="1">
      <alignment horizontal="center" vertical="center"/>
    </xf>
    <xf numFmtId="165" fontId="18" fillId="4" borderId="18" xfId="2" applyNumberFormat="1" applyFont="1" applyFill="1" applyBorder="1" applyAlignment="1" applyProtection="1">
      <alignment horizontal="center" vertical="center"/>
    </xf>
    <xf numFmtId="165" fontId="18" fillId="4" borderId="19" xfId="2" applyNumberFormat="1" applyFont="1" applyFill="1" applyBorder="1" applyAlignment="1" applyProtection="1">
      <alignment horizontal="center" vertical="center"/>
    </xf>
    <xf numFmtId="0" fontId="20" fillId="4" borderId="21" xfId="2" applyFont="1" applyFill="1" applyBorder="1" applyAlignment="1">
      <alignment horizontal="center" vertical="center" wrapText="1"/>
    </xf>
    <xf numFmtId="165" fontId="20" fillId="4" borderId="16" xfId="2" applyNumberFormat="1" applyFont="1" applyFill="1" applyBorder="1" applyAlignment="1" applyProtection="1">
      <alignment horizontal="center" vertical="center"/>
    </xf>
    <xf numFmtId="165" fontId="20" fillId="4" borderId="17" xfId="2" applyNumberFormat="1" applyFont="1" applyFill="1" applyBorder="1" applyAlignment="1" applyProtection="1">
      <alignment horizontal="center" vertical="center"/>
    </xf>
    <xf numFmtId="165" fontId="20" fillId="4" borderId="23" xfId="2" applyNumberFormat="1" applyFont="1" applyFill="1" applyBorder="1" applyAlignment="1" applyProtection="1">
      <alignment horizontal="center" vertical="center"/>
    </xf>
    <xf numFmtId="165" fontId="20" fillId="4" borderId="24" xfId="2" applyNumberFormat="1" applyFont="1" applyFill="1" applyBorder="1" applyAlignment="1" applyProtection="1">
      <alignment horizontal="center" vertical="center"/>
    </xf>
    <xf numFmtId="165" fontId="20" fillId="4" borderId="18" xfId="2" applyNumberFormat="1" applyFont="1" applyFill="1" applyBorder="1" applyAlignment="1" applyProtection="1">
      <alignment horizontal="center" vertical="center"/>
    </xf>
    <xf numFmtId="165" fontId="20" fillId="4" borderId="19" xfId="2" applyNumberFormat="1" applyFont="1" applyFill="1" applyBorder="1" applyAlignment="1" applyProtection="1">
      <alignment horizontal="center" vertical="center"/>
    </xf>
    <xf numFmtId="0" fontId="20" fillId="4" borderId="14" xfId="2" applyFont="1" applyFill="1" applyBorder="1" applyAlignment="1">
      <alignment horizontal="left" vertical="top"/>
    </xf>
    <xf numFmtId="165" fontId="20" fillId="4" borderId="14" xfId="2" applyNumberFormat="1" applyFont="1" applyFill="1" applyBorder="1" applyAlignment="1">
      <alignment horizontal="center" shrinkToFit="1"/>
    </xf>
    <xf numFmtId="0" fontId="20" fillId="4" borderId="14" xfId="2" applyFont="1" applyFill="1" applyBorder="1" applyAlignment="1">
      <alignment horizontal="center" shrinkToFit="1"/>
    </xf>
    <xf numFmtId="0" fontId="20" fillId="4" borderId="20" xfId="2" applyNumberFormat="1" applyFont="1" applyFill="1" applyBorder="1" applyAlignment="1">
      <alignment horizontal="center" vertical="center"/>
    </xf>
    <xf numFmtId="0" fontId="20" fillId="4" borderId="22" xfId="2" applyNumberFormat="1" applyFont="1" applyFill="1" applyBorder="1" applyAlignment="1">
      <alignment horizontal="center" vertical="center"/>
    </xf>
    <xf numFmtId="0" fontId="20" fillId="4" borderId="25" xfId="2" applyFont="1" applyFill="1" applyBorder="1" applyAlignment="1">
      <alignment horizontal="center" vertical="justify" wrapText="1"/>
    </xf>
    <xf numFmtId="0" fontId="20" fillId="4" borderId="26" xfId="2" applyFont="1" applyFill="1" applyBorder="1" applyAlignment="1">
      <alignment horizontal="center" vertical="justify" wrapText="1"/>
    </xf>
    <xf numFmtId="0" fontId="20" fillId="4" borderId="15" xfId="2" applyFont="1" applyFill="1" applyBorder="1" applyAlignment="1">
      <alignment horizontal="center" vertical="justify" wrapText="1"/>
    </xf>
    <xf numFmtId="0" fontId="20" fillId="4" borderId="14" xfId="2" applyFont="1" applyFill="1" applyBorder="1" applyAlignment="1">
      <alignment horizontal="left" vertical="justify" wrapText="1"/>
    </xf>
    <xf numFmtId="0" fontId="20" fillId="4" borderId="14" xfId="2" applyFont="1" applyFill="1" applyBorder="1" applyAlignment="1">
      <alignment horizontal="center" vertical="center"/>
    </xf>
    <xf numFmtId="0" fontId="20" fillId="4" borderId="16" xfId="2" applyFont="1" applyFill="1" applyBorder="1" applyAlignment="1">
      <alignment horizontal="left"/>
    </xf>
    <xf numFmtId="0" fontId="20" fillId="4" borderId="13" xfId="2" applyFont="1" applyFill="1" applyBorder="1" applyAlignment="1">
      <alignment horizontal="left"/>
    </xf>
    <xf numFmtId="0" fontId="20" fillId="4" borderId="17" xfId="2" applyFont="1" applyFill="1" applyBorder="1" applyAlignment="1">
      <alignment horizontal="left"/>
    </xf>
    <xf numFmtId="164" fontId="20" fillId="4" borderId="20" xfId="2" applyNumberFormat="1" applyFont="1" applyFill="1" applyBorder="1" applyAlignment="1">
      <alignment horizontal="center" vertical="center" wrapText="1"/>
    </xf>
    <xf numFmtId="164" fontId="20" fillId="4" borderId="22" xfId="2" applyNumberFormat="1" applyFont="1" applyFill="1" applyBorder="1" applyAlignment="1">
      <alignment horizontal="center" vertical="center" wrapText="1"/>
    </xf>
    <xf numFmtId="0" fontId="20" fillId="4" borderId="16" xfId="2" applyFont="1" applyFill="1" applyBorder="1" applyAlignment="1">
      <alignment horizontal="center" vertical="top" wrapText="1"/>
    </xf>
    <xf numFmtId="0" fontId="20" fillId="4" borderId="13" xfId="2" applyFont="1" applyFill="1" applyBorder="1" applyAlignment="1">
      <alignment horizontal="center" vertical="top" wrapText="1"/>
    </xf>
    <xf numFmtId="0" fontId="20" fillId="4" borderId="17" xfId="2" applyFont="1" applyFill="1" applyBorder="1" applyAlignment="1">
      <alignment horizontal="center" vertical="top" wrapText="1"/>
    </xf>
    <xf numFmtId="0" fontId="20" fillId="4" borderId="23" xfId="2" applyFont="1" applyFill="1" applyBorder="1" applyAlignment="1">
      <alignment horizontal="center" vertical="top" wrapText="1"/>
    </xf>
    <xf numFmtId="0" fontId="20" fillId="4" borderId="0" xfId="2" applyFont="1" applyFill="1" applyBorder="1" applyAlignment="1">
      <alignment horizontal="center" vertical="top" wrapText="1"/>
    </xf>
    <xf numFmtId="0" fontId="20" fillId="4" borderId="24" xfId="2" applyFont="1" applyFill="1" applyBorder="1" applyAlignment="1">
      <alignment horizontal="center" vertical="top" wrapText="1"/>
    </xf>
    <xf numFmtId="0" fontId="20" fillId="4" borderId="18" xfId="2" applyFont="1" applyFill="1" applyBorder="1" applyAlignment="1">
      <alignment horizontal="center" vertical="top" wrapText="1"/>
    </xf>
    <xf numFmtId="0" fontId="20" fillId="4" borderId="12" xfId="2" applyFont="1" applyFill="1" applyBorder="1" applyAlignment="1">
      <alignment horizontal="center" vertical="top" wrapText="1"/>
    </xf>
    <xf numFmtId="0" fontId="20" fillId="4" borderId="19" xfId="2" applyFont="1" applyFill="1" applyBorder="1" applyAlignment="1">
      <alignment horizontal="center" vertical="top" wrapText="1"/>
    </xf>
    <xf numFmtId="164" fontId="20" fillId="4" borderId="16" xfId="2" applyNumberFormat="1" applyFont="1" applyFill="1" applyBorder="1" applyAlignment="1">
      <alignment horizontal="center" vertical="center" wrapText="1"/>
    </xf>
    <xf numFmtId="164" fontId="20" fillId="4" borderId="13" xfId="2" applyNumberFormat="1" applyFont="1" applyFill="1" applyBorder="1" applyAlignment="1">
      <alignment horizontal="center" vertical="center" wrapText="1"/>
    </xf>
    <xf numFmtId="164" fontId="20" fillId="4" borderId="17" xfId="2" applyNumberFormat="1" applyFont="1" applyFill="1" applyBorder="1" applyAlignment="1">
      <alignment horizontal="center" vertical="center" wrapText="1"/>
    </xf>
    <xf numFmtId="164" fontId="20" fillId="4" borderId="23" xfId="2" applyNumberFormat="1" applyFont="1" applyFill="1" applyBorder="1" applyAlignment="1">
      <alignment horizontal="center" vertical="center" wrapText="1"/>
    </xf>
    <xf numFmtId="164" fontId="20" fillId="4" borderId="0" xfId="2" applyNumberFormat="1" applyFont="1" applyFill="1" applyBorder="1" applyAlignment="1">
      <alignment horizontal="center" vertical="center" wrapText="1"/>
    </xf>
    <xf numFmtId="164" fontId="20" fillId="4" borderId="24" xfId="2" applyNumberFormat="1" applyFont="1" applyFill="1" applyBorder="1" applyAlignment="1">
      <alignment horizontal="center" vertical="center" wrapText="1"/>
    </xf>
    <xf numFmtId="164" fontId="20" fillId="4" borderId="18" xfId="2" applyNumberFormat="1" applyFont="1" applyFill="1" applyBorder="1" applyAlignment="1">
      <alignment horizontal="center" vertical="center" wrapText="1"/>
    </xf>
    <xf numFmtId="164" fontId="20" fillId="4" borderId="12" xfId="2" applyNumberFormat="1" applyFont="1" applyFill="1" applyBorder="1" applyAlignment="1">
      <alignment horizontal="center" vertical="center" wrapText="1"/>
    </xf>
    <xf numFmtId="164" fontId="20" fillId="4" borderId="19" xfId="2" applyNumberFormat="1" applyFont="1" applyFill="1" applyBorder="1" applyAlignment="1">
      <alignment horizontal="center" vertical="center" wrapText="1"/>
    </xf>
    <xf numFmtId="0" fontId="27" fillId="4" borderId="14" xfId="2" applyFont="1" applyFill="1" applyBorder="1" applyAlignment="1">
      <alignment horizontal="center" vertical="center" wrapText="1"/>
    </xf>
    <xf numFmtId="164" fontId="20" fillId="4" borderId="14" xfId="2" applyNumberFormat="1" applyFont="1" applyFill="1" applyBorder="1" applyAlignment="1">
      <alignment horizontal="center" vertical="center" wrapText="1"/>
    </xf>
    <xf numFmtId="0" fontId="28" fillId="4" borderId="21" xfId="2" applyFont="1" applyFill="1" applyBorder="1" applyAlignment="1">
      <alignment horizontal="center" vertical="top" wrapText="1"/>
    </xf>
    <xf numFmtId="0" fontId="28" fillId="4" borderId="22" xfId="2" applyFont="1" applyFill="1" applyBorder="1" applyAlignment="1">
      <alignment horizontal="center" vertical="top" wrapText="1"/>
    </xf>
    <xf numFmtId="0" fontId="27" fillId="4" borderId="14" xfId="2" applyFont="1" applyFill="1" applyBorder="1" applyAlignment="1">
      <alignment horizontal="left" wrapText="1"/>
    </xf>
    <xf numFmtId="0" fontId="27" fillId="4" borderId="14" xfId="2" applyFont="1" applyFill="1" applyBorder="1" applyAlignment="1">
      <alignment horizontal="center" wrapText="1"/>
    </xf>
    <xf numFmtId="0" fontId="20" fillId="4" borderId="13" xfId="2" applyFont="1" applyFill="1" applyBorder="1" applyAlignment="1">
      <alignment horizontal="center"/>
    </xf>
    <xf numFmtId="0" fontId="20" fillId="4" borderId="12" xfId="2" applyFont="1" applyFill="1" applyBorder="1" applyAlignment="1">
      <alignment horizontal="center"/>
    </xf>
    <xf numFmtId="0" fontId="20" fillId="4" borderId="14" xfId="2" applyFont="1" applyFill="1" applyBorder="1" applyAlignment="1">
      <alignment horizontal="center" vertical="top" wrapText="1"/>
    </xf>
    <xf numFmtId="164" fontId="20" fillId="4" borderId="14" xfId="2" applyNumberFormat="1" applyFont="1" applyFill="1" applyBorder="1" applyAlignment="1">
      <alignment horizontal="left"/>
    </xf>
    <xf numFmtId="0" fontId="20" fillId="4" borderId="14" xfId="2" applyFont="1" applyFill="1" applyBorder="1" applyAlignment="1">
      <alignment vertical="top" wrapText="1"/>
    </xf>
    <xf numFmtId="0" fontId="20" fillId="4" borderId="16" xfId="2" applyFont="1" applyFill="1" applyBorder="1" applyAlignment="1">
      <alignment horizontal="left" vertical="center"/>
    </xf>
    <xf numFmtId="0" fontId="20" fillId="4" borderId="13" xfId="2" applyFont="1" applyFill="1" applyBorder="1" applyAlignment="1">
      <alignment horizontal="left" vertical="center"/>
    </xf>
    <xf numFmtId="0" fontId="20" fillId="4" borderId="17" xfId="2" applyFont="1" applyFill="1" applyBorder="1" applyAlignment="1">
      <alignment horizontal="left" vertical="center"/>
    </xf>
    <xf numFmtId="0" fontId="20" fillId="4" borderId="18" xfId="2" applyFont="1" applyFill="1" applyBorder="1" applyAlignment="1">
      <alignment horizontal="left" vertical="center"/>
    </xf>
    <xf numFmtId="0" fontId="20" fillId="4" borderId="12" xfId="2" applyFont="1" applyFill="1" applyBorder="1" applyAlignment="1">
      <alignment horizontal="left" vertical="center"/>
    </xf>
    <xf numFmtId="0" fontId="32" fillId="4" borderId="12" xfId="2" applyFont="1" applyFill="1" applyBorder="1" applyAlignment="1">
      <alignment horizontal="center" vertical="center" wrapText="1"/>
    </xf>
    <xf numFmtId="0" fontId="32" fillId="4" borderId="19" xfId="2" applyFont="1" applyFill="1" applyBorder="1" applyAlignment="1">
      <alignment horizontal="center" vertical="center" wrapText="1"/>
    </xf>
    <xf numFmtId="0" fontId="20" fillId="4" borderId="0" xfId="2" applyFont="1" applyFill="1" applyAlignment="1">
      <alignment horizontal="center" wrapText="1"/>
    </xf>
    <xf numFmtId="0" fontId="20" fillId="4" borderId="0" xfId="2" applyFont="1" applyFill="1" applyAlignment="1">
      <alignment horizontal="left" wrapText="1"/>
    </xf>
    <xf numFmtId="0" fontId="20" fillId="4" borderId="26" xfId="2" applyFont="1" applyFill="1" applyBorder="1" applyAlignment="1">
      <alignment horizontal="center"/>
    </xf>
    <xf numFmtId="0" fontId="20" fillId="4" borderId="28" xfId="2" applyFont="1" applyFill="1" applyBorder="1" applyAlignment="1">
      <alignment horizontal="center"/>
    </xf>
    <xf numFmtId="0" fontId="20" fillId="4" borderId="29" xfId="2" applyFont="1" applyFill="1" applyBorder="1" applyAlignment="1">
      <alignment horizontal="center"/>
    </xf>
    <xf numFmtId="0" fontId="20" fillId="4" borderId="30" xfId="2" applyFont="1" applyFill="1" applyBorder="1" applyAlignment="1">
      <alignment horizontal="center"/>
    </xf>
    <xf numFmtId="0" fontId="20" fillId="4" borderId="31" xfId="2" applyFont="1" applyFill="1" applyBorder="1" applyAlignment="1">
      <alignment horizontal="center"/>
    </xf>
    <xf numFmtId="0" fontId="20" fillId="4" borderId="32" xfId="2" applyFont="1" applyFill="1" applyBorder="1" applyAlignment="1">
      <alignment horizontal="center"/>
    </xf>
    <xf numFmtId="0" fontId="20" fillId="4" borderId="33" xfId="2" applyFont="1" applyFill="1" applyBorder="1" applyAlignment="1">
      <alignment horizontal="center"/>
    </xf>
    <xf numFmtId="0" fontId="20" fillId="4" borderId="27" xfId="2" applyFont="1" applyFill="1" applyBorder="1" applyAlignment="1">
      <alignment horizontal="center"/>
    </xf>
    <xf numFmtId="0" fontId="20" fillId="4" borderId="34" xfId="2" applyFont="1" applyFill="1" applyBorder="1" applyAlignment="1">
      <alignment horizontal="center"/>
    </xf>
    <xf numFmtId="0" fontId="20" fillId="4" borderId="31" xfId="2" applyFont="1" applyFill="1" applyBorder="1" applyAlignment="1">
      <alignment horizontal="left" wrapText="1"/>
    </xf>
    <xf numFmtId="0" fontId="20" fillId="4" borderId="16" xfId="2" applyFont="1" applyFill="1" applyBorder="1" applyAlignment="1">
      <alignment vertical="center" wrapText="1"/>
    </xf>
    <xf numFmtId="0" fontId="20" fillId="4" borderId="13" xfId="2" applyFont="1" applyFill="1" applyBorder="1" applyAlignment="1">
      <alignment vertical="center" wrapText="1"/>
    </xf>
    <xf numFmtId="0" fontId="20" fillId="4" borderId="17" xfId="2" applyFont="1" applyFill="1" applyBorder="1" applyAlignment="1">
      <alignment vertical="center" wrapText="1"/>
    </xf>
    <xf numFmtId="0" fontId="20" fillId="4" borderId="18" xfId="2" applyFont="1" applyFill="1" applyBorder="1" applyAlignment="1">
      <alignment vertical="center" wrapText="1"/>
    </xf>
    <xf numFmtId="0" fontId="20" fillId="4" borderId="12" xfId="2" applyFont="1" applyFill="1" applyBorder="1" applyAlignment="1">
      <alignment vertical="center" wrapText="1"/>
    </xf>
    <xf numFmtId="0" fontId="20" fillId="4" borderId="19" xfId="2" applyFont="1" applyFill="1" applyBorder="1" applyAlignment="1">
      <alignment vertical="center" wrapText="1"/>
    </xf>
    <xf numFmtId="167" fontId="20" fillId="4" borderId="14" xfId="2" applyNumberFormat="1" applyFont="1" applyFill="1" applyBorder="1" applyAlignment="1">
      <alignment horizontal="left" vertical="center"/>
    </xf>
    <xf numFmtId="0" fontId="20" fillId="4" borderId="20" xfId="2" applyFont="1" applyFill="1" applyBorder="1" applyAlignment="1">
      <alignment horizontal="left" vertical="center" wrapText="1"/>
    </xf>
    <xf numFmtId="0" fontId="20" fillId="4" borderId="26" xfId="4" applyFont="1" applyFill="1" applyBorder="1" applyAlignment="1">
      <alignment horizontal="center"/>
    </xf>
    <xf numFmtId="0" fontId="20" fillId="4" borderId="26" xfId="4" applyFont="1" applyFill="1" applyBorder="1" applyAlignment="1">
      <alignment horizontal="left"/>
    </xf>
    <xf numFmtId="0" fontId="20" fillId="4" borderId="15" xfId="4" applyFont="1" applyFill="1" applyBorder="1" applyAlignment="1">
      <alignment horizontal="left"/>
    </xf>
    <xf numFmtId="0" fontId="20" fillId="4" borderId="0" xfId="4" applyFont="1" applyFill="1" applyBorder="1" applyAlignment="1">
      <alignment horizontal="center"/>
    </xf>
    <xf numFmtId="0" fontId="35" fillId="4" borderId="31" xfId="4" applyFont="1" applyFill="1" applyBorder="1" applyAlignment="1">
      <alignment horizontal="left" vertical="center" wrapText="1"/>
    </xf>
    <xf numFmtId="0" fontId="35" fillId="4" borderId="0" xfId="4" applyFont="1" applyFill="1" applyAlignment="1">
      <alignment horizontal="left" vertical="center" wrapText="1"/>
    </xf>
    <xf numFmtId="0" fontId="30" fillId="0" borderId="0" xfId="2" applyFont="1" applyFill="1" applyAlignment="1">
      <alignment horizontal="center"/>
    </xf>
    <xf numFmtId="0" fontId="36" fillId="4" borderId="0" xfId="2" applyFont="1" applyFill="1" applyAlignment="1">
      <alignment horizontal="center" wrapText="1"/>
    </xf>
    <xf numFmtId="0" fontId="20" fillId="0" borderId="0" xfId="2" applyFont="1" applyAlignment="1">
      <alignment horizontal="left" vertical="top" wrapText="1"/>
    </xf>
    <xf numFmtId="0" fontId="20" fillId="4" borderId="0" xfId="2" applyFont="1" applyFill="1" applyAlignment="1"/>
    <xf numFmtId="0" fontId="20" fillId="0" borderId="0" xfId="2" applyFont="1" applyAlignment="1">
      <alignment horizontal="left"/>
    </xf>
    <xf numFmtId="0" fontId="20" fillId="4" borderId="0" xfId="2" applyFont="1" applyFill="1" applyAlignment="1">
      <alignment horizontal="center" vertical="center"/>
    </xf>
    <xf numFmtId="0" fontId="20" fillId="4" borderId="0" xfId="2" applyFont="1" applyFill="1" applyAlignment="1">
      <alignment horizontal="left" vertical="justify" wrapText="1"/>
    </xf>
    <xf numFmtId="0" fontId="20" fillId="4" borderId="0" xfId="2" applyFont="1" applyFill="1" applyAlignment="1">
      <alignment horizontal="center" vertical="justify" wrapText="1"/>
    </xf>
    <xf numFmtId="14" fontId="20" fillId="4" borderId="0" xfId="2" applyNumberFormat="1" applyFont="1" applyFill="1" applyAlignment="1">
      <alignment horizontal="left" vertical="justify" wrapText="1"/>
    </xf>
    <xf numFmtId="0" fontId="27" fillId="4" borderId="0" xfId="2" applyFont="1" applyFill="1" applyAlignment="1">
      <alignment horizontal="right"/>
    </xf>
    <xf numFmtId="0" fontId="28" fillId="4" borderId="14" xfId="2" applyFont="1" applyFill="1" applyBorder="1" applyAlignment="1">
      <alignment horizontal="left" vertical="center" wrapText="1"/>
    </xf>
    <xf numFmtId="0" fontId="20" fillId="4" borderId="20" xfId="2" applyFont="1" applyFill="1" applyBorder="1" applyAlignment="1">
      <alignment vertical="top" wrapText="1"/>
    </xf>
    <xf numFmtId="0" fontId="28" fillId="4" borderId="14" xfId="2" applyFont="1" applyFill="1" applyBorder="1" applyAlignment="1">
      <alignment vertical="top" wrapText="1"/>
    </xf>
    <xf numFmtId="0" fontId="28" fillId="4" borderId="20" xfId="2" applyFont="1" applyFill="1" applyBorder="1" applyAlignment="1">
      <alignment vertical="top" wrapText="1"/>
    </xf>
    <xf numFmtId="14" fontId="20" fillId="4" borderId="13" xfId="2" applyNumberFormat="1" applyFont="1" applyFill="1" applyBorder="1" applyAlignment="1">
      <alignment horizontal="center" shrinkToFit="1"/>
    </xf>
    <xf numFmtId="0" fontId="20" fillId="4" borderId="13" xfId="2" applyFont="1" applyFill="1" applyBorder="1" applyAlignment="1">
      <alignment horizontal="center" shrinkToFit="1"/>
    </xf>
    <xf numFmtId="165" fontId="20" fillId="4" borderId="14" xfId="2" applyNumberFormat="1" applyFont="1" applyFill="1" applyBorder="1" applyAlignment="1" applyProtection="1">
      <alignment horizontal="center" vertical="center"/>
    </xf>
    <xf numFmtId="0" fontId="39" fillId="0" borderId="25" xfId="2" applyFont="1" applyFill="1" applyBorder="1" applyAlignment="1">
      <alignment horizontal="center" shrinkToFit="1"/>
    </xf>
    <xf numFmtId="0" fontId="39" fillId="0" borderId="26" xfId="2" applyFont="1" applyFill="1" applyBorder="1" applyAlignment="1">
      <alignment horizontal="center" shrinkToFit="1"/>
    </xf>
    <xf numFmtId="165" fontId="18" fillId="4" borderId="25" xfId="2" applyNumberFormat="1" applyFont="1" applyFill="1" applyBorder="1" applyAlignment="1" applyProtection="1">
      <alignment horizontal="center" vertical="center"/>
    </xf>
    <xf numFmtId="165" fontId="18" fillId="4" borderId="26" xfId="2" applyNumberFormat="1" applyFont="1" applyFill="1" applyBorder="1" applyAlignment="1" applyProtection="1">
      <alignment horizontal="center" vertical="center"/>
    </xf>
    <xf numFmtId="165" fontId="18" fillId="4" borderId="15" xfId="2" applyNumberFormat="1" applyFont="1" applyFill="1" applyBorder="1" applyAlignment="1" applyProtection="1">
      <alignment horizontal="center" vertical="center"/>
    </xf>
    <xf numFmtId="14" fontId="20" fillId="4" borderId="0" xfId="2" applyNumberFormat="1" applyFont="1" applyFill="1" applyAlignment="1">
      <alignment horizontal="left"/>
    </xf>
    <xf numFmtId="0" fontId="20" fillId="4" borderId="12" xfId="2" applyFont="1" applyFill="1" applyBorder="1" applyAlignment="1">
      <alignment horizontal="left" wrapText="1"/>
    </xf>
    <xf numFmtId="14" fontId="20" fillId="4" borderId="0" xfId="2" applyNumberFormat="1" applyFont="1" applyFill="1" applyAlignment="1">
      <alignment horizontal="center" wrapText="1"/>
    </xf>
    <xf numFmtId="0" fontId="38" fillId="4" borderId="0" xfId="2" applyFont="1" applyFill="1" applyAlignment="1">
      <alignment horizontal="center" vertical="center" wrapText="1"/>
    </xf>
    <xf numFmtId="0" fontId="42" fillId="4" borderId="0" xfId="2" applyFont="1" applyFill="1" applyAlignment="1">
      <alignment horizontal="center"/>
    </xf>
    <xf numFmtId="0" fontId="20" fillId="4" borderId="0" xfId="2" applyNumberFormat="1" applyFont="1" applyFill="1" applyAlignment="1">
      <alignment horizontal="left" vertical="center" wrapText="1"/>
    </xf>
    <xf numFmtId="0" fontId="20" fillId="4" borderId="13" xfId="2" applyFont="1" applyFill="1" applyBorder="1" applyAlignment="1">
      <alignment horizontal="center" vertical="justify" wrapText="1"/>
    </xf>
    <xf numFmtId="0" fontId="20" fillId="4" borderId="0" xfId="2" applyFont="1" applyFill="1" applyBorder="1" applyAlignment="1">
      <alignment horizontal="center" vertical="justify" wrapText="1"/>
    </xf>
    <xf numFmtId="0" fontId="20" fillId="4" borderId="0" xfId="2" applyFont="1" applyFill="1" applyAlignment="1">
      <alignment horizontal="center" vertical="top"/>
    </xf>
    <xf numFmtId="164" fontId="20" fillId="4" borderId="0" xfId="2" applyNumberFormat="1" applyFont="1" applyFill="1" applyAlignment="1">
      <alignment horizontal="center"/>
    </xf>
    <xf numFmtId="0" fontId="31" fillId="4" borderId="14" xfId="2" applyFont="1" applyFill="1" applyBorder="1" applyAlignment="1">
      <alignment horizontal="center" vertical="top" wrapText="1"/>
    </xf>
    <xf numFmtId="0" fontId="31" fillId="4" borderId="14" xfId="2" applyFont="1" applyFill="1" applyBorder="1" applyAlignment="1">
      <alignment horizontal="center" vertical="top" wrapText="1" shrinkToFit="1"/>
    </xf>
    <xf numFmtId="0" fontId="28" fillId="4" borderId="14" xfId="2" applyFont="1" applyFill="1" applyBorder="1" applyAlignment="1">
      <alignment horizontal="center"/>
    </xf>
    <xf numFmtId="0" fontId="20" fillId="4" borderId="0" xfId="2" applyFont="1" applyFill="1" applyAlignment="1">
      <alignment horizontal="left" vertical="top" shrinkToFit="1"/>
    </xf>
    <xf numFmtId="0" fontId="27" fillId="4" borderId="24" xfId="2" applyFont="1" applyFill="1" applyBorder="1" applyAlignment="1">
      <alignment horizontal="center" vertical="center" wrapText="1"/>
    </xf>
    <xf numFmtId="0" fontId="40" fillId="4" borderId="0" xfId="2" applyFont="1" applyFill="1" applyAlignment="1">
      <alignment horizontal="center" wrapText="1"/>
    </xf>
    <xf numFmtId="0" fontId="20" fillId="4" borderId="0" xfId="2" applyFont="1" applyFill="1" applyAlignment="1">
      <alignment horizontal="center" vertical="center" wrapText="1" shrinkToFit="1"/>
    </xf>
    <xf numFmtId="0" fontId="20" fillId="4" borderId="24" xfId="2" applyFont="1" applyFill="1" applyBorder="1" applyAlignment="1">
      <alignment horizontal="center"/>
    </xf>
    <xf numFmtId="0" fontId="20" fillId="4" borderId="0" xfId="2" applyFont="1" applyFill="1" applyAlignment="1">
      <alignment horizontal="justify" vertical="justify" wrapText="1"/>
    </xf>
    <xf numFmtId="0" fontId="20" fillId="4" borderId="0" xfId="2" applyFont="1" applyFill="1" applyAlignment="1">
      <alignment vertical="top" wrapText="1"/>
    </xf>
    <xf numFmtId="0" fontId="40" fillId="0" borderId="0" xfId="2" applyFont="1" applyFill="1" applyAlignment="1">
      <alignment horizontal="center" vertical="center" wrapText="1"/>
    </xf>
    <xf numFmtId="0" fontId="20" fillId="4" borderId="0" xfId="2" applyFont="1" applyFill="1" applyAlignment="1">
      <alignment horizontal="center" shrinkToFit="1"/>
    </xf>
    <xf numFmtId="0" fontId="20" fillId="4" borderId="24" xfId="2" applyFont="1" applyFill="1" applyBorder="1" applyAlignment="1">
      <alignment horizontal="center" shrinkToFit="1"/>
    </xf>
    <xf numFmtId="14" fontId="20" fillId="4" borderId="0" xfId="2" applyNumberFormat="1" applyFont="1" applyFill="1" applyAlignment="1">
      <alignment horizontal="center"/>
    </xf>
    <xf numFmtId="164" fontId="20" fillId="4" borderId="0" xfId="2" applyNumberFormat="1" applyFont="1" applyFill="1" applyAlignment="1">
      <alignment horizontal="left"/>
    </xf>
    <xf numFmtId="0" fontId="20" fillId="4" borderId="0" xfId="2" applyFont="1" applyFill="1" applyAlignment="1">
      <alignment horizontal="center" vertical="top" wrapText="1"/>
    </xf>
    <xf numFmtId="166" fontId="20" fillId="4" borderId="0" xfId="2" applyNumberFormat="1" applyFont="1" applyFill="1" applyAlignment="1">
      <alignment horizontal="left"/>
    </xf>
    <xf numFmtId="0" fontId="31" fillId="4" borderId="0" xfId="2" applyFont="1" applyFill="1" applyAlignment="1">
      <alignment horizontal="left"/>
    </xf>
    <xf numFmtId="0" fontId="20" fillId="4" borderId="0" xfId="2" applyFont="1" applyFill="1" applyAlignment="1">
      <alignment horizontal="left" shrinkToFit="1"/>
    </xf>
    <xf numFmtId="0" fontId="20" fillId="4" borderId="0" xfId="2" applyFont="1" applyFill="1" applyAlignment="1">
      <alignment horizontal="left" vertical="top"/>
    </xf>
    <xf numFmtId="9" fontId="20" fillId="4" borderId="25" xfId="12" applyFont="1" applyFill="1" applyBorder="1" applyAlignment="1">
      <alignment horizontal="center"/>
    </xf>
    <xf numFmtId="9" fontId="20" fillId="4" borderId="15" xfId="12" applyFont="1" applyFill="1" applyBorder="1" applyAlignment="1">
      <alignment horizontal="center"/>
    </xf>
    <xf numFmtId="0" fontId="20" fillId="4" borderId="16" xfId="2" applyFont="1" applyFill="1" applyBorder="1" applyAlignment="1">
      <alignment horizontal="left" vertical="justify" wrapText="1"/>
    </xf>
    <xf numFmtId="0" fontId="20" fillId="4" borderId="13" xfId="2" applyFont="1" applyFill="1" applyBorder="1" applyAlignment="1">
      <alignment horizontal="left" vertical="justify" wrapText="1"/>
    </xf>
    <xf numFmtId="0" fontId="20" fillId="4" borderId="17" xfId="2" applyFont="1" applyFill="1" applyBorder="1" applyAlignment="1">
      <alignment horizontal="left" vertical="justify" wrapText="1"/>
    </xf>
    <xf numFmtId="0" fontId="20" fillId="4" borderId="23" xfId="2" applyFont="1" applyFill="1" applyBorder="1" applyAlignment="1">
      <alignment horizontal="left" vertical="justify" wrapText="1"/>
    </xf>
    <xf numFmtId="0" fontId="20" fillId="4" borderId="0" xfId="2" applyFont="1" applyFill="1" applyBorder="1" applyAlignment="1">
      <alignment horizontal="left" vertical="justify" wrapText="1"/>
    </xf>
    <xf numFmtId="0" fontId="20" fillId="4" borderId="24" xfId="2" applyFont="1" applyFill="1" applyBorder="1" applyAlignment="1">
      <alignment horizontal="left" vertical="justify" wrapText="1"/>
    </xf>
    <xf numFmtId="0" fontId="20" fillId="4" borderId="18" xfId="2" applyFont="1" applyFill="1" applyBorder="1" applyAlignment="1">
      <alignment horizontal="left" vertical="justify" wrapText="1"/>
    </xf>
    <xf numFmtId="0" fontId="20" fillId="4" borderId="12" xfId="2" applyFont="1" applyFill="1" applyBorder="1" applyAlignment="1">
      <alignment horizontal="left" vertical="justify" wrapText="1"/>
    </xf>
    <xf numFmtId="0" fontId="20" fillId="4" borderId="19" xfId="2" applyFont="1" applyFill="1" applyBorder="1" applyAlignment="1">
      <alignment horizontal="left" vertical="justify" wrapText="1"/>
    </xf>
    <xf numFmtId="0" fontId="20" fillId="4" borderId="0" xfId="2" applyNumberFormat="1" applyFont="1" applyFill="1" applyAlignment="1">
      <alignment horizontal="justify" vertical="justify" wrapText="1"/>
    </xf>
    <xf numFmtId="0" fontId="20" fillId="4" borderId="12" xfId="2" applyNumberFormat="1" applyFont="1" applyFill="1" applyBorder="1" applyAlignment="1">
      <alignment horizontal="justify" vertical="justify" wrapText="1"/>
    </xf>
    <xf numFmtId="0" fontId="28" fillId="4" borderId="14" xfId="2" applyFont="1" applyFill="1" applyBorder="1" applyAlignment="1">
      <alignment horizontal="center" vertical="center" wrapText="1"/>
    </xf>
    <xf numFmtId="0" fontId="20" fillId="4" borderId="0" xfId="2" applyNumberFormat="1" applyFont="1" applyFill="1" applyAlignment="1">
      <alignment horizontal="center" vertical="center" wrapText="1"/>
    </xf>
    <xf numFmtId="0" fontId="35" fillId="4" borderId="0" xfId="2" applyFont="1" applyFill="1" applyBorder="1" applyAlignment="1">
      <alignment horizontal="center" wrapText="1"/>
    </xf>
    <xf numFmtId="0" fontId="31" fillId="4" borderId="0" xfId="2" applyFont="1" applyFill="1" applyAlignment="1">
      <alignment horizontal="center"/>
    </xf>
    <xf numFmtId="0" fontId="27" fillId="4" borderId="0" xfId="2" applyFont="1" applyFill="1" applyAlignment="1">
      <alignment horizontal="center" vertical="justify" wrapText="1"/>
    </xf>
    <xf numFmtId="0" fontId="46" fillId="4" borderId="0" xfId="2" applyFont="1" applyFill="1" applyAlignment="1">
      <alignment horizontal="center" vertical="justify" wrapText="1"/>
    </xf>
    <xf numFmtId="0" fontId="20" fillId="0" borderId="0" xfId="2" applyFont="1" applyFill="1" applyAlignment="1">
      <alignment vertical="center" wrapText="1"/>
    </xf>
    <xf numFmtId="0" fontId="20" fillId="0" borderId="13" xfId="4" applyFont="1" applyFill="1" applyBorder="1" applyAlignment="1">
      <alignment horizontal="left" vertical="top" wrapText="1"/>
    </xf>
    <xf numFmtId="0" fontId="20" fillId="0" borderId="0" xfId="4" applyFont="1" applyFill="1" applyAlignment="1">
      <alignment horizontal="left" vertical="top" wrapText="1"/>
    </xf>
    <xf numFmtId="14" fontId="20" fillId="0" borderId="0" xfId="2" applyNumberFormat="1" applyFont="1" applyFill="1" applyAlignment="1">
      <alignment horizontal="left"/>
    </xf>
    <xf numFmtId="0" fontId="20" fillId="0" borderId="25" xfId="2" applyFont="1" applyFill="1" applyBorder="1" applyAlignment="1">
      <alignment horizontal="center" wrapText="1"/>
    </xf>
    <xf numFmtId="0" fontId="20" fillId="0" borderId="26" xfId="2" applyFont="1" applyFill="1" applyBorder="1" applyAlignment="1">
      <alignment horizontal="center" wrapText="1"/>
    </xf>
    <xf numFmtId="0" fontId="20" fillId="0" borderId="15" xfId="2" applyFont="1" applyFill="1" applyBorder="1" applyAlignment="1">
      <alignment horizontal="center" wrapText="1"/>
    </xf>
    <xf numFmtId="14" fontId="20" fillId="0" borderId="25" xfId="2" applyNumberFormat="1" applyFont="1" applyFill="1" applyBorder="1" applyAlignment="1">
      <alignment horizontal="center" wrapText="1"/>
    </xf>
    <xf numFmtId="14" fontId="20" fillId="0" borderId="15" xfId="2" applyNumberFormat="1" applyFont="1" applyFill="1" applyBorder="1" applyAlignment="1">
      <alignment horizontal="center" wrapText="1"/>
    </xf>
    <xf numFmtId="0" fontId="20" fillId="0" borderId="25" xfId="2" applyFont="1" applyFill="1" applyBorder="1" applyAlignment="1">
      <alignment horizontal="left" wrapText="1"/>
    </xf>
    <xf numFmtId="0" fontId="20" fillId="0" borderId="26" xfId="2" applyFont="1" applyFill="1" applyBorder="1" applyAlignment="1">
      <alignment horizontal="left" wrapText="1"/>
    </xf>
    <xf numFmtId="0" fontId="20" fillId="0" borderId="15" xfId="2" applyFont="1" applyFill="1" applyBorder="1" applyAlignment="1">
      <alignment horizontal="left" wrapText="1"/>
    </xf>
    <xf numFmtId="0" fontId="20" fillId="0" borderId="14" xfId="2" applyFont="1" applyFill="1" applyBorder="1" applyAlignment="1">
      <alignment horizontal="center" wrapText="1"/>
    </xf>
    <xf numFmtId="166" fontId="20" fillId="0" borderId="14" xfId="2" applyNumberFormat="1" applyFont="1" applyFill="1" applyBorder="1" applyAlignment="1">
      <alignment horizontal="left" wrapText="1"/>
    </xf>
    <xf numFmtId="0" fontId="20" fillId="0" borderId="20" xfId="2" applyFont="1" applyFill="1" applyBorder="1" applyAlignment="1">
      <alignment horizontal="center" vertical="top" wrapText="1"/>
    </xf>
    <xf numFmtId="0" fontId="20" fillId="0" borderId="21" xfId="2" applyFont="1" applyFill="1" applyBorder="1" applyAlignment="1">
      <alignment horizontal="center" vertical="top" wrapText="1"/>
    </xf>
    <xf numFmtId="0" fontId="20" fillId="0" borderId="22" xfId="2" applyFont="1" applyFill="1" applyBorder="1" applyAlignment="1">
      <alignment horizontal="center" vertical="top" wrapText="1"/>
    </xf>
    <xf numFmtId="0" fontId="20" fillId="0" borderId="14" xfId="2" applyFont="1" applyFill="1" applyBorder="1" applyAlignment="1">
      <alignment horizontal="center" vertical="top" wrapText="1"/>
    </xf>
    <xf numFmtId="0" fontId="20" fillId="0" borderId="14" xfId="2" applyFont="1" applyFill="1" applyBorder="1" applyAlignment="1">
      <alignment vertical="top" wrapText="1"/>
    </xf>
    <xf numFmtId="0" fontId="27" fillId="0" borderId="0" xfId="2" applyFont="1" applyFill="1" applyAlignment="1">
      <alignment horizontal="center" wrapText="1"/>
    </xf>
    <xf numFmtId="0" fontId="47" fillId="4" borderId="0" xfId="2" applyFont="1" applyFill="1" applyAlignment="1">
      <alignment horizontal="center" wrapText="1"/>
    </xf>
    <xf numFmtId="0" fontId="27" fillId="4" borderId="0" xfId="2" applyFont="1" applyFill="1" applyAlignment="1">
      <alignment horizontal="center" wrapText="1" shrinkToFit="1"/>
    </xf>
    <xf numFmtId="165" fontId="27" fillId="4" borderId="14" xfId="2" applyNumberFormat="1" applyFont="1" applyFill="1" applyBorder="1" applyAlignment="1" applyProtection="1">
      <alignment horizontal="center" vertical="center"/>
    </xf>
    <xf numFmtId="164" fontId="27" fillId="0" borderId="14" xfId="2" applyNumberFormat="1" applyFont="1" applyFill="1" applyBorder="1" applyAlignment="1" applyProtection="1">
      <alignment horizontal="center" vertical="center"/>
    </xf>
    <xf numFmtId="0" fontId="20" fillId="4" borderId="16" xfId="2" applyFont="1" applyFill="1" applyBorder="1" applyAlignment="1">
      <alignment horizontal="left" vertical="center" wrapText="1"/>
    </xf>
    <xf numFmtId="0" fontId="20" fillId="4" borderId="17" xfId="2" applyFont="1" applyFill="1" applyBorder="1" applyAlignment="1">
      <alignment horizontal="left" vertical="center" wrapText="1"/>
    </xf>
    <xf numFmtId="0" fontId="28" fillId="4" borderId="0" xfId="2" applyFont="1" applyFill="1" applyBorder="1" applyAlignment="1">
      <alignment vertical="top" wrapText="1"/>
    </xf>
    <xf numFmtId="0" fontId="28" fillId="4" borderId="12" xfId="2" applyFont="1" applyFill="1" applyBorder="1" applyAlignment="1">
      <alignment vertical="top" wrapText="1"/>
    </xf>
    <xf numFmtId="0" fontId="20" fillId="4" borderId="13" xfId="2" applyFont="1" applyFill="1" applyBorder="1" applyAlignment="1">
      <alignment horizontal="left" vertical="top"/>
    </xf>
    <xf numFmtId="0" fontId="20" fillId="4" borderId="0" xfId="2" applyFont="1" applyFill="1" applyBorder="1" applyAlignment="1">
      <alignment horizontal="right" vertical="top"/>
    </xf>
    <xf numFmtId="14" fontId="20" fillId="4" borderId="14" xfId="2" applyNumberFormat="1" applyFont="1" applyFill="1" applyBorder="1" applyAlignment="1">
      <alignment horizontal="left"/>
    </xf>
    <xf numFmtId="0" fontId="20" fillId="4" borderId="14" xfId="2" applyFont="1" applyFill="1" applyBorder="1" applyAlignment="1">
      <alignment vertical="top" shrinkToFit="1"/>
    </xf>
    <xf numFmtId="0" fontId="46" fillId="4" borderId="16" xfId="2" applyFont="1" applyFill="1" applyBorder="1" applyAlignment="1">
      <alignment horizontal="left" vertical="top" wrapText="1"/>
    </xf>
    <xf numFmtId="0" fontId="46" fillId="4" borderId="13" xfId="2" applyFont="1" applyFill="1" applyBorder="1" applyAlignment="1">
      <alignment horizontal="left" vertical="top" wrapText="1"/>
    </xf>
    <xf numFmtId="0" fontId="46" fillId="4" borderId="17" xfId="2" applyFont="1" applyFill="1" applyBorder="1" applyAlignment="1">
      <alignment horizontal="left" vertical="top" wrapText="1"/>
    </xf>
    <xf numFmtId="0" fontId="46" fillId="4" borderId="18" xfId="2" applyFont="1" applyFill="1" applyBorder="1" applyAlignment="1">
      <alignment horizontal="left" vertical="top" wrapText="1"/>
    </xf>
    <xf numFmtId="0" fontId="46" fillId="4" borderId="12" xfId="2" applyFont="1" applyFill="1" applyBorder="1" applyAlignment="1">
      <alignment horizontal="left" vertical="top" wrapText="1"/>
    </xf>
    <xf numFmtId="0" fontId="46" fillId="4" borderId="19" xfId="2" applyFont="1" applyFill="1" applyBorder="1" applyAlignment="1">
      <alignment horizontal="left" vertical="top" wrapText="1"/>
    </xf>
    <xf numFmtId="1" fontId="20" fillId="4" borderId="14" xfId="2" applyNumberFormat="1" applyFont="1" applyFill="1" applyBorder="1" applyAlignment="1">
      <alignment horizontal="center" vertical="center" wrapText="1"/>
    </xf>
    <xf numFmtId="14" fontId="20" fillId="4" borderId="16" xfId="2" applyNumberFormat="1" applyFont="1" applyFill="1" applyBorder="1" applyAlignment="1">
      <alignment horizontal="left" wrapText="1"/>
    </xf>
    <xf numFmtId="14" fontId="20" fillId="4" borderId="13" xfId="2" applyNumberFormat="1" applyFont="1" applyFill="1" applyBorder="1" applyAlignment="1">
      <alignment horizontal="left" wrapText="1"/>
    </xf>
    <xf numFmtId="14" fontId="20" fillId="4" borderId="17" xfId="2" applyNumberFormat="1" applyFont="1" applyFill="1" applyBorder="1" applyAlignment="1">
      <alignment horizontal="left" wrapText="1"/>
    </xf>
    <xf numFmtId="14" fontId="20" fillId="4" borderId="23" xfId="2" applyNumberFormat="1" applyFont="1" applyFill="1" applyBorder="1" applyAlignment="1">
      <alignment horizontal="left" wrapText="1"/>
    </xf>
    <xf numFmtId="14" fontId="20" fillId="4" borderId="0" xfId="2" applyNumberFormat="1" applyFont="1" applyFill="1" applyBorder="1" applyAlignment="1">
      <alignment horizontal="left" wrapText="1"/>
    </xf>
    <xf numFmtId="14" fontId="20" fillId="4" borderId="24" xfId="2" applyNumberFormat="1" applyFont="1" applyFill="1" applyBorder="1" applyAlignment="1">
      <alignment horizontal="left" wrapText="1"/>
    </xf>
    <xf numFmtId="14" fontId="20" fillId="4" borderId="18" xfId="2" applyNumberFormat="1" applyFont="1" applyFill="1" applyBorder="1" applyAlignment="1">
      <alignment horizontal="left" wrapText="1"/>
    </xf>
    <xf numFmtId="14" fontId="20" fillId="4" borderId="12" xfId="2" applyNumberFormat="1" applyFont="1" applyFill="1" applyBorder="1" applyAlignment="1">
      <alignment horizontal="left" wrapText="1"/>
    </xf>
    <xf numFmtId="14" fontId="20" fillId="4" borderId="19" xfId="2" applyNumberFormat="1" applyFont="1" applyFill="1" applyBorder="1" applyAlignment="1">
      <alignment horizontal="left" wrapText="1"/>
    </xf>
    <xf numFmtId="12" fontId="20" fillId="4" borderId="14" xfId="2" applyNumberFormat="1" applyFont="1" applyFill="1" applyBorder="1" applyAlignment="1">
      <alignment horizontal="center"/>
    </xf>
    <xf numFmtId="0" fontId="20" fillId="4" borderId="14" xfId="2" applyFont="1" applyFill="1" applyBorder="1" applyAlignment="1">
      <alignment horizontal="center" vertical="top" shrinkToFit="1"/>
    </xf>
    <xf numFmtId="0" fontId="20" fillId="4" borderId="23" xfId="2" applyFont="1" applyFill="1" applyBorder="1" applyAlignment="1">
      <alignment horizontal="left" vertical="center" wrapText="1"/>
    </xf>
    <xf numFmtId="0" fontId="20" fillId="4" borderId="24" xfId="2" applyFont="1" applyFill="1" applyBorder="1" applyAlignment="1">
      <alignment horizontal="left" vertical="center" wrapText="1"/>
    </xf>
    <xf numFmtId="0" fontId="20" fillId="4" borderId="18" xfId="2" applyFont="1" applyFill="1" applyBorder="1" applyAlignment="1">
      <alignment horizontal="left" vertical="center" wrapText="1"/>
    </xf>
    <xf numFmtId="0" fontId="20" fillId="4" borderId="19" xfId="2" applyFont="1" applyFill="1" applyBorder="1" applyAlignment="1">
      <alignment horizontal="left" vertical="center" wrapText="1"/>
    </xf>
    <xf numFmtId="0" fontId="20" fillId="4" borderId="14" xfId="2" applyFont="1" applyFill="1" applyBorder="1" applyAlignment="1">
      <alignment horizontal="left" vertical="top" shrinkToFit="1"/>
    </xf>
    <xf numFmtId="0" fontId="20" fillId="4" borderId="16" xfId="2" applyFont="1" applyFill="1" applyBorder="1" applyAlignment="1">
      <alignment vertical="top" wrapText="1" shrinkToFit="1"/>
    </xf>
    <xf numFmtId="0" fontId="20" fillId="4" borderId="13" xfId="2" applyFont="1" applyFill="1" applyBorder="1" applyAlignment="1">
      <alignment vertical="top" wrapText="1" shrinkToFit="1"/>
    </xf>
    <xf numFmtId="0" fontId="20" fillId="4" borderId="17" xfId="2" applyFont="1" applyFill="1" applyBorder="1" applyAlignment="1">
      <alignment vertical="top" wrapText="1" shrinkToFit="1"/>
    </xf>
    <xf numFmtId="0" fontId="20" fillId="4" borderId="18" xfId="2" applyFont="1" applyFill="1" applyBorder="1" applyAlignment="1">
      <alignment vertical="top" wrapText="1" shrinkToFit="1"/>
    </xf>
    <xf numFmtId="0" fontId="20" fillId="4" borderId="12" xfId="2" applyFont="1" applyFill="1" applyBorder="1" applyAlignment="1">
      <alignment vertical="top" wrapText="1" shrinkToFit="1"/>
    </xf>
    <xf numFmtId="0" fontId="20" fillId="4" borderId="19" xfId="2" applyFont="1" applyFill="1" applyBorder="1" applyAlignment="1">
      <alignment vertical="top" wrapText="1" shrinkToFit="1"/>
    </xf>
    <xf numFmtId="0" fontId="42" fillId="4" borderId="0" xfId="2" applyFont="1" applyFill="1" applyAlignment="1">
      <alignment horizontal="center" vertical="center" wrapText="1"/>
    </xf>
    <xf numFmtId="0" fontId="20" fillId="0" borderId="0" xfId="2" applyFont="1" applyAlignment="1">
      <alignment horizontal="left" vertical="top"/>
    </xf>
    <xf numFmtId="14" fontId="20" fillId="4" borderId="14" xfId="2" applyNumberFormat="1" applyFont="1" applyFill="1" applyBorder="1" applyAlignment="1">
      <alignment horizontal="center" vertical="top" wrapText="1"/>
    </xf>
    <xf numFmtId="0" fontId="20" fillId="4" borderId="20" xfId="2" applyFont="1" applyFill="1" applyBorder="1" applyAlignment="1">
      <alignment horizontal="left" vertical="top" wrapText="1"/>
    </xf>
    <xf numFmtId="0" fontId="20" fillId="4" borderId="21" xfId="2" applyFont="1" applyFill="1" applyBorder="1" applyAlignment="1">
      <alignment horizontal="left" vertical="top" wrapText="1"/>
    </xf>
    <xf numFmtId="0" fontId="20" fillId="4" borderId="22" xfId="2" applyFont="1" applyFill="1" applyBorder="1" applyAlignment="1">
      <alignment horizontal="left" vertical="top" wrapText="1"/>
    </xf>
    <xf numFmtId="14" fontId="20" fillId="4" borderId="20" xfId="2" applyNumberFormat="1" applyFont="1" applyFill="1" applyBorder="1" applyAlignment="1">
      <alignment horizontal="center" vertical="top" wrapText="1"/>
    </xf>
    <xf numFmtId="14" fontId="20" fillId="4" borderId="21" xfId="2" applyNumberFormat="1" applyFont="1" applyFill="1" applyBorder="1" applyAlignment="1">
      <alignment horizontal="center" vertical="top" wrapText="1"/>
    </xf>
    <xf numFmtId="14" fontId="20" fillId="4" borderId="22" xfId="2" applyNumberFormat="1" applyFont="1" applyFill="1" applyBorder="1" applyAlignment="1">
      <alignment horizontal="center" vertical="top" wrapText="1"/>
    </xf>
    <xf numFmtId="0" fontId="20" fillId="4" borderId="25" xfId="2" applyFont="1" applyFill="1" applyBorder="1" applyAlignment="1">
      <alignment horizontal="center" vertical="top" wrapText="1"/>
    </xf>
    <xf numFmtId="0" fontId="20" fillId="4" borderId="26" xfId="2" applyFont="1" applyFill="1" applyBorder="1" applyAlignment="1">
      <alignment horizontal="center" vertical="top" wrapText="1"/>
    </xf>
    <xf numFmtId="0" fontId="20" fillId="4" borderId="15" xfId="2" applyFont="1" applyFill="1" applyBorder="1" applyAlignment="1">
      <alignment horizontal="center" vertical="top" wrapText="1"/>
    </xf>
    <xf numFmtId="0" fontId="28" fillId="4" borderId="0" xfId="2" applyFont="1" applyFill="1" applyAlignment="1">
      <alignment vertical="center" wrapText="1"/>
    </xf>
    <xf numFmtId="1" fontId="20" fillId="4" borderId="0" xfId="2" applyNumberFormat="1" applyFont="1" applyFill="1" applyAlignment="1">
      <alignment horizontal="center"/>
    </xf>
    <xf numFmtId="14" fontId="49" fillId="4" borderId="0" xfId="2" applyNumberFormat="1" applyFont="1" applyFill="1" applyAlignment="1">
      <alignment horizontal="center" wrapText="1"/>
    </xf>
    <xf numFmtId="0" fontId="49" fillId="4" borderId="0" xfId="2" applyFont="1" applyFill="1" applyAlignment="1">
      <alignment horizontal="center" wrapText="1"/>
    </xf>
    <xf numFmtId="0" fontId="48" fillId="4" borderId="0" xfId="2" applyFont="1" applyFill="1" applyAlignment="1">
      <alignment horizontal="center" wrapText="1"/>
    </xf>
    <xf numFmtId="14" fontId="52" fillId="4" borderId="37" xfId="2" applyNumberFormat="1" applyFont="1" applyFill="1" applyBorder="1" applyAlignment="1">
      <alignment horizontal="center" vertical="center" wrapText="1"/>
    </xf>
    <xf numFmtId="14" fontId="52" fillId="4" borderId="38" xfId="2" applyNumberFormat="1" applyFont="1" applyFill="1" applyBorder="1" applyAlignment="1">
      <alignment horizontal="center" vertical="center" wrapText="1"/>
    </xf>
    <xf numFmtId="14" fontId="52" fillId="4" borderId="39" xfId="2" applyNumberFormat="1" applyFont="1" applyFill="1" applyBorder="1" applyAlignment="1">
      <alignment horizontal="center" vertical="center" wrapText="1"/>
    </xf>
    <xf numFmtId="0" fontId="59" fillId="4" borderId="0" xfId="2" applyFont="1" applyFill="1" applyAlignment="1">
      <alignment horizontal="center" vertical="center" shrinkToFit="1"/>
    </xf>
    <xf numFmtId="0" fontId="60" fillId="4" borderId="0" xfId="2" applyFont="1" applyFill="1" applyAlignment="1">
      <alignment horizontal="center" vertical="center" shrinkToFit="1"/>
    </xf>
    <xf numFmtId="0" fontId="50" fillId="4" borderId="28" xfId="2" applyFont="1" applyFill="1" applyBorder="1" applyAlignment="1">
      <alignment horizontal="center" vertical="center"/>
    </xf>
    <xf numFmtId="0" fontId="50" fillId="4" borderId="29" xfId="2" applyFont="1" applyFill="1" applyBorder="1" applyAlignment="1">
      <alignment horizontal="center" vertical="center"/>
    </xf>
    <xf numFmtId="0" fontId="50" fillId="4" borderId="30" xfId="2" applyFont="1" applyFill="1" applyBorder="1" applyAlignment="1">
      <alignment horizontal="center" vertical="center"/>
    </xf>
    <xf numFmtId="0" fontId="50" fillId="4" borderId="33" xfId="2" applyFont="1" applyFill="1" applyBorder="1" applyAlignment="1">
      <alignment horizontal="center" vertical="center"/>
    </xf>
    <xf numFmtId="0" fontId="50" fillId="4" borderId="27" xfId="2" applyFont="1" applyFill="1" applyBorder="1" applyAlignment="1">
      <alignment horizontal="center" vertical="center"/>
    </xf>
    <xf numFmtId="0" fontId="50" fillId="4" borderId="34" xfId="2" applyFont="1" applyFill="1" applyBorder="1" applyAlignment="1">
      <alignment horizontal="center" vertical="center"/>
    </xf>
    <xf numFmtId="14" fontId="52" fillId="4" borderId="36" xfId="2" applyNumberFormat="1" applyFont="1" applyFill="1" applyBorder="1" applyAlignment="1">
      <alignment horizontal="center" vertical="center" wrapText="1"/>
    </xf>
    <xf numFmtId="0" fontId="50" fillId="4" borderId="36" xfId="2" applyFont="1" applyFill="1" applyBorder="1" applyAlignment="1">
      <alignment horizontal="center"/>
    </xf>
    <xf numFmtId="0" fontId="51" fillId="4" borderId="0" xfId="2" applyFont="1" applyFill="1" applyBorder="1" applyAlignment="1">
      <alignment horizontal="center" vertical="center" wrapText="1"/>
    </xf>
    <xf numFmtId="0" fontId="52" fillId="4" borderId="31" xfId="2" applyFont="1" applyFill="1" applyBorder="1" applyAlignment="1">
      <alignment horizontal="left" vertical="center" wrapText="1"/>
    </xf>
    <xf numFmtId="0" fontId="52" fillId="4" borderId="0" xfId="2" applyFont="1" applyFill="1" applyBorder="1" applyAlignment="1">
      <alignment horizontal="left" vertical="center" wrapText="1"/>
    </xf>
    <xf numFmtId="0" fontId="50" fillId="4" borderId="0" xfId="2" applyFont="1" applyFill="1" applyAlignment="1">
      <alignment horizontal="left"/>
    </xf>
    <xf numFmtId="0" fontId="54" fillId="10" borderId="28" xfId="17" applyFont="1" applyFill="1" applyBorder="1" applyAlignment="1" applyProtection="1">
      <alignment horizontal="center" vertical="center" wrapText="1"/>
    </xf>
    <xf numFmtId="0" fontId="54" fillId="10" borderId="30" xfId="17" applyFont="1" applyFill="1" applyBorder="1" applyAlignment="1" applyProtection="1">
      <alignment horizontal="center" vertical="center" wrapText="1"/>
    </xf>
    <xf numFmtId="0" fontId="54" fillId="10" borderId="33" xfId="17" applyFont="1" applyFill="1" applyBorder="1" applyAlignment="1" applyProtection="1">
      <alignment horizontal="center" vertical="center" wrapText="1"/>
    </xf>
    <xf numFmtId="0" fontId="54" fillId="10" borderId="34" xfId="17" applyFont="1" applyFill="1" applyBorder="1" applyAlignment="1" applyProtection="1">
      <alignment horizontal="center" vertical="center" wrapText="1"/>
    </xf>
    <xf numFmtId="0" fontId="20" fillId="4" borderId="25" xfId="2" applyFont="1" applyFill="1" applyBorder="1" applyAlignment="1">
      <alignment horizontal="left" wrapText="1"/>
    </xf>
    <xf numFmtId="0" fontId="20" fillId="4" borderId="26" xfId="2" applyFont="1" applyFill="1" applyBorder="1" applyAlignment="1">
      <alignment horizontal="left" wrapText="1"/>
    </xf>
    <xf numFmtId="0" fontId="20" fillId="4" borderId="15" xfId="2" applyFont="1" applyFill="1" applyBorder="1" applyAlignment="1">
      <alignment horizontal="left" wrapText="1"/>
    </xf>
    <xf numFmtId="0" fontId="36" fillId="4" borderId="25" xfId="2" applyFont="1" applyFill="1" applyBorder="1" applyAlignment="1">
      <alignment vertical="top" shrinkToFit="1"/>
    </xf>
    <xf numFmtId="0" fontId="36" fillId="4" borderId="26" xfId="2" applyFont="1" applyFill="1" applyBorder="1" applyAlignment="1">
      <alignment vertical="top" shrinkToFit="1"/>
    </xf>
    <xf numFmtId="0" fontId="36" fillId="4" borderId="15" xfId="2" applyFont="1" applyFill="1" applyBorder="1" applyAlignment="1">
      <alignment vertical="top" shrinkToFit="1"/>
    </xf>
    <xf numFmtId="0" fontId="34" fillId="4" borderId="14" xfId="2" applyFont="1" applyFill="1" applyBorder="1" applyAlignment="1">
      <alignment horizontal="left" wrapText="1"/>
    </xf>
  </cellXfs>
  <cellStyles count="18">
    <cellStyle name="Hyperlink" xfId="17" builtinId="8"/>
    <cellStyle name="Input 2" xfId="3"/>
    <cellStyle name="Normal" xfId="0" builtinId="0"/>
    <cellStyle name="Normal 2" xfId="1"/>
    <cellStyle name="Normal 2 2" xfId="2"/>
    <cellStyle name="Normal 2 3" xfId="4"/>
    <cellStyle name="Normal 3" xfId="5"/>
    <cellStyle name="Normal 3 2" xfId="6"/>
    <cellStyle name="Normal 4" xfId="7"/>
    <cellStyle name="Normal 4 2" xfId="8"/>
    <cellStyle name="Normal 5" xfId="9"/>
    <cellStyle name="Normal 6" xfId="10"/>
    <cellStyle name="Normal_treasury increment order" xfId="16"/>
    <cellStyle name="Output 2" xfId="11"/>
    <cellStyle name="Percent 2" xfId="12"/>
    <cellStyle name="Percent 3" xfId="13"/>
    <cellStyle name="Style 1" xfId="14"/>
    <cellStyle name="Yellow" xfId="15"/>
  </cellStyles>
  <dxfs count="6">
    <dxf>
      <fill>
        <patternFill patternType="lightUp"/>
      </fill>
    </dxf>
    <dxf>
      <fill>
        <patternFill patternType="lightUp">
          <fgColor indexed="64"/>
        </patternFill>
      </fill>
    </dxf>
    <dxf>
      <fill>
        <patternFill patternType="lightUp"/>
      </fill>
    </dxf>
    <dxf>
      <fill>
        <patternFill patternType="lightUp"/>
      </fill>
    </dxf>
    <dxf>
      <fill>
        <patternFill patternType="lightUp">
          <fgColor indexed="64"/>
        </patternFill>
      </fill>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r>
            <a:rPr lang="hi-IN" sz="1600" b="1" i="0">
              <a:latin typeface="+mn-lt"/>
              <a:ea typeface="+mn-ea"/>
              <a:cs typeface="+mn-cs"/>
            </a:rPr>
            <a:t>राजस्थान सिविल सेवा (पेंशन)  नियम, 1996 के अन्तर्गत पेंशन प्रपत्रों का कुलक</a:t>
          </a:r>
          <a:endParaRPr lang="en-IN" sz="1600">
            <a:latin typeface="+mn-lt"/>
          </a:endParaRPr>
        </a:p>
      </xdr:txBody>
    </xdr:sp>
    <xdr:clientData/>
  </xdr:twoCellAnchor>
  <xdr:twoCellAnchor>
    <xdr:from>
      <xdr:col>12</xdr:col>
      <xdr:colOff>57150</xdr:colOff>
      <xdr:row>6</xdr:row>
      <xdr:rowOff>9525</xdr:rowOff>
    </xdr:from>
    <xdr:to>
      <xdr:col>13</xdr:col>
      <xdr:colOff>104775</xdr:colOff>
      <xdr:row>7</xdr:row>
      <xdr:rowOff>285750</xdr:rowOff>
    </xdr:to>
    <xdr:sp macro="[0]!PDFActiveSheet" textlink="">
      <xdr:nvSpPr>
        <xdr:cNvPr id="5" name="Rounded Rectangle 4"/>
        <xdr:cNvSpPr/>
      </xdr:nvSpPr>
      <xdr:spPr>
        <a:xfrm>
          <a:off x="6696075" y="1343025"/>
          <a:ext cx="1304925" cy="561975"/>
        </a:xfrm>
        <a:prstGeom prst="roundRect">
          <a:avLst/>
        </a:prstGeom>
      </xdr:spPr>
      <xdr:style>
        <a:lnRef idx="0">
          <a:schemeClr val="accent5"/>
        </a:lnRef>
        <a:fillRef idx="3">
          <a:schemeClr val="accent5"/>
        </a:fillRef>
        <a:effectRef idx="3">
          <a:schemeClr val="accent5"/>
        </a:effectRef>
        <a:fontRef idx="minor">
          <a:schemeClr val="lt1"/>
        </a:fontRef>
      </xdr:style>
      <xdr:txBody>
        <a:bodyPr rtlCol="0" anchor="ctr">
          <a:scene3d>
            <a:camera prst="orthographicFront"/>
            <a:lightRig rig="soft" dir="tl">
              <a:rot lat="0" lon="0" rev="0"/>
            </a:lightRig>
          </a:scene3d>
          <a:sp3d contourW="25400" prstMaterial="matte">
            <a:bevelT w="25400" h="55880" prst="artDeco"/>
            <a:contourClr>
              <a:schemeClr val="accent2">
                <a:tint val="20000"/>
              </a:schemeClr>
            </a:contourClr>
          </a:sp3d>
        </a:bodyPr>
        <a:lstStyle/>
        <a:p>
          <a:pPr algn="ctr"/>
          <a:r>
            <a:rPr lang="en-GB" sz="1400" b="1" cap="none" spc="50">
              <a:ln w="11430"/>
              <a:gradFill>
                <a:gsLst>
                  <a:gs pos="25000">
                    <a:schemeClr val="accent2">
                      <a:satMod val="155000"/>
                    </a:schemeClr>
                  </a:gs>
                  <a:gs pos="100000">
                    <a:schemeClr val="accent2">
                      <a:shade val="45000"/>
                      <a:satMod val="165000"/>
                    </a:schemeClr>
                  </a:gs>
                </a:gsLst>
                <a:lin ang="5400000"/>
              </a:gradFill>
              <a:effectLst>
                <a:outerShdw blurRad="76200" dist="50800" dir="5400000" algn="tl" rotWithShape="0">
                  <a:srgbClr val="000000">
                    <a:alpha val="65000"/>
                  </a:srgbClr>
                </a:outerShdw>
              </a:effectLst>
            </a:rPr>
            <a:t>convert excel into PDF </a:t>
          </a:r>
        </a:p>
      </xdr:txBody>
    </xdr:sp>
    <xdr:clientData/>
  </xdr:twoCellAnchor>
  <xdr:oneCellAnchor>
    <xdr:from>
      <xdr:col>14</xdr:col>
      <xdr:colOff>133350</xdr:colOff>
      <xdr:row>9</xdr:row>
      <xdr:rowOff>28575</xdr:rowOff>
    </xdr:from>
    <xdr:ext cx="184731" cy="264560"/>
    <xdr:sp macro="" textlink="">
      <xdr:nvSpPr>
        <xdr:cNvPr id="6" name="TextBox 5"/>
        <xdr:cNvSpPr txBox="1"/>
      </xdr:nvSpPr>
      <xdr:spPr>
        <a:xfrm>
          <a:off x="8639175" y="2219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GB"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109</xdr:row>
      <xdr:rowOff>0</xdr:rowOff>
    </xdr:from>
    <xdr:to>
      <xdr:col>9</xdr:col>
      <xdr:colOff>304800</xdr:colOff>
      <xdr:row>109</xdr:row>
      <xdr:rowOff>0</xdr:rowOff>
    </xdr:to>
    <xdr:sp macro="" textlink="">
      <xdr:nvSpPr>
        <xdr:cNvPr id="2" name="Line 1"/>
        <xdr:cNvSpPr>
          <a:spLocks noChangeShapeType="1"/>
        </xdr:cNvSpPr>
      </xdr:nvSpPr>
      <xdr:spPr bwMode="auto">
        <a:xfrm>
          <a:off x="0" y="24679275"/>
          <a:ext cx="6581775" cy="0"/>
        </a:xfrm>
        <a:prstGeom prst="line">
          <a:avLst/>
        </a:prstGeom>
        <a:noFill/>
        <a:ln w="6096">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0572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nsion%20master(2.0).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CheckList"/>
      <sheetName val="Data"/>
      <sheetName val="Add"/>
      <sheetName val="NPS Amt"/>
      <sheetName val="Q.S."/>
      <sheetName val="Pension 107(2)"/>
      <sheetName val="Mastersheet"/>
      <sheetName val="Form List"/>
      <sheetName val="Family data"/>
      <sheetName val="Pravesh"/>
      <sheetName val="Pension Information"/>
      <sheetName val="Table(info)"/>
      <sheetName val="Recovery"/>
      <sheetName val="LTA"/>
      <sheetName val="CEOL"/>
      <sheetName val="F218"/>
      <sheetName val="Service History"/>
      <sheetName val="DA Rate"/>
      <sheetName val="F20"/>
      <sheetName val="F21"/>
      <sheetName val="Table(R)"/>
      <sheetName val="Instant Cal"/>
      <sheetName val="Table(Inst)"/>
      <sheetName val="CFront"/>
      <sheetName val="NPS FORMAT"/>
      <sheetName val="GPF SI"/>
      <sheetName val="CIFMS"/>
      <sheetName val="PROV"/>
      <sheetName val="R8"/>
      <sheetName val="R5"/>
      <sheetName val="R7"/>
      <sheetName val="R5A"/>
      <sheetName val="EOL"/>
      <sheetName val="C 6"/>
      <sheetName val="C31"/>
      <sheetName val="C9 "/>
      <sheetName val="C28"/>
      <sheetName val="28A"/>
      <sheetName val="C27"/>
      <sheetName val="R1"/>
      <sheetName val="C270"/>
      <sheetName val="RI0"/>
      <sheetName val="C3"/>
      <sheetName val="R2O"/>
      <sheetName val="R2"/>
      <sheetName val="RComm"/>
      <sheetName val="C5"/>
      <sheetName val="f18"/>
      <sheetName val="f14"/>
      <sheetName val="F22"/>
      <sheetName val="f14a"/>
      <sheetName val="f12"/>
      <sheetName val="f11"/>
      <sheetName val="f10"/>
      <sheetName val="OPT. FORM"/>
      <sheetName val="Statement"/>
      <sheetName val="PL"/>
      <sheetName val="Leave Table"/>
      <sheetName val="f19"/>
    </sheetNames>
    <sheetDataSet>
      <sheetData sheetId="0" refreshError="1"/>
      <sheetData sheetId="1" refreshError="1"/>
      <sheetData sheetId="2">
        <row r="4">
          <cell r="A4" t="str">
            <v>1  ABCD</v>
          </cell>
        </row>
        <row r="5">
          <cell r="A5" t="str">
            <v xml:space="preserve">  </v>
          </cell>
        </row>
        <row r="6">
          <cell r="A6" t="str">
            <v xml:space="preserve">  </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3" refreshError="1"/>
      <sheetData sheetId="4">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5">
        <row r="7">
          <cell r="H7">
            <v>0</v>
          </cell>
        </row>
        <row r="8">
          <cell r="E8" t="str">
            <v>YES</v>
          </cell>
          <cell r="H8">
            <v>0</v>
          </cell>
        </row>
        <row r="9">
          <cell r="H9">
            <v>0</v>
          </cell>
        </row>
        <row r="10">
          <cell r="H10">
            <v>0</v>
          </cell>
        </row>
        <row r="25">
          <cell r="H25">
            <v>0</v>
          </cell>
        </row>
        <row r="26">
          <cell r="H26">
            <v>0</v>
          </cell>
        </row>
        <row r="27">
          <cell r="H27">
            <v>0</v>
          </cell>
        </row>
        <row r="33">
          <cell r="H33">
            <v>0</v>
          </cell>
        </row>
        <row r="34">
          <cell r="H34">
            <v>0</v>
          </cell>
        </row>
      </sheetData>
      <sheetData sheetId="6" refreshError="1"/>
      <sheetData sheetId="7">
        <row r="3">
          <cell r="B3" t="str">
            <v>ABCD</v>
          </cell>
          <cell r="G3" t="str">
            <v>XYZ</v>
          </cell>
        </row>
        <row r="4">
          <cell r="B4" t="str">
            <v>S.D.I.</v>
          </cell>
          <cell r="G4" t="str">
            <v>SECONDARY EDUCATION</v>
          </cell>
        </row>
        <row r="5">
          <cell r="B5" t="str">
            <v>DEPUTY DIRECTOR, XXXXX, BIKANER</v>
          </cell>
          <cell r="G5" t="str">
            <v>Subordinate Services</v>
          </cell>
        </row>
        <row r="6">
          <cell r="A6" t="str">
            <v xml:space="preserve">(Phone No.-N.A.) </v>
          </cell>
          <cell r="G6" t="str">
            <v>Superannuation Pension</v>
          </cell>
        </row>
        <row r="7">
          <cell r="B7" t="str">
            <v>NEAR STATION</v>
          </cell>
        </row>
        <row r="8">
          <cell r="B8" t="str">
            <v>NEAR STATION</v>
          </cell>
        </row>
        <row r="9">
          <cell r="B9" t="str">
            <v>Substantive</v>
          </cell>
          <cell r="G9" t="str">
            <v>DEPUTY DIRECTOR, XXXXXXXXX  RAJ, BIKANER</v>
          </cell>
        </row>
        <row r="10">
          <cell r="D10" t="str">
            <v>N.A.</v>
          </cell>
        </row>
        <row r="11">
          <cell r="B11" t="str">
            <v>RJBI090012345678</v>
          </cell>
          <cell r="E11" t="str">
            <v>ABCP0123Q</v>
          </cell>
          <cell r="G11" t="str">
            <v>Office ID</v>
          </cell>
          <cell r="H11">
            <v>1234</v>
          </cell>
        </row>
        <row r="12">
          <cell r="B12">
            <v>1234567890</v>
          </cell>
          <cell r="E12" t="str">
            <v>ABC@GMAIL.COM</v>
          </cell>
        </row>
        <row r="14">
          <cell r="B14" t="str">
            <v>Treasury</v>
          </cell>
        </row>
        <row r="15">
          <cell r="B15" t="str">
            <v>BIKANER</v>
          </cell>
          <cell r="C15" t="str">
            <v>STATE BANK OF INDIA</v>
          </cell>
          <cell r="D15" t="str">
            <v>abcd branch</v>
          </cell>
          <cell r="E15" t="str">
            <v>KOTEGATE BIKANER</v>
          </cell>
          <cell r="G15" t="str">
            <v>012345678987654300</v>
          </cell>
          <cell r="H15" t="str">
            <v>SBI 010418</v>
          </cell>
        </row>
        <row r="19">
          <cell r="C19">
            <v>45550</v>
          </cell>
        </row>
        <row r="21">
          <cell r="H21" t="str">
            <v>NO</v>
          </cell>
        </row>
        <row r="24">
          <cell r="H24" t="str">
            <v>NO</v>
          </cell>
        </row>
        <row r="29">
          <cell r="A29" t="str">
            <v>ram ne rawan ko mara</v>
          </cell>
          <cell r="C29" t="str">
            <v>aao</v>
          </cell>
          <cell r="E29" t="str">
            <v>bikANER OFFICE bikaner bikaner bikaner bikaner</v>
          </cell>
        </row>
        <row r="30">
          <cell r="A30" t="str">
            <v>XYZ</v>
          </cell>
          <cell r="C30" t="str">
            <v>JA</v>
          </cell>
          <cell r="E30" t="str">
            <v>JODHPUR</v>
          </cell>
        </row>
        <row r="33">
          <cell r="A33" t="str">
            <v>ABC</v>
          </cell>
          <cell r="C33" t="str">
            <v>aao</v>
          </cell>
        </row>
        <row r="40">
          <cell r="F40">
            <v>0</v>
          </cell>
          <cell r="G40" t="str">
            <v xml:space="preserve">D.A. Rate @  50%  </v>
          </cell>
          <cell r="H40">
            <v>52500</v>
          </cell>
        </row>
        <row r="41">
          <cell r="B41" t="str">
            <v>afternoon of.</v>
          </cell>
          <cell r="F41">
            <v>0</v>
          </cell>
          <cell r="H41">
            <v>18900</v>
          </cell>
        </row>
        <row r="42">
          <cell r="F42">
            <v>620</v>
          </cell>
        </row>
        <row r="43">
          <cell r="B43">
            <v>0.18</v>
          </cell>
          <cell r="F43">
            <v>0</v>
          </cell>
        </row>
        <row r="44">
          <cell r="G44" t="str">
            <v>NO</v>
          </cell>
        </row>
        <row r="62">
          <cell r="C62">
            <v>23558</v>
          </cell>
          <cell r="H62" t="str">
            <v>30/06/2024</v>
          </cell>
        </row>
        <row r="63">
          <cell r="B63">
            <v>35115</v>
          </cell>
        </row>
        <row r="64">
          <cell r="H64" t="str">
            <v>01/07/2024</v>
          </cell>
        </row>
        <row r="65">
          <cell r="H65">
            <v>52500</v>
          </cell>
        </row>
        <row r="66">
          <cell r="C66" t="str">
            <v>Regular Pension Case</v>
          </cell>
        </row>
        <row r="67">
          <cell r="B67" t="str">
            <v>A</v>
          </cell>
        </row>
        <row r="68">
          <cell r="H68">
            <v>157500</v>
          </cell>
        </row>
        <row r="70">
          <cell r="C70" t="str">
            <v>YES</v>
          </cell>
          <cell r="D70">
            <v>0.33333333333333331</v>
          </cell>
          <cell r="H70">
            <v>2244375</v>
          </cell>
        </row>
        <row r="72">
          <cell r="H72">
            <v>1720740</v>
          </cell>
        </row>
        <row r="73">
          <cell r="H73">
            <v>35000</v>
          </cell>
        </row>
        <row r="75">
          <cell r="H75">
            <v>105000</v>
          </cell>
        </row>
        <row r="76">
          <cell r="A76" t="str">
            <v>28  Year  4  Month  12  Days</v>
          </cell>
          <cell r="H76">
            <v>0</v>
          </cell>
        </row>
        <row r="77">
          <cell r="B77">
            <v>28</v>
          </cell>
          <cell r="C77">
            <v>4</v>
          </cell>
          <cell r="D77">
            <v>12</v>
          </cell>
          <cell r="H77">
            <v>50</v>
          </cell>
        </row>
        <row r="109">
          <cell r="F109" t="str">
            <v>Attached</v>
          </cell>
          <cell r="H109" t="str">
            <v>YES</v>
          </cell>
        </row>
        <row r="110">
          <cell r="F110" t="str">
            <v>Attached</v>
          </cell>
          <cell r="H110" t="str">
            <v>YES</v>
          </cell>
        </row>
        <row r="111">
          <cell r="F111" t="str">
            <v>Attached</v>
          </cell>
          <cell r="H111" t="str">
            <v>YES</v>
          </cell>
        </row>
        <row r="112">
          <cell r="F112" t="str">
            <v>Not Applicable</v>
          </cell>
          <cell r="H112" t="str">
            <v>NO</v>
          </cell>
        </row>
        <row r="114">
          <cell r="F114" t="str">
            <v>Attached</v>
          </cell>
          <cell r="H114" t="str">
            <v>NO</v>
          </cell>
        </row>
        <row r="116">
          <cell r="F116" t="str">
            <v xml:space="preserve">Delay in case due to fixation set and required pension supporting documents are not submitted by employee, </v>
          </cell>
        </row>
        <row r="117">
          <cell r="H117" t="str">
            <v>NO</v>
          </cell>
        </row>
        <row r="118">
          <cell r="F118">
            <v>23</v>
          </cell>
          <cell r="H118" t="str">
            <v>NO</v>
          </cell>
        </row>
        <row r="120">
          <cell r="F120" t="str">
            <v>Attached</v>
          </cell>
          <cell r="H120" t="str">
            <v>YES</v>
          </cell>
        </row>
        <row r="122">
          <cell r="F122" t="str">
            <v>Attached</v>
          </cell>
          <cell r="H122" t="str">
            <v>YES</v>
          </cell>
        </row>
        <row r="124">
          <cell r="H124" t="str">
            <v>Final LPC</v>
          </cell>
        </row>
        <row r="125">
          <cell r="E125" t="str">
            <v>CPF CONTRIBUTION DEPOISTED VIDE LETTER NO 24</v>
          </cell>
          <cell r="H125" t="str">
            <v>NO</v>
          </cell>
        </row>
      </sheetData>
      <sheetData sheetId="8">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9">
        <row r="3">
          <cell r="B3" t="str">
            <v>Family</v>
          </cell>
          <cell r="F3" t="str">
            <v>Shri</v>
          </cell>
          <cell r="H3" t="str">
            <v>BIKANER</v>
          </cell>
        </row>
        <row r="4">
          <cell r="B4" t="str">
            <v>5.6  Ft</v>
          </cell>
          <cell r="F4" t="str">
            <v>Hindu</v>
          </cell>
          <cell r="H4" t="str">
            <v>DCQ</v>
          </cell>
        </row>
        <row r="5">
          <cell r="B5" t="str">
            <v>INJURY SIGN ON FOREHEAD</v>
          </cell>
        </row>
        <row r="6">
          <cell r="D6">
            <v>45550</v>
          </cell>
          <cell r="H6" t="str">
            <v>Live</v>
          </cell>
        </row>
        <row r="11">
          <cell r="A11" t="str">
            <v>DCQ</v>
          </cell>
          <cell r="B11" t="str">
            <v>Wife</v>
          </cell>
          <cell r="C11">
            <v>58</v>
          </cell>
          <cell r="D11">
            <v>1</v>
          </cell>
          <cell r="E11">
            <v>24289</v>
          </cell>
          <cell r="F11" t="str">
            <v>Married</v>
          </cell>
          <cell r="G11" t="str">
            <v>Unemployed</v>
          </cell>
          <cell r="H11" t="str">
            <v>Original nominee</v>
          </cell>
          <cell r="I11" t="str">
            <v>YES</v>
          </cell>
        </row>
        <row r="12">
          <cell r="C12" t="str">
            <v/>
          </cell>
        </row>
        <row r="13">
          <cell r="C13" t="str">
            <v/>
          </cell>
        </row>
        <row r="14">
          <cell r="C14" t="str">
            <v/>
          </cell>
        </row>
        <row r="15">
          <cell r="C15" t="str">
            <v/>
          </cell>
        </row>
        <row r="16">
          <cell r="C16" t="str">
            <v/>
          </cell>
        </row>
        <row r="17">
          <cell r="C17" t="str">
            <v/>
          </cell>
        </row>
        <row r="18">
          <cell r="C18" t="str">
            <v/>
          </cell>
        </row>
        <row r="24">
          <cell r="B24" t="str">
            <v>DCQ</v>
          </cell>
          <cell r="D24" t="str">
            <v>NEAR STATION</v>
          </cell>
          <cell r="G24" t="str">
            <v>Son</v>
          </cell>
          <cell r="H24">
            <v>0</v>
          </cell>
          <cell r="I24" t="str">
            <v>DEATH OR PAGALPAL OF NOMINEE</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row r="102">
          <cell r="H102" t="str">
            <v>X</v>
          </cell>
        </row>
        <row r="107">
          <cell r="H107" t="str">
            <v/>
          </cell>
        </row>
        <row r="108">
          <cell r="F108" t="str">
            <v/>
          </cell>
        </row>
        <row r="113">
          <cell r="E113" t="str">
            <v/>
          </cell>
        </row>
      </sheetData>
      <sheetData sheetId="10">
        <row r="59">
          <cell r="I59" t="str">
            <v>60  Year,0  Month  and  2  Days</v>
          </cell>
        </row>
        <row r="93">
          <cell r="E93">
            <v>57</v>
          </cell>
        </row>
        <row r="128">
          <cell r="I128" t="str">
            <v>30/06/2024</v>
          </cell>
        </row>
        <row r="133">
          <cell r="I133">
            <v>8850</v>
          </cell>
        </row>
        <row r="172">
          <cell r="N172">
            <v>105000</v>
          </cell>
        </row>
        <row r="175">
          <cell r="N175">
            <v>105000</v>
          </cell>
        </row>
        <row r="197">
          <cell r="I197" t="str">
            <v>Treasury  Bikaner</v>
          </cell>
        </row>
        <row r="200">
          <cell r="I200" t="str">
            <v/>
          </cell>
        </row>
        <row r="201">
          <cell r="I201">
            <v>45550</v>
          </cell>
        </row>
        <row r="202">
          <cell r="I202">
            <v>45550</v>
          </cell>
        </row>
        <row r="217">
          <cell r="C217" t="str">
            <v>ABCD</v>
          </cell>
          <cell r="D217" t="str">
            <v/>
          </cell>
        </row>
        <row r="218">
          <cell r="C218" t="str">
            <v/>
          </cell>
        </row>
        <row r="220">
          <cell r="D220" t="str">
            <v>Father's/Huband's Name</v>
          </cell>
        </row>
        <row r="222">
          <cell r="D222" t="str">
            <v>XYZ</v>
          </cell>
        </row>
        <row r="224">
          <cell r="D224" t="str">
            <v>Retirement</v>
          </cell>
        </row>
        <row r="226">
          <cell r="D226" t="str">
            <v>retired/is to retire</v>
          </cell>
        </row>
        <row r="228">
          <cell r="D228" t="str">
            <v>Shri</v>
          </cell>
        </row>
        <row r="230">
          <cell r="D230" t="str">
            <v>Abcd</v>
          </cell>
        </row>
        <row r="232">
          <cell r="D232" t="str">
            <v>Signature of government employee</v>
          </cell>
        </row>
        <row r="239">
          <cell r="F239" t="str">
            <v>[After amount adjusted  Under sub rules (2),(3) and (4) of Rule 93  Rs.  NIL  and   Under rule 94  Rs.  NIL   and amount mentioned in Form No 8  Rs.  NIL ,Total adjustable amt.Rs.0] --&gt;  details is attached</v>
          </cell>
        </row>
        <row r="332">
          <cell r="H332" t="str">
            <v/>
          </cell>
        </row>
        <row r="333">
          <cell r="H333">
            <v>45550</v>
          </cell>
        </row>
        <row r="341">
          <cell r="H341" t="str">
            <v/>
          </cell>
        </row>
        <row r="342">
          <cell r="H342" t="str">
            <v/>
          </cell>
        </row>
        <row r="344">
          <cell r="H344" t="str">
            <v>NIL</v>
          </cell>
        </row>
        <row r="351">
          <cell r="A351" t="str">
            <v>NIL</v>
          </cell>
          <cell r="B351" t="str">
            <v>NIL</v>
          </cell>
          <cell r="D351" t="str">
            <v>NIL</v>
          </cell>
          <cell r="G351" t="str">
            <v>NIL</v>
          </cell>
          <cell r="H351" t="str">
            <v>NIL</v>
          </cell>
        </row>
        <row r="406">
          <cell r="K406" t="str">
            <v/>
          </cell>
        </row>
        <row r="455">
          <cell r="A455" t="str">
            <v>Design &amp; prepared by Pravesh Kumar Sharma-9460100093</v>
          </cell>
        </row>
        <row r="456">
          <cell r="A456" t="str">
            <v>Name_of_Treasury</v>
          </cell>
        </row>
        <row r="457">
          <cell r="A457" t="str">
            <v xml:space="preserve">AJMER </v>
          </cell>
        </row>
        <row r="458">
          <cell r="A458" t="str">
            <v xml:space="preserve">ALWAR </v>
          </cell>
        </row>
        <row r="459">
          <cell r="A459" t="str">
            <v>ANUPGARH</v>
          </cell>
        </row>
        <row r="460">
          <cell r="A460" t="str">
            <v>BALOTRA</v>
          </cell>
        </row>
        <row r="461">
          <cell r="A461" t="str">
            <v xml:space="preserve">BANSWARA </v>
          </cell>
        </row>
        <row r="462">
          <cell r="A462" t="str">
            <v xml:space="preserve">BARAN </v>
          </cell>
        </row>
        <row r="463">
          <cell r="A463" t="str">
            <v xml:space="preserve">BARMER </v>
          </cell>
        </row>
        <row r="464">
          <cell r="A464" t="str">
            <v>BEAWAR</v>
          </cell>
        </row>
        <row r="465">
          <cell r="A465" t="str">
            <v xml:space="preserve">BHARATPUR </v>
          </cell>
        </row>
        <row r="466">
          <cell r="A466" t="str">
            <v xml:space="preserve">BHILWARA </v>
          </cell>
        </row>
        <row r="467">
          <cell r="A467" t="str">
            <v xml:space="preserve">BIKANER </v>
          </cell>
        </row>
        <row r="468">
          <cell r="A468" t="str">
            <v>BUNDI</v>
          </cell>
        </row>
        <row r="469">
          <cell r="A469" t="str">
            <v xml:space="preserve">CHITTORGARH </v>
          </cell>
        </row>
        <row r="470">
          <cell r="A470" t="str">
            <v xml:space="preserve">CHURU </v>
          </cell>
        </row>
        <row r="471">
          <cell r="A471" t="str">
            <v xml:space="preserve">DAUSA </v>
          </cell>
        </row>
        <row r="472">
          <cell r="A472" t="str">
            <v>DEEDWANA-KUCHAMAN</v>
          </cell>
        </row>
        <row r="473">
          <cell r="A473" t="str">
            <v>DEEG</v>
          </cell>
        </row>
        <row r="474">
          <cell r="A474" t="str">
            <v xml:space="preserve">DHOLPUR </v>
          </cell>
        </row>
        <row r="475">
          <cell r="A475" t="str">
            <v>DUDU</v>
          </cell>
        </row>
        <row r="476">
          <cell r="A476" t="str">
            <v xml:space="preserve">DUNGARPUR </v>
          </cell>
        </row>
        <row r="477">
          <cell r="A477" t="str">
            <v>GANGAPUR CITY</v>
          </cell>
        </row>
        <row r="478">
          <cell r="A478" t="str">
            <v xml:space="preserve">HANUMANGARH </v>
          </cell>
        </row>
        <row r="479">
          <cell r="A479" t="str">
            <v xml:space="preserve">JAIPUR </v>
          </cell>
        </row>
        <row r="480">
          <cell r="A480" t="str">
            <v>JAIPUR NORTH</v>
          </cell>
        </row>
        <row r="481">
          <cell r="A481" t="str">
            <v>JAIPUR SOUTH</v>
          </cell>
        </row>
        <row r="482">
          <cell r="A482" t="str">
            <v xml:space="preserve">JAISALMER </v>
          </cell>
        </row>
        <row r="483">
          <cell r="A483" t="str">
            <v xml:space="preserve">JALORE </v>
          </cell>
        </row>
        <row r="484">
          <cell r="A484" t="str">
            <v xml:space="preserve">JHALAWAR </v>
          </cell>
        </row>
        <row r="485">
          <cell r="A485" t="str">
            <v xml:space="preserve">JHUNJHUNU </v>
          </cell>
        </row>
        <row r="486">
          <cell r="A486" t="str">
            <v xml:space="preserve">JODHPUR </v>
          </cell>
        </row>
        <row r="487">
          <cell r="A487" t="str">
            <v>JODHPUR EAST</v>
          </cell>
        </row>
        <row r="488">
          <cell r="A488" t="str">
            <v>JODHPUR WEST</v>
          </cell>
        </row>
        <row r="489">
          <cell r="A489" t="str">
            <v xml:space="preserve">KARAULI </v>
          </cell>
        </row>
        <row r="490">
          <cell r="A490" t="str">
            <v>KEKRI</v>
          </cell>
        </row>
        <row r="519">
          <cell r="G519">
            <v>1996</v>
          </cell>
        </row>
        <row r="520">
          <cell r="G520">
            <v>1997</v>
          </cell>
        </row>
        <row r="521">
          <cell r="G521">
            <v>1998</v>
          </cell>
        </row>
        <row r="522">
          <cell r="G522">
            <v>1999</v>
          </cell>
        </row>
        <row r="523">
          <cell r="G523">
            <v>2000</v>
          </cell>
        </row>
        <row r="524">
          <cell r="G524">
            <v>2001</v>
          </cell>
        </row>
        <row r="525">
          <cell r="G525">
            <v>2002</v>
          </cell>
        </row>
        <row r="526">
          <cell r="G526">
            <v>2003</v>
          </cell>
        </row>
        <row r="527">
          <cell r="G527">
            <v>2004</v>
          </cell>
        </row>
        <row r="528">
          <cell r="G528">
            <v>2005</v>
          </cell>
        </row>
        <row r="529">
          <cell r="G529">
            <v>2006</v>
          </cell>
        </row>
        <row r="530">
          <cell r="G530">
            <v>2007</v>
          </cell>
        </row>
        <row r="531">
          <cell r="G531">
            <v>2008</v>
          </cell>
        </row>
        <row r="532">
          <cell r="G532">
            <v>2009</v>
          </cell>
        </row>
        <row r="533">
          <cell r="G533">
            <v>2010</v>
          </cell>
        </row>
        <row r="534">
          <cell r="G534">
            <v>2011</v>
          </cell>
        </row>
        <row r="535">
          <cell r="G535">
            <v>2012</v>
          </cell>
        </row>
        <row r="541">
          <cell r="B541" t="str">
            <v>Retired Government servant who dies after retirement but does not leave behind a widow or widower</v>
          </cell>
        </row>
        <row r="542">
          <cell r="B542" t="str">
            <v>On the death or remarriage of a widow/widower who was in receipt of Family Pension</v>
          </cell>
        </row>
        <row r="545">
          <cell r="A545" t="str">
            <v>NAME OF BANK</v>
          </cell>
        </row>
        <row r="546">
          <cell r="A546" t="str">
            <v>ALLAHABAD BANK</v>
          </cell>
        </row>
        <row r="547">
          <cell r="A547" t="str">
            <v>BANK OF BARODA</v>
          </cell>
        </row>
        <row r="548">
          <cell r="A548" t="str">
            <v>BANK OF INDIA</v>
          </cell>
        </row>
        <row r="549">
          <cell r="A549" t="str">
            <v>CENTRAL BANK OF INDIA</v>
          </cell>
        </row>
        <row r="550">
          <cell r="A550" t="str">
            <v>PUNJAB NATIONAL BANK</v>
          </cell>
        </row>
        <row r="551">
          <cell r="A551" t="str">
            <v>STATE BANK OF INDIA</v>
          </cell>
        </row>
        <row r="552">
          <cell r="A552" t="str">
            <v>UCO BANK</v>
          </cell>
        </row>
        <row r="553">
          <cell r="A553" t="str">
            <v>UNION BANK OF INDIA</v>
          </cell>
        </row>
        <row r="554">
          <cell r="A554" t="str">
            <v>Oriental Bank of Commerce</v>
          </cell>
        </row>
        <row r="561">
          <cell r="A561" t="str">
            <v>State Bank Of India,Abcd Branch,Kotegate Bikaner</v>
          </cell>
        </row>
        <row r="569">
          <cell r="B569">
            <v>50</v>
          </cell>
        </row>
      </sheetData>
      <sheetData sheetId="11" refreshError="1"/>
      <sheetData sheetId="12" refreshError="1"/>
      <sheetData sheetId="13">
        <row r="6">
          <cell r="K6">
            <v>500</v>
          </cell>
          <cell r="L6" t="str">
            <v>NO</v>
          </cell>
        </row>
        <row r="8">
          <cell r="K8">
            <v>0</v>
          </cell>
          <cell r="L8" t="str">
            <v>NO</v>
          </cell>
        </row>
        <row r="11">
          <cell r="G11" t="str">
            <v>0075-00-105-04</v>
          </cell>
          <cell r="K11">
            <v>10</v>
          </cell>
          <cell r="L11" t="str">
            <v>NO</v>
          </cell>
        </row>
        <row r="12">
          <cell r="G12" t="str">
            <v>0075-00-105-05</v>
          </cell>
          <cell r="K12">
            <v>11</v>
          </cell>
          <cell r="L12" t="str">
            <v>NO</v>
          </cell>
        </row>
        <row r="13">
          <cell r="G13" t="str">
            <v>0075-00-105-06</v>
          </cell>
          <cell r="K13">
            <v>12</v>
          </cell>
          <cell r="L13" t="str">
            <v>NO</v>
          </cell>
        </row>
        <row r="14">
          <cell r="G14" t="str">
            <v>0075-00-105-07</v>
          </cell>
          <cell r="K14">
            <v>13</v>
          </cell>
          <cell r="L14" t="str">
            <v>NO</v>
          </cell>
        </row>
        <row r="16">
          <cell r="G16" t="str">
            <v>0075-00-105-08</v>
          </cell>
          <cell r="K16">
            <v>1500</v>
          </cell>
          <cell r="L16" t="str">
            <v>NO</v>
          </cell>
        </row>
        <row r="26">
          <cell r="E26">
            <v>0</v>
          </cell>
          <cell r="F26">
            <v>0</v>
          </cell>
          <cell r="G26">
            <v>0</v>
          </cell>
        </row>
        <row r="27">
          <cell r="F27">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0</v>
          </cell>
          <cell r="F38">
            <v>0</v>
          </cell>
          <cell r="G38">
            <v>0</v>
          </cell>
        </row>
        <row r="39">
          <cell r="E39">
            <v>0</v>
          </cell>
          <cell r="F39">
            <v>0</v>
          </cell>
          <cell r="G39">
            <v>0</v>
          </cell>
        </row>
        <row r="40">
          <cell r="E40">
            <v>0</v>
          </cell>
          <cell r="F40">
            <v>0</v>
          </cell>
          <cell r="G40">
            <v>0</v>
          </cell>
        </row>
      </sheetData>
      <sheetData sheetId="14">
        <row r="26">
          <cell r="H26" t="str">
            <v/>
          </cell>
        </row>
        <row r="32">
          <cell r="E32" t="str">
            <v>NO</v>
          </cell>
        </row>
      </sheetData>
      <sheetData sheetId="15">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0</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sheetData>
      <sheetData sheetId="16" refreshError="1"/>
      <sheetData sheetId="17" refreshError="1"/>
      <sheetData sheetId="18">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1.54</v>
          </cell>
          <cell r="F28">
            <v>0.12</v>
          </cell>
        </row>
        <row r="29">
          <cell r="E29">
            <v>1.64</v>
          </cell>
          <cell r="F29">
            <v>0.17</v>
          </cell>
        </row>
        <row r="30">
          <cell r="E30">
            <v>1.64</v>
          </cell>
          <cell r="F30">
            <v>0.21</v>
          </cell>
        </row>
        <row r="31">
          <cell r="E31">
            <v>1.64</v>
          </cell>
          <cell r="F31">
            <v>0.24</v>
          </cell>
        </row>
      </sheetData>
      <sheetData sheetId="19" refreshError="1"/>
      <sheetData sheetId="20" refreshError="1"/>
      <sheetData sheetId="21">
        <row r="214">
          <cell r="G214">
            <v>0</v>
          </cell>
        </row>
      </sheetData>
      <sheetData sheetId="22" refreshError="1"/>
      <sheetData sheetId="23" refreshError="1"/>
      <sheetData sheetId="24">
        <row r="13">
          <cell r="G13" t="str">
            <v>Regular Pension Case</v>
          </cell>
        </row>
      </sheetData>
      <sheetData sheetId="25" refreshError="1"/>
      <sheetData sheetId="26" refreshError="1"/>
      <sheetData sheetId="27">
        <row r="8">
          <cell r="B8" t="str">
            <v>Father Name</v>
          </cell>
        </row>
        <row r="20">
          <cell r="F20" t="str">
            <v>TREASURY  BIKANER</v>
          </cell>
        </row>
      </sheetData>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ow r="71">
          <cell r="B71" t="str">
            <v>BIKANER</v>
          </cell>
        </row>
      </sheetData>
      <sheetData sheetId="43">
        <row r="15">
          <cell r="B15" t="str">
            <v>DCQ</v>
          </cell>
          <cell r="E15">
            <v>24289</v>
          </cell>
          <cell r="G15" t="str">
            <v>Wife</v>
          </cell>
        </row>
        <row r="16">
          <cell r="B16" t="str">
            <v/>
          </cell>
          <cell r="E16" t="str">
            <v/>
          </cell>
          <cell r="G16" t="str">
            <v/>
          </cell>
        </row>
        <row r="17">
          <cell r="B17" t="str">
            <v/>
          </cell>
          <cell r="E17" t="str">
            <v/>
          </cell>
          <cell r="G17" t="str">
            <v/>
          </cell>
        </row>
        <row r="18">
          <cell r="B18" t="str">
            <v/>
          </cell>
          <cell r="E18" t="str">
            <v/>
          </cell>
          <cell r="G18" t="str">
            <v/>
          </cell>
        </row>
        <row r="19">
          <cell r="B19" t="str">
            <v/>
          </cell>
          <cell r="E19" t="str">
            <v/>
          </cell>
          <cell r="G19" t="str">
            <v/>
          </cell>
        </row>
        <row r="20">
          <cell r="B20" t="str">
            <v/>
          </cell>
          <cell r="E20" t="str">
            <v/>
          </cell>
          <cell r="G20" t="str">
            <v/>
          </cell>
        </row>
        <row r="21">
          <cell r="B21" t="str">
            <v/>
          </cell>
          <cell r="E21" t="str">
            <v/>
          </cell>
          <cell r="G21" t="str">
            <v/>
          </cell>
        </row>
        <row r="24">
          <cell r="A24" t="str">
            <v/>
          </cell>
          <cell r="B24" t="str">
            <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Pension%20master(2.0).xls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pageSetUpPr fitToPage="1"/>
  </sheetPr>
  <dimension ref="A1:M35"/>
  <sheetViews>
    <sheetView view="pageBreakPreview" zoomScaleSheetLayoutView="100" workbookViewId="0">
      <selection activeCell="M2" sqref="M2"/>
    </sheetView>
  </sheetViews>
  <sheetFormatPr defaultColWidth="9.140625" defaultRowHeight="12.75"/>
  <cols>
    <col min="1" max="1" width="4.7109375" style="1" customWidth="1"/>
    <col min="2" max="2" width="9.140625" style="1"/>
    <col min="3" max="3" width="1.7109375" style="1" customWidth="1"/>
    <col min="4" max="4" width="9.140625" style="1"/>
    <col min="5" max="5" width="11.5703125" style="1" customWidth="1"/>
    <col min="6" max="6" width="5.7109375" style="1" customWidth="1"/>
    <col min="7" max="9" width="9.140625" style="1"/>
    <col min="10" max="10" width="11.85546875" style="1" customWidth="1"/>
    <col min="11" max="12" width="9.140625" style="1"/>
    <col min="13" max="13" width="18.85546875" style="1" customWidth="1"/>
    <col min="14" max="16384" width="9.140625" style="1"/>
  </cols>
  <sheetData>
    <row r="1" spans="1:13" ht="15.75" thickBot="1">
      <c r="A1" s="200">
        <v>1</v>
      </c>
      <c r="B1" s="200"/>
      <c r="C1" s="200"/>
      <c r="D1" s="200"/>
      <c r="E1" s="200"/>
      <c r="F1" s="200"/>
      <c r="G1" s="200"/>
      <c r="H1" s="200"/>
      <c r="I1" s="200"/>
      <c r="J1" s="200"/>
    </row>
    <row r="2" spans="1:13" ht="21.75" thickTop="1" thickBot="1">
      <c r="A2" s="201"/>
      <c r="B2" s="201"/>
      <c r="C2" s="201"/>
      <c r="D2" s="201"/>
      <c r="E2" s="201"/>
      <c r="F2" s="201"/>
      <c r="G2" s="201"/>
      <c r="H2" s="201"/>
      <c r="I2" s="201"/>
      <c r="J2" s="201"/>
      <c r="M2" s="185" t="s">
        <v>712</v>
      </c>
    </row>
    <row r="3" spans="1:13" ht="15" customHeight="1" thickTop="1">
      <c r="A3" s="2"/>
      <c r="B3" s="2"/>
      <c r="C3" s="2"/>
      <c r="D3" s="2"/>
      <c r="E3" s="2"/>
      <c r="F3" s="2"/>
      <c r="G3" s="2"/>
      <c r="H3" s="2"/>
      <c r="I3" s="2"/>
      <c r="J3" s="2"/>
    </row>
    <row r="4" spans="1:13" ht="15" customHeight="1">
      <c r="A4" s="2"/>
      <c r="B4" s="2"/>
      <c r="C4" s="2"/>
      <c r="D4" s="2"/>
      <c r="E4" s="2"/>
      <c r="F4" s="2"/>
      <c r="G4" s="2"/>
      <c r="H4" s="2"/>
      <c r="I4" s="2"/>
      <c r="J4" s="2"/>
    </row>
    <row r="5" spans="1:13" ht="15" customHeight="1">
      <c r="A5" s="2"/>
      <c r="B5" s="2"/>
      <c r="C5" s="2"/>
      <c r="D5" s="2"/>
      <c r="E5" s="2"/>
      <c r="F5" s="2"/>
      <c r="G5" s="2"/>
      <c r="H5" s="2"/>
      <c r="I5" s="2"/>
      <c r="J5" s="2"/>
    </row>
    <row r="6" spans="1:13" ht="22.5" customHeight="1">
      <c r="A6" s="3"/>
      <c r="B6" s="3"/>
      <c r="C6" s="3"/>
      <c r="D6" s="3"/>
      <c r="E6" s="3"/>
      <c r="F6" s="3"/>
      <c r="G6" s="3"/>
      <c r="H6" s="3"/>
      <c r="I6" s="3"/>
      <c r="J6" s="3"/>
    </row>
    <row r="7" spans="1:13" ht="22.5" customHeight="1">
      <c r="A7" s="3"/>
      <c r="B7" s="3"/>
      <c r="C7" s="3"/>
      <c r="D7" s="3"/>
      <c r="E7" s="3"/>
      <c r="F7" s="3"/>
      <c r="G7" s="3"/>
      <c r="H7" s="3"/>
      <c r="I7" s="3"/>
      <c r="J7" s="3"/>
    </row>
    <row r="8" spans="1:13" ht="30" customHeight="1">
      <c r="A8" s="3"/>
      <c r="B8" s="3"/>
      <c r="C8" s="3"/>
      <c r="D8" s="3"/>
      <c r="E8" s="3"/>
      <c r="F8" s="3"/>
      <c r="G8" s="3"/>
      <c r="H8" s="3"/>
      <c r="I8" s="3"/>
      <c r="J8" s="3"/>
    </row>
    <row r="9" spans="1:13" ht="15">
      <c r="A9" s="4"/>
      <c r="B9" s="202"/>
      <c r="C9" s="202"/>
      <c r="D9" s="202"/>
      <c r="E9" s="202"/>
      <c r="F9" s="5"/>
      <c r="G9" s="6"/>
      <c r="H9" s="2"/>
      <c r="I9" s="202"/>
      <c r="J9" s="202"/>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15" customHeight="1">
      <c r="A12" s="2"/>
      <c r="B12" s="2"/>
      <c r="C12" s="2"/>
      <c r="D12" s="2"/>
      <c r="E12" s="2"/>
      <c r="F12" s="2"/>
      <c r="G12" s="2"/>
      <c r="H12" s="2"/>
      <c r="I12" s="2"/>
      <c r="J12" s="2"/>
    </row>
    <row r="13" spans="1:13" ht="24.75" customHeight="1" thickBot="1">
      <c r="A13" s="2"/>
      <c r="B13" s="2"/>
      <c r="C13" s="2"/>
      <c r="D13" s="2"/>
      <c r="E13" s="2"/>
      <c r="F13" s="2"/>
      <c r="G13" s="7" t="str">
        <f>[1]Mastersheet!C66</f>
        <v>Regular Pension Case</v>
      </c>
      <c r="I13" s="2"/>
      <c r="J13" s="2"/>
    </row>
    <row r="14" spans="1:13" ht="15" customHeight="1" thickTop="1">
      <c r="A14" s="8"/>
      <c r="B14" s="9"/>
      <c r="C14" s="9"/>
      <c r="D14" s="9"/>
      <c r="E14" s="9"/>
      <c r="F14" s="9"/>
      <c r="G14" s="9"/>
      <c r="H14" s="9"/>
      <c r="I14" s="9"/>
      <c r="J14" s="10"/>
    </row>
    <row r="15" spans="1:13" ht="18">
      <c r="A15" s="11"/>
      <c r="B15" s="195" t="s">
        <v>0</v>
      </c>
      <c r="C15" s="195"/>
      <c r="D15" s="195"/>
      <c r="E15" s="195"/>
      <c r="F15" s="12"/>
      <c r="G15" s="203" t="str">
        <f>[1]Pravesh!C217</f>
        <v>ABCD</v>
      </c>
      <c r="H15" s="197"/>
      <c r="I15" s="197"/>
      <c r="J15" s="198"/>
    </row>
    <row r="16" spans="1:13" ht="18">
      <c r="A16" s="11"/>
      <c r="B16" s="196"/>
      <c r="C16" s="196"/>
      <c r="D16" s="196"/>
      <c r="E16" s="196"/>
      <c r="F16" s="12"/>
      <c r="G16" s="192"/>
      <c r="H16" s="192"/>
      <c r="I16" s="192"/>
      <c r="J16" s="199"/>
    </row>
    <row r="17" spans="1:10" ht="21.75" customHeight="1">
      <c r="A17" s="11"/>
      <c r="B17" s="12"/>
      <c r="C17" s="12"/>
      <c r="D17" s="12"/>
      <c r="E17" s="12"/>
      <c r="F17" s="12"/>
      <c r="G17" s="192" t="str">
        <f>[1]Pravesh!C218</f>
        <v/>
      </c>
      <c r="H17" s="192"/>
      <c r="I17" s="192"/>
      <c r="J17" s="13"/>
    </row>
    <row r="18" spans="1:10" ht="22.5" customHeight="1">
      <c r="A18" s="11"/>
      <c r="B18" s="12"/>
      <c r="C18" s="12"/>
      <c r="D18" s="12"/>
      <c r="E18" s="12"/>
      <c r="F18" s="12"/>
      <c r="G18" s="193" t="str">
        <f>[1]Pravesh!D217</f>
        <v/>
      </c>
      <c r="H18" s="193"/>
      <c r="I18" s="193"/>
      <c r="J18" s="194"/>
    </row>
    <row r="19" spans="1:10" ht="9" customHeight="1">
      <c r="A19" s="11"/>
      <c r="B19" s="12"/>
      <c r="C19" s="12"/>
      <c r="D19" s="12"/>
      <c r="E19" s="12"/>
      <c r="F19" s="12"/>
      <c r="G19" s="14"/>
      <c r="H19" s="14"/>
      <c r="I19" s="14"/>
      <c r="J19" s="15"/>
    </row>
    <row r="20" spans="1:10" ht="18">
      <c r="A20" s="16"/>
      <c r="B20" s="195" t="str">
        <f>[1]Pravesh!D220</f>
        <v>Father's/Huband's Name</v>
      </c>
      <c r="C20" s="195"/>
      <c r="D20" s="195"/>
      <c r="E20" s="195"/>
      <c r="F20" s="12"/>
      <c r="G20" s="197" t="str">
        <f>[1]Pravesh!D222</f>
        <v>XYZ</v>
      </c>
      <c r="H20" s="197"/>
      <c r="I20" s="197"/>
      <c r="J20" s="198"/>
    </row>
    <row r="21" spans="1:10" ht="18">
      <c r="A21" s="16"/>
      <c r="B21" s="196"/>
      <c r="C21" s="196"/>
      <c r="D21" s="196"/>
      <c r="E21" s="196"/>
      <c r="F21" s="12"/>
      <c r="G21" s="192"/>
      <c r="H21" s="192"/>
      <c r="I21" s="192"/>
      <c r="J21" s="199"/>
    </row>
    <row r="22" spans="1:10" ht="18">
      <c r="A22" s="16"/>
      <c r="B22" s="12"/>
      <c r="C22" s="12"/>
      <c r="D22" s="12"/>
      <c r="E22" s="12"/>
      <c r="F22" s="12"/>
      <c r="G22" s="193"/>
      <c r="H22" s="193"/>
      <c r="I22" s="193"/>
      <c r="J22" s="194"/>
    </row>
    <row r="23" spans="1:10" ht="18" customHeight="1">
      <c r="A23" s="11"/>
      <c r="B23" s="205" t="s">
        <v>1</v>
      </c>
      <c r="C23" s="205"/>
      <c r="D23" s="205" t="str">
        <f>[1]Pravesh!D224</f>
        <v>Retirement</v>
      </c>
      <c r="E23" s="205"/>
      <c r="F23" s="205"/>
      <c r="G23" s="206" t="str">
        <f>[1]Mastersheet!H62</f>
        <v>30/06/2024</v>
      </c>
      <c r="H23" s="206"/>
      <c r="I23" s="206"/>
      <c r="J23" s="207"/>
    </row>
    <row r="24" spans="1:10" ht="18">
      <c r="A24" s="11"/>
      <c r="B24" s="205"/>
      <c r="C24" s="205"/>
      <c r="D24" s="205"/>
      <c r="E24" s="205"/>
      <c r="F24" s="205"/>
      <c r="G24" s="193"/>
      <c r="H24" s="193"/>
      <c r="I24" s="193"/>
      <c r="J24" s="194"/>
    </row>
    <row r="25" spans="1:10" ht="18">
      <c r="A25" s="11"/>
      <c r="B25" s="12"/>
      <c r="C25" s="12"/>
      <c r="D25" s="12"/>
      <c r="E25" s="12"/>
      <c r="F25" s="12"/>
      <c r="G25" s="193"/>
      <c r="H25" s="193"/>
      <c r="I25" s="193"/>
      <c r="J25" s="194"/>
    </row>
    <row r="26" spans="1:10" ht="18" customHeight="1">
      <c r="A26" s="16"/>
      <c r="B26" s="195" t="s">
        <v>2</v>
      </c>
      <c r="C26" s="195"/>
      <c r="D26" s="195"/>
      <c r="E26" s="195"/>
      <c r="F26" s="12"/>
      <c r="G26" s="197" t="str">
        <f>[1]Mastersheet!B4</f>
        <v>S.D.I.</v>
      </c>
      <c r="H26" s="197"/>
      <c r="I26" s="197"/>
      <c r="J26" s="198"/>
    </row>
    <row r="27" spans="1:10" ht="18">
      <c r="A27" s="16"/>
      <c r="B27" s="196"/>
      <c r="C27" s="196"/>
      <c r="D27" s="196"/>
      <c r="E27" s="196"/>
      <c r="F27" s="12"/>
      <c r="G27" s="192"/>
      <c r="H27" s="192"/>
      <c r="I27" s="192"/>
      <c r="J27" s="199"/>
    </row>
    <row r="28" spans="1:10" ht="18">
      <c r="A28" s="16"/>
      <c r="B28" s="12"/>
      <c r="C28" s="12"/>
      <c r="D28" s="12"/>
      <c r="E28" s="12"/>
      <c r="F28" s="12"/>
      <c r="G28" s="193"/>
      <c r="H28" s="193"/>
      <c r="I28" s="193"/>
      <c r="J28" s="194"/>
    </row>
    <row r="29" spans="1:10" ht="18">
      <c r="A29" s="16"/>
      <c r="B29" s="195" t="s">
        <v>3</v>
      </c>
      <c r="C29" s="195"/>
      <c r="D29" s="195"/>
      <c r="E29" s="195"/>
      <c r="F29" s="17"/>
      <c r="G29" s="197" t="str">
        <f>[1]Mastersheet!B5</f>
        <v>DEPUTY DIRECTOR, XXXXX, BIKANER</v>
      </c>
      <c r="H29" s="192"/>
      <c r="I29" s="192"/>
      <c r="J29" s="199"/>
    </row>
    <row r="30" spans="1:10">
      <c r="A30" s="16"/>
      <c r="B30" s="208"/>
      <c r="C30" s="208"/>
      <c r="D30" s="208"/>
      <c r="E30" s="208"/>
      <c r="F30" s="18"/>
      <c r="G30" s="192"/>
      <c r="H30" s="192"/>
      <c r="I30" s="192"/>
      <c r="J30" s="199"/>
    </row>
    <row r="31" spans="1:10">
      <c r="A31" s="16"/>
      <c r="B31" s="208"/>
      <c r="C31" s="208"/>
      <c r="D31" s="208"/>
      <c r="E31" s="208"/>
      <c r="F31" s="18"/>
      <c r="G31" s="192"/>
      <c r="H31" s="192"/>
      <c r="I31" s="192"/>
      <c r="J31" s="199"/>
    </row>
    <row r="32" spans="1:10" ht="15.75">
      <c r="A32" s="11"/>
      <c r="B32" s="196"/>
      <c r="C32" s="196"/>
      <c r="D32" s="196"/>
      <c r="E32" s="196"/>
      <c r="F32" s="19"/>
      <c r="G32" s="192"/>
      <c r="H32" s="192"/>
      <c r="I32" s="192"/>
      <c r="J32" s="199"/>
    </row>
    <row r="33" spans="1:10" ht="16.5" thickBot="1">
      <c r="A33" s="20"/>
      <c r="B33" s="209"/>
      <c r="C33" s="209"/>
      <c r="D33" s="209"/>
      <c r="E33" s="209"/>
      <c r="F33" s="21"/>
      <c r="G33" s="210"/>
      <c r="H33" s="210"/>
      <c r="I33" s="210"/>
      <c r="J33" s="211"/>
    </row>
    <row r="34" spans="1:10" ht="18.75" thickTop="1">
      <c r="A34" s="204" t="str">
        <f>CONCATENATE([1]Mastersheet!G11,"  ","(",[1]Mastersheet!H11,")")</f>
        <v>Office ID  (1234)</v>
      </c>
      <c r="B34" s="204"/>
      <c r="C34" s="204"/>
      <c r="D34" s="204"/>
      <c r="E34" s="204"/>
      <c r="F34" s="22" t="str">
        <f>CONCATENATE("Phone No.","  ","(","  ",[1]Mastersheet!$A$6)</f>
        <v xml:space="preserve">Phone No.  (  (Phone No.-N.A.) </v>
      </c>
      <c r="G34" s="23"/>
      <c r="H34" s="23"/>
      <c r="I34" s="23"/>
      <c r="J34" s="23"/>
    </row>
    <row r="35" spans="1:10">
      <c r="J35" s="1">
        <v>1</v>
      </c>
    </row>
  </sheetData>
  <mergeCells count="22">
    <mergeCell ref="A34:E34"/>
    <mergeCell ref="B23:C24"/>
    <mergeCell ref="D23:F24"/>
    <mergeCell ref="G23:J23"/>
    <mergeCell ref="G24:J24"/>
    <mergeCell ref="G25:J25"/>
    <mergeCell ref="B26:E27"/>
    <mergeCell ref="G26:J27"/>
    <mergeCell ref="G28:J28"/>
    <mergeCell ref="B29:E33"/>
    <mergeCell ref="G29:J33"/>
    <mergeCell ref="A1:J1"/>
    <mergeCell ref="A2:J2"/>
    <mergeCell ref="B9:E9"/>
    <mergeCell ref="I9:J9"/>
    <mergeCell ref="B15:E16"/>
    <mergeCell ref="G15:J16"/>
    <mergeCell ref="G17:I17"/>
    <mergeCell ref="G18:J18"/>
    <mergeCell ref="B20:E21"/>
    <mergeCell ref="G20:J21"/>
    <mergeCell ref="G22:J22"/>
  </mergeCells>
  <hyperlinks>
    <hyperlink ref="M2" r:id="rId1" tooltip="Click here for access required sheet"/>
  </hyperlinks>
  <printOptions horizontalCentered="1" verticalCentered="1"/>
  <pageMargins left="0.86614173228346458" right="0.35433070866141736" top="0.59055118110236227" bottom="0.78740157480314965" header="0.51181102362204722" footer="0.82677165354330717"/>
  <pageSetup paperSize="9" orientation="portrait" r:id="rId2"/>
  <headerFooter alignWithMargins="0">
    <oddFooter>&amp;R16.18.1.22.5.19.8√97263.0458756048</oddFooter>
  </headerFooter>
  <drawing r:id="rId3"/>
</worksheet>
</file>

<file path=xl/worksheets/sheet10.xml><?xml version="1.0" encoding="utf-8"?>
<worksheet xmlns="http://schemas.openxmlformats.org/spreadsheetml/2006/main" xmlns:r="http://schemas.openxmlformats.org/officeDocument/2006/relationships">
  <sheetPr codeName="Sheet26"/>
  <dimension ref="A1:R35"/>
  <sheetViews>
    <sheetView showWhiteSpace="0" view="pageBreakPreview" topLeftCell="A19" zoomScaleSheetLayoutView="100" workbookViewId="0">
      <selection activeCell="K5" sqref="K5:N7"/>
    </sheetView>
  </sheetViews>
  <sheetFormatPr defaultColWidth="9.140625" defaultRowHeight="18"/>
  <cols>
    <col min="1" max="2" width="9.140625" style="58"/>
    <col min="3" max="3" width="6.85546875" style="58" customWidth="1"/>
    <col min="4" max="4" width="4" style="58" customWidth="1"/>
    <col min="5" max="5" width="13.7109375" style="58" customWidth="1"/>
    <col min="6" max="6" width="8.140625" style="58" customWidth="1"/>
    <col min="7" max="7" width="7.85546875" style="58" customWidth="1"/>
    <col min="8" max="8" width="12.7109375" style="58" customWidth="1"/>
    <col min="9" max="9" width="11.7109375" style="58" customWidth="1"/>
    <col min="10" max="10" width="11" style="58" customWidth="1"/>
    <col min="11" max="11" width="9.5703125" style="58" customWidth="1"/>
    <col min="12" max="12" width="9.140625" style="58"/>
    <col min="13" max="13" width="8" style="58" bestFit="1" customWidth="1"/>
    <col min="14" max="14" width="9.5703125" style="58" customWidth="1"/>
    <col min="15" max="15" width="13.7109375" style="58" customWidth="1"/>
    <col min="16" max="17" width="9.140625" style="58"/>
    <col min="18" max="18" width="0" style="58" hidden="1" customWidth="1"/>
    <col min="19" max="16384" width="9.140625" style="58"/>
  </cols>
  <sheetData>
    <row r="1" spans="1:18">
      <c r="A1" s="342" t="s">
        <v>456</v>
      </c>
      <c r="B1" s="342"/>
      <c r="C1" s="342"/>
      <c r="D1" s="342"/>
      <c r="E1" s="342"/>
      <c r="F1" s="342"/>
      <c r="G1" s="342"/>
      <c r="H1" s="342"/>
      <c r="I1" s="342"/>
      <c r="J1" s="342"/>
      <c r="K1" s="342"/>
      <c r="L1" s="342"/>
      <c r="M1" s="342"/>
      <c r="N1" s="342"/>
      <c r="O1" s="119">
        <v>18</v>
      </c>
      <c r="R1" s="58" t="str">
        <f>[1]LTA!$E$32</f>
        <v>NO</v>
      </c>
    </row>
    <row r="2" spans="1:18">
      <c r="A2" s="275" t="s">
        <v>457</v>
      </c>
      <c r="B2" s="275"/>
      <c r="C2" s="275"/>
      <c r="D2" s="275"/>
      <c r="E2" s="275"/>
      <c r="F2" s="275"/>
      <c r="G2" s="275"/>
      <c r="H2" s="275"/>
      <c r="I2" s="275"/>
      <c r="J2" s="275"/>
      <c r="K2" s="275"/>
      <c r="L2" s="275"/>
      <c r="M2" s="275"/>
      <c r="N2" s="275"/>
      <c r="O2" s="275"/>
    </row>
    <row r="3" spans="1:18" ht="17.25" customHeight="1">
      <c r="A3" s="343" t="s">
        <v>458</v>
      </c>
      <c r="B3" s="343"/>
      <c r="C3" s="343"/>
      <c r="D3" s="343"/>
      <c r="E3" s="343"/>
      <c r="F3" s="343"/>
      <c r="G3" s="343"/>
      <c r="H3" s="343"/>
      <c r="I3" s="343"/>
      <c r="J3" s="343"/>
      <c r="K3" s="343"/>
      <c r="L3" s="343"/>
      <c r="M3" s="343"/>
      <c r="N3" s="343"/>
      <c r="O3" s="534"/>
    </row>
    <row r="4" spans="1:18">
      <c r="A4" s="54" t="s">
        <v>226</v>
      </c>
      <c r="B4" s="54"/>
      <c r="C4" s="54"/>
      <c r="D4" s="54"/>
      <c r="E4" s="54"/>
      <c r="F4" s="54"/>
      <c r="G4" s="54"/>
      <c r="H4" s="54"/>
      <c r="I4" s="54"/>
      <c r="J4" s="54"/>
      <c r="K4" s="54"/>
      <c r="L4" s="54"/>
      <c r="M4" s="54"/>
      <c r="N4" s="54"/>
      <c r="O4" s="54"/>
    </row>
    <row r="5" spans="1:18">
      <c r="A5" s="274" t="s">
        <v>459</v>
      </c>
      <c r="B5" s="274"/>
      <c r="C5" s="274"/>
      <c r="D5" s="54"/>
      <c r="E5" s="54"/>
      <c r="F5" s="54"/>
      <c r="G5" s="54"/>
      <c r="H5" s="54"/>
      <c r="I5" s="54"/>
      <c r="J5" s="54"/>
      <c r="K5" s="535" t="str">
        <f>IF($R$1="NO","THE FORM  28 IS NOT APPLICABLE DUE TO PENSIONER NOT TAKEN ANY KIND OF LONG TERM ADVANCE","")</f>
        <v>THE FORM  28 IS NOT APPLICABLE DUE TO PENSIONER NOT TAKEN ANY KIND OF LONG TERM ADVANCE</v>
      </c>
      <c r="L5" s="535"/>
      <c r="M5" s="535"/>
      <c r="N5" s="535"/>
      <c r="O5" s="54"/>
    </row>
    <row r="6" spans="1:18">
      <c r="A6" s="274" t="str">
        <f>IF($R$1="NO","--N.A.--",[1]Pravesh!H332)</f>
        <v>--N.A.--</v>
      </c>
      <c r="B6" s="274"/>
      <c r="C6" s="274"/>
      <c r="D6" s="127" t="s">
        <v>460</v>
      </c>
      <c r="E6" s="54"/>
      <c r="F6" s="54"/>
      <c r="G6" s="54"/>
      <c r="H6" s="54"/>
      <c r="I6" s="54"/>
      <c r="J6" s="54"/>
      <c r="K6" s="535"/>
      <c r="L6" s="535"/>
      <c r="M6" s="535"/>
      <c r="N6" s="535"/>
      <c r="O6" s="54"/>
    </row>
    <row r="7" spans="1:18">
      <c r="A7" s="54"/>
      <c r="B7" s="274" t="s">
        <v>461</v>
      </c>
      <c r="C7" s="274"/>
      <c r="D7" s="274"/>
      <c r="E7" s="274"/>
      <c r="F7" s="274"/>
      <c r="G7" s="274"/>
      <c r="H7" s="274"/>
      <c r="I7" s="274"/>
      <c r="J7" s="54"/>
      <c r="K7" s="535"/>
      <c r="L7" s="535"/>
      <c r="M7" s="535"/>
      <c r="N7" s="535"/>
      <c r="O7" s="54"/>
    </row>
    <row r="8" spans="1:18">
      <c r="A8" s="54" t="s">
        <v>125</v>
      </c>
      <c r="B8" s="54"/>
      <c r="C8" s="54"/>
      <c r="D8" s="54"/>
      <c r="E8" s="54"/>
      <c r="F8" s="54"/>
      <c r="G8" s="54"/>
      <c r="H8" s="54"/>
      <c r="I8" s="54"/>
      <c r="J8" s="472" t="str">
        <f>IF($R$1="NO","--N.A.--",[1]Mastersheet!B4)</f>
        <v>--N.A.--</v>
      </c>
      <c r="K8" s="472"/>
      <c r="L8" s="472"/>
      <c r="M8" s="54"/>
      <c r="N8" s="54"/>
      <c r="O8" s="54"/>
    </row>
    <row r="9" spans="1:18">
      <c r="A9" s="54"/>
      <c r="B9" s="275" t="str">
        <f>[1]Pravesh!D228</f>
        <v>Shri</v>
      </c>
      <c r="C9" s="275"/>
      <c r="D9" s="54"/>
      <c r="E9" s="275" t="str">
        <f>IF($R$1="NO","--N.A.--",[1]Mastersheet!B3)</f>
        <v>--N.A.--</v>
      </c>
      <c r="F9" s="275"/>
      <c r="G9" s="275"/>
      <c r="H9" s="275" t="s">
        <v>462</v>
      </c>
      <c r="I9" s="275"/>
      <c r="J9" s="472"/>
      <c r="K9" s="472"/>
      <c r="L9" s="472"/>
      <c r="M9" s="275" t="s">
        <v>463</v>
      </c>
      <c r="N9" s="275"/>
      <c r="O9" s="275"/>
    </row>
    <row r="10" spans="1:18">
      <c r="A10" s="533" t="str">
        <f>[1]Mastersheet!B5</f>
        <v>DEPUTY DIRECTOR, XXXXX, BIKANER</v>
      </c>
      <c r="B10" s="533"/>
      <c r="C10" s="533"/>
      <c r="D10" s="533"/>
      <c r="E10" s="533"/>
      <c r="F10" s="533"/>
      <c r="G10" s="127" t="s">
        <v>464</v>
      </c>
      <c r="H10" s="54"/>
      <c r="I10" s="127"/>
      <c r="J10" s="127"/>
      <c r="K10" s="54"/>
      <c r="L10" s="54"/>
      <c r="M10" s="54"/>
      <c r="N10" s="54"/>
      <c r="O10" s="54"/>
    </row>
    <row r="11" spans="1:18">
      <c r="A11" s="267" t="s">
        <v>465</v>
      </c>
      <c r="B11" s="267"/>
      <c r="C11" s="267"/>
      <c r="D11" s="267"/>
      <c r="E11" s="267"/>
      <c r="F11" s="267"/>
      <c r="G11" s="267"/>
      <c r="H11" s="267"/>
      <c r="I11" s="267"/>
      <c r="J11" s="267"/>
      <c r="K11" s="267"/>
      <c r="L11" s="267"/>
      <c r="M11" s="267"/>
      <c r="N11" s="267"/>
      <c r="O11" s="267"/>
    </row>
    <row r="12" spans="1:18">
      <c r="A12" s="530" t="s">
        <v>466</v>
      </c>
      <c r="B12" s="530"/>
      <c r="C12" s="530"/>
      <c r="D12" s="530"/>
      <c r="E12" s="531" t="s">
        <v>467</v>
      </c>
      <c r="F12" s="530" t="s">
        <v>468</v>
      </c>
      <c r="G12" s="530"/>
      <c r="H12" s="530" t="s">
        <v>469</v>
      </c>
      <c r="I12" s="530" t="s">
        <v>470</v>
      </c>
      <c r="J12" s="530" t="s">
        <v>471</v>
      </c>
      <c r="K12" s="530" t="s">
        <v>472</v>
      </c>
      <c r="L12" s="530" t="s">
        <v>473</v>
      </c>
      <c r="M12" s="530"/>
      <c r="N12" s="530"/>
      <c r="O12" s="530" t="s">
        <v>474</v>
      </c>
    </row>
    <row r="13" spans="1:18" ht="26.25" customHeight="1">
      <c r="A13" s="530"/>
      <c r="B13" s="530"/>
      <c r="C13" s="530"/>
      <c r="D13" s="530"/>
      <c r="E13" s="531"/>
      <c r="F13" s="530"/>
      <c r="G13" s="530"/>
      <c r="H13" s="530"/>
      <c r="I13" s="530"/>
      <c r="J13" s="530"/>
      <c r="K13" s="530"/>
      <c r="L13" s="141" t="s">
        <v>475</v>
      </c>
      <c r="M13" s="141" t="s">
        <v>338</v>
      </c>
      <c r="N13" s="141" t="s">
        <v>136</v>
      </c>
      <c r="O13" s="530"/>
    </row>
    <row r="14" spans="1:18" s="144" customFormat="1" ht="15">
      <c r="A14" s="532">
        <v>1</v>
      </c>
      <c r="B14" s="532"/>
      <c r="C14" s="532"/>
      <c r="D14" s="532"/>
      <c r="E14" s="142">
        <v>2</v>
      </c>
      <c r="F14" s="532">
        <v>3</v>
      </c>
      <c r="G14" s="532"/>
      <c r="H14" s="532"/>
      <c r="I14" s="142">
        <v>4</v>
      </c>
      <c r="J14" s="142">
        <v>5</v>
      </c>
      <c r="K14" s="142">
        <v>6</v>
      </c>
      <c r="L14" s="143">
        <v>7</v>
      </c>
      <c r="M14" s="143">
        <v>8</v>
      </c>
      <c r="N14" s="143">
        <v>9</v>
      </c>
      <c r="O14" s="142">
        <v>10</v>
      </c>
    </row>
    <row r="15" spans="1:18">
      <c r="A15" s="340" t="s">
        <v>476</v>
      </c>
      <c r="B15" s="340"/>
      <c r="C15" s="340"/>
      <c r="D15" s="340"/>
      <c r="E15" s="340"/>
      <c r="F15" s="340"/>
      <c r="G15" s="340"/>
      <c r="H15" s="340"/>
      <c r="I15" s="340"/>
      <c r="J15" s="340"/>
      <c r="K15" s="340"/>
      <c r="L15" s="340"/>
      <c r="M15" s="340"/>
      <c r="N15" s="340"/>
      <c r="O15" s="340"/>
    </row>
    <row r="16" spans="1:18">
      <c r="A16" s="62"/>
      <c r="B16" s="340" t="s">
        <v>477</v>
      </c>
      <c r="C16" s="340"/>
      <c r="D16" s="340"/>
      <c r="E16" s="80" t="str">
        <f>IF([1]LTA!B9&gt;0,[1]LTA!B9,"NIL")</f>
        <v>NIL</v>
      </c>
      <c r="F16" s="368" t="str">
        <f>IF([1]LTA!C9&gt;0,[1]LTA!C9,"NIL")</f>
        <v>NIL</v>
      </c>
      <c r="G16" s="368"/>
      <c r="H16" s="145" t="str">
        <f>IF([1]LTA!D9&gt;0,[1]LTA!D9,"NIL")</f>
        <v>NIL</v>
      </c>
      <c r="I16" s="62" t="str">
        <f>IF([1]LTA!E9&gt;0,[1]LTA!E9,"NIL")</f>
        <v>NIL</v>
      </c>
      <c r="J16" s="62" t="str">
        <f>IF([1]LTA!F9&gt;0,[1]LTA!F9,"NIL")</f>
        <v>NIL</v>
      </c>
      <c r="K16" s="62" t="str">
        <f>IF([1]LTA!I9&gt;0,[1]LTA!I9,"NIL")</f>
        <v>NIL</v>
      </c>
      <c r="L16" s="62" t="str">
        <f>IF([1]LTA!J9&gt;0,[1]LTA!J9,"NIL")</f>
        <v>NIL</v>
      </c>
      <c r="M16" s="62" t="str">
        <f>IF([1]LTA!K9&gt;0,[1]LTA!K9,"NIL")</f>
        <v>NIL</v>
      </c>
      <c r="N16" s="62">
        <f>[1]LTA!J9+[1]LTA!K9</f>
        <v>0</v>
      </c>
      <c r="O16" s="62" t="str">
        <f>IF([1]LTA!L9&gt;0,[1]LTA!L9,"NIL")</f>
        <v>NIL</v>
      </c>
    </row>
    <row r="17" spans="1:15">
      <c r="A17" s="62"/>
      <c r="B17" s="340" t="s">
        <v>478</v>
      </c>
      <c r="C17" s="340"/>
      <c r="D17" s="340"/>
      <c r="E17" s="62" t="str">
        <f>IF([1]LTA!B10&gt;0,[1]LTA!B10,"NIL")</f>
        <v>NIL</v>
      </c>
      <c r="F17" s="368" t="str">
        <f>IF([1]LTA!C10&gt;0,[1]LTA!C10,"NIL")</f>
        <v>NIL</v>
      </c>
      <c r="G17" s="368"/>
      <c r="H17" s="145" t="str">
        <f>IF([1]LTA!D10&gt;0,[1]LTA!D10,"NIL")</f>
        <v>NIL</v>
      </c>
      <c r="I17" s="62" t="str">
        <f>IF([1]LTA!E10&gt;0,[1]LTA!E10,"NIL")</f>
        <v>NIL</v>
      </c>
      <c r="J17" s="62" t="str">
        <f>IF([1]LTA!F10&gt;0,[1]LTA!F10,"NIL")</f>
        <v>NIL</v>
      </c>
      <c r="K17" s="62" t="str">
        <f>IF([1]LTA!I10&gt;0,[1]LTA!I10,"NIL")</f>
        <v>NIL</v>
      </c>
      <c r="L17" s="62" t="str">
        <f>IF([1]LTA!J10&gt;0,[1]LTA!J10,"NIL")</f>
        <v>NIL</v>
      </c>
      <c r="M17" s="62" t="str">
        <f>IF([1]LTA!K10&gt;0,[1]LTA!K10,"NIL")</f>
        <v>NIL</v>
      </c>
      <c r="N17" s="62">
        <f>[1]LTA!J10+[1]LTA!K10</f>
        <v>0</v>
      </c>
      <c r="O17" s="62" t="str">
        <f>IF([1]LTA!L10&gt;0,[1]LTA!L10,"NIL")</f>
        <v>NIL</v>
      </c>
    </row>
    <row r="18" spans="1:15">
      <c r="A18" s="340" t="s">
        <v>479</v>
      </c>
      <c r="B18" s="340"/>
      <c r="C18" s="340"/>
      <c r="D18" s="340"/>
      <c r="E18" s="340"/>
      <c r="F18" s="340"/>
      <c r="G18" s="340"/>
      <c r="H18" s="340"/>
      <c r="I18" s="340"/>
      <c r="J18" s="340"/>
      <c r="K18" s="340"/>
      <c r="L18" s="340"/>
      <c r="M18" s="340"/>
      <c r="N18" s="340"/>
      <c r="O18" s="340"/>
    </row>
    <row r="19" spans="1:15">
      <c r="A19" s="62"/>
      <c r="B19" s="340" t="s">
        <v>477</v>
      </c>
      <c r="C19" s="340"/>
      <c r="D19" s="340"/>
      <c r="E19" s="62" t="str">
        <f>IF([1]LTA!B12&gt;0,[1]LTA!B12,"NIL")</f>
        <v>NIL</v>
      </c>
      <c r="F19" s="362" t="str">
        <f>IF([1]LTA!C12&gt;0,[1]LTA!C12,"NIL")</f>
        <v>NIL</v>
      </c>
      <c r="G19" s="362"/>
      <c r="H19" s="145" t="str">
        <f>IF([1]LTA!D12&gt;0,[1]LTA!D12,"NIL")</f>
        <v>NIL</v>
      </c>
      <c r="I19" s="62" t="str">
        <f>IF([1]LTA!E12&gt;0,[1]LTA!E12,"NIL")</f>
        <v>NIL</v>
      </c>
      <c r="J19" s="62" t="str">
        <f>IF([1]LTA!F12&gt;0,[1]LTA!F12,"NIL")</f>
        <v>NIL</v>
      </c>
      <c r="K19" s="62" t="str">
        <f>IF([1]LTA!I12&gt;0,[1]LTA!I12,"NIL")</f>
        <v>NIL</v>
      </c>
      <c r="L19" s="62" t="str">
        <f>IF([1]LTA!J12&gt;0,[1]LTA!J12,"NIL")</f>
        <v>NIL</v>
      </c>
      <c r="M19" s="62" t="str">
        <f>IF([1]LTA!K12&gt;0,[1]LTA!K12,"NIL")</f>
        <v>NIL</v>
      </c>
      <c r="N19" s="62">
        <f>[1]LTA!J12+[1]LTA!K12</f>
        <v>0</v>
      </c>
      <c r="O19" s="62" t="str">
        <f>IF([1]LTA!L12&gt;0,[1]LTA!L12,"NIL")</f>
        <v>NIL</v>
      </c>
    </row>
    <row r="20" spans="1:15" ht="18" customHeight="1">
      <c r="A20" s="62"/>
      <c r="B20" s="340" t="s">
        <v>478</v>
      </c>
      <c r="C20" s="340"/>
      <c r="D20" s="340"/>
      <c r="E20" s="62" t="str">
        <f>IF([1]LTA!B13&gt;0,[1]LTA!B13,"NIL")</f>
        <v>NIL</v>
      </c>
      <c r="F20" s="362" t="str">
        <f>IF([1]LTA!C13&gt;0,[1]LTA!C13,"NIL")</f>
        <v>NIL</v>
      </c>
      <c r="G20" s="362"/>
      <c r="H20" s="62" t="str">
        <f>IF([1]LTA!D13&gt;0,[1]LTA!D13,"NIL")</f>
        <v>NIL</v>
      </c>
      <c r="I20" s="62" t="str">
        <f>IF([1]LTA!E13&gt;0,[1]LTA!E13,"NIL")</f>
        <v>NIL</v>
      </c>
      <c r="J20" s="62" t="str">
        <f>IF([1]LTA!F13&gt;0,[1]LTA!F13,"NIL")</f>
        <v>NIL</v>
      </c>
      <c r="K20" s="62" t="str">
        <f>IF([1]LTA!I13&gt;0,[1]LTA!I13,"NIL")</f>
        <v>NIL</v>
      </c>
      <c r="L20" s="62" t="str">
        <f>IF([1]LTA!J13&gt;0,[1]LTA!J13,"NIL")</f>
        <v>NIL</v>
      </c>
      <c r="M20" s="62" t="str">
        <f>IF([1]LTA!K13&gt;0,[1]LTA!K13,"NIL")</f>
        <v>NIL</v>
      </c>
      <c r="N20" s="62">
        <f>[1]LTA!J13+[1]LTA!K13</f>
        <v>0</v>
      </c>
      <c r="O20" s="62" t="str">
        <f>IF([1]LTA!L13&gt;0,[1]LTA!L13,"NIL")</f>
        <v>NIL</v>
      </c>
    </row>
    <row r="21" spans="1:15">
      <c r="A21" s="62"/>
      <c r="B21" s="340" t="s">
        <v>480</v>
      </c>
      <c r="C21" s="340"/>
      <c r="D21" s="340"/>
      <c r="E21" s="62" t="str">
        <f>IF([1]LTA!B14&gt;0,[1]LTA!B14,"NIL")</f>
        <v>NIL</v>
      </c>
      <c r="F21" s="362" t="str">
        <f>IF([1]LTA!C14&gt;0,[1]LTA!C14,"NIL")</f>
        <v>NIL</v>
      </c>
      <c r="G21" s="362"/>
      <c r="H21" s="62" t="str">
        <f>IF([1]LTA!D14&gt;0,[1]LTA!D14,"NIL")</f>
        <v>NIL</v>
      </c>
      <c r="I21" s="62" t="str">
        <f>IF([1]LTA!E14&gt;0,[1]LTA!E14,"NIL")</f>
        <v>NIL</v>
      </c>
      <c r="J21" s="62" t="str">
        <f>IF([1]LTA!F14&gt;0,[1]LTA!F14,"NIL")</f>
        <v>NIL</v>
      </c>
      <c r="K21" s="62" t="str">
        <f>IF([1]LTA!I14&gt;0,[1]LTA!I14,"NIL")</f>
        <v>NIL</v>
      </c>
      <c r="L21" s="62" t="str">
        <f>IF([1]LTA!J14&gt;0,[1]LTA!J14,"NIL")</f>
        <v>NIL</v>
      </c>
      <c r="M21" s="62" t="str">
        <f>IF([1]LTA!K14&gt;0,[1]LTA!K14,"NIL")</f>
        <v>NIL</v>
      </c>
      <c r="N21" s="62">
        <f>[1]LTA!J14+[1]LTA!K14</f>
        <v>0</v>
      </c>
      <c r="O21" s="62" t="str">
        <f>IF([1]LTA!L14&gt;0,[1]LTA!L14,"NIL")</f>
        <v>NIL</v>
      </c>
    </row>
    <row r="22" spans="1:15">
      <c r="A22" s="340" t="s">
        <v>481</v>
      </c>
      <c r="B22" s="340"/>
      <c r="C22" s="340"/>
      <c r="D22" s="340"/>
      <c r="E22" s="340"/>
      <c r="F22" s="340"/>
      <c r="G22" s="340"/>
      <c r="H22" s="340"/>
      <c r="I22" s="340"/>
      <c r="J22" s="340"/>
      <c r="K22" s="340"/>
      <c r="L22" s="340"/>
      <c r="M22" s="340"/>
      <c r="N22" s="340"/>
      <c r="O22" s="340"/>
    </row>
    <row r="23" spans="1:15">
      <c r="A23" s="62"/>
      <c r="B23" s="340" t="s">
        <v>477</v>
      </c>
      <c r="C23" s="340"/>
      <c r="D23" s="340"/>
      <c r="E23" s="62" t="str">
        <f>IF([1]LTA!B16&gt;0,[1]LTA!B16,"NIL")</f>
        <v>NIL</v>
      </c>
      <c r="F23" s="368" t="str">
        <f>IF([1]LTA!C16&gt;0,[1]LTA!C16,"NIL")</f>
        <v>NIL</v>
      </c>
      <c r="G23" s="368"/>
      <c r="H23" s="145" t="str">
        <f>IF([1]LTA!D16&gt;0,[1]LTA!D16,"NIL")</f>
        <v>NIL</v>
      </c>
      <c r="I23" s="62" t="str">
        <f>IF([1]LTA!E16&gt;0,[1]LTA!E16,"NIL")</f>
        <v>NIL</v>
      </c>
      <c r="J23" s="62" t="str">
        <f>IF([1]LTA!F16&gt;0,[1]LTA!F16,"NIL")</f>
        <v>NIL</v>
      </c>
      <c r="K23" s="62" t="str">
        <f>IF([1]LTA!I16&gt;0,[1]LTA!I16,"NIL")</f>
        <v>NIL</v>
      </c>
      <c r="L23" s="62" t="str">
        <f>IF([1]LTA!J16&gt;0,[1]LTA!J16,"NIL")</f>
        <v>NIL</v>
      </c>
      <c r="M23" s="62" t="str">
        <f>IF([1]LTA!K16&gt;0,[1]LTA!K16,"NIL")</f>
        <v>NIL</v>
      </c>
      <c r="N23" s="62">
        <f>[1]LTA!J16+[1]LTA!K16</f>
        <v>0</v>
      </c>
      <c r="O23" s="62" t="str">
        <f>IF([1]LTA!L16&gt;0,[1]LTA!L16,"NIL")</f>
        <v>NIL</v>
      </c>
    </row>
    <row r="24" spans="1:15">
      <c r="A24" s="62"/>
      <c r="B24" s="340" t="s">
        <v>478</v>
      </c>
      <c r="C24" s="340"/>
      <c r="D24" s="340"/>
      <c r="E24" s="62" t="str">
        <f>IF([1]LTA!B17&gt;0,[1]LTA!B17,"NIL")</f>
        <v>NIL</v>
      </c>
      <c r="F24" s="368" t="str">
        <f>IF([1]LTA!C17&gt;0,[1]LTA!C17,"NIL")</f>
        <v>NIL</v>
      </c>
      <c r="G24" s="368"/>
      <c r="H24" s="145" t="str">
        <f>IF([1]LTA!D17&gt;0,[1]LTA!D17,"NIL")</f>
        <v>NIL</v>
      </c>
      <c r="I24" s="62" t="str">
        <f>IF([1]LTA!E17&gt;0,[1]LTA!E17,"NIL")</f>
        <v>NIL</v>
      </c>
      <c r="J24" s="62" t="str">
        <f>IF([1]LTA!F17&gt;0,[1]LTA!F17,"NIL")</f>
        <v>NIL</v>
      </c>
      <c r="K24" s="62" t="str">
        <f>IF([1]LTA!I17&gt;0,[1]LTA!I17,"NIL")</f>
        <v>NIL</v>
      </c>
      <c r="L24" s="62" t="str">
        <f>IF([1]LTA!J17&gt;0,[1]LTA!J17,"NIL")</f>
        <v>NIL</v>
      </c>
      <c r="M24" s="62" t="str">
        <f>IF([1]LTA!K17&gt;0,[1]LTA!K17,"NIL")</f>
        <v>NIL</v>
      </c>
      <c r="N24" s="62">
        <f>[1]LTA!J17+[1]LTA!K17</f>
        <v>0</v>
      </c>
      <c r="O24" s="62" t="str">
        <f>IF([1]LTA!L17&gt;0,[1]LTA!L17,"NIL")</f>
        <v>NIL</v>
      </c>
    </row>
    <row r="25" spans="1:15">
      <c r="A25" s="62"/>
      <c r="B25" s="340" t="s">
        <v>480</v>
      </c>
      <c r="C25" s="340"/>
      <c r="D25" s="340"/>
      <c r="E25" s="62" t="str">
        <f>IF([1]LTA!B18&gt;0,[1]LTA!B18,"NIL")</f>
        <v>NIL</v>
      </c>
      <c r="F25" s="362" t="str">
        <f>IF([1]LTA!C18&gt;0,[1]LTA!C18,"NIL")</f>
        <v>NIL</v>
      </c>
      <c r="G25" s="362"/>
      <c r="H25" s="145" t="str">
        <f>IF([1]LTA!D18&gt;0,[1]LTA!D18,"NIL")</f>
        <v>NIL</v>
      </c>
      <c r="I25" s="62" t="str">
        <f>IF([1]LTA!E18&gt;0,[1]LTA!E18,"NIL")</f>
        <v>NIL</v>
      </c>
      <c r="J25" s="62" t="str">
        <f>IF([1]LTA!F18&gt;0,[1]LTA!F18,"NIL")</f>
        <v>NIL</v>
      </c>
      <c r="K25" s="62" t="str">
        <f>IF([1]LTA!I18&gt;0,[1]LTA!I18,"NIL")</f>
        <v>NIL</v>
      </c>
      <c r="L25" s="62" t="str">
        <f>IF([1]LTA!J18&gt;0,[1]LTA!J18,"NIL")</f>
        <v>NIL</v>
      </c>
      <c r="M25" s="62" t="str">
        <f>IF([1]LTA!K18&gt;0,[1]LTA!K18,"NIL")</f>
        <v>NIL</v>
      </c>
      <c r="N25" s="62">
        <f>[1]LTA!J18+[1]LTA!K18</f>
        <v>0</v>
      </c>
      <c r="O25" s="62" t="str">
        <f>IF([1]LTA!L18&gt;0,[1]LTA!L18,"NIL")</f>
        <v>NIL</v>
      </c>
    </row>
    <row r="26" spans="1:15" ht="18" customHeight="1">
      <c r="A26" s="526" t="s">
        <v>482</v>
      </c>
      <c r="B26" s="526"/>
      <c r="C26" s="526"/>
      <c r="D26" s="526"/>
      <c r="E26" s="526"/>
      <c r="F26" s="526"/>
      <c r="G26" s="526"/>
      <c r="H26" s="526"/>
      <c r="I26" s="526"/>
      <c r="J26" s="526"/>
      <c r="K26" s="526"/>
      <c r="L26" s="526"/>
      <c r="M26" s="526"/>
      <c r="N26" s="526"/>
      <c r="O26" s="526"/>
    </row>
    <row r="27" spans="1:15">
      <c r="A27" s="527" t="s">
        <v>483</v>
      </c>
      <c r="B27" s="527"/>
      <c r="C27" s="527"/>
      <c r="D27" s="527"/>
      <c r="E27" s="527"/>
      <c r="F27" s="527"/>
      <c r="G27" s="146"/>
      <c r="H27" s="146"/>
      <c r="I27" s="275" t="s">
        <v>139</v>
      </c>
      <c r="J27" s="275"/>
      <c r="K27" s="275"/>
      <c r="L27" s="275"/>
      <c r="M27" s="275"/>
      <c r="N27" s="275"/>
      <c r="O27" s="275"/>
    </row>
    <row r="28" spans="1:15">
      <c r="A28" s="528" t="s">
        <v>389</v>
      </c>
      <c r="B28" s="529" t="str">
        <f>IF($R$1="NO","--N.A.--",[1]Pravesh!I202)</f>
        <v>--N.A.--</v>
      </c>
      <c r="C28" s="529"/>
      <c r="D28" s="54"/>
      <c r="E28" s="147"/>
      <c r="F28" s="147"/>
      <c r="G28" s="147"/>
      <c r="H28" s="147"/>
      <c r="I28" s="108"/>
      <c r="J28" s="108"/>
      <c r="K28" s="108"/>
      <c r="L28" s="108"/>
      <c r="M28" s="108"/>
      <c r="N28" s="54"/>
      <c r="O28" s="54"/>
    </row>
    <row r="29" spans="1:15">
      <c r="A29" s="528"/>
      <c r="B29" s="54"/>
      <c r="C29" s="54"/>
      <c r="D29" s="54"/>
      <c r="E29" s="147"/>
      <c r="F29" s="147"/>
      <c r="G29" s="147"/>
      <c r="H29" s="147"/>
      <c r="I29" s="275" t="str">
        <f>IF($R$1="NO","--N.A.--",[1]Pravesh!D230)</f>
        <v>--N.A.--</v>
      </c>
      <c r="J29" s="275"/>
      <c r="K29" s="275"/>
      <c r="L29" s="275"/>
      <c r="M29" s="275"/>
      <c r="N29" s="275"/>
      <c r="O29" s="275"/>
    </row>
    <row r="30" spans="1:15">
      <c r="A30" s="54"/>
      <c r="B30" s="54"/>
      <c r="C30" s="54"/>
      <c r="D30" s="148"/>
      <c r="E30" s="147"/>
      <c r="F30" s="147"/>
      <c r="G30" s="147"/>
      <c r="H30" s="147"/>
      <c r="I30" s="275" t="str">
        <f>J8</f>
        <v>--N.A.--</v>
      </c>
      <c r="J30" s="275"/>
      <c r="K30" s="275"/>
      <c r="L30" s="275"/>
      <c r="M30" s="275"/>
      <c r="N30" s="275"/>
      <c r="O30" s="275"/>
    </row>
    <row r="31" spans="1:15">
      <c r="A31" s="54" t="s">
        <v>116</v>
      </c>
      <c r="B31" s="520" t="str">
        <f>IF($R$1="NO","--N.A.--",[1]Pravesh!I200)</f>
        <v>--N.A.--</v>
      </c>
      <c r="C31" s="274"/>
      <c r="D31" s="274"/>
      <c r="E31" s="54"/>
      <c r="F31" s="54"/>
      <c r="G31" s="147"/>
      <c r="H31" s="147"/>
      <c r="I31" s="147"/>
      <c r="J31" s="147"/>
      <c r="K31" s="54"/>
      <c r="L31" s="127" t="s">
        <v>389</v>
      </c>
      <c r="M31" s="520" t="str">
        <f>IF($R$1="NO","--N.A.--",[1]Pravesh!I201)</f>
        <v>--N.A.--</v>
      </c>
      <c r="N31" s="520"/>
      <c r="O31" s="520"/>
    </row>
    <row r="32" spans="1:15">
      <c r="A32" s="149" t="s">
        <v>484</v>
      </c>
      <c r="B32" s="149"/>
      <c r="C32" s="149"/>
      <c r="D32" s="149"/>
      <c r="E32" s="147"/>
      <c r="F32" s="274" t="str">
        <f>IF($R$1="NO","--N.A.--",[1]Pravesh!H332)</f>
        <v>--N.A.--</v>
      </c>
      <c r="G32" s="274"/>
      <c r="H32" s="127" t="s">
        <v>485</v>
      </c>
      <c r="I32" s="127"/>
      <c r="J32" s="127"/>
      <c r="K32" s="54"/>
      <c r="L32" s="54"/>
      <c r="M32" s="54"/>
      <c r="N32" s="54"/>
      <c r="O32" s="54"/>
    </row>
    <row r="33" spans="1:15" ht="18" customHeight="1">
      <c r="A33" s="525" t="s">
        <v>486</v>
      </c>
      <c r="B33" s="525"/>
      <c r="C33" s="525"/>
      <c r="D33" s="525"/>
      <c r="E33" s="525"/>
      <c r="F33" s="525"/>
      <c r="G33" s="525"/>
      <c r="H33" s="525"/>
      <c r="I33" s="525"/>
      <c r="J33" s="525"/>
      <c r="K33" s="525"/>
      <c r="L33" s="525"/>
      <c r="M33" s="525"/>
      <c r="N33" s="525"/>
      <c r="O33" s="525"/>
    </row>
    <row r="34" spans="1:15" ht="18" customHeight="1">
      <c r="A34" s="525" t="s">
        <v>487</v>
      </c>
      <c r="B34" s="525"/>
      <c r="C34" s="525"/>
      <c r="D34" s="525"/>
      <c r="E34" s="525"/>
      <c r="F34" s="525"/>
      <c r="G34" s="525"/>
      <c r="H34" s="150"/>
      <c r="I34" s="150"/>
      <c r="J34" s="275" t="s">
        <v>488</v>
      </c>
      <c r="K34" s="275"/>
      <c r="L34" s="150"/>
      <c r="M34" s="150"/>
      <c r="N34" s="150"/>
      <c r="O34" s="150"/>
    </row>
    <row r="35" spans="1:15">
      <c r="A35" s="54"/>
      <c r="B35" s="54"/>
      <c r="C35" s="54"/>
      <c r="D35" s="54"/>
      <c r="E35" s="54"/>
      <c r="F35" s="147"/>
      <c r="G35" s="119"/>
      <c r="H35" s="524" t="str">
        <f>[1]Mastersheet!$G$9</f>
        <v>DEPUTY DIRECTOR, XXXXXXXXX  RAJ, BIKANER</v>
      </c>
      <c r="I35" s="524"/>
      <c r="J35" s="524"/>
      <c r="K35" s="524"/>
      <c r="L35" s="524"/>
      <c r="M35" s="524"/>
      <c r="N35" s="524"/>
      <c r="O35" s="524"/>
    </row>
  </sheetData>
  <mergeCells count="58">
    <mergeCell ref="A10:F10"/>
    <mergeCell ref="A1:N1"/>
    <mergeCell ref="A2:O2"/>
    <mergeCell ref="A3:O3"/>
    <mergeCell ref="A5:C5"/>
    <mergeCell ref="K5:N7"/>
    <mergeCell ref="A6:C6"/>
    <mergeCell ref="B7:I7"/>
    <mergeCell ref="J8:L9"/>
    <mergeCell ref="B9:C9"/>
    <mergeCell ref="E9:G9"/>
    <mergeCell ref="H9:I9"/>
    <mergeCell ref="M9:O9"/>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22:O22"/>
    <mergeCell ref="B23:D23"/>
    <mergeCell ref="F23:G23"/>
    <mergeCell ref="B24:D24"/>
    <mergeCell ref="F24:G2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H35:O35"/>
    <mergeCell ref="I30:O30"/>
    <mergeCell ref="B31:D31"/>
    <mergeCell ref="M31:O31"/>
    <mergeCell ref="F32:G32"/>
    <mergeCell ref="A33:O33"/>
    <mergeCell ref="A34:G34"/>
    <mergeCell ref="J34:K34"/>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1.xml><?xml version="1.0" encoding="utf-8"?>
<worksheet xmlns="http://schemas.openxmlformats.org/spreadsheetml/2006/main" xmlns:r="http://schemas.openxmlformats.org/officeDocument/2006/relationships">
  <sheetPr codeName="Sheet24"/>
  <dimension ref="A1:N66"/>
  <sheetViews>
    <sheetView view="pageBreakPreview" topLeftCell="A31" workbookViewId="0">
      <selection activeCell="M7" sqref="M7"/>
    </sheetView>
  </sheetViews>
  <sheetFormatPr defaultColWidth="10.28515625" defaultRowHeight="12.75"/>
  <cols>
    <col min="1" max="9" width="9.5703125" style="153" customWidth="1"/>
    <col min="10" max="13" width="10.28515625" style="153"/>
    <col min="14" max="14" width="0" style="153" hidden="1" customWidth="1"/>
    <col min="15" max="16384" width="10.28515625" style="153"/>
  </cols>
  <sheetData>
    <row r="1" spans="1:14">
      <c r="A1" s="151"/>
      <c r="B1" s="151"/>
      <c r="C1" s="151"/>
      <c r="D1" s="151"/>
      <c r="E1" s="151"/>
      <c r="F1" s="151"/>
      <c r="G1" s="151"/>
      <c r="H1" s="151"/>
      <c r="I1" s="152">
        <v>19</v>
      </c>
      <c r="N1" s="153" t="str">
        <f>[1]LTA!$E$32</f>
        <v>NO</v>
      </c>
    </row>
    <row r="2" spans="1:14" ht="15.75">
      <c r="A2" s="342" t="s">
        <v>489</v>
      </c>
      <c r="B2" s="342"/>
      <c r="C2" s="342"/>
      <c r="D2" s="342"/>
      <c r="E2" s="342"/>
      <c r="F2" s="342"/>
      <c r="G2" s="342"/>
      <c r="H2" s="342"/>
      <c r="I2" s="342"/>
    </row>
    <row r="3" spans="1:14" ht="15.75">
      <c r="A3" s="275" t="s">
        <v>490</v>
      </c>
      <c r="B3" s="275"/>
      <c r="C3" s="275"/>
      <c r="D3" s="275"/>
      <c r="E3" s="275"/>
      <c r="F3" s="275"/>
      <c r="G3" s="275"/>
      <c r="H3" s="275"/>
      <c r="I3" s="275"/>
    </row>
    <row r="4" spans="1:14">
      <c r="A4" s="343" t="s">
        <v>491</v>
      </c>
      <c r="B4" s="343"/>
      <c r="C4" s="343"/>
      <c r="D4" s="343"/>
      <c r="E4" s="343"/>
      <c r="F4" s="343"/>
      <c r="G4" s="343"/>
      <c r="H4" s="343"/>
      <c r="I4" s="343"/>
    </row>
    <row r="5" spans="1:14" ht="19.5" customHeight="1">
      <c r="A5" s="343"/>
      <c r="B5" s="343"/>
      <c r="C5" s="343"/>
      <c r="D5" s="343"/>
      <c r="E5" s="343"/>
      <c r="F5" s="343"/>
      <c r="G5" s="343"/>
      <c r="H5" s="343"/>
      <c r="I5" s="343"/>
    </row>
    <row r="6" spans="1:14" ht="15.75">
      <c r="A6" s="275" t="s">
        <v>492</v>
      </c>
      <c r="B6" s="275"/>
      <c r="C6" s="275"/>
      <c r="D6" s="275"/>
      <c r="E6" s="275"/>
      <c r="F6" s="275"/>
      <c r="G6" s="275"/>
      <c r="H6" s="275"/>
      <c r="I6" s="275"/>
    </row>
    <row r="7" spans="1:14" ht="21.75" customHeight="1">
      <c r="A7" s="54" t="s">
        <v>226</v>
      </c>
      <c r="B7" s="54"/>
      <c r="C7" s="54"/>
      <c r="D7" s="54"/>
      <c r="E7" s="54"/>
      <c r="F7" s="54"/>
      <c r="G7" s="540" t="str">
        <f>IF($N$1="YES","THE FORM 28A IS NOT APPLICABLE DUE TO PENSIONER HAVE TAKEN LONG TERM ADVANCE LOAN","")</f>
        <v/>
      </c>
      <c r="H7" s="540"/>
      <c r="I7" s="540"/>
    </row>
    <row r="8" spans="1:14" ht="15.75">
      <c r="A8" s="127" t="s">
        <v>493</v>
      </c>
      <c r="B8" s="54"/>
      <c r="C8" s="54"/>
      <c r="D8" s="54"/>
      <c r="E8" s="54"/>
      <c r="F8" s="54"/>
      <c r="G8" s="540"/>
      <c r="H8" s="540"/>
      <c r="I8" s="540"/>
    </row>
    <row r="9" spans="1:14" ht="15.75">
      <c r="A9" s="539" t="str">
        <f>IF($N$1="YES","--N.A.--",[1]Mastersheet!$G$9)</f>
        <v>DEPUTY DIRECTOR, XXXXXXXXX  RAJ, BIKANER</v>
      </c>
      <c r="B9" s="539"/>
      <c r="C9" s="539"/>
      <c r="D9" s="539"/>
      <c r="E9" s="54"/>
      <c r="F9" s="54"/>
      <c r="G9" s="540"/>
      <c r="H9" s="540"/>
      <c r="I9" s="540"/>
    </row>
    <row r="10" spans="1:14" ht="26.25" customHeight="1">
      <c r="A10" s="539"/>
      <c r="B10" s="539"/>
      <c r="C10" s="539"/>
      <c r="D10" s="539"/>
      <c r="E10" s="54"/>
      <c r="F10" s="54"/>
      <c r="G10" s="540"/>
      <c r="H10" s="540"/>
      <c r="I10" s="540"/>
    </row>
    <row r="11" spans="1:14" ht="23.25" customHeight="1">
      <c r="A11" s="54"/>
      <c r="B11" s="127" t="s">
        <v>494</v>
      </c>
      <c r="C11" s="54"/>
      <c r="D11" s="54"/>
      <c r="E11" s="54"/>
      <c r="F11" s="54"/>
      <c r="G11" s="54"/>
      <c r="H11" s="54"/>
      <c r="I11" s="54"/>
    </row>
    <row r="12" spans="1:14" ht="21" customHeight="1">
      <c r="A12" s="54" t="s">
        <v>125</v>
      </c>
      <c r="B12" s="54"/>
      <c r="C12" s="54"/>
      <c r="D12" s="54"/>
      <c r="E12" s="54"/>
      <c r="F12" s="54"/>
      <c r="G12" s="54"/>
      <c r="H12" s="54"/>
      <c r="I12" s="54"/>
    </row>
    <row r="13" spans="1:14" ht="24" customHeight="1">
      <c r="A13" s="54"/>
      <c r="B13" s="275" t="str">
        <f>IF($N$1="YES","--N.A.--",[1]Pravesh!$D$228)</f>
        <v>Shri</v>
      </c>
      <c r="C13" s="275"/>
      <c r="D13" s="275" t="str">
        <f>IF($N$1="YES","--N.A.--",[1]Mastersheet!$B$3)</f>
        <v>ABCD</v>
      </c>
      <c r="E13" s="275"/>
      <c r="F13" s="275"/>
      <c r="G13" s="275"/>
      <c r="H13" s="275"/>
      <c r="I13" s="54"/>
    </row>
    <row r="14" spans="1:14" ht="24" customHeight="1">
      <c r="A14" s="274" t="s">
        <v>462</v>
      </c>
      <c r="B14" s="274"/>
      <c r="C14" s="275" t="str">
        <f>IF($N$1="YES","--N.A.--",$F$23)</f>
        <v>S.D.I.</v>
      </c>
      <c r="D14" s="275"/>
      <c r="E14" s="275"/>
      <c r="F14" s="275"/>
      <c r="G14" s="275" t="s">
        <v>495</v>
      </c>
      <c r="H14" s="275"/>
      <c r="I14" s="108"/>
      <c r="J14" s="154"/>
    </row>
    <row r="15" spans="1:14" ht="24" customHeight="1">
      <c r="A15" s="504" t="s">
        <v>496</v>
      </c>
      <c r="B15" s="504"/>
      <c r="C15" s="505" t="str">
        <f>IF($N$1="YES","--N.A.--",IF($B$13="I husband of",$D$13,"I"))</f>
        <v>I</v>
      </c>
      <c r="D15" s="505"/>
      <c r="E15" s="505"/>
      <c r="F15" s="505" t="s">
        <v>497</v>
      </c>
      <c r="G15" s="505"/>
      <c r="H15" s="505"/>
      <c r="I15" s="505"/>
      <c r="J15" s="155"/>
    </row>
    <row r="16" spans="1:14" ht="24" customHeight="1">
      <c r="A16" s="504" t="s">
        <v>498</v>
      </c>
      <c r="B16" s="504"/>
      <c r="C16" s="504"/>
      <c r="D16" s="504"/>
      <c r="E16" s="504"/>
      <c r="F16" s="504"/>
      <c r="G16" s="504"/>
      <c r="H16" s="504"/>
      <c r="I16" s="504"/>
      <c r="J16" s="156"/>
    </row>
    <row r="17" spans="1:9" ht="24" customHeight="1">
      <c r="A17" s="274" t="s">
        <v>499</v>
      </c>
      <c r="B17" s="274"/>
      <c r="C17" s="274"/>
      <c r="D17" s="274"/>
      <c r="E17" s="54" t="str">
        <f>IF($N$1="YES","--N.A.--",IF($D$13=$C$15,"his/her","my"))</f>
        <v>my</v>
      </c>
      <c r="F17" s="275" t="s">
        <v>500</v>
      </c>
      <c r="G17" s="275"/>
      <c r="H17" s="275"/>
      <c r="I17" s="275"/>
    </row>
    <row r="18" spans="1:9" ht="15.75">
      <c r="A18" s="54"/>
      <c r="B18" s="54"/>
      <c r="C18" s="54"/>
      <c r="D18" s="54"/>
      <c r="E18" s="54"/>
      <c r="F18" s="54"/>
      <c r="G18" s="54"/>
      <c r="H18" s="54"/>
      <c r="I18" s="54"/>
    </row>
    <row r="19" spans="1:9" ht="15.75">
      <c r="A19" s="54"/>
      <c r="B19" s="54"/>
      <c r="C19" s="54"/>
      <c r="D19" s="54"/>
      <c r="E19" s="54"/>
      <c r="F19" s="275" t="s">
        <v>501</v>
      </c>
      <c r="G19" s="275"/>
      <c r="H19" s="275"/>
      <c r="I19" s="275"/>
    </row>
    <row r="20" spans="1:9" ht="15.75">
      <c r="A20" s="54"/>
      <c r="B20" s="54"/>
      <c r="C20" s="54"/>
      <c r="D20" s="54"/>
      <c r="E20" s="54"/>
      <c r="F20" s="108"/>
      <c r="G20" s="108"/>
      <c r="H20" s="108"/>
      <c r="I20" s="108"/>
    </row>
    <row r="21" spans="1:9" ht="21" customHeight="1">
      <c r="A21" s="54"/>
      <c r="B21" s="54"/>
      <c r="C21" s="54"/>
      <c r="D21" s="54"/>
      <c r="E21" s="157"/>
      <c r="F21" s="536" t="str">
        <f>IF($N$1="YES","--N.A.--",[1]Pravesh!$D$230)</f>
        <v>Abcd</v>
      </c>
      <c r="G21" s="536"/>
      <c r="H21" s="536"/>
      <c r="I21" s="536"/>
    </row>
    <row r="22" spans="1:9" ht="15.75">
      <c r="A22" s="54"/>
      <c r="B22" s="54"/>
      <c r="C22" s="54"/>
      <c r="D22" s="157"/>
      <c r="E22" s="157"/>
      <c r="F22" s="536"/>
      <c r="G22" s="536"/>
      <c r="H22" s="536"/>
      <c r="I22" s="536"/>
    </row>
    <row r="23" spans="1:9" ht="15.75">
      <c r="A23" s="54"/>
      <c r="B23" s="54"/>
      <c r="C23" s="54"/>
      <c r="D23" s="54"/>
      <c r="E23" s="158"/>
      <c r="F23" s="346" t="str">
        <f>IF($N$1="YES","--N.A.--",[1]Mastersheet!$B$4)</f>
        <v>S.D.I.</v>
      </c>
      <c r="G23" s="346"/>
      <c r="H23" s="346"/>
      <c r="I23" s="537"/>
    </row>
    <row r="24" spans="1:9" ht="19.5" customHeight="1">
      <c r="A24" s="54" t="s">
        <v>116</v>
      </c>
      <c r="B24" s="54"/>
      <c r="C24" s="54"/>
      <c r="D24" s="54"/>
      <c r="E24" s="54"/>
      <c r="F24" s="54" t="s">
        <v>396</v>
      </c>
      <c r="G24" s="54"/>
      <c r="H24" s="54"/>
      <c r="I24" s="54"/>
    </row>
    <row r="25" spans="1:9" ht="15.75">
      <c r="A25" s="54"/>
      <c r="B25" s="54"/>
      <c r="C25" s="54"/>
      <c r="D25" s="54"/>
      <c r="E25" s="54"/>
      <c r="F25" s="54"/>
      <c r="G25" s="54"/>
      <c r="H25" s="54"/>
      <c r="I25" s="54"/>
    </row>
    <row r="26" spans="1:9">
      <c r="A26" s="538" t="s">
        <v>502</v>
      </c>
      <c r="B26" s="538"/>
      <c r="C26" s="538"/>
      <c r="D26" s="538"/>
      <c r="E26" s="538"/>
      <c r="F26" s="538"/>
      <c r="G26" s="538"/>
      <c r="H26" s="538"/>
      <c r="I26" s="538"/>
    </row>
    <row r="27" spans="1:9" ht="18" customHeight="1">
      <c r="A27" s="538"/>
      <c r="B27" s="538"/>
      <c r="C27" s="538"/>
      <c r="D27" s="538"/>
      <c r="E27" s="538"/>
      <c r="F27" s="538"/>
      <c r="G27" s="538"/>
      <c r="H27" s="538"/>
      <c r="I27" s="538"/>
    </row>
    <row r="28" spans="1:9">
      <c r="A28" s="538"/>
      <c r="B28" s="538"/>
      <c r="C28" s="538"/>
      <c r="D28" s="538"/>
      <c r="E28" s="538"/>
      <c r="F28" s="538"/>
      <c r="G28" s="538"/>
      <c r="H28" s="538"/>
      <c r="I28" s="538"/>
    </row>
    <row r="29" spans="1:9" ht="18" customHeight="1">
      <c r="A29" s="538"/>
      <c r="B29" s="538"/>
      <c r="C29" s="538"/>
      <c r="D29" s="538"/>
      <c r="E29" s="538"/>
      <c r="F29" s="538"/>
      <c r="G29" s="538"/>
      <c r="H29" s="538"/>
      <c r="I29" s="538"/>
    </row>
    <row r="30" spans="1:9" ht="15.75">
      <c r="A30" s="54"/>
      <c r="B30" s="54"/>
      <c r="C30" s="54"/>
      <c r="D30" s="54"/>
      <c r="E30" s="54"/>
      <c r="F30" s="275" t="s">
        <v>503</v>
      </c>
      <c r="G30" s="275"/>
      <c r="H30" s="54"/>
      <c r="I30" s="54"/>
    </row>
    <row r="31" spans="1:9" ht="15.75">
      <c r="A31" s="54"/>
      <c r="B31" s="54"/>
      <c r="C31" s="54"/>
      <c r="D31" s="54"/>
      <c r="E31" s="54"/>
      <c r="F31" s="54"/>
      <c r="G31" s="54"/>
      <c r="H31" s="54"/>
      <c r="I31" s="54"/>
    </row>
    <row r="32" spans="1:9" ht="27" customHeight="1">
      <c r="A32" s="54"/>
      <c r="B32" s="54"/>
      <c r="C32" s="54"/>
      <c r="D32" s="54"/>
      <c r="E32" s="54"/>
      <c r="F32" s="54" t="s">
        <v>504</v>
      </c>
      <c r="G32" s="54"/>
      <c r="H32" s="54"/>
      <c r="I32" s="54"/>
    </row>
    <row r="33" spans="1:9" ht="15.75">
      <c r="A33" s="54"/>
      <c r="B33" s="54"/>
      <c r="C33" s="54"/>
      <c r="D33" s="54"/>
      <c r="E33" s="54"/>
      <c r="F33" s="54"/>
      <c r="G33" s="54"/>
      <c r="H33" s="54"/>
      <c r="I33" s="120">
        <v>20</v>
      </c>
    </row>
    <row r="34" spans="1:9" ht="15.75">
      <c r="A34" s="342" t="s">
        <v>489</v>
      </c>
      <c r="B34" s="342"/>
      <c r="C34" s="342"/>
      <c r="D34" s="342"/>
      <c r="E34" s="342"/>
      <c r="F34" s="342"/>
      <c r="G34" s="342"/>
      <c r="H34" s="342"/>
      <c r="I34" s="342"/>
    </row>
    <row r="35" spans="1:9" ht="15.75">
      <c r="A35" s="275" t="s">
        <v>490</v>
      </c>
      <c r="B35" s="275"/>
      <c r="C35" s="275"/>
      <c r="D35" s="275"/>
      <c r="E35" s="275"/>
      <c r="F35" s="275"/>
      <c r="G35" s="275"/>
      <c r="H35" s="275"/>
      <c r="I35" s="275"/>
    </row>
    <row r="36" spans="1:9">
      <c r="A36" s="343" t="s">
        <v>491</v>
      </c>
      <c r="B36" s="343"/>
      <c r="C36" s="343"/>
      <c r="D36" s="343"/>
      <c r="E36" s="343"/>
      <c r="F36" s="343"/>
      <c r="G36" s="343"/>
      <c r="H36" s="343"/>
      <c r="I36" s="343"/>
    </row>
    <row r="37" spans="1:9" ht="18.75" customHeight="1">
      <c r="A37" s="343"/>
      <c r="B37" s="343"/>
      <c r="C37" s="343"/>
      <c r="D37" s="343"/>
      <c r="E37" s="343"/>
      <c r="F37" s="343"/>
      <c r="G37" s="343"/>
      <c r="H37" s="343"/>
      <c r="I37" s="343"/>
    </row>
    <row r="38" spans="1:9" ht="15.75">
      <c r="A38" s="275" t="s">
        <v>492</v>
      </c>
      <c r="B38" s="275"/>
      <c r="C38" s="275"/>
      <c r="D38" s="275"/>
      <c r="E38" s="275"/>
      <c r="F38" s="275"/>
      <c r="G38" s="275"/>
      <c r="H38" s="275"/>
      <c r="I38" s="275"/>
    </row>
    <row r="39" spans="1:9" ht="15.75">
      <c r="A39" s="54" t="s">
        <v>226</v>
      </c>
      <c r="B39" s="54"/>
      <c r="C39" s="54"/>
      <c r="D39" s="54"/>
      <c r="E39" s="54"/>
      <c r="F39" s="54"/>
      <c r="G39" s="54"/>
      <c r="H39" s="54"/>
      <c r="I39" s="54"/>
    </row>
    <row r="40" spans="1:9" ht="15.75">
      <c r="A40" s="127" t="s">
        <v>493</v>
      </c>
      <c r="B40" s="54"/>
      <c r="C40" s="54"/>
      <c r="D40" s="54"/>
      <c r="E40" s="54"/>
      <c r="F40" s="54"/>
      <c r="G40" s="54"/>
      <c r="H40" s="54"/>
      <c r="I40" s="54"/>
    </row>
    <row r="41" spans="1:9" ht="15.75">
      <c r="A41" s="539" t="str">
        <f>IF($N$1="YES","--N.A.--",[1]Mastersheet!$G$9)</f>
        <v>DEPUTY DIRECTOR, XXXXXXXXX  RAJ, BIKANER</v>
      </c>
      <c r="B41" s="539"/>
      <c r="C41" s="539"/>
      <c r="D41" s="539"/>
      <c r="E41" s="54"/>
      <c r="F41" s="54"/>
      <c r="G41" s="54"/>
      <c r="H41" s="54"/>
      <c r="I41" s="54"/>
    </row>
    <row r="42" spans="1:9" ht="21" customHeight="1">
      <c r="A42" s="539"/>
      <c r="B42" s="539"/>
      <c r="C42" s="539"/>
      <c r="D42" s="539"/>
      <c r="E42" s="54"/>
      <c r="F42" s="54"/>
      <c r="G42" s="54"/>
      <c r="H42" s="54"/>
      <c r="I42" s="54"/>
    </row>
    <row r="43" spans="1:9" ht="27" customHeight="1">
      <c r="A43" s="54"/>
      <c r="B43" s="127" t="s">
        <v>494</v>
      </c>
      <c r="C43" s="54"/>
      <c r="D43" s="54"/>
      <c r="E43" s="54"/>
      <c r="F43" s="54"/>
      <c r="G43" s="54"/>
      <c r="H43" s="54"/>
      <c r="I43" s="54"/>
    </row>
    <row r="44" spans="1:9" ht="19.5" customHeight="1">
      <c r="A44" s="54" t="s">
        <v>125</v>
      </c>
      <c r="B44" s="54"/>
      <c r="C44" s="54"/>
      <c r="D44" s="54"/>
      <c r="E44" s="54"/>
      <c r="F44" s="54"/>
      <c r="G44" s="54"/>
      <c r="H44" s="54"/>
      <c r="I44" s="54"/>
    </row>
    <row r="45" spans="1:9" ht="15.75">
      <c r="A45" s="54"/>
      <c r="B45" s="275" t="str">
        <f>IF($N$1="YES","--N.A.--",[1]Pravesh!$D$228)</f>
        <v>Shri</v>
      </c>
      <c r="C45" s="275"/>
      <c r="D45" s="275" t="str">
        <f>IF($N$1="YES","--N.A.--",[1]Mastersheet!$B$3)</f>
        <v>ABCD</v>
      </c>
      <c r="E45" s="275"/>
      <c r="F45" s="275"/>
      <c r="G45" s="275"/>
      <c r="H45" s="275"/>
      <c r="I45" s="54"/>
    </row>
    <row r="46" spans="1:9" ht="26.25" customHeight="1">
      <c r="A46" s="274" t="s">
        <v>462</v>
      </c>
      <c r="B46" s="274"/>
      <c r="C46" s="275" t="str">
        <f>$F$23</f>
        <v>S.D.I.</v>
      </c>
      <c r="D46" s="275"/>
      <c r="E46" s="275"/>
      <c r="F46" s="275"/>
      <c r="G46" s="275" t="s">
        <v>495</v>
      </c>
      <c r="H46" s="275"/>
      <c r="I46" s="108"/>
    </row>
    <row r="47" spans="1:9" ht="20.25" customHeight="1">
      <c r="A47" s="504" t="s">
        <v>496</v>
      </c>
      <c r="B47" s="504"/>
      <c r="C47" s="505" t="str">
        <f>IF($B$13="I husband of",$D$13,"I")</f>
        <v>I</v>
      </c>
      <c r="D47" s="505"/>
      <c r="E47" s="505"/>
      <c r="F47" s="505" t="s">
        <v>497</v>
      </c>
      <c r="G47" s="505"/>
      <c r="H47" s="505"/>
      <c r="I47" s="505"/>
    </row>
    <row r="48" spans="1:9" ht="16.5" customHeight="1">
      <c r="A48" s="504" t="s">
        <v>498</v>
      </c>
      <c r="B48" s="504"/>
      <c r="C48" s="504"/>
      <c r="D48" s="504"/>
      <c r="E48" s="504"/>
      <c r="F48" s="504"/>
      <c r="G48" s="504"/>
      <c r="H48" s="504"/>
      <c r="I48" s="504"/>
    </row>
    <row r="49" spans="1:9" ht="20.25" customHeight="1">
      <c r="A49" s="274" t="s">
        <v>499</v>
      </c>
      <c r="B49" s="274"/>
      <c r="C49" s="274"/>
      <c r="D49" s="274"/>
      <c r="E49" s="54" t="str">
        <f>IF($D$13=$C$15,"his/her","my")</f>
        <v>my</v>
      </c>
      <c r="F49" s="274" t="s">
        <v>500</v>
      </c>
      <c r="G49" s="274"/>
      <c r="H49" s="274"/>
      <c r="I49" s="274"/>
    </row>
    <row r="50" spans="1:9" ht="15.75">
      <c r="A50" s="54"/>
      <c r="B50" s="54"/>
      <c r="C50" s="54"/>
      <c r="D50" s="54"/>
      <c r="E50" s="54"/>
      <c r="F50" s="54"/>
      <c r="G50" s="54"/>
      <c r="H50" s="54"/>
      <c r="I50" s="54"/>
    </row>
    <row r="51" spans="1:9" ht="15.75">
      <c r="A51" s="54"/>
      <c r="B51" s="54"/>
      <c r="C51" s="54"/>
      <c r="D51" s="54"/>
      <c r="E51" s="54"/>
      <c r="F51" s="275" t="s">
        <v>501</v>
      </c>
      <c r="G51" s="275"/>
      <c r="H51" s="275"/>
      <c r="I51" s="275"/>
    </row>
    <row r="52" spans="1:9" ht="17.25" customHeight="1">
      <c r="A52" s="54"/>
      <c r="B52" s="54"/>
      <c r="C52" s="54"/>
      <c r="D52" s="54"/>
      <c r="E52" s="54"/>
      <c r="F52" s="108"/>
      <c r="G52" s="108"/>
      <c r="H52" s="108"/>
      <c r="I52" s="108"/>
    </row>
    <row r="53" spans="1:9" ht="15.75">
      <c r="A53" s="54"/>
      <c r="B53" s="54"/>
      <c r="C53" s="54"/>
      <c r="D53" s="54"/>
      <c r="E53" s="157"/>
      <c r="F53" s="536" t="str">
        <f>IF($N$1="YES","--N.A.--",[1]Pravesh!$D$230)</f>
        <v>Abcd</v>
      </c>
      <c r="G53" s="536"/>
      <c r="H53" s="536"/>
      <c r="I53" s="536"/>
    </row>
    <row r="54" spans="1:9" ht="15.75">
      <c r="A54" s="54"/>
      <c r="B54" s="54"/>
      <c r="C54" s="54"/>
      <c r="D54" s="157"/>
      <c r="E54" s="157"/>
      <c r="F54" s="536"/>
      <c r="G54" s="536"/>
      <c r="H54" s="536"/>
      <c r="I54" s="536"/>
    </row>
    <row r="55" spans="1:9" ht="15.75">
      <c r="A55" s="54"/>
      <c r="B55" s="54"/>
      <c r="C55" s="54"/>
      <c r="D55" s="54"/>
      <c r="E55" s="158"/>
      <c r="F55" s="346" t="str">
        <f>IF($N$1="YES","--N.A.--",[1]Mastersheet!$B$4)</f>
        <v>S.D.I.</v>
      </c>
      <c r="G55" s="346"/>
      <c r="H55" s="346"/>
      <c r="I55" s="537"/>
    </row>
    <row r="56" spans="1:9" ht="15.75">
      <c r="A56" s="54" t="s">
        <v>116</v>
      </c>
      <c r="B56" s="54"/>
      <c r="C56" s="54"/>
      <c r="D56" s="54"/>
      <c r="E56" s="54"/>
      <c r="F56" s="54" t="s">
        <v>396</v>
      </c>
      <c r="G56" s="54"/>
      <c r="H56" s="54"/>
      <c r="I56" s="54"/>
    </row>
    <row r="57" spans="1:9" ht="15.75">
      <c r="A57" s="54"/>
      <c r="B57" s="54"/>
      <c r="C57" s="54"/>
      <c r="D57" s="54"/>
      <c r="E57" s="54"/>
      <c r="F57" s="54"/>
      <c r="G57" s="54"/>
      <c r="H57" s="54"/>
      <c r="I57" s="54"/>
    </row>
    <row r="58" spans="1:9">
      <c r="A58" s="538" t="s">
        <v>502</v>
      </c>
      <c r="B58" s="538"/>
      <c r="C58" s="538"/>
      <c r="D58" s="538"/>
      <c r="E58" s="538"/>
      <c r="F58" s="538"/>
      <c r="G58" s="538"/>
      <c r="H58" s="538"/>
      <c r="I58" s="538"/>
    </row>
    <row r="59" spans="1:9">
      <c r="A59" s="538"/>
      <c r="B59" s="538"/>
      <c r="C59" s="538"/>
      <c r="D59" s="538"/>
      <c r="E59" s="538"/>
      <c r="F59" s="538"/>
      <c r="G59" s="538"/>
      <c r="H59" s="538"/>
      <c r="I59" s="538"/>
    </row>
    <row r="60" spans="1:9">
      <c r="A60" s="538"/>
      <c r="B60" s="538"/>
      <c r="C60" s="538"/>
      <c r="D60" s="538"/>
      <c r="E60" s="538"/>
      <c r="F60" s="538"/>
      <c r="G60" s="538"/>
      <c r="H60" s="538"/>
      <c r="I60" s="538"/>
    </row>
    <row r="61" spans="1:9">
      <c r="A61" s="538"/>
      <c r="B61" s="538"/>
      <c r="C61" s="538"/>
      <c r="D61" s="538"/>
      <c r="E61" s="538"/>
      <c r="F61" s="538"/>
      <c r="G61" s="538"/>
      <c r="H61" s="538"/>
      <c r="I61" s="538"/>
    </row>
    <row r="62" spans="1:9" ht="15.75">
      <c r="A62" s="54"/>
      <c r="B62" s="54"/>
      <c r="C62" s="54"/>
      <c r="D62" s="54"/>
      <c r="E62" s="54"/>
      <c r="F62" s="275" t="s">
        <v>503</v>
      </c>
      <c r="G62" s="275"/>
      <c r="H62" s="54"/>
      <c r="I62" s="54"/>
    </row>
    <row r="63" spans="1:9" ht="15.75">
      <c r="A63" s="54"/>
      <c r="B63" s="54"/>
      <c r="C63" s="54"/>
      <c r="D63" s="54"/>
      <c r="E63" s="54"/>
      <c r="F63" s="54"/>
      <c r="G63" s="54"/>
      <c r="H63" s="54"/>
      <c r="I63" s="54"/>
    </row>
    <row r="64" spans="1:9" ht="15.75">
      <c r="A64" s="54"/>
      <c r="B64" s="54"/>
      <c r="C64" s="54"/>
      <c r="D64" s="54"/>
      <c r="E64" s="54"/>
      <c r="F64" s="54" t="s">
        <v>504</v>
      </c>
      <c r="G64" s="54"/>
      <c r="H64" s="54"/>
      <c r="I64" s="54"/>
    </row>
    <row r="65" spans="1:9">
      <c r="A65" s="151"/>
      <c r="B65" s="151"/>
      <c r="C65" s="151"/>
      <c r="D65" s="151"/>
      <c r="E65" s="151"/>
      <c r="F65" s="151"/>
      <c r="G65" s="151"/>
      <c r="H65" s="151"/>
      <c r="I65" s="151"/>
    </row>
    <row r="66" spans="1:9">
      <c r="A66" s="151"/>
      <c r="B66" s="151"/>
      <c r="C66" s="151"/>
      <c r="D66" s="151"/>
      <c r="E66" s="151"/>
      <c r="F66" s="151"/>
      <c r="G66" s="151"/>
      <c r="H66" s="151"/>
      <c r="I66" s="151"/>
    </row>
  </sheetData>
  <mergeCells count="43">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 ref="A38:I38"/>
    <mergeCell ref="A16:I16"/>
    <mergeCell ref="A17:D17"/>
    <mergeCell ref="F17:I17"/>
    <mergeCell ref="F19:I19"/>
    <mergeCell ref="F21:I22"/>
    <mergeCell ref="F23:I23"/>
    <mergeCell ref="A26:I29"/>
    <mergeCell ref="F30:G30"/>
    <mergeCell ref="A34:I34"/>
    <mergeCell ref="A35:I35"/>
    <mergeCell ref="A36:I37"/>
    <mergeCell ref="A41:D42"/>
    <mergeCell ref="B45:C45"/>
    <mergeCell ref="D45:H45"/>
    <mergeCell ref="A46:B46"/>
    <mergeCell ref="C46:F46"/>
    <mergeCell ref="G46:H46"/>
    <mergeCell ref="A47:B47"/>
    <mergeCell ref="C47:E47"/>
    <mergeCell ref="F47:I47"/>
    <mergeCell ref="A48:I48"/>
    <mergeCell ref="A49:D49"/>
    <mergeCell ref="F49:I49"/>
    <mergeCell ref="F51:I51"/>
    <mergeCell ref="F53:I54"/>
    <mergeCell ref="F55:I55"/>
    <mergeCell ref="A58:I61"/>
    <mergeCell ref="F62:G62"/>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2.xml><?xml version="1.0" encoding="utf-8"?>
<worksheet xmlns="http://schemas.openxmlformats.org/spreadsheetml/2006/main" xmlns:r="http://schemas.openxmlformats.org/officeDocument/2006/relationships">
  <sheetPr codeName="Sheet51"/>
  <dimension ref="A1:N49"/>
  <sheetViews>
    <sheetView view="pageBreakPreview" topLeftCell="A16" zoomScaleSheetLayoutView="100" workbookViewId="0">
      <selection activeCell="E26" sqref="E26:J26"/>
    </sheetView>
  </sheetViews>
  <sheetFormatPr defaultColWidth="9.140625" defaultRowHeight="18"/>
  <cols>
    <col min="1" max="7" width="9.140625" style="58"/>
    <col min="8" max="8" width="8.7109375" style="58" customWidth="1"/>
    <col min="9" max="9" width="9.140625" style="58"/>
    <col min="10" max="10" width="12.85546875" style="58" customWidth="1"/>
    <col min="11" max="13" width="9.140625" style="58"/>
    <col min="14" max="14" width="0" style="58" hidden="1" customWidth="1"/>
    <col min="15" max="16384" width="9.140625" style="58"/>
  </cols>
  <sheetData>
    <row r="1" spans="1:14">
      <c r="A1" s="134"/>
      <c r="B1" s="134"/>
      <c r="C1" s="134"/>
      <c r="D1" s="134"/>
      <c r="E1" s="134"/>
      <c r="F1" s="134"/>
      <c r="G1" s="134"/>
      <c r="H1" s="134"/>
      <c r="I1" s="134"/>
      <c r="J1" s="134">
        <v>21</v>
      </c>
      <c r="N1" s="57" t="str">
        <f>[1]Mastersheet!$H$24</f>
        <v>NO</v>
      </c>
    </row>
    <row r="2" spans="1:14">
      <c r="A2" s="342" t="s">
        <v>505</v>
      </c>
      <c r="B2" s="342"/>
      <c r="C2" s="342"/>
      <c r="D2" s="342"/>
      <c r="E2" s="342"/>
      <c r="F2" s="342"/>
      <c r="G2" s="342"/>
      <c r="H2" s="342"/>
      <c r="I2" s="342"/>
      <c r="J2" s="342"/>
    </row>
    <row r="3" spans="1:14">
      <c r="A3" s="342" t="s">
        <v>506</v>
      </c>
      <c r="B3" s="342"/>
      <c r="C3" s="342"/>
      <c r="D3" s="342"/>
      <c r="E3" s="342"/>
      <c r="F3" s="342"/>
      <c r="G3" s="342"/>
      <c r="H3" s="342"/>
      <c r="I3" s="342"/>
      <c r="J3" s="342"/>
    </row>
    <row r="4" spans="1:14" ht="18" customHeight="1">
      <c r="A4" s="343" t="s">
        <v>507</v>
      </c>
      <c r="B4" s="343"/>
      <c r="C4" s="343"/>
      <c r="D4" s="343"/>
      <c r="E4" s="343"/>
      <c r="F4" s="343"/>
      <c r="G4" s="343"/>
      <c r="H4" s="343"/>
      <c r="I4" s="343"/>
      <c r="J4" s="343"/>
    </row>
    <row r="5" spans="1:14">
      <c r="A5" s="343"/>
      <c r="B5" s="343"/>
      <c r="C5" s="343"/>
      <c r="D5" s="343"/>
      <c r="E5" s="343"/>
      <c r="F5" s="343"/>
      <c r="G5" s="343"/>
      <c r="H5" s="343"/>
      <c r="I5" s="343"/>
      <c r="J5" s="343"/>
    </row>
    <row r="6" spans="1:14">
      <c r="A6" s="54" t="s">
        <v>226</v>
      </c>
      <c r="B6" s="54"/>
      <c r="C6" s="54"/>
      <c r="D6" s="54"/>
      <c r="E6" s="54"/>
      <c r="F6" s="54"/>
      <c r="G6" s="54"/>
      <c r="H6" s="54"/>
      <c r="I6" s="54"/>
      <c r="J6" s="54"/>
    </row>
    <row r="7" spans="1:14">
      <c r="A7" s="274" t="s">
        <v>508</v>
      </c>
      <c r="B7" s="274"/>
      <c r="C7" s="274"/>
      <c r="D7" s="54"/>
      <c r="E7" s="54"/>
      <c r="F7" s="54"/>
      <c r="G7" s="499" t="str">
        <f>IF($N$1="NO","THE FORM NO 27 IS NOT APPLICABLE DUE TO NOT HAVING ANY GOVTT. ACCOMMODATION","")</f>
        <v>THE FORM NO 27 IS NOT APPLICABLE DUE TO NOT HAVING ANY GOVTT. ACCOMMODATION</v>
      </c>
      <c r="H7" s="499"/>
      <c r="I7" s="499"/>
      <c r="J7" s="54"/>
    </row>
    <row r="8" spans="1:14">
      <c r="A8" s="274" t="s">
        <v>509</v>
      </c>
      <c r="B8" s="274"/>
      <c r="C8" s="274"/>
      <c r="D8" s="54"/>
      <c r="E8" s="54"/>
      <c r="F8" s="54"/>
      <c r="G8" s="499"/>
      <c r="H8" s="499"/>
      <c r="I8" s="499"/>
      <c r="J8" s="54"/>
    </row>
    <row r="9" spans="1:14">
      <c r="A9" s="149" t="s">
        <v>510</v>
      </c>
      <c r="B9" s="54"/>
      <c r="C9" s="54"/>
      <c r="D9" s="54"/>
      <c r="E9" s="54"/>
      <c r="F9" s="54"/>
      <c r="G9" s="499"/>
      <c r="H9" s="499"/>
      <c r="I9" s="499"/>
      <c r="J9" s="54"/>
    </row>
    <row r="10" spans="1:14">
      <c r="A10" s="149" t="s">
        <v>511</v>
      </c>
      <c r="B10" s="54"/>
      <c r="C10" s="54"/>
      <c r="D10" s="54"/>
      <c r="E10" s="54"/>
      <c r="F10" s="54"/>
      <c r="G10" s="499"/>
      <c r="H10" s="499"/>
      <c r="I10" s="499"/>
      <c r="J10" s="54"/>
    </row>
    <row r="11" spans="1:14">
      <c r="A11" s="275" t="s">
        <v>512</v>
      </c>
      <c r="B11" s="275"/>
      <c r="C11" s="275"/>
      <c r="D11" s="275"/>
      <c r="E11" s="275"/>
      <c r="F11" s="275"/>
      <c r="G11" s="275"/>
      <c r="H11" s="275"/>
      <c r="I11" s="275"/>
      <c r="J11" s="54"/>
    </row>
    <row r="12" spans="1:14">
      <c r="A12" s="54" t="s">
        <v>125</v>
      </c>
      <c r="B12" s="54"/>
      <c r="C12" s="54"/>
      <c r="D12" s="54"/>
      <c r="E12" s="54"/>
      <c r="F12" s="54"/>
      <c r="G12" s="54"/>
      <c r="H12" s="54"/>
      <c r="I12" s="54"/>
      <c r="J12" s="54"/>
    </row>
    <row r="13" spans="1:14">
      <c r="A13" s="54"/>
      <c r="B13" s="275" t="str">
        <f>IF($N$1="YES",[1]Pravesh!D228,"--N.A.---")</f>
        <v>--N.A.---</v>
      </c>
      <c r="C13" s="275"/>
      <c r="D13" s="275" t="str">
        <f>IF($N$1="YES",[1]Mastersheet!$B$3,"----------N.A.--------------")</f>
        <v>----------N.A.--------------</v>
      </c>
      <c r="E13" s="275"/>
      <c r="F13" s="275"/>
      <c r="G13" s="275"/>
      <c r="H13" s="275"/>
      <c r="I13" s="275" t="s">
        <v>462</v>
      </c>
      <c r="J13" s="275"/>
    </row>
    <row r="14" spans="1:14" ht="29.25" customHeight="1">
      <c r="A14" s="545" t="str">
        <f>IF($N$1="YES",[1]Mastersheet!B4,"----------")</f>
        <v>----------</v>
      </c>
      <c r="B14" s="545"/>
      <c r="C14" s="545"/>
      <c r="D14" s="528" t="s">
        <v>463</v>
      </c>
      <c r="E14" s="528"/>
      <c r="F14" s="545" t="str">
        <f>IF($N$1="YES",[1]Mastersheet!B5,"-------------------N.A.----------------------------")</f>
        <v>-------------------N.A.----------------------------</v>
      </c>
      <c r="G14" s="545"/>
      <c r="H14" s="545"/>
      <c r="I14" s="545"/>
      <c r="J14" s="545"/>
    </row>
    <row r="15" spans="1:14" ht="21.75" customHeight="1">
      <c r="A15" s="276" t="s">
        <v>513</v>
      </c>
      <c r="B15" s="276"/>
      <c r="C15" s="276"/>
      <c r="D15" s="276"/>
      <c r="E15" s="276"/>
      <c r="F15" s="276"/>
      <c r="G15" s="276"/>
      <c r="H15" s="276"/>
      <c r="I15" s="276"/>
      <c r="J15" s="276"/>
    </row>
    <row r="16" spans="1:14">
      <c r="A16" s="276"/>
      <c r="B16" s="276"/>
      <c r="C16" s="276"/>
      <c r="D16" s="276"/>
      <c r="E16" s="276"/>
      <c r="F16" s="276"/>
      <c r="G16" s="276"/>
      <c r="H16" s="276"/>
      <c r="I16" s="276"/>
      <c r="J16" s="276"/>
    </row>
    <row r="17" spans="1:10">
      <c r="A17" s="54">
        <v>1</v>
      </c>
      <c r="B17" s="274" t="s">
        <v>514</v>
      </c>
      <c r="C17" s="274"/>
      <c r="D17" s="274"/>
      <c r="E17" s="520" t="str">
        <f>[1]Pravesh!A351</f>
        <v>NIL</v>
      </c>
      <c r="F17" s="274"/>
      <c r="G17" s="274"/>
      <c r="H17" s="274"/>
      <c r="I17" s="274"/>
      <c r="J17" s="274"/>
    </row>
    <row r="18" spans="1:10">
      <c r="A18" s="54">
        <v>2</v>
      </c>
      <c r="B18" s="274" t="s">
        <v>515</v>
      </c>
      <c r="C18" s="274"/>
      <c r="D18" s="274"/>
      <c r="E18" s="520" t="str">
        <f>[1]Pravesh!B351</f>
        <v>NIL</v>
      </c>
      <c r="F18" s="274"/>
      <c r="G18" s="274"/>
      <c r="H18" s="274"/>
      <c r="I18" s="274"/>
      <c r="J18" s="274"/>
    </row>
    <row r="19" spans="1:10">
      <c r="A19" s="54">
        <v>3</v>
      </c>
      <c r="B19" s="274" t="s">
        <v>516</v>
      </c>
      <c r="C19" s="274"/>
      <c r="D19" s="274"/>
      <c r="E19" s="520" t="str">
        <f>[1]Pravesh!D351</f>
        <v>NIL</v>
      </c>
      <c r="F19" s="274"/>
      <c r="G19" s="274"/>
      <c r="H19" s="274"/>
      <c r="I19" s="274"/>
      <c r="J19" s="274"/>
    </row>
    <row r="20" spans="1:10">
      <c r="A20" s="274" t="s">
        <v>517</v>
      </c>
      <c r="B20" s="274"/>
      <c r="C20" s="274"/>
      <c r="D20" s="274"/>
      <c r="E20" s="520" t="str">
        <f>[1]Pravesh!G351</f>
        <v>NIL</v>
      </c>
      <c r="F20" s="274"/>
      <c r="G20" s="274"/>
      <c r="H20" s="274"/>
      <c r="I20" s="274"/>
      <c r="J20" s="274"/>
    </row>
    <row r="21" spans="1:10">
      <c r="A21" s="274" t="s">
        <v>518</v>
      </c>
      <c r="B21" s="274"/>
      <c r="C21" s="274"/>
      <c r="D21" s="274"/>
      <c r="E21" s="520" t="str">
        <f>[1]Pravesh!H351</f>
        <v>NIL</v>
      </c>
      <c r="F21" s="274"/>
      <c r="G21" s="274"/>
      <c r="H21" s="274"/>
      <c r="I21" s="274"/>
      <c r="J21" s="274"/>
    </row>
    <row r="22" spans="1:10">
      <c r="A22" s="274" t="s">
        <v>519</v>
      </c>
      <c r="B22" s="274"/>
      <c r="C22" s="274"/>
      <c r="D22" s="274"/>
      <c r="E22" s="274"/>
      <c r="F22" s="274"/>
      <c r="G22" s="274"/>
      <c r="H22" s="274"/>
      <c r="I22" s="274"/>
      <c r="J22" s="274"/>
    </row>
    <row r="23" spans="1:10">
      <c r="A23" s="274" t="s">
        <v>520</v>
      </c>
      <c r="B23" s="274"/>
      <c r="C23" s="274"/>
      <c r="D23" s="274"/>
      <c r="E23" s="274"/>
      <c r="F23" s="274"/>
      <c r="G23" s="274"/>
      <c r="H23" s="274"/>
      <c r="I23" s="274"/>
      <c r="J23" s="274"/>
    </row>
    <row r="24" spans="1:10">
      <c r="A24" s="54"/>
      <c r="B24" s="54"/>
      <c r="C24" s="54"/>
      <c r="D24" s="54"/>
      <c r="E24" s="54"/>
      <c r="F24" s="127"/>
      <c r="G24" s="127"/>
      <c r="H24" s="127"/>
      <c r="I24" s="127" t="s">
        <v>139</v>
      </c>
      <c r="J24" s="127"/>
    </row>
    <row r="25" spans="1:10">
      <c r="A25" s="127" t="s">
        <v>389</v>
      </c>
      <c r="B25" s="544" t="str">
        <f>IF($N$1="YES",[1]Pravesh!I202,"")</f>
        <v/>
      </c>
      <c r="C25" s="544"/>
      <c r="D25" s="54"/>
      <c r="E25" s="275"/>
      <c r="F25" s="275"/>
      <c r="G25" s="346"/>
      <c r="H25" s="346"/>
      <c r="I25" s="346"/>
      <c r="J25" s="97"/>
    </row>
    <row r="26" spans="1:10">
      <c r="A26" s="54"/>
      <c r="B26" s="54"/>
      <c r="C26" s="54"/>
      <c r="D26" s="54"/>
      <c r="E26" s="541" t="str">
        <f>IF($N$1="YES",[1]Pravesh!D230,"------------N.A.------------")</f>
        <v>------------N.A.------------</v>
      </c>
      <c r="F26" s="541"/>
      <c r="G26" s="541"/>
      <c r="H26" s="541"/>
      <c r="I26" s="541"/>
      <c r="J26" s="542"/>
    </row>
    <row r="27" spans="1:10">
      <c r="A27" s="54"/>
      <c r="B27" s="86"/>
      <c r="C27" s="86"/>
      <c r="D27" s="86"/>
      <c r="E27" s="346" t="str">
        <f>IF($N$1="YES",[1]Mastersheet!B4,"----------------N.A.---------------")</f>
        <v>----------------N.A.---------------</v>
      </c>
      <c r="F27" s="346"/>
      <c r="G27" s="346"/>
      <c r="H27" s="346"/>
      <c r="I27" s="346"/>
      <c r="J27" s="537"/>
    </row>
    <row r="28" spans="1:10">
      <c r="A28" s="342" t="s">
        <v>521</v>
      </c>
      <c r="B28" s="342"/>
      <c r="C28" s="342"/>
      <c r="D28" s="342"/>
      <c r="E28" s="342"/>
      <c r="F28" s="342"/>
      <c r="G28" s="342"/>
      <c r="H28" s="342"/>
      <c r="I28" s="342"/>
      <c r="J28" s="342"/>
    </row>
    <row r="29" spans="1:10">
      <c r="A29" s="342" t="s">
        <v>522</v>
      </c>
      <c r="B29" s="342"/>
      <c r="C29" s="342"/>
      <c r="D29" s="342"/>
      <c r="E29" s="342"/>
      <c r="F29" s="342"/>
      <c r="G29" s="342"/>
      <c r="H29" s="342"/>
      <c r="I29" s="342"/>
      <c r="J29" s="342"/>
    </row>
    <row r="30" spans="1:10">
      <c r="A30" s="342" t="s">
        <v>523</v>
      </c>
      <c r="B30" s="342"/>
      <c r="C30" s="342"/>
      <c r="D30" s="342"/>
      <c r="E30" s="342"/>
      <c r="F30" s="342"/>
      <c r="G30" s="342"/>
      <c r="H30" s="342"/>
      <c r="I30" s="342"/>
      <c r="J30" s="342"/>
    </row>
    <row r="31" spans="1:10" ht="18" customHeight="1">
      <c r="A31" s="343" t="s">
        <v>524</v>
      </c>
      <c r="B31" s="343"/>
      <c r="C31" s="343"/>
      <c r="D31" s="343"/>
      <c r="E31" s="343"/>
      <c r="F31" s="343"/>
      <c r="G31" s="343"/>
      <c r="H31" s="343"/>
      <c r="I31" s="343"/>
      <c r="J31" s="343"/>
    </row>
    <row r="32" spans="1:10">
      <c r="A32" s="343"/>
      <c r="B32" s="343"/>
      <c r="C32" s="343"/>
      <c r="D32" s="343"/>
      <c r="E32" s="343"/>
      <c r="F32" s="343"/>
      <c r="G32" s="343"/>
      <c r="H32" s="343"/>
      <c r="I32" s="343"/>
      <c r="J32" s="343"/>
    </row>
    <row r="33" spans="1:10" ht="15.75" customHeight="1">
      <c r="A33" s="54" t="s">
        <v>226</v>
      </c>
      <c r="B33" s="54"/>
      <c r="C33" s="54"/>
      <c r="D33" s="54"/>
      <c r="E33" s="54"/>
      <c r="F33" s="499" t="str">
        <f>IF($N$1="YES","THE FORM NO 27 A IS NOT APPLICABLE DUE TO  HAVING  GOVTT. ACCOMMODATION","")</f>
        <v/>
      </c>
      <c r="G33" s="499"/>
      <c r="H33" s="499"/>
      <c r="I33" s="499"/>
      <c r="J33" s="54"/>
    </row>
    <row r="34" spans="1:10">
      <c r="A34" s="149" t="s">
        <v>525</v>
      </c>
      <c r="B34" s="54"/>
      <c r="C34" s="54"/>
      <c r="D34" s="54"/>
      <c r="E34" s="54"/>
      <c r="F34" s="499"/>
      <c r="G34" s="499"/>
      <c r="H34" s="499"/>
      <c r="I34" s="499"/>
      <c r="J34" s="54"/>
    </row>
    <row r="35" spans="1:10" ht="9" customHeight="1">
      <c r="A35" s="159"/>
      <c r="B35" s="54"/>
      <c r="C35" s="54"/>
      <c r="D35" s="54"/>
      <c r="E35" s="54"/>
      <c r="F35" s="499"/>
      <c r="G35" s="499"/>
      <c r="H35" s="499"/>
      <c r="I35" s="499"/>
      <c r="J35" s="54"/>
    </row>
    <row r="36" spans="1:10">
      <c r="A36" s="274" t="s">
        <v>526</v>
      </c>
      <c r="B36" s="274"/>
      <c r="C36" s="274"/>
      <c r="D36" s="274"/>
      <c r="E36" s="54"/>
      <c r="F36" s="499"/>
      <c r="G36" s="499"/>
      <c r="H36" s="499"/>
      <c r="I36" s="499"/>
      <c r="J36" s="54"/>
    </row>
    <row r="37" spans="1:10">
      <c r="A37" s="54"/>
      <c r="B37" s="274" t="s">
        <v>527</v>
      </c>
      <c r="C37" s="274"/>
      <c r="D37" s="274"/>
      <c r="E37" s="274"/>
      <c r="F37" s="274"/>
      <c r="G37" s="274"/>
      <c r="H37" s="274"/>
      <c r="I37" s="274"/>
      <c r="J37" s="54"/>
    </row>
    <row r="38" spans="1:10">
      <c r="A38" s="54" t="s">
        <v>125</v>
      </c>
      <c r="B38" s="54"/>
      <c r="C38" s="54"/>
      <c r="D38" s="54"/>
      <c r="E38" s="54"/>
      <c r="F38" s="54"/>
      <c r="G38" s="54"/>
      <c r="H38" s="54"/>
      <c r="I38" s="54"/>
      <c r="J38" s="54"/>
    </row>
    <row r="39" spans="1:10">
      <c r="A39" s="54"/>
      <c r="B39" s="275" t="str">
        <f>IF($N$1="NO",[1]Pravesh!D228,"-----N.A.----")</f>
        <v>Shri</v>
      </c>
      <c r="C39" s="275"/>
      <c r="D39" s="275" t="str">
        <f>IF($N$1="NO",[1]Mastersheet!$B$3,"------------N.A.-------------")</f>
        <v>ABCD</v>
      </c>
      <c r="E39" s="275"/>
      <c r="F39" s="275"/>
      <c r="G39" s="275"/>
      <c r="H39" s="275"/>
      <c r="I39" s="275" t="s">
        <v>528</v>
      </c>
      <c r="J39" s="275"/>
    </row>
    <row r="40" spans="1:10">
      <c r="A40" s="275" t="str">
        <f>IF($N$1="NO",[1]Mastersheet!B4,"-----------N.A.-------------")</f>
        <v>S.D.I.</v>
      </c>
      <c r="B40" s="275"/>
      <c r="C40" s="275"/>
      <c r="D40" s="275"/>
      <c r="E40" s="275" t="s">
        <v>529</v>
      </c>
      <c r="F40" s="275"/>
      <c r="G40" s="275"/>
      <c r="H40" s="275"/>
      <c r="I40" s="275"/>
      <c r="J40" s="275"/>
    </row>
    <row r="41" spans="1:10" ht="18" customHeight="1">
      <c r="A41" s="276" t="s">
        <v>530</v>
      </c>
      <c r="B41" s="276"/>
      <c r="C41" s="276"/>
      <c r="D41" s="276"/>
      <c r="E41" s="276"/>
      <c r="F41" s="276"/>
      <c r="G41" s="276"/>
      <c r="H41" s="276"/>
      <c r="I41" s="276"/>
      <c r="J41" s="276"/>
    </row>
    <row r="42" spans="1:10" ht="18" customHeight="1">
      <c r="A42" s="276"/>
      <c r="B42" s="276"/>
      <c r="C42" s="276"/>
      <c r="D42" s="276"/>
      <c r="E42" s="276"/>
      <c r="F42" s="276"/>
      <c r="G42" s="276"/>
      <c r="H42" s="276"/>
      <c r="I42" s="276"/>
      <c r="J42" s="276"/>
    </row>
    <row r="43" spans="1:10" ht="18" customHeight="1">
      <c r="A43" s="276" t="s">
        <v>531</v>
      </c>
      <c r="B43" s="276"/>
      <c r="C43" s="276"/>
      <c r="D43" s="276"/>
      <c r="E43" s="276"/>
      <c r="F43" s="276"/>
      <c r="G43" s="276"/>
      <c r="H43" s="276"/>
      <c r="I43" s="276"/>
      <c r="J43" s="276"/>
    </row>
    <row r="44" spans="1:10">
      <c r="A44" s="276"/>
      <c r="B44" s="276"/>
      <c r="C44" s="276"/>
      <c r="D44" s="276"/>
      <c r="E44" s="276"/>
      <c r="F44" s="276"/>
      <c r="G44" s="276"/>
      <c r="H44" s="276"/>
      <c r="I44" s="276"/>
      <c r="J44" s="276"/>
    </row>
    <row r="45" spans="1:10" ht="4.5" customHeight="1">
      <c r="A45" s="54"/>
      <c r="B45" s="54"/>
      <c r="C45" s="54"/>
      <c r="D45" s="54"/>
      <c r="E45" s="54"/>
      <c r="F45" s="54"/>
      <c r="G45" s="54"/>
      <c r="H45" s="54"/>
      <c r="I45" s="54"/>
      <c r="J45" s="54"/>
    </row>
    <row r="46" spans="1:10">
      <c r="A46" s="54" t="s">
        <v>532</v>
      </c>
      <c r="B46" s="543">
        <f ca="1">IF($N$1="NO",[1]Pravesh!I202,"")</f>
        <v>45550</v>
      </c>
      <c r="C46" s="543"/>
      <c r="D46" s="54"/>
      <c r="E46" s="275" t="s">
        <v>139</v>
      </c>
      <c r="F46" s="275"/>
      <c r="G46" s="275"/>
      <c r="H46" s="275"/>
      <c r="I46" s="275"/>
      <c r="J46" s="275"/>
    </row>
    <row r="47" spans="1:10">
      <c r="A47" s="54"/>
      <c r="B47" s="54"/>
      <c r="C47" s="54"/>
      <c r="D47" s="275"/>
      <c r="E47" s="275"/>
      <c r="F47" s="275"/>
      <c r="G47" s="275"/>
      <c r="H47" s="275"/>
      <c r="I47" s="275"/>
      <c r="J47" s="54"/>
    </row>
    <row r="48" spans="1:10">
      <c r="A48" s="54"/>
      <c r="B48" s="54"/>
      <c r="C48" s="54"/>
      <c r="D48" s="54"/>
      <c r="E48" s="541" t="str">
        <f>IF($N$1="NO",[1]Pravesh!D230,"------------N.A.------------")</f>
        <v>Abcd</v>
      </c>
      <c r="F48" s="541"/>
      <c r="G48" s="541"/>
      <c r="H48" s="541"/>
      <c r="I48" s="541"/>
      <c r="J48" s="542"/>
    </row>
    <row r="49" spans="1:10">
      <c r="A49" s="54"/>
      <c r="B49" s="54"/>
      <c r="C49" s="54"/>
      <c r="D49" s="127"/>
      <c r="E49" s="275" t="str">
        <f>IF($N$1="NO",[1]Mastersheet!B4,"--------------------N.A.-------------------")</f>
        <v>S.D.I.</v>
      </c>
      <c r="F49" s="275"/>
      <c r="G49" s="275"/>
      <c r="H49" s="275"/>
      <c r="I49" s="275"/>
      <c r="J49" s="275"/>
    </row>
  </sheetData>
  <mergeCells count="49">
    <mergeCell ref="A2:J2"/>
    <mergeCell ref="A3:J3"/>
    <mergeCell ref="A4:J5"/>
    <mergeCell ref="A7:C7"/>
    <mergeCell ref="G7:I10"/>
    <mergeCell ref="A8:C8"/>
    <mergeCell ref="A11:I11"/>
    <mergeCell ref="B13:C13"/>
    <mergeCell ref="D13:H13"/>
    <mergeCell ref="I13:J13"/>
    <mergeCell ref="A14:C14"/>
    <mergeCell ref="D14:E14"/>
    <mergeCell ref="F14:J14"/>
    <mergeCell ref="A23:J23"/>
    <mergeCell ref="A15:J16"/>
    <mergeCell ref="B17:D17"/>
    <mergeCell ref="E17:J17"/>
    <mergeCell ref="B18:D18"/>
    <mergeCell ref="E18:J18"/>
    <mergeCell ref="B19:D19"/>
    <mergeCell ref="E19:J19"/>
    <mergeCell ref="A20:D20"/>
    <mergeCell ref="E20:J20"/>
    <mergeCell ref="A21:D21"/>
    <mergeCell ref="E21:J21"/>
    <mergeCell ref="A22:J22"/>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D47:I47"/>
    <mergeCell ref="E48:J48"/>
    <mergeCell ref="E49:J49"/>
    <mergeCell ref="A40:D40"/>
    <mergeCell ref="E40:J40"/>
    <mergeCell ref="A41:J42"/>
    <mergeCell ref="A43:J44"/>
    <mergeCell ref="B46:C46"/>
    <mergeCell ref="E46:J46"/>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3.xml><?xml version="1.0" encoding="utf-8"?>
<worksheet xmlns="http://schemas.openxmlformats.org/spreadsheetml/2006/main" xmlns:r="http://schemas.openxmlformats.org/officeDocument/2006/relationships">
  <sheetPr codeName="Sheet50"/>
  <dimension ref="A1:N83"/>
  <sheetViews>
    <sheetView view="pageBreakPreview" topLeftCell="A67" zoomScaleSheetLayoutView="100" workbookViewId="0">
      <selection activeCell="B72" sqref="B72:D72"/>
    </sheetView>
  </sheetViews>
  <sheetFormatPr defaultColWidth="9.140625" defaultRowHeight="18"/>
  <cols>
    <col min="1" max="1" width="10" style="46" customWidth="1"/>
    <col min="2" max="3" width="9.140625" style="46"/>
    <col min="4" max="4" width="12" style="46" customWidth="1"/>
    <col min="5" max="5" width="9.140625" style="46"/>
    <col min="6" max="6" width="10.5703125" style="46" customWidth="1"/>
    <col min="7" max="7" width="12" style="46" customWidth="1"/>
    <col min="8" max="8" width="9.140625" style="46"/>
    <col min="9" max="9" width="13.140625" style="46" customWidth="1"/>
    <col min="10" max="13" width="9.140625" style="46"/>
    <col min="14" max="14" width="0" style="46" hidden="1" customWidth="1"/>
    <col min="15" max="16384" width="9.140625" style="46"/>
  </cols>
  <sheetData>
    <row r="1" spans="1:14">
      <c r="A1" s="134"/>
      <c r="B1" s="134"/>
      <c r="C1" s="134"/>
      <c r="D1" s="134"/>
      <c r="E1" s="134"/>
      <c r="F1" s="134"/>
      <c r="G1" s="134"/>
      <c r="H1" s="134"/>
      <c r="I1" s="135">
        <v>22</v>
      </c>
      <c r="N1" s="46" t="str">
        <f>'[1]Family data'!$B$3</f>
        <v>Family</v>
      </c>
    </row>
    <row r="2" spans="1:14">
      <c r="B2" s="342" t="s">
        <v>533</v>
      </c>
      <c r="C2" s="342"/>
      <c r="D2" s="342"/>
      <c r="E2" s="342"/>
      <c r="F2" s="342"/>
      <c r="G2" s="342"/>
      <c r="H2" s="565" t="str">
        <f>IF($N$1="No Family","The form 1 is not applicable due to pensioner have no family","")</f>
        <v/>
      </c>
      <c r="I2" s="565"/>
    </row>
    <row r="3" spans="1:14">
      <c r="B3" s="566" t="s">
        <v>534</v>
      </c>
      <c r="C3" s="566"/>
      <c r="D3" s="566"/>
      <c r="E3" s="566"/>
      <c r="F3" s="566"/>
      <c r="G3" s="566"/>
      <c r="H3" s="565"/>
      <c r="I3" s="565"/>
    </row>
    <row r="4" spans="1:14">
      <c r="B4" s="342" t="s">
        <v>535</v>
      </c>
      <c r="C4" s="342"/>
      <c r="D4" s="342"/>
      <c r="E4" s="342"/>
      <c r="F4" s="342"/>
      <c r="G4" s="342"/>
      <c r="H4" s="565"/>
      <c r="I4" s="565"/>
    </row>
    <row r="5" spans="1:14">
      <c r="A5" s="54"/>
      <c r="B5" s="54"/>
      <c r="C5" s="54"/>
      <c r="D5" s="54"/>
      <c r="E5" s="54"/>
      <c r="F5" s="54"/>
      <c r="G5" s="54"/>
      <c r="H5" s="565"/>
      <c r="I5" s="565"/>
    </row>
    <row r="6" spans="1:14" ht="18" customHeight="1">
      <c r="A6" s="567" t="s">
        <v>536</v>
      </c>
      <c r="B6" s="568"/>
      <c r="C6" s="568"/>
      <c r="D6" s="568"/>
      <c r="E6" s="568"/>
      <c r="F6" s="568"/>
      <c r="G6" s="568"/>
      <c r="H6" s="568"/>
      <c r="I6" s="568"/>
    </row>
    <row r="7" spans="1:14">
      <c r="A7" s="568"/>
      <c r="B7" s="568"/>
      <c r="C7" s="568"/>
      <c r="D7" s="568"/>
      <c r="E7" s="568"/>
      <c r="F7" s="568"/>
      <c r="G7" s="568"/>
      <c r="H7" s="568"/>
      <c r="I7" s="568"/>
    </row>
    <row r="8" spans="1:14" ht="15.75" customHeight="1">
      <c r="A8" s="148" t="str">
        <f>IF($N$1="No Family","--N.A.--","I  ")</f>
        <v xml:space="preserve">I  </v>
      </c>
      <c r="B8" s="269" t="str">
        <f>IF($N$1="No Family","--N.A.--",[1]Mastersheet!B3)</f>
        <v>ABCD</v>
      </c>
      <c r="C8" s="269"/>
      <c r="D8" s="269"/>
      <c r="E8" s="269"/>
      <c r="F8" s="269"/>
      <c r="G8" s="564" t="s">
        <v>537</v>
      </c>
      <c r="H8" s="564"/>
      <c r="I8" s="564"/>
    </row>
    <row r="9" spans="1:14" ht="14.25" customHeight="1">
      <c r="A9" s="561" t="s">
        <v>538</v>
      </c>
      <c r="B9" s="561"/>
      <c r="C9" s="561"/>
      <c r="D9" s="561"/>
      <c r="E9" s="561"/>
      <c r="F9" s="561"/>
      <c r="G9" s="561"/>
      <c r="H9" s="561"/>
      <c r="I9" s="561"/>
    </row>
    <row r="10" spans="1:14" ht="14.25" customHeight="1">
      <c r="A10" s="561"/>
      <c r="B10" s="561"/>
      <c r="C10" s="561"/>
      <c r="D10" s="561"/>
      <c r="E10" s="561"/>
      <c r="F10" s="561"/>
      <c r="G10" s="561"/>
      <c r="H10" s="561"/>
      <c r="I10" s="561"/>
    </row>
    <row r="11" spans="1:14" ht="14.25" customHeight="1">
      <c r="A11" s="561"/>
      <c r="B11" s="561"/>
      <c r="C11" s="561"/>
      <c r="D11" s="561"/>
      <c r="E11" s="561"/>
      <c r="F11" s="561"/>
      <c r="G11" s="561"/>
      <c r="H11" s="561"/>
      <c r="I11" s="561"/>
    </row>
    <row r="12" spans="1:14" ht="14.25" customHeight="1">
      <c r="A12" s="562"/>
      <c r="B12" s="562"/>
      <c r="C12" s="562"/>
      <c r="D12" s="562"/>
      <c r="E12" s="562"/>
      <c r="F12" s="562"/>
      <c r="G12" s="562"/>
      <c r="H12" s="562"/>
      <c r="I12" s="562"/>
    </row>
    <row r="13" spans="1:14">
      <c r="A13" s="362" t="s">
        <v>539</v>
      </c>
      <c r="B13" s="362"/>
      <c r="C13" s="362"/>
      <c r="D13" s="362"/>
      <c r="E13" s="328" t="s">
        <v>276</v>
      </c>
      <c r="F13" s="563"/>
      <c r="G13" s="328" t="s">
        <v>540</v>
      </c>
      <c r="H13" s="328" t="s">
        <v>541</v>
      </c>
      <c r="I13" s="563"/>
    </row>
    <row r="14" spans="1:14" ht="18" customHeight="1">
      <c r="A14" s="328" t="s">
        <v>542</v>
      </c>
      <c r="B14" s="328"/>
      <c r="C14" s="328"/>
      <c r="D14" s="328"/>
      <c r="E14" s="563"/>
      <c r="F14" s="563"/>
      <c r="G14" s="328"/>
      <c r="H14" s="563"/>
      <c r="I14" s="563"/>
    </row>
    <row r="15" spans="1:14">
      <c r="A15" s="328"/>
      <c r="B15" s="328"/>
      <c r="C15" s="328"/>
      <c r="D15" s="328"/>
      <c r="E15" s="563"/>
      <c r="F15" s="563"/>
      <c r="G15" s="328"/>
      <c r="H15" s="563"/>
      <c r="I15" s="563"/>
    </row>
    <row r="16" spans="1:14">
      <c r="A16" s="362">
        <v>1</v>
      </c>
      <c r="B16" s="362"/>
      <c r="C16" s="362"/>
      <c r="D16" s="362"/>
      <c r="E16" s="362">
        <v>2</v>
      </c>
      <c r="F16" s="362"/>
      <c r="G16" s="70">
        <v>3</v>
      </c>
      <c r="H16" s="362">
        <v>4</v>
      </c>
      <c r="I16" s="362"/>
    </row>
    <row r="17" spans="1:9">
      <c r="A17" s="384" t="str">
        <f>IF('[1]Family data'!$B$3="No Family","",IF('[1]Family data'!H11="Original nominee",'[1]Family data'!A11,""))</f>
        <v>DCQ</v>
      </c>
      <c r="B17" s="385"/>
      <c r="C17" s="385"/>
      <c r="D17" s="386"/>
      <c r="E17" s="399" t="str">
        <f>IF('[1]Family data'!$B$3="No Family","",IF('[1]Family data'!H11="Original nominee",'[1]Family data'!B11,""))</f>
        <v>Wife</v>
      </c>
      <c r="F17" s="400"/>
      <c r="G17" s="82">
        <f ca="1">IF('[1]Family data'!$B$3="No Family","",IF('[1]Family data'!H11="Original nominee",'[1]Family data'!C11,""))</f>
        <v>58</v>
      </c>
      <c r="H17" s="550">
        <f>IF('[1]Family data'!$B$3="No Family","",IF('[1]Family data'!H11="Original nominee",'[1]Family data'!D11,""))</f>
        <v>1</v>
      </c>
      <c r="I17" s="551"/>
    </row>
    <row r="18" spans="1:9">
      <c r="A18" s="384" t="str">
        <f>IF('[1]Family data'!$B$3="No Family","",IF('[1]Family data'!H12="Original nominee",'[1]Family data'!A12,""))</f>
        <v/>
      </c>
      <c r="B18" s="385"/>
      <c r="C18" s="385"/>
      <c r="D18" s="386"/>
      <c r="E18" s="399" t="str">
        <f>IF('[1]Family data'!$B$3="No Family","",IF('[1]Family data'!H12="Original nominee",'[1]Family data'!B12,""))</f>
        <v/>
      </c>
      <c r="F18" s="400"/>
      <c r="G18" s="82" t="str">
        <f>IF('[1]Family data'!$B$3="No Family","",IF('[1]Family data'!H12="Original nominee",'[1]Family data'!C12,""))</f>
        <v/>
      </c>
      <c r="H18" s="550" t="str">
        <f>IF('[1]Family data'!$B$3="No Family","",IF('[1]Family data'!H12="Original nominee",'[1]Family data'!D12,""))</f>
        <v/>
      </c>
      <c r="I18" s="551"/>
    </row>
    <row r="19" spans="1:9">
      <c r="A19" s="384" t="str">
        <f>IF('[1]Family data'!$B$3="No Family","",IF('[1]Family data'!H13="Original nominee",'[1]Family data'!A13,""))</f>
        <v/>
      </c>
      <c r="B19" s="385"/>
      <c r="C19" s="385"/>
      <c r="D19" s="386"/>
      <c r="E19" s="399" t="str">
        <f>IF('[1]Family data'!$B$3="No Family","",IF('[1]Family data'!H13="Original nominee",'[1]Family data'!B13,""))</f>
        <v/>
      </c>
      <c r="F19" s="400"/>
      <c r="G19" s="82" t="str">
        <f>IF('[1]Family data'!$B$3="No Family","",IF('[1]Family data'!H13="Original nominee",'[1]Family data'!C13,""))</f>
        <v/>
      </c>
      <c r="H19" s="550" t="str">
        <f>IF('[1]Family data'!$B$3="No Family","",IF('[1]Family data'!H13="Original nominee",'[1]Family data'!D13,""))</f>
        <v/>
      </c>
      <c r="I19" s="551"/>
    </row>
    <row r="20" spans="1:9">
      <c r="A20" s="384" t="str">
        <f>IF('[1]Family data'!$B$3="No Family","",IF('[1]Family data'!H14="Original nominee",'[1]Family data'!A14,""))</f>
        <v/>
      </c>
      <c r="B20" s="385"/>
      <c r="C20" s="385"/>
      <c r="D20" s="386"/>
      <c r="E20" s="399" t="str">
        <f>IF('[1]Family data'!$B$3="No Family","",IF('[1]Family data'!H14="Original nominee",'[1]Family data'!B14,""))</f>
        <v/>
      </c>
      <c r="F20" s="400"/>
      <c r="G20" s="82" t="str">
        <f>IF('[1]Family data'!$B$3="No Family","",IF('[1]Family data'!H14="Original nominee",'[1]Family data'!C14,""))</f>
        <v/>
      </c>
      <c r="H20" s="550" t="str">
        <f>IF('[1]Family data'!$B$3="No Family","",IF('[1]Family data'!H14="Original nominee",'[1]Family data'!D14,""))</f>
        <v/>
      </c>
      <c r="I20" s="551"/>
    </row>
    <row r="21" spans="1:9">
      <c r="A21" s="384" t="str">
        <f>IF('[1]Family data'!$B$3="No Family","",IF('[1]Family data'!H15="Original nominee",'[1]Family data'!A15,""))</f>
        <v/>
      </c>
      <c r="B21" s="385"/>
      <c r="C21" s="385"/>
      <c r="D21" s="386"/>
      <c r="E21" s="399" t="str">
        <f>IF('[1]Family data'!$B$3="No Family","",IF('[1]Family data'!H15="Original nominee",'[1]Family data'!B15,""))</f>
        <v/>
      </c>
      <c r="F21" s="400"/>
      <c r="G21" s="82" t="str">
        <f>IF('[1]Family data'!$B$3="No Family","",IF('[1]Family data'!H15="Original nominee",'[1]Family data'!C15,""))</f>
        <v/>
      </c>
      <c r="H21" s="550" t="str">
        <f>IF('[1]Family data'!$B$3="No Family","",IF('[1]Family data'!H15="Original nominee",'[1]Family data'!D15,""))</f>
        <v/>
      </c>
      <c r="I21" s="551"/>
    </row>
    <row r="22" spans="1:9">
      <c r="A22" s="384" t="str">
        <f>IF('[1]Family data'!$B$3="No Family","",IF('[1]Family data'!H16="Original nominee",'[1]Family data'!A16,""))</f>
        <v/>
      </c>
      <c r="B22" s="385"/>
      <c r="C22" s="385"/>
      <c r="D22" s="386"/>
      <c r="E22" s="399" t="str">
        <f>IF('[1]Family data'!$B$3="No Family","",IF('[1]Family data'!H16="Original nominee",'[1]Family data'!B16,""))</f>
        <v/>
      </c>
      <c r="F22" s="400"/>
      <c r="G22" s="82" t="str">
        <f>IF('[1]Family data'!$B$3="No Family","",IF('[1]Family data'!H16="Original nominee",'[1]Family data'!C16,""))</f>
        <v/>
      </c>
      <c r="H22" s="550" t="str">
        <f>IF('[1]Family data'!$B$3="No Family","",IF('[1]Family data'!H16="Original nominee",'[1]Family data'!D16,""))</f>
        <v/>
      </c>
      <c r="I22" s="551"/>
    </row>
    <row r="23" spans="1:9">
      <c r="A23" s="384" t="str">
        <f>IF('[1]Family data'!$B$3="No Family","",IF('[1]Family data'!H17="Original nominee",'[1]Family data'!A17,""))</f>
        <v/>
      </c>
      <c r="B23" s="385"/>
      <c r="C23" s="385"/>
      <c r="D23" s="386"/>
      <c r="E23" s="399" t="str">
        <f>IF('[1]Family data'!$B$3="No Family","",IF('[1]Family data'!H17="Original nominee",'[1]Family data'!B17,""))</f>
        <v/>
      </c>
      <c r="F23" s="400"/>
      <c r="G23" s="82" t="str">
        <f>IF('[1]Family data'!$B$3="No Family","",IF('[1]Family data'!H17="Original nominee",'[1]Family data'!C17,""))</f>
        <v/>
      </c>
      <c r="H23" s="550" t="str">
        <f>IF('[1]Family data'!$B$3="No Family","",IF('[1]Family data'!H17="Original nominee",'[1]Family data'!D17,""))</f>
        <v/>
      </c>
      <c r="I23" s="551"/>
    </row>
    <row r="24" spans="1:9">
      <c r="A24" s="384" t="str">
        <f>IF('[1]Family data'!$B$3="No Family","",IF('[1]Family data'!H18="Original nominee",'[1]Family data'!A18,""))</f>
        <v/>
      </c>
      <c r="B24" s="385"/>
      <c r="C24" s="385"/>
      <c r="D24" s="386"/>
      <c r="E24" s="399" t="str">
        <f>IF('[1]Family data'!$B$3="No Family","",IF('[1]Family data'!H18="Original nominee",'[1]Family data'!B18,""))</f>
        <v/>
      </c>
      <c r="F24" s="400"/>
      <c r="G24" s="82" t="str">
        <f>IF('[1]Family data'!$B$3="No Family","",IF('[1]Family data'!H18="Original nominee",'[1]Family data'!C18,""))</f>
        <v/>
      </c>
      <c r="H24" s="550" t="str">
        <f>IF('[1]Family data'!$B$3="No Family","",IF('[1]Family data'!H18="Original nominee",'[1]Family data'!D18,""))</f>
        <v/>
      </c>
      <c r="I24" s="551"/>
    </row>
    <row r="25" spans="1:9" ht="18" customHeight="1">
      <c r="A25" s="340" t="s">
        <v>543</v>
      </c>
      <c r="B25" s="340"/>
      <c r="C25" s="340"/>
      <c r="D25" s="340"/>
      <c r="E25" s="340"/>
      <c r="F25" s="340"/>
      <c r="G25" s="340"/>
      <c r="H25" s="328" t="s">
        <v>541</v>
      </c>
      <c r="I25" s="328"/>
    </row>
    <row r="26" spans="1:9" ht="18" customHeight="1">
      <c r="A26" s="552" t="s">
        <v>544</v>
      </c>
      <c r="B26" s="553"/>
      <c r="C26" s="553"/>
      <c r="D26" s="553"/>
      <c r="E26" s="553"/>
      <c r="F26" s="553"/>
      <c r="G26" s="554"/>
      <c r="H26" s="328"/>
      <c r="I26" s="328"/>
    </row>
    <row r="27" spans="1:9" ht="42.75" customHeight="1">
      <c r="A27" s="555"/>
      <c r="B27" s="556"/>
      <c r="C27" s="556"/>
      <c r="D27" s="556"/>
      <c r="E27" s="556"/>
      <c r="F27" s="556"/>
      <c r="G27" s="557"/>
      <c r="H27" s="328"/>
      <c r="I27" s="328"/>
    </row>
    <row r="28" spans="1:9" ht="26.25" customHeight="1">
      <c r="A28" s="558"/>
      <c r="B28" s="559"/>
      <c r="C28" s="559"/>
      <c r="D28" s="559"/>
      <c r="E28" s="559"/>
      <c r="F28" s="559"/>
      <c r="G28" s="560"/>
      <c r="H28" s="328"/>
      <c r="I28" s="328"/>
    </row>
    <row r="29" spans="1:9">
      <c r="A29" s="362">
        <v>5</v>
      </c>
      <c r="B29" s="362"/>
      <c r="C29" s="362"/>
      <c r="D29" s="362"/>
      <c r="E29" s="362"/>
      <c r="F29" s="362"/>
      <c r="G29" s="362"/>
      <c r="H29" s="362">
        <v>6</v>
      </c>
      <c r="I29" s="362"/>
    </row>
    <row r="30" spans="1:9">
      <c r="A30" s="384" t="str">
        <f>IF('[1]Family data'!$B$3="No Family","",IF('[1]Family data'!I11="YES",'[1]Family data'!A11,""))</f>
        <v>DCQ</v>
      </c>
      <c r="B30" s="385"/>
      <c r="C30" s="385"/>
      <c r="D30" s="386"/>
      <c r="E30" s="399" t="str">
        <f>IF('[1]Family data'!$B$3="No Family","",IF('[1]Family data'!I11="YES",'[1]Family data'!B11,""))</f>
        <v>Wife</v>
      </c>
      <c r="F30" s="400"/>
      <c r="G30" s="82">
        <f ca="1">IF('[1]Family data'!$B$3="No Family","",IF('[1]Family data'!I11="YES",'[1]Family data'!C11,""))</f>
        <v>58</v>
      </c>
      <c r="H30" s="550">
        <f>IF('[1]Family data'!$B$3="No Family","",IF('[1]Family data'!I11="YES",'[1]Family data'!D11,""))</f>
        <v>1</v>
      </c>
      <c r="I30" s="551"/>
    </row>
    <row r="31" spans="1:9">
      <c r="A31" s="384" t="str">
        <f>IF('[1]Family data'!$B$3="No Family","",IF('[1]Family data'!I12="YES",'[1]Family data'!A12,""))</f>
        <v/>
      </c>
      <c r="B31" s="385"/>
      <c r="C31" s="385"/>
      <c r="D31" s="386"/>
      <c r="E31" s="399" t="str">
        <f>IF('[1]Family data'!$B$3="No Family","",IF('[1]Family data'!I12="YES",'[1]Family data'!B12,""))</f>
        <v/>
      </c>
      <c r="F31" s="400"/>
      <c r="G31" s="82" t="str">
        <f>IF('[1]Family data'!$B$3="No Family","",IF('[1]Family data'!I12="YES",'[1]Family data'!C12,""))</f>
        <v/>
      </c>
      <c r="H31" s="550" t="str">
        <f>IF('[1]Family data'!$B$3="No Family","",IF('[1]Family data'!I12="YES",'[1]Family data'!D12,""))</f>
        <v/>
      </c>
      <c r="I31" s="551"/>
    </row>
    <row r="32" spans="1:9">
      <c r="A32" s="384" t="str">
        <f>IF('[1]Family data'!$B$3="No Family","",IF('[1]Family data'!I13="YES",'[1]Family data'!A13,""))</f>
        <v/>
      </c>
      <c r="B32" s="385"/>
      <c r="C32" s="385"/>
      <c r="D32" s="386"/>
      <c r="E32" s="399" t="str">
        <f>IF('[1]Family data'!$B$3="No Family","",IF('[1]Family data'!I13="YES",'[1]Family data'!B13,""))</f>
        <v/>
      </c>
      <c r="F32" s="400"/>
      <c r="G32" s="82" t="str">
        <f>IF('[1]Family data'!$B$3="No Family","",IF('[1]Family data'!I13="YES",'[1]Family data'!C13,""))</f>
        <v/>
      </c>
      <c r="H32" s="550" t="str">
        <f>IF('[1]Family data'!$B$3="No Family","",IF('[1]Family data'!I13="YES",'[1]Family data'!D13,""))</f>
        <v/>
      </c>
      <c r="I32" s="551"/>
    </row>
    <row r="33" spans="1:11">
      <c r="A33" s="384" t="str">
        <f>IF('[1]Family data'!$B$3="No Family","",IF('[1]Family data'!I14="YES",'[1]Family data'!A14,""))</f>
        <v/>
      </c>
      <c r="B33" s="385"/>
      <c r="C33" s="385"/>
      <c r="D33" s="386"/>
      <c r="E33" s="399" t="str">
        <f>IF('[1]Family data'!$B$3="No Family","",IF('[1]Family data'!I14="YES",'[1]Family data'!B14,""))</f>
        <v/>
      </c>
      <c r="F33" s="400"/>
      <c r="G33" s="82" t="str">
        <f>IF('[1]Family data'!$B$3="No Family","",IF('[1]Family data'!I14="YES",'[1]Family data'!C14,""))</f>
        <v/>
      </c>
      <c r="H33" s="550" t="str">
        <f>IF('[1]Family data'!$B$3="No Family","",IF('[1]Family data'!I14="YES",'[1]Family data'!D14,""))</f>
        <v/>
      </c>
      <c r="I33" s="551"/>
    </row>
    <row r="34" spans="1:11">
      <c r="A34" s="384" t="str">
        <f>IF('[1]Family data'!$B$3="No Family","",IF('[1]Family data'!I15="YES",'[1]Family data'!A15,""))</f>
        <v/>
      </c>
      <c r="B34" s="385"/>
      <c r="C34" s="385"/>
      <c r="D34" s="386"/>
      <c r="E34" s="399" t="str">
        <f>IF('[1]Family data'!$B$3="No Family","",IF('[1]Family data'!I15="YES",'[1]Family data'!B15,""))</f>
        <v/>
      </c>
      <c r="F34" s="400"/>
      <c r="G34" s="82" t="str">
        <f>IF('[1]Family data'!$B$3="No Family","",IF('[1]Family data'!I15="YES",'[1]Family data'!C15,""))</f>
        <v/>
      </c>
      <c r="H34" s="550" t="str">
        <f>IF('[1]Family data'!$B$3="No Family","",IF('[1]Family data'!I15="YES",'[1]Family data'!D15,""))</f>
        <v/>
      </c>
      <c r="I34" s="551"/>
    </row>
    <row r="35" spans="1:11">
      <c r="A35" s="399" t="str">
        <f>IF('[1]Family data'!$B$3="No Family","",IF('[1]Family data'!I16="YES",'[1]Family data'!A16,""))</f>
        <v/>
      </c>
      <c r="B35" s="474"/>
      <c r="C35" s="474"/>
      <c r="D35" s="400"/>
      <c r="E35" s="399" t="str">
        <f>IF('[1]Family data'!$B$3="No Family","",IF('[1]Family data'!I16="YES",'[1]Family data'!B16,""))</f>
        <v/>
      </c>
      <c r="F35" s="400"/>
      <c r="G35" s="82" t="str">
        <f>IF('[1]Family data'!$B$3="No Family","",IF('[1]Family data'!I16="YES",'[1]Family data'!C16,""))</f>
        <v/>
      </c>
      <c r="H35" s="550" t="str">
        <f>IF('[1]Family data'!$B$3="No Family","",IF('[1]Family data'!I16="YES",'[1]Family data'!D16,""))</f>
        <v/>
      </c>
      <c r="I35" s="551"/>
    </row>
    <row r="36" spans="1:11">
      <c r="A36" s="399" t="str">
        <f>IF('[1]Family data'!$B$3="No Family","",IF('[1]Family data'!I17="YES",'[1]Family data'!A17,""))</f>
        <v/>
      </c>
      <c r="B36" s="474"/>
      <c r="C36" s="474"/>
      <c r="D36" s="400"/>
      <c r="E36" s="399" t="str">
        <f>IF('[1]Family data'!$B$3="No Family","",IF('[1]Family data'!I17="YES",'[1]Family data'!B17,""))</f>
        <v/>
      </c>
      <c r="F36" s="400"/>
      <c r="G36" s="82" t="str">
        <f>IF('[1]Family data'!$B$3="No Family","",IF('[1]Family data'!I17="YES",'[1]Family data'!C17,""))</f>
        <v/>
      </c>
      <c r="H36" s="550" t="str">
        <f>IF('[1]Family data'!$B$3="No Family","",IF('[1]Family data'!I17="YES",'[1]Family data'!D17,""))</f>
        <v/>
      </c>
      <c r="I36" s="551"/>
    </row>
    <row r="37" spans="1:11">
      <c r="A37" s="265" t="s">
        <v>545</v>
      </c>
      <c r="B37" s="265"/>
      <c r="C37" s="265"/>
      <c r="D37" s="265"/>
      <c r="E37" s="265"/>
      <c r="F37" s="265"/>
      <c r="G37" s="265"/>
      <c r="H37" s="265"/>
      <c r="I37" s="265"/>
    </row>
    <row r="38" spans="1:11">
      <c r="A38" s="65"/>
      <c r="B38" s="65"/>
      <c r="C38" s="65"/>
      <c r="D38" s="65"/>
      <c r="E38" s="65"/>
      <c r="F38" s="65"/>
      <c r="G38" s="65"/>
      <c r="H38" s="65"/>
      <c r="I38" s="96">
        <v>23</v>
      </c>
    </row>
    <row r="39" spans="1:11">
      <c r="A39" s="160" t="s">
        <v>546</v>
      </c>
      <c r="B39" s="539" t="s">
        <v>547</v>
      </c>
      <c r="C39" s="539"/>
      <c r="D39" s="539"/>
      <c r="E39" s="539"/>
      <c r="F39" s="539"/>
      <c r="G39" s="539"/>
      <c r="H39" s="539"/>
      <c r="I39" s="539"/>
    </row>
    <row r="40" spans="1:11" ht="20.25" customHeight="1">
      <c r="A40" s="54"/>
      <c r="B40" s="539"/>
      <c r="C40" s="539"/>
      <c r="D40" s="539"/>
      <c r="E40" s="539"/>
      <c r="F40" s="539"/>
      <c r="G40" s="539"/>
      <c r="H40" s="539"/>
      <c r="I40" s="539"/>
    </row>
    <row r="41" spans="1:11" ht="21" customHeight="1">
      <c r="A41" s="54"/>
      <c r="B41" s="549" t="s">
        <v>548</v>
      </c>
      <c r="C41" s="549"/>
      <c r="D41" s="549"/>
      <c r="E41" s="549"/>
      <c r="F41" s="549"/>
      <c r="G41" s="549"/>
      <c r="H41" s="549"/>
      <c r="I41" s="549"/>
    </row>
    <row r="42" spans="1:11" ht="21" customHeight="1">
      <c r="A42" s="161" t="s">
        <v>549</v>
      </c>
      <c r="B42" s="53">
        <f ca="1">IF($N$1="No Family","--N.A.--",DAY('[1]Family data'!D6))</f>
        <v>15</v>
      </c>
      <c r="C42" s="47" t="s">
        <v>550</v>
      </c>
      <c r="D42" s="53">
        <f ca="1">IF($N$1="No Family","--N.A.--",MONTH('[1]Family data'!D6))</f>
        <v>9</v>
      </c>
      <c r="E42" s="161" t="s">
        <v>551</v>
      </c>
      <c r="F42" s="161">
        <f ca="1">IF($N$1="No Family","--N.A.--",YEAR('[1]Family data'!D6))</f>
        <v>2024</v>
      </c>
      <c r="G42" s="53" t="s">
        <v>552</v>
      </c>
      <c r="H42" s="286" t="str">
        <f>IF($N$1="No Family","--N.A.--",'[1]Family data'!H3)</f>
        <v>BIKANER</v>
      </c>
      <c r="I42" s="286"/>
    </row>
    <row r="43" spans="1:11" ht="19.5" customHeight="1">
      <c r="A43" s="54" t="s">
        <v>553</v>
      </c>
      <c r="B43" s="54"/>
      <c r="C43" s="54"/>
      <c r="D43" s="54"/>
      <c r="E43" s="54"/>
      <c r="F43" s="54"/>
      <c r="G43" s="54"/>
      <c r="H43" s="54"/>
      <c r="I43" s="54"/>
    </row>
    <row r="44" spans="1:11" ht="23.25" customHeight="1">
      <c r="A44" s="108">
        <v>1</v>
      </c>
      <c r="B44" s="548" t="str">
        <f>IF($N$1="No Family","--N.A.--",CONCATENATE([1]Mastersheet!$A$29,"  ",[1]Mastersheet!$C$29,"  ",[1]Mastersheet!$E$29))</f>
        <v>ram ne rawan ko mara  aao  bikANER OFFICE bikaner bikaner bikaner bikaner</v>
      </c>
      <c r="C44" s="548"/>
      <c r="D44" s="548"/>
      <c r="E44" s="548"/>
      <c r="F44" s="548"/>
      <c r="G44" s="548"/>
      <c r="H44" s="548"/>
      <c r="I44" s="548"/>
      <c r="K44" s="46" t="s">
        <v>724</v>
      </c>
    </row>
    <row r="45" spans="1:11" ht="22.5" customHeight="1">
      <c r="A45" s="108">
        <v>2</v>
      </c>
      <c r="B45" s="548" t="str">
        <f>IF($N$1="No Family","--N.A.--",CONCATENATE([1]Mastersheet!$A$30,"  ",[1]Mastersheet!$C$30,"  ",[1]Mastersheet!$E$30))</f>
        <v>XYZ  JA  JODHPUR</v>
      </c>
      <c r="C45" s="548"/>
      <c r="D45" s="548"/>
      <c r="E45" s="548"/>
      <c r="F45" s="548"/>
      <c r="G45" s="548"/>
      <c r="H45" s="548"/>
      <c r="I45" s="548"/>
    </row>
    <row r="46" spans="1:11">
      <c r="A46" s="54"/>
      <c r="B46" s="54"/>
      <c r="C46" s="54"/>
      <c r="D46" s="54"/>
      <c r="E46" s="47"/>
      <c r="F46" s="47"/>
      <c r="G46" s="47"/>
      <c r="H46" s="47"/>
      <c r="I46" s="47"/>
    </row>
    <row r="47" spans="1:11">
      <c r="A47" s="54"/>
      <c r="B47" s="54"/>
      <c r="C47" s="54"/>
      <c r="D47" s="54"/>
      <c r="E47" s="275" t="s">
        <v>554</v>
      </c>
      <c r="F47" s="275"/>
      <c r="G47" s="275"/>
      <c r="H47" s="275"/>
      <c r="I47" s="275"/>
    </row>
    <row r="48" spans="1:11">
      <c r="A48" s="342" t="s">
        <v>555</v>
      </c>
      <c r="B48" s="342"/>
      <c r="C48" s="342"/>
      <c r="D48" s="342"/>
      <c r="E48" s="342"/>
      <c r="F48" s="342"/>
      <c r="G48" s="342"/>
      <c r="H48" s="342"/>
      <c r="I48" s="342"/>
    </row>
    <row r="49" spans="1:9">
      <c r="A49" s="54"/>
      <c r="B49" s="54"/>
      <c r="C49" s="54"/>
      <c r="D49" s="54"/>
      <c r="E49" s="54"/>
      <c r="F49" s="54"/>
      <c r="G49" s="54"/>
      <c r="H49" s="54"/>
      <c r="I49" s="54"/>
    </row>
    <row r="50" spans="1:9">
      <c r="A50" s="274" t="s">
        <v>556</v>
      </c>
      <c r="B50" s="274"/>
      <c r="C50" s="274"/>
      <c r="D50" s="547" t="str">
        <f>IF($N$1="No Family","--N.A.--",[1]Mastersheet!B3)</f>
        <v>ABCD</v>
      </c>
      <c r="E50" s="547"/>
      <c r="F50" s="547"/>
      <c r="G50" s="547"/>
      <c r="H50" s="547"/>
      <c r="I50" s="547"/>
    </row>
    <row r="51" spans="1:9">
      <c r="A51" s="274" t="s">
        <v>557</v>
      </c>
      <c r="B51" s="274"/>
      <c r="C51" s="274"/>
      <c r="D51" s="547" t="str">
        <f>IF($N$1="No Family","--N.A.--",[1]Mastersheet!B4)</f>
        <v>S.D.I.</v>
      </c>
      <c r="E51" s="547"/>
      <c r="F51" s="547"/>
      <c r="G51" s="547"/>
      <c r="H51" s="547"/>
      <c r="I51" s="547"/>
    </row>
    <row r="52" spans="1:9">
      <c r="A52" s="274" t="s">
        <v>428</v>
      </c>
      <c r="B52" s="274"/>
      <c r="C52" s="274"/>
      <c r="D52" s="547" t="str">
        <f>IF($N$1="No Family","--N.A.--",[1]Mastersheet!B5)</f>
        <v>DEPUTY DIRECTOR, XXXXX, BIKANER</v>
      </c>
      <c r="E52" s="547"/>
      <c r="F52" s="547"/>
      <c r="G52" s="547"/>
      <c r="H52" s="547"/>
      <c r="I52" s="547"/>
    </row>
    <row r="53" spans="1:9" ht="30" customHeight="1">
      <c r="A53" s="54"/>
      <c r="B53" s="54"/>
      <c r="C53" s="54"/>
      <c r="D53" s="54"/>
      <c r="E53" s="54"/>
      <c r="F53" s="54"/>
      <c r="G53" s="54"/>
      <c r="H53" s="54"/>
      <c r="I53" s="54"/>
    </row>
    <row r="54" spans="1:9">
      <c r="A54" s="54"/>
      <c r="B54" s="54"/>
      <c r="C54" s="54"/>
      <c r="D54" s="54"/>
      <c r="E54" s="275" t="s">
        <v>558</v>
      </c>
      <c r="F54" s="275"/>
      <c r="G54" s="275"/>
      <c r="H54" s="275"/>
      <c r="I54" s="275"/>
    </row>
    <row r="55" spans="1:9">
      <c r="A55" s="54"/>
      <c r="B55" s="54"/>
      <c r="C55" s="54"/>
      <c r="D55" s="54"/>
      <c r="E55" s="274" t="s">
        <v>117</v>
      </c>
      <c r="F55" s="274"/>
      <c r="G55" s="274"/>
      <c r="H55" s="274"/>
      <c r="I55" s="274"/>
    </row>
    <row r="56" spans="1:9">
      <c r="A56" s="162"/>
      <c r="B56" s="54"/>
      <c r="C56" s="54"/>
      <c r="D56" s="54"/>
      <c r="E56" s="274" t="s">
        <v>2</v>
      </c>
      <c r="F56" s="274"/>
      <c r="G56" s="274"/>
      <c r="H56" s="274"/>
      <c r="I56" s="274"/>
    </row>
    <row r="57" spans="1:9">
      <c r="A57" s="343" t="s">
        <v>559</v>
      </c>
      <c r="B57" s="271"/>
      <c r="C57" s="271"/>
      <c r="D57" s="271"/>
      <c r="E57" s="271"/>
      <c r="F57" s="271"/>
      <c r="G57" s="271"/>
      <c r="H57" s="271"/>
      <c r="I57" s="271"/>
    </row>
    <row r="58" spans="1:9">
      <c r="A58" s="271"/>
      <c r="B58" s="271"/>
      <c r="C58" s="271"/>
      <c r="D58" s="271"/>
      <c r="E58" s="271"/>
      <c r="F58" s="271"/>
      <c r="G58" s="271"/>
      <c r="H58" s="271"/>
      <c r="I58" s="271"/>
    </row>
    <row r="59" spans="1:9">
      <c r="A59" s="54"/>
      <c r="B59" s="54"/>
      <c r="C59" s="54"/>
      <c r="D59" s="54"/>
      <c r="E59" s="54"/>
      <c r="F59" s="54"/>
      <c r="G59" s="54"/>
      <c r="H59" s="54"/>
      <c r="I59" s="54"/>
    </row>
    <row r="60" spans="1:9">
      <c r="A60" s="54" t="s">
        <v>226</v>
      </c>
      <c r="B60" s="54"/>
      <c r="C60" s="54"/>
      <c r="D60" s="54"/>
      <c r="E60" s="54"/>
      <c r="F60" s="54"/>
      <c r="G60" s="54"/>
      <c r="H60" s="54"/>
      <c r="I60" s="54"/>
    </row>
    <row r="61" spans="1:9">
      <c r="A61" s="274" t="str">
        <f>D50</f>
        <v>ABCD</v>
      </c>
      <c r="B61" s="274"/>
      <c r="C61" s="274"/>
      <c r="D61" s="274"/>
      <c r="E61" s="274"/>
      <c r="F61" s="274"/>
      <c r="G61" s="54"/>
      <c r="H61" s="54"/>
      <c r="I61" s="54"/>
    </row>
    <row r="62" spans="1:9">
      <c r="A62" s="274" t="str">
        <f>D51</f>
        <v>S.D.I.</v>
      </c>
      <c r="B62" s="274"/>
      <c r="C62" s="274"/>
      <c r="D62" s="274"/>
      <c r="E62" s="274"/>
      <c r="F62" s="274"/>
      <c r="G62" s="54"/>
      <c r="H62" s="54"/>
      <c r="I62" s="54"/>
    </row>
    <row r="63" spans="1:9">
      <c r="A63" s="274" t="str">
        <f>D52</f>
        <v>DEPUTY DIRECTOR, XXXXX, BIKANER</v>
      </c>
      <c r="B63" s="274"/>
      <c r="C63" s="274"/>
      <c r="D63" s="274"/>
      <c r="E63" s="274"/>
      <c r="F63" s="274"/>
      <c r="G63" s="54"/>
      <c r="H63" s="54"/>
      <c r="I63" s="54"/>
    </row>
    <row r="64" spans="1:9" ht="26.25" customHeight="1">
      <c r="A64" s="54" t="s">
        <v>125</v>
      </c>
      <c r="B64" s="54"/>
      <c r="C64" s="54"/>
      <c r="D64" s="54"/>
      <c r="E64" s="54"/>
      <c r="F64" s="54"/>
      <c r="G64" s="54"/>
      <c r="H64" s="54"/>
      <c r="I64" s="54"/>
    </row>
    <row r="65" spans="1:9">
      <c r="A65" s="275" t="s">
        <v>560</v>
      </c>
      <c r="B65" s="275"/>
      <c r="C65" s="275"/>
      <c r="D65" s="275"/>
      <c r="E65" s="275"/>
      <c r="F65" s="275"/>
      <c r="G65" s="275"/>
      <c r="H65" s="275"/>
      <c r="I65" s="275"/>
    </row>
    <row r="66" spans="1:9">
      <c r="A66" s="54" t="s">
        <v>561</v>
      </c>
      <c r="B66" s="306">
        <f ca="1">IF($N$1="No Family","--N.A.--",IF('[1]Family data'!D6&gt;0,'[1]Family data'!D6,""))</f>
        <v>45550</v>
      </c>
      <c r="C66" s="306"/>
      <c r="D66" s="274" t="s">
        <v>562</v>
      </c>
      <c r="E66" s="274"/>
      <c r="F66" s="274"/>
      <c r="G66" s="274"/>
      <c r="H66" s="274"/>
      <c r="I66" s="274"/>
    </row>
    <row r="67" spans="1:9">
      <c r="A67" s="54" t="s">
        <v>563</v>
      </c>
      <c r="B67" s="286" t="s">
        <v>564</v>
      </c>
      <c r="C67" s="286"/>
      <c r="D67" s="274" t="s">
        <v>565</v>
      </c>
      <c r="E67" s="274"/>
      <c r="F67" s="274"/>
      <c r="G67" s="274"/>
      <c r="H67" s="274"/>
      <c r="I67" s="274"/>
    </row>
    <row r="68" spans="1:9">
      <c r="A68" s="54"/>
      <c r="B68" s="54"/>
      <c r="C68" s="54"/>
      <c r="D68" s="54"/>
      <c r="E68" s="54"/>
      <c r="F68" s="54"/>
      <c r="G68" s="54"/>
      <c r="H68" s="54"/>
      <c r="I68" s="54"/>
    </row>
    <row r="69" spans="1:9">
      <c r="A69" s="54"/>
      <c r="B69" s="54"/>
      <c r="C69" s="54"/>
      <c r="D69" s="54"/>
      <c r="E69" s="54"/>
      <c r="F69" s="54"/>
      <c r="G69" s="54"/>
      <c r="H69" s="54"/>
      <c r="I69" s="54"/>
    </row>
    <row r="70" spans="1:9">
      <c r="A70" s="54"/>
      <c r="B70" s="54"/>
      <c r="C70" s="54"/>
      <c r="D70" s="54"/>
      <c r="E70" s="54"/>
      <c r="F70" s="54"/>
      <c r="G70" s="54"/>
      <c r="H70" s="54"/>
      <c r="I70" s="54"/>
    </row>
    <row r="71" spans="1:9">
      <c r="A71" s="54" t="s">
        <v>168</v>
      </c>
      <c r="B71" s="274" t="str">
        <f>IF($N$1="No Family","--N.A.--",IF('[1]Family data'!H3="","",'[1]Family data'!H3))</f>
        <v>BIKANER</v>
      </c>
      <c r="C71" s="274"/>
      <c r="D71" s="274"/>
      <c r="E71" s="275" t="s">
        <v>558</v>
      </c>
      <c r="F71" s="275"/>
      <c r="G71" s="275"/>
      <c r="H71" s="275"/>
      <c r="I71" s="275"/>
    </row>
    <row r="72" spans="1:9">
      <c r="A72" s="54" t="s">
        <v>396</v>
      </c>
      <c r="B72" s="546">
        <f ca="1">IF($N$1="No Family","--N.A.--",[1]Pravesh!I201)</f>
        <v>45550</v>
      </c>
      <c r="C72" s="546"/>
      <c r="D72" s="546"/>
      <c r="E72" s="275" t="s">
        <v>566</v>
      </c>
      <c r="F72" s="275"/>
      <c r="G72" s="275"/>
      <c r="H72" s="275"/>
      <c r="I72" s="275"/>
    </row>
    <row r="73" spans="1:9">
      <c r="A73" s="54"/>
      <c r="B73" s="54"/>
      <c r="C73" s="54"/>
      <c r="D73" s="54"/>
      <c r="E73" s="54"/>
      <c r="F73" s="54"/>
      <c r="G73" s="54"/>
      <c r="H73" s="54"/>
      <c r="I73" s="54"/>
    </row>
    <row r="74" spans="1:9" ht="18" customHeight="1">
      <c r="A74" s="54" t="s">
        <v>567</v>
      </c>
      <c r="B74" s="276" t="s">
        <v>568</v>
      </c>
      <c r="C74" s="276"/>
      <c r="D74" s="276"/>
      <c r="E74" s="276"/>
      <c r="F74" s="276"/>
      <c r="G74" s="276"/>
      <c r="H74" s="276"/>
      <c r="I74" s="276"/>
    </row>
    <row r="75" spans="1:9">
      <c r="A75" s="54"/>
      <c r="B75" s="276"/>
      <c r="C75" s="276"/>
      <c r="D75" s="276"/>
      <c r="E75" s="276"/>
      <c r="F75" s="276"/>
      <c r="G75" s="276"/>
      <c r="H75" s="276"/>
      <c r="I75" s="276"/>
    </row>
    <row r="76" spans="1:9">
      <c r="A76" s="159"/>
      <c r="B76" s="276"/>
      <c r="C76" s="276"/>
      <c r="D76" s="276"/>
      <c r="E76" s="276"/>
      <c r="F76" s="276"/>
      <c r="G76" s="276"/>
      <c r="H76" s="276"/>
      <c r="I76" s="276"/>
    </row>
    <row r="77" spans="1:9">
      <c r="A77" s="148"/>
      <c r="B77" s="276"/>
      <c r="C77" s="276"/>
      <c r="D77" s="276"/>
      <c r="E77" s="276"/>
      <c r="F77" s="276"/>
      <c r="G77" s="276"/>
      <c r="H77" s="276"/>
      <c r="I77" s="276"/>
    </row>
    <row r="78" spans="1:9">
      <c r="A78" s="54" t="s">
        <v>569</v>
      </c>
      <c r="B78" s="54"/>
      <c r="C78" s="54"/>
      <c r="D78" s="54"/>
      <c r="E78" s="54"/>
      <c r="F78" s="54"/>
      <c r="G78" s="54"/>
      <c r="H78" s="54"/>
      <c r="I78" s="163">
        <f ca="1">B66</f>
        <v>45550</v>
      </c>
    </row>
    <row r="79" spans="1:9">
      <c r="A79" s="268" t="s">
        <v>570</v>
      </c>
      <c r="B79" s="268"/>
      <c r="C79" s="268"/>
      <c r="D79" s="268"/>
      <c r="E79" s="268"/>
      <c r="F79" s="268"/>
      <c r="G79" s="268"/>
      <c r="H79" s="268"/>
      <c r="I79" s="268"/>
    </row>
    <row r="80" spans="1:9">
      <c r="A80" s="268"/>
      <c r="B80" s="268"/>
      <c r="C80" s="268"/>
      <c r="D80" s="268"/>
      <c r="E80" s="268"/>
      <c r="F80" s="268"/>
      <c r="G80" s="268"/>
      <c r="H80" s="268"/>
      <c r="I80" s="268"/>
    </row>
    <row r="81" spans="1:1">
      <c r="A81" s="164"/>
    </row>
    <row r="83" spans="1:1">
      <c r="A83" s="164"/>
    </row>
  </sheetData>
  <mergeCells count="98">
    <mergeCell ref="B8:F8"/>
    <mergeCell ref="G8:I8"/>
    <mergeCell ref="B2:G2"/>
    <mergeCell ref="H2:I5"/>
    <mergeCell ref="B3:G3"/>
    <mergeCell ref="B4:G4"/>
    <mergeCell ref="A6:I7"/>
    <mergeCell ref="A9:I12"/>
    <mergeCell ref="A13:D13"/>
    <mergeCell ref="E13:F15"/>
    <mergeCell ref="G13:G15"/>
    <mergeCell ref="H13:I15"/>
    <mergeCell ref="A14:D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23:D23"/>
    <mergeCell ref="E23:F23"/>
    <mergeCell ref="H23:I2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32:D32"/>
    <mergeCell ref="E32:F32"/>
    <mergeCell ref="H32:I32"/>
    <mergeCell ref="A33:D33"/>
    <mergeCell ref="E33:F33"/>
    <mergeCell ref="H33:I33"/>
    <mergeCell ref="B41:I41"/>
    <mergeCell ref="A34:D34"/>
    <mergeCell ref="E34:F34"/>
    <mergeCell ref="H34:I34"/>
    <mergeCell ref="A35:D35"/>
    <mergeCell ref="E35:F35"/>
    <mergeCell ref="H35:I35"/>
    <mergeCell ref="A36:D36"/>
    <mergeCell ref="E36:F36"/>
    <mergeCell ref="H36:I36"/>
    <mergeCell ref="A37:I37"/>
    <mergeCell ref="B39:I40"/>
    <mergeCell ref="A57:I58"/>
    <mergeCell ref="H42:I42"/>
    <mergeCell ref="E47:I47"/>
    <mergeCell ref="A48:I48"/>
    <mergeCell ref="A50:C50"/>
    <mergeCell ref="D50:I50"/>
    <mergeCell ref="A51:C51"/>
    <mergeCell ref="D51:I51"/>
    <mergeCell ref="A52:C52"/>
    <mergeCell ref="D52:I52"/>
    <mergeCell ref="E54:I54"/>
    <mergeCell ref="E55:I55"/>
    <mergeCell ref="E56:I56"/>
    <mergeCell ref="B44:I44"/>
    <mergeCell ref="B45:I45"/>
    <mergeCell ref="A61:F61"/>
    <mergeCell ref="A62:F62"/>
    <mergeCell ref="A63:F63"/>
    <mergeCell ref="A65:I65"/>
    <mergeCell ref="B66:C66"/>
    <mergeCell ref="D66:I66"/>
    <mergeCell ref="B74:I77"/>
    <mergeCell ref="A79:I80"/>
    <mergeCell ref="B67:C67"/>
    <mergeCell ref="D67:I67"/>
    <mergeCell ref="B71:D71"/>
    <mergeCell ref="E71:I71"/>
    <mergeCell ref="B72:D72"/>
    <mergeCell ref="E72:I72"/>
  </mergeCells>
  <conditionalFormatting sqref="E17:H17 G18:I18 G19:H24 A18:F24 E30:E36 G30:H36 A30:A36">
    <cfRule type="containsBlanks" dxfId="5" priority="2" stopIfTrue="1">
      <formula>LEN(TRIM(A17))=0</formula>
    </cfRule>
  </conditionalFormatting>
  <conditionalFormatting sqref="A17:D24">
    <cfRule type="containsBlanks" dxfId="4"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xl/worksheets/sheet14.xml><?xml version="1.0" encoding="utf-8"?>
<worksheet xmlns="http://schemas.openxmlformats.org/spreadsheetml/2006/main" xmlns:r="http://schemas.openxmlformats.org/officeDocument/2006/relationships">
  <sheetPr codeName="Sheet33"/>
  <dimension ref="A1:J40"/>
  <sheetViews>
    <sheetView view="pageBreakPreview" zoomScaleSheetLayoutView="100" workbookViewId="0">
      <selection activeCell="M7" sqref="M7"/>
    </sheetView>
  </sheetViews>
  <sheetFormatPr defaultColWidth="9.140625" defaultRowHeight="18.75" customHeight="1"/>
  <cols>
    <col min="1" max="1" width="6.28515625" style="165" bestFit="1" customWidth="1"/>
    <col min="2" max="9" width="9.140625" style="165"/>
    <col min="10" max="10" width="9.7109375" style="165" customWidth="1"/>
    <col min="11" max="16384" width="9.140625" style="165"/>
  </cols>
  <sheetData>
    <row r="1" spans="1:10" ht="18.75" customHeight="1">
      <c r="J1" s="166">
        <v>24</v>
      </c>
    </row>
    <row r="2" spans="1:10" ht="18.75" customHeight="1">
      <c r="A2" s="588" t="s">
        <v>571</v>
      </c>
      <c r="B2" s="588"/>
      <c r="C2" s="588"/>
      <c r="D2" s="588"/>
      <c r="E2" s="588"/>
      <c r="F2" s="588"/>
      <c r="G2" s="588"/>
      <c r="H2" s="588"/>
      <c r="I2" s="588"/>
      <c r="J2" s="588"/>
    </row>
    <row r="3" spans="1:10" ht="18.75" customHeight="1">
      <c r="A3" s="588" t="s">
        <v>572</v>
      </c>
      <c r="B3" s="588"/>
      <c r="C3" s="588"/>
      <c r="D3" s="588"/>
      <c r="E3" s="588"/>
      <c r="F3" s="588"/>
      <c r="G3" s="588"/>
      <c r="H3" s="588"/>
      <c r="I3" s="588"/>
      <c r="J3" s="588"/>
    </row>
    <row r="4" spans="1:10" ht="23.25" customHeight="1">
      <c r="A4" s="588" t="s">
        <v>573</v>
      </c>
      <c r="B4" s="588"/>
      <c r="C4" s="588"/>
      <c r="D4" s="588"/>
      <c r="E4" s="588"/>
      <c r="F4" s="588"/>
      <c r="G4" s="588"/>
      <c r="H4" s="588"/>
      <c r="I4" s="588"/>
      <c r="J4" s="588"/>
    </row>
    <row r="5" spans="1:10" ht="18.75" customHeight="1">
      <c r="A5" s="292" t="s">
        <v>329</v>
      </c>
      <c r="B5" s="292"/>
      <c r="C5" s="292"/>
      <c r="D5" s="292"/>
      <c r="E5" s="292"/>
      <c r="F5" s="292" t="str">
        <f>[1]Mastersheet!B3</f>
        <v>ABCD</v>
      </c>
      <c r="G5" s="292"/>
      <c r="H5" s="292"/>
      <c r="I5" s="292"/>
      <c r="J5" s="292"/>
    </row>
    <row r="6" spans="1:10" ht="18.75" customHeight="1">
      <c r="A6" s="292" t="s">
        <v>2</v>
      </c>
      <c r="B6" s="292"/>
      <c r="C6" s="292"/>
      <c r="D6" s="292"/>
      <c r="E6" s="292"/>
      <c r="F6" s="292" t="str">
        <f>[1]Mastersheet!B4</f>
        <v>S.D.I.</v>
      </c>
      <c r="G6" s="292"/>
      <c r="H6" s="292"/>
      <c r="I6" s="292"/>
      <c r="J6" s="292"/>
    </row>
    <row r="7" spans="1:10" ht="18.75" customHeight="1">
      <c r="A7" s="292" t="s">
        <v>574</v>
      </c>
      <c r="B7" s="292"/>
      <c r="C7" s="292"/>
      <c r="D7" s="292"/>
      <c r="E7" s="292"/>
      <c r="F7" s="582">
        <f>[1]Mastersheet!C62</f>
        <v>23558</v>
      </c>
      <c r="G7" s="582"/>
      <c r="H7" s="582"/>
      <c r="I7" s="582"/>
      <c r="J7" s="582"/>
    </row>
    <row r="8" spans="1:10" ht="18.75" customHeight="1">
      <c r="A8" s="292" t="s">
        <v>575</v>
      </c>
      <c r="B8" s="292"/>
      <c r="C8" s="292"/>
      <c r="D8" s="292"/>
      <c r="E8" s="292"/>
      <c r="F8" s="582">
        <f>[1]Mastersheet!B63</f>
        <v>35115</v>
      </c>
      <c r="G8" s="582"/>
      <c r="H8" s="582"/>
      <c r="I8" s="582"/>
      <c r="J8" s="582"/>
    </row>
    <row r="9" spans="1:10" ht="18.75" customHeight="1">
      <c r="A9" s="292" t="s">
        <v>576</v>
      </c>
      <c r="B9" s="292"/>
      <c r="C9" s="292"/>
      <c r="D9" s="292"/>
      <c r="E9" s="292"/>
      <c r="F9" s="292"/>
      <c r="G9" s="292"/>
      <c r="H9" s="292"/>
      <c r="I9" s="292"/>
      <c r="J9" s="292"/>
    </row>
    <row r="10" spans="1:10" ht="18.75" customHeight="1">
      <c r="A10" s="292" t="s">
        <v>577</v>
      </c>
      <c r="B10" s="292"/>
      <c r="C10" s="292"/>
      <c r="D10" s="292"/>
      <c r="E10" s="292"/>
      <c r="F10" s="582">
        <f ca="1">IF([1]Mastersheet!C19&gt;0,[1]Mastersheet!C19,"")</f>
        <v>45550</v>
      </c>
      <c r="G10" s="582"/>
      <c r="H10" s="582"/>
      <c r="I10" s="582"/>
      <c r="J10" s="582"/>
    </row>
    <row r="11" spans="1:10" ht="18.75" customHeight="1">
      <c r="A11" s="583" t="s">
        <v>578</v>
      </c>
      <c r="B11" s="586" t="s">
        <v>579</v>
      </c>
      <c r="C11" s="586"/>
      <c r="D11" s="586"/>
      <c r="E11" s="586" t="s">
        <v>21</v>
      </c>
      <c r="F11" s="586"/>
      <c r="G11" s="586" t="s">
        <v>580</v>
      </c>
      <c r="H11" s="586"/>
      <c r="I11" s="587" t="s">
        <v>581</v>
      </c>
      <c r="J11" s="587" t="s">
        <v>582</v>
      </c>
    </row>
    <row r="12" spans="1:10" ht="18.75" customHeight="1">
      <c r="A12" s="584"/>
      <c r="B12" s="586"/>
      <c r="C12" s="586"/>
      <c r="D12" s="586"/>
      <c r="E12" s="586"/>
      <c r="F12" s="586"/>
      <c r="G12" s="586"/>
      <c r="H12" s="586"/>
      <c r="I12" s="587"/>
      <c r="J12" s="587"/>
    </row>
    <row r="13" spans="1:10" ht="27" customHeight="1">
      <c r="A13" s="585"/>
      <c r="B13" s="586"/>
      <c r="C13" s="586"/>
      <c r="D13" s="586"/>
      <c r="E13" s="586"/>
      <c r="F13" s="586"/>
      <c r="G13" s="586"/>
      <c r="H13" s="586"/>
      <c r="I13" s="587"/>
      <c r="J13" s="587"/>
    </row>
    <row r="14" spans="1:10" s="169" customFormat="1" ht="18.75" customHeight="1">
      <c r="A14" s="167">
        <v>1</v>
      </c>
      <c r="B14" s="581">
        <v>2</v>
      </c>
      <c r="C14" s="581"/>
      <c r="D14" s="581"/>
      <c r="E14" s="581">
        <v>3</v>
      </c>
      <c r="F14" s="581"/>
      <c r="G14" s="581">
        <v>4</v>
      </c>
      <c r="H14" s="581"/>
      <c r="I14" s="168">
        <v>5</v>
      </c>
      <c r="J14" s="167">
        <v>6</v>
      </c>
    </row>
    <row r="15" spans="1:10" ht="18.75" customHeight="1">
      <c r="A15" s="167">
        <v>1</v>
      </c>
      <c r="B15" s="578" t="str">
        <f>IF('[1]Family data'!A11&gt;0,'[1]Family data'!A11,"")</f>
        <v>DCQ</v>
      </c>
      <c r="C15" s="579"/>
      <c r="D15" s="580"/>
      <c r="E15" s="576">
        <f>IF('[1]Family data'!E11&gt;0,'[1]Family data'!E11,"")</f>
        <v>24289</v>
      </c>
      <c r="F15" s="577"/>
      <c r="G15" s="573" t="str">
        <f>IF('[1]Family data'!B11&gt;0,'[1]Family data'!B11,"")</f>
        <v>Wife</v>
      </c>
      <c r="H15" s="575"/>
      <c r="I15" s="52"/>
      <c r="J15" s="170" t="str">
        <f>'[1]Family data'!$F$108</f>
        <v/>
      </c>
    </row>
    <row r="16" spans="1:10" ht="18.75" customHeight="1">
      <c r="A16" s="70" t="str">
        <f t="shared" ref="A16:A23" si="0">IF(B16="","",A15+1)</f>
        <v/>
      </c>
      <c r="B16" s="578" t="str">
        <f>IF('[1]Family data'!A12&gt;0,'[1]Family data'!A12,"")</f>
        <v/>
      </c>
      <c r="C16" s="579"/>
      <c r="D16" s="580"/>
      <c r="E16" s="576" t="str">
        <f>IF('[1]Family data'!E12&gt;0,'[1]Family data'!E12,"")</f>
        <v/>
      </c>
      <c r="F16" s="577"/>
      <c r="G16" s="573" t="str">
        <f>IF('[1]Family data'!B12&gt;0,'[1]Family data'!B12,"")</f>
        <v/>
      </c>
      <c r="H16" s="575"/>
      <c r="I16" s="52"/>
      <c r="J16" s="52"/>
    </row>
    <row r="17" spans="1:10" ht="18.75" customHeight="1">
      <c r="A17" s="70" t="str">
        <f t="shared" si="0"/>
        <v/>
      </c>
      <c r="B17" s="578" t="str">
        <f>IF('[1]Family data'!A13&gt;0,'[1]Family data'!A13,"")</f>
        <v/>
      </c>
      <c r="C17" s="579"/>
      <c r="D17" s="580"/>
      <c r="E17" s="576" t="str">
        <f>IF('[1]Family data'!E13&gt;0,'[1]Family data'!E13,"")</f>
        <v/>
      </c>
      <c r="F17" s="577"/>
      <c r="G17" s="573" t="str">
        <f>IF('[1]Family data'!B13&gt;0,'[1]Family data'!B13,"")</f>
        <v/>
      </c>
      <c r="H17" s="575"/>
      <c r="I17" s="52"/>
      <c r="J17" s="52"/>
    </row>
    <row r="18" spans="1:10" ht="18.75" customHeight="1">
      <c r="A18" s="70" t="str">
        <f t="shared" si="0"/>
        <v/>
      </c>
      <c r="B18" s="578" t="str">
        <f>IF('[1]Family data'!A14&gt;0,'[1]Family data'!A14,"")</f>
        <v/>
      </c>
      <c r="C18" s="579"/>
      <c r="D18" s="580"/>
      <c r="E18" s="576" t="str">
        <f>IF('[1]Family data'!E14&gt;0,'[1]Family data'!E14,"")</f>
        <v/>
      </c>
      <c r="F18" s="577"/>
      <c r="G18" s="573" t="str">
        <f>IF('[1]Family data'!B14&gt;0,'[1]Family data'!B14,"")</f>
        <v/>
      </c>
      <c r="H18" s="575"/>
      <c r="I18" s="52"/>
      <c r="J18" s="52"/>
    </row>
    <row r="19" spans="1:10" ht="18.75" customHeight="1">
      <c r="A19" s="70" t="str">
        <f t="shared" si="0"/>
        <v/>
      </c>
      <c r="B19" s="573" t="str">
        <f>IF('[1]Family data'!A15&gt;0,'[1]Family data'!A15,"")</f>
        <v/>
      </c>
      <c r="C19" s="574"/>
      <c r="D19" s="575"/>
      <c r="E19" s="576" t="str">
        <f>IF('[1]Family data'!E15&gt;0,'[1]Family data'!E15,"")</f>
        <v/>
      </c>
      <c r="F19" s="577"/>
      <c r="G19" s="573" t="str">
        <f>IF('[1]Family data'!B15&gt;0,'[1]Family data'!B15,"")</f>
        <v/>
      </c>
      <c r="H19" s="575"/>
      <c r="I19" s="52"/>
      <c r="J19" s="52"/>
    </row>
    <row r="20" spans="1:10" ht="18.75" customHeight="1">
      <c r="A20" s="70" t="str">
        <f t="shared" si="0"/>
        <v/>
      </c>
      <c r="B20" s="573" t="str">
        <f>IF('[1]Family data'!A16&gt;0,'[1]Family data'!A16,"")</f>
        <v/>
      </c>
      <c r="C20" s="574"/>
      <c r="D20" s="575"/>
      <c r="E20" s="576" t="str">
        <f>IF('[1]Family data'!E16&gt;0,'[1]Family data'!E16,"")</f>
        <v/>
      </c>
      <c r="F20" s="577"/>
      <c r="G20" s="573" t="str">
        <f>IF('[1]Family data'!B16&gt;0,'[1]Family data'!B16,"")</f>
        <v/>
      </c>
      <c r="H20" s="575"/>
      <c r="I20" s="52"/>
      <c r="J20" s="52"/>
    </row>
    <row r="21" spans="1:10" ht="18.75" customHeight="1">
      <c r="A21" s="70" t="str">
        <f t="shared" si="0"/>
        <v/>
      </c>
      <c r="B21" s="573" t="str">
        <f>IF('[1]Family data'!A17&gt;0,'[1]Family data'!A17,"")</f>
        <v/>
      </c>
      <c r="C21" s="574"/>
      <c r="D21" s="575"/>
      <c r="E21" s="576" t="str">
        <f>IF('[1]Family data'!E17&gt;0,'[1]Family data'!E17,"")</f>
        <v/>
      </c>
      <c r="F21" s="577"/>
      <c r="G21" s="573" t="str">
        <f>IF('[1]Family data'!B17&gt;0,'[1]Family data'!B17,"")</f>
        <v/>
      </c>
      <c r="H21" s="575"/>
      <c r="I21" s="52"/>
      <c r="J21" s="52"/>
    </row>
    <row r="22" spans="1:10" ht="18.75" customHeight="1">
      <c r="A22" s="70" t="str">
        <f t="shared" si="0"/>
        <v/>
      </c>
      <c r="B22" s="573" t="str">
        <f>IF('[1]Family data'!A18&gt;0,'[1]Family data'!A18,"")</f>
        <v/>
      </c>
      <c r="C22" s="574"/>
      <c r="D22" s="575"/>
      <c r="E22" s="576" t="str">
        <f>IF('[1]Family data'!E18&gt;0,'[1]Family data'!E18,"")</f>
        <v/>
      </c>
      <c r="F22" s="577"/>
      <c r="G22" s="573" t="str">
        <f>IF('[1]Family data'!B18&gt;0,'[1]Family data'!B18,"")</f>
        <v/>
      </c>
      <c r="H22" s="575"/>
      <c r="I22" s="52"/>
      <c r="J22" s="52"/>
    </row>
    <row r="23" spans="1:10" ht="18.75" customHeight="1">
      <c r="A23" s="70" t="str">
        <f t="shared" si="0"/>
        <v/>
      </c>
      <c r="B23" s="573" t="str">
        <f>IF('[1]Family data'!A19&gt;0,'[1]Family data'!A19,"")</f>
        <v/>
      </c>
      <c r="C23" s="574"/>
      <c r="D23" s="575"/>
      <c r="E23" s="576" t="str">
        <f>IF('[1]Family data'!E19&gt;0,'[1]Family data'!E19,"")</f>
        <v/>
      </c>
      <c r="F23" s="577"/>
      <c r="G23" s="573" t="str">
        <f>IF('[1]Family data'!B19&gt;0,'[1]Family data'!B19,"")</f>
        <v/>
      </c>
      <c r="H23" s="575"/>
      <c r="I23" s="52"/>
      <c r="J23" s="52"/>
    </row>
    <row r="24" spans="1:10" ht="18.75" customHeight="1">
      <c r="A24" s="171" t="str">
        <f>IF(J15="See Note","Note-:","")</f>
        <v/>
      </c>
      <c r="B24" s="570" t="str">
        <f>'[1]Family data'!$E$113</f>
        <v/>
      </c>
      <c r="C24" s="570"/>
      <c r="D24" s="570"/>
      <c r="E24" s="570"/>
      <c r="F24" s="570"/>
      <c r="G24" s="570"/>
      <c r="H24" s="570"/>
      <c r="I24" s="570"/>
      <c r="J24" s="570"/>
    </row>
    <row r="25" spans="1:10" ht="18.75" customHeight="1">
      <c r="A25" s="171"/>
      <c r="B25" s="571"/>
      <c r="C25" s="571"/>
      <c r="D25" s="571"/>
      <c r="E25" s="571"/>
      <c r="F25" s="571"/>
      <c r="G25" s="571"/>
      <c r="H25" s="571"/>
      <c r="I25" s="571"/>
      <c r="J25" s="571"/>
    </row>
    <row r="26" spans="1:10" ht="18.75" customHeight="1">
      <c r="A26" s="569" t="s">
        <v>583</v>
      </c>
      <c r="B26" s="569"/>
      <c r="C26" s="569"/>
      <c r="D26" s="569"/>
      <c r="E26" s="569"/>
      <c r="F26" s="569"/>
      <c r="G26" s="569"/>
      <c r="H26" s="569"/>
      <c r="I26" s="569"/>
      <c r="J26" s="569"/>
    </row>
    <row r="27" spans="1:10" ht="18.75" customHeight="1">
      <c r="A27" s="569"/>
      <c r="B27" s="569"/>
      <c r="C27" s="569"/>
      <c r="D27" s="569"/>
      <c r="E27" s="569"/>
      <c r="F27" s="569"/>
      <c r="G27" s="569"/>
      <c r="H27" s="569"/>
      <c r="I27" s="569"/>
      <c r="J27" s="569"/>
    </row>
    <row r="28" spans="1:10" ht="18.75" customHeight="1">
      <c r="A28" s="47"/>
      <c r="B28" s="47"/>
      <c r="C28" s="47"/>
      <c r="D28" s="47"/>
      <c r="E28" s="47"/>
      <c r="F28" s="286" t="str">
        <f>[1]Pravesh!D232</f>
        <v>Signature of government employee</v>
      </c>
      <c r="G28" s="286"/>
      <c r="H28" s="286"/>
      <c r="I28" s="286"/>
      <c r="J28" s="286"/>
    </row>
    <row r="29" spans="1:10" ht="18.75" customHeight="1">
      <c r="A29" s="304" t="s">
        <v>168</v>
      </c>
      <c r="B29" s="304"/>
      <c r="C29" s="304" t="str">
        <f>'[1]Family data'!H3</f>
        <v>BIKANER</v>
      </c>
      <c r="D29" s="304"/>
      <c r="E29" s="304"/>
      <c r="F29" s="47"/>
      <c r="G29" s="47"/>
      <c r="H29" s="47"/>
      <c r="I29" s="47"/>
      <c r="J29" s="47"/>
    </row>
    <row r="30" spans="1:10" ht="18.75" customHeight="1">
      <c r="A30" s="304" t="s">
        <v>170</v>
      </c>
      <c r="B30" s="304"/>
      <c r="C30" s="572">
        <f ca="1">[1]Pravesh!I201</f>
        <v>45550</v>
      </c>
      <c r="D30" s="304"/>
      <c r="E30" s="304"/>
      <c r="F30" s="47"/>
      <c r="G30" s="47"/>
      <c r="H30" s="47"/>
      <c r="I30" s="47"/>
      <c r="J30" s="47"/>
    </row>
    <row r="31" spans="1:10" ht="18.75" customHeight="1">
      <c r="A31" s="47"/>
      <c r="B31" s="47"/>
      <c r="C31" s="47"/>
      <c r="D31" s="47"/>
      <c r="E31" s="47"/>
      <c r="F31" s="47"/>
      <c r="G31" s="47"/>
      <c r="H31" s="47"/>
      <c r="I31" s="47"/>
      <c r="J31" s="47"/>
    </row>
    <row r="32" spans="1:10" ht="18.75" customHeight="1">
      <c r="A32" s="47"/>
      <c r="B32" s="47"/>
      <c r="C32" s="47"/>
      <c r="D32" s="47"/>
      <c r="E32" s="47"/>
      <c r="F32" s="47"/>
      <c r="G32" s="47"/>
      <c r="H32" s="47"/>
      <c r="I32" s="47"/>
      <c r="J32" s="47"/>
    </row>
    <row r="33" spans="1:10" ht="18.75" customHeight="1">
      <c r="A33" s="569" t="s">
        <v>584</v>
      </c>
      <c r="B33" s="569"/>
      <c r="C33" s="569"/>
      <c r="D33" s="569"/>
      <c r="E33" s="569"/>
      <c r="F33" s="569"/>
      <c r="G33" s="569"/>
      <c r="H33" s="569"/>
      <c r="I33" s="569"/>
      <c r="J33" s="569"/>
    </row>
    <row r="34" spans="1:10" ht="18.75" customHeight="1">
      <c r="A34" s="569"/>
      <c r="B34" s="569"/>
      <c r="C34" s="569"/>
      <c r="D34" s="569"/>
      <c r="E34" s="569"/>
      <c r="F34" s="569"/>
      <c r="G34" s="569"/>
      <c r="H34" s="569"/>
      <c r="I34" s="569"/>
      <c r="J34" s="569"/>
    </row>
    <row r="35" spans="1:10" ht="18.75" customHeight="1">
      <c r="A35" s="47"/>
      <c r="B35" s="47"/>
      <c r="C35" s="47"/>
      <c r="D35" s="47"/>
      <c r="E35" s="47"/>
      <c r="F35" s="47"/>
      <c r="G35" s="47"/>
      <c r="H35" s="47"/>
      <c r="I35" s="47"/>
      <c r="J35" s="47"/>
    </row>
    <row r="36" spans="1:10" ht="18.75" customHeight="1">
      <c r="A36" s="286" t="s">
        <v>585</v>
      </c>
      <c r="B36" s="286"/>
      <c r="C36" s="286"/>
      <c r="D36" s="286"/>
      <c r="E36" s="286"/>
      <c r="F36" s="286"/>
      <c r="G36" s="286"/>
      <c r="H36" s="286"/>
      <c r="I36" s="286"/>
      <c r="J36" s="286"/>
    </row>
    <row r="37" spans="1:10" ht="18.75" customHeight="1">
      <c r="A37" s="47"/>
      <c r="B37" s="47"/>
      <c r="C37" s="47"/>
      <c r="D37" s="47"/>
      <c r="E37" s="47"/>
      <c r="F37" s="47"/>
      <c r="G37" s="47"/>
      <c r="H37" s="47"/>
      <c r="I37" s="47"/>
      <c r="J37" s="47"/>
    </row>
    <row r="38" spans="1:10" ht="18.75" customHeight="1">
      <c r="A38" s="286" t="s">
        <v>586</v>
      </c>
      <c r="B38" s="286"/>
      <c r="C38" s="286"/>
      <c r="D38" s="286"/>
      <c r="E38" s="47"/>
      <c r="F38" s="47"/>
      <c r="G38" s="47"/>
      <c r="H38" s="47"/>
      <c r="I38" s="47"/>
      <c r="J38" s="47"/>
    </row>
    <row r="39" spans="1:10" ht="18.75" customHeight="1">
      <c r="A39" s="47"/>
      <c r="B39" s="47"/>
      <c r="C39" s="47"/>
      <c r="D39" s="47"/>
      <c r="E39" s="47"/>
      <c r="F39" s="47"/>
      <c r="G39" s="47"/>
      <c r="H39" s="47"/>
      <c r="I39" s="47"/>
      <c r="J39" s="47"/>
    </row>
    <row r="40" spans="1:10" ht="18.75" customHeight="1">
      <c r="A40" s="286" t="s">
        <v>587</v>
      </c>
      <c r="B40" s="286"/>
      <c r="C40" s="286"/>
      <c r="D40" s="286"/>
      <c r="E40" s="47"/>
      <c r="F40" s="47"/>
      <c r="G40" s="47"/>
      <c r="H40" s="47"/>
      <c r="I40" s="47"/>
      <c r="J40" s="47"/>
    </row>
  </sheetData>
  <mergeCells count="62">
    <mergeCell ref="A6:E6"/>
    <mergeCell ref="F6:J6"/>
    <mergeCell ref="A2:J2"/>
    <mergeCell ref="A3:J3"/>
    <mergeCell ref="A4:J4"/>
    <mergeCell ref="A5:E5"/>
    <mergeCell ref="F5:J5"/>
    <mergeCell ref="A7:E7"/>
    <mergeCell ref="F7:J7"/>
    <mergeCell ref="A8:E8"/>
    <mergeCell ref="F8:J8"/>
    <mergeCell ref="A9:E9"/>
    <mergeCell ref="F9:J9"/>
    <mergeCell ref="A10:E10"/>
    <mergeCell ref="F10:J10"/>
    <mergeCell ref="A11:A13"/>
    <mergeCell ref="B11:D13"/>
    <mergeCell ref="E11:F13"/>
    <mergeCell ref="G11:H13"/>
    <mergeCell ref="I11:I13"/>
    <mergeCell ref="J11:J13"/>
    <mergeCell ref="B14:D14"/>
    <mergeCell ref="E14:F14"/>
    <mergeCell ref="G14:H14"/>
    <mergeCell ref="B15:D15"/>
    <mergeCell ref="E15:F15"/>
    <mergeCell ref="G15:H15"/>
    <mergeCell ref="B16:D16"/>
    <mergeCell ref="E16:F16"/>
    <mergeCell ref="G16:H16"/>
    <mergeCell ref="B17:D17"/>
    <mergeCell ref="E17:F17"/>
    <mergeCell ref="G17:H17"/>
    <mergeCell ref="B18:D18"/>
    <mergeCell ref="E18:F18"/>
    <mergeCell ref="G18:H18"/>
    <mergeCell ref="B19:D19"/>
    <mergeCell ref="E19:F19"/>
    <mergeCell ref="G19:H19"/>
    <mergeCell ref="B20:D20"/>
    <mergeCell ref="E20:F20"/>
    <mergeCell ref="G20:H20"/>
    <mergeCell ref="B21:D21"/>
    <mergeCell ref="E21:F21"/>
    <mergeCell ref="G21:H21"/>
    <mergeCell ref="B22:D22"/>
    <mergeCell ref="E22:F22"/>
    <mergeCell ref="G22:H22"/>
    <mergeCell ref="B23:D23"/>
    <mergeCell ref="E23:F23"/>
    <mergeCell ref="G23:H23"/>
    <mergeCell ref="A33:J34"/>
    <mergeCell ref="A36:J36"/>
    <mergeCell ref="A38:D38"/>
    <mergeCell ref="A40:D40"/>
    <mergeCell ref="B24:J25"/>
    <mergeCell ref="A26:J27"/>
    <mergeCell ref="F28:J28"/>
    <mergeCell ref="A29:B29"/>
    <mergeCell ref="C29:E29"/>
    <mergeCell ref="A30:B30"/>
    <mergeCell ref="C30:E30"/>
  </mergeCells>
  <conditionalFormatting sqref="A15:H23">
    <cfRule type="containsBlanks" dxfId="3"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49"/>
  <dimension ref="A1:N82"/>
  <sheetViews>
    <sheetView view="pageBreakPreview" zoomScaleSheetLayoutView="100" workbookViewId="0">
      <selection activeCell="B45" sqref="B45"/>
    </sheetView>
  </sheetViews>
  <sheetFormatPr defaultColWidth="9.140625" defaultRowHeight="18"/>
  <cols>
    <col min="1" max="1" width="10" style="46" customWidth="1"/>
    <col min="2" max="2" width="11.140625" style="46" customWidth="1"/>
    <col min="3" max="5" width="9.140625" style="46"/>
    <col min="6" max="6" width="10.42578125" style="46" customWidth="1"/>
    <col min="7" max="7" width="11" style="46" customWidth="1"/>
    <col min="8" max="8" width="9.140625" style="46"/>
    <col min="9" max="9" width="11.28515625" style="46" customWidth="1"/>
    <col min="10" max="13" width="9.140625" style="46"/>
    <col min="14" max="14" width="0" style="46" hidden="1" customWidth="1"/>
    <col min="15" max="16384" width="9.140625" style="46"/>
  </cols>
  <sheetData>
    <row r="1" spans="1:14">
      <c r="A1" s="134"/>
      <c r="B1" s="134"/>
      <c r="C1" s="134"/>
      <c r="D1" s="134"/>
      <c r="E1" s="134"/>
      <c r="F1" s="134"/>
      <c r="G1" s="134"/>
      <c r="H1" s="134"/>
      <c r="I1" s="134">
        <v>25</v>
      </c>
      <c r="N1" s="46" t="str">
        <f>'[1]Family data'!$B$3</f>
        <v>Family</v>
      </c>
    </row>
    <row r="2" spans="1:14">
      <c r="A2" s="342" t="s">
        <v>588</v>
      </c>
      <c r="B2" s="342"/>
      <c r="C2" s="342"/>
      <c r="D2" s="342"/>
      <c r="E2" s="342"/>
      <c r="F2" s="342"/>
      <c r="G2" s="342"/>
      <c r="H2" s="342"/>
      <c r="I2" s="342"/>
    </row>
    <row r="3" spans="1:14">
      <c r="A3" s="121"/>
      <c r="B3" s="121"/>
      <c r="C3" s="121"/>
      <c r="D3" s="121"/>
      <c r="E3" s="121"/>
      <c r="F3" s="589" t="str">
        <f>IF($N$1="Family","THE FORM NO 2 IS NOT APPLICABLE DUE TO PENSIONER   HAVING FAMILY ","")</f>
        <v xml:space="preserve">THE FORM NO 2 IS NOT APPLICABLE DUE TO PENSIONER   HAVING FAMILY </v>
      </c>
      <c r="G3" s="589"/>
      <c r="H3" s="589"/>
      <c r="I3" s="589"/>
    </row>
    <row r="4" spans="1:14">
      <c r="A4" s="54"/>
      <c r="B4" s="54"/>
      <c r="C4" s="54"/>
      <c r="D4" s="54"/>
      <c r="E4" s="54"/>
      <c r="F4" s="589"/>
      <c r="G4" s="589"/>
      <c r="H4" s="589"/>
      <c r="I4" s="589"/>
    </row>
    <row r="5" spans="1:14">
      <c r="A5" s="342" t="s">
        <v>535</v>
      </c>
      <c r="B5" s="342"/>
      <c r="C5" s="342"/>
      <c r="D5" s="342"/>
      <c r="E5" s="342"/>
      <c r="F5" s="342"/>
      <c r="G5" s="342"/>
      <c r="H5" s="342"/>
      <c r="I5" s="342"/>
    </row>
    <row r="6" spans="1:14" ht="18" customHeight="1">
      <c r="A6" s="343" t="s">
        <v>589</v>
      </c>
      <c r="B6" s="343"/>
      <c r="C6" s="343"/>
      <c r="D6" s="343"/>
      <c r="E6" s="343"/>
      <c r="F6" s="343"/>
      <c r="G6" s="343"/>
      <c r="H6" s="343"/>
      <c r="I6" s="343"/>
    </row>
    <row r="7" spans="1:14">
      <c r="A7" s="343"/>
      <c r="B7" s="343"/>
      <c r="C7" s="343"/>
      <c r="D7" s="343"/>
      <c r="E7" s="343"/>
      <c r="F7" s="343"/>
      <c r="G7" s="343"/>
      <c r="H7" s="343"/>
      <c r="I7" s="343"/>
    </row>
    <row r="8" spans="1:14" ht="15.75" customHeight="1">
      <c r="A8" s="148" t="str">
        <f>IF($N$1="Family","--N.A.--","I " )</f>
        <v>--N.A.--</v>
      </c>
      <c r="B8" s="269" t="str">
        <f>IF($N$1="Family","--N.A.--",[1]Mastersheet!B3:D3)</f>
        <v>--N.A.--</v>
      </c>
      <c r="C8" s="269"/>
      <c r="D8" s="269"/>
      <c r="E8" s="269"/>
      <c r="F8" s="269"/>
      <c r="G8" s="564" t="s">
        <v>590</v>
      </c>
      <c r="H8" s="564"/>
      <c r="I8" s="564"/>
    </row>
    <row r="9" spans="1:14">
      <c r="A9" s="561" t="s">
        <v>591</v>
      </c>
      <c r="B9" s="561"/>
      <c r="C9" s="561"/>
      <c r="D9" s="561"/>
      <c r="E9" s="561"/>
      <c r="F9" s="561"/>
      <c r="G9" s="561"/>
      <c r="H9" s="561"/>
      <c r="I9" s="561"/>
    </row>
    <row r="10" spans="1:14">
      <c r="A10" s="561"/>
      <c r="B10" s="561"/>
      <c r="C10" s="561"/>
      <c r="D10" s="561"/>
      <c r="E10" s="561"/>
      <c r="F10" s="561"/>
      <c r="G10" s="561"/>
      <c r="H10" s="561"/>
      <c r="I10" s="561"/>
    </row>
    <row r="11" spans="1:14">
      <c r="A11" s="562"/>
      <c r="B11" s="562"/>
      <c r="C11" s="562"/>
      <c r="D11" s="562"/>
      <c r="E11" s="562"/>
      <c r="F11" s="562"/>
      <c r="G11" s="562"/>
      <c r="H11" s="562"/>
      <c r="I11" s="562"/>
    </row>
    <row r="12" spans="1:14">
      <c r="A12" s="362" t="s">
        <v>539</v>
      </c>
      <c r="B12" s="362"/>
      <c r="C12" s="362"/>
      <c r="D12" s="362"/>
      <c r="E12" s="328" t="s">
        <v>276</v>
      </c>
      <c r="F12" s="563"/>
      <c r="G12" s="328" t="s">
        <v>540</v>
      </c>
      <c r="H12" s="328" t="s">
        <v>541</v>
      </c>
      <c r="I12" s="563"/>
    </row>
    <row r="13" spans="1:14" ht="18" customHeight="1">
      <c r="A13" s="328" t="s">
        <v>542</v>
      </c>
      <c r="B13" s="328"/>
      <c r="C13" s="328"/>
      <c r="D13" s="328"/>
      <c r="E13" s="563"/>
      <c r="F13" s="563"/>
      <c r="G13" s="328"/>
      <c r="H13" s="563"/>
      <c r="I13" s="563"/>
    </row>
    <row r="14" spans="1:14">
      <c r="A14" s="328"/>
      <c r="B14" s="328"/>
      <c r="C14" s="328"/>
      <c r="D14" s="328"/>
      <c r="E14" s="563"/>
      <c r="F14" s="563"/>
      <c r="G14" s="328"/>
      <c r="H14" s="563"/>
      <c r="I14" s="563"/>
    </row>
    <row r="15" spans="1:14">
      <c r="A15" s="362">
        <v>1</v>
      </c>
      <c r="B15" s="362"/>
      <c r="C15" s="362"/>
      <c r="D15" s="362"/>
      <c r="E15" s="362">
        <v>2</v>
      </c>
      <c r="F15" s="362"/>
      <c r="G15" s="70">
        <v>3</v>
      </c>
      <c r="H15" s="362">
        <v>4</v>
      </c>
      <c r="I15" s="362"/>
    </row>
    <row r="16" spans="1:14">
      <c r="A16" s="384" t="str">
        <f>IF('[1]Family data'!$B$3="Family","",IF('[1]Family data'!H11="Original nominee",'[1]Family data'!A11,""))</f>
        <v/>
      </c>
      <c r="B16" s="385"/>
      <c r="C16" s="385"/>
      <c r="D16" s="386"/>
      <c r="E16" s="399" t="str">
        <f>IF('[1]Family data'!$B$3="Family","",IF('[1]Family data'!H11="Original nominee",'[1]Family data'!B11,""))</f>
        <v/>
      </c>
      <c r="F16" s="400"/>
      <c r="G16" s="82" t="str">
        <f>IF('[1]Family data'!$B$3="Family","",IF('[1]Family data'!H11="Original nominee",'[1]Family data'!C11,""))</f>
        <v/>
      </c>
      <c r="H16" s="550" t="str">
        <f>IF('[1]Family data'!$B$3="Family","",IF('[1]Family data'!H11="Original nominee",'[1]Family data'!D11,""))</f>
        <v/>
      </c>
      <c r="I16" s="551"/>
    </row>
    <row r="17" spans="1:9">
      <c r="A17" s="384" t="str">
        <f>IF('[1]Family data'!$B$3="Family","",IF('[1]Family data'!H12="Original nominee",'[1]Family data'!A12,""))</f>
        <v/>
      </c>
      <c r="B17" s="385"/>
      <c r="C17" s="385"/>
      <c r="D17" s="386"/>
      <c r="E17" s="399" t="str">
        <f>IF('[1]Family data'!$B$3="Family","",IF('[1]Family data'!H12="Original nominee",'[1]Family data'!B12,""))</f>
        <v/>
      </c>
      <c r="F17" s="400"/>
      <c r="G17" s="82" t="str">
        <f>IF('[1]Family data'!$B$3="Family","",IF('[1]Family data'!H12="Original nominee",'[1]Family data'!C12,""))</f>
        <v/>
      </c>
      <c r="H17" s="550" t="str">
        <f>IF('[1]Family data'!$B$3="Family","",IF('[1]Family data'!H12="Original nominee",'[1]Family data'!D12,""))</f>
        <v/>
      </c>
      <c r="I17" s="551"/>
    </row>
    <row r="18" spans="1:9">
      <c r="A18" s="384" t="str">
        <f>IF('[1]Family data'!$B$3="Family","",IF('[1]Family data'!H13="Original nominee",'[1]Family data'!A13,""))</f>
        <v/>
      </c>
      <c r="B18" s="385"/>
      <c r="C18" s="385"/>
      <c r="D18" s="386"/>
      <c r="E18" s="399" t="str">
        <f>IF('[1]Family data'!$B$3="Family","",IF('[1]Family data'!H13="Original nominee",'[1]Family data'!B13,""))</f>
        <v/>
      </c>
      <c r="F18" s="400"/>
      <c r="G18" s="82" t="str">
        <f>IF('[1]Family data'!$B$3="Family","",IF('[1]Family data'!H13="Original nominee",'[1]Family data'!C13,""))</f>
        <v/>
      </c>
      <c r="H18" s="550" t="str">
        <f>IF('[1]Family data'!$B$3="Family","",IF('[1]Family data'!H13="Original nominee",'[1]Family data'!D13,""))</f>
        <v/>
      </c>
      <c r="I18" s="551"/>
    </row>
    <row r="19" spans="1:9">
      <c r="A19" s="384" t="str">
        <f>IF('[1]Family data'!$B$3="Family","",IF('[1]Family data'!H14="Original nominee",'[1]Family data'!A14,""))</f>
        <v/>
      </c>
      <c r="B19" s="385"/>
      <c r="C19" s="385"/>
      <c r="D19" s="386"/>
      <c r="E19" s="399" t="str">
        <f>IF('[1]Family data'!$B$3="Family","",IF('[1]Family data'!H14="Original nominee",'[1]Family data'!B14,""))</f>
        <v/>
      </c>
      <c r="F19" s="400"/>
      <c r="G19" s="82" t="str">
        <f>IF('[1]Family data'!$B$3="Family","",IF('[1]Family data'!H14="Original nominee",'[1]Family data'!C14,""))</f>
        <v/>
      </c>
      <c r="H19" s="550" t="str">
        <f>IF('[1]Family data'!$B$3="Family","",IF('[1]Family data'!H14="Original nominee",'[1]Family data'!D14,""))</f>
        <v/>
      </c>
      <c r="I19" s="551"/>
    </row>
    <row r="20" spans="1:9">
      <c r="A20" s="384" t="str">
        <f>IF('[1]Family data'!$B$3="Family","",IF('[1]Family data'!H15="Original nominee",'[1]Family data'!A15,""))</f>
        <v/>
      </c>
      <c r="B20" s="385"/>
      <c r="C20" s="385"/>
      <c r="D20" s="386"/>
      <c r="E20" s="399" t="str">
        <f>IF('[1]Family data'!$B$3="Family","",IF('[1]Family data'!H15="Original nominee",'[1]Family data'!B15,""))</f>
        <v/>
      </c>
      <c r="F20" s="400"/>
      <c r="G20" s="82" t="str">
        <f>IF('[1]Family data'!$B$3="Family","",IF('[1]Family data'!H15="Original nominee",'[1]Family data'!C15,""))</f>
        <v/>
      </c>
      <c r="H20" s="550" t="str">
        <f>IF('[1]Family data'!$B$3="Family","",IF('[1]Family data'!H15="Original nominee",'[1]Family data'!D15,""))</f>
        <v/>
      </c>
      <c r="I20" s="551"/>
    </row>
    <row r="21" spans="1:9">
      <c r="A21" s="384" t="str">
        <f>IF('[1]Family data'!$B$3="Family","",IF('[1]Family data'!H16="Original nominee",'[1]Family data'!A16,""))</f>
        <v/>
      </c>
      <c r="B21" s="385"/>
      <c r="C21" s="385"/>
      <c r="D21" s="386"/>
      <c r="E21" s="399" t="str">
        <f>IF('[1]Family data'!$B$3="Family","",IF('[1]Family data'!H16="Original nominee",'[1]Family data'!B16,""))</f>
        <v/>
      </c>
      <c r="F21" s="400"/>
      <c r="G21" s="82" t="str">
        <f>IF('[1]Family data'!$B$3="Family","",IF('[1]Family data'!H16="Original nominee",'[1]Family data'!C16,""))</f>
        <v/>
      </c>
      <c r="H21" s="550" t="str">
        <f>IF('[1]Family data'!$B$3="Family","",IF('[1]Family data'!H16="Original nominee",'[1]Family data'!D16,""))</f>
        <v/>
      </c>
      <c r="I21" s="551"/>
    </row>
    <row r="22" spans="1:9">
      <c r="A22" s="384" t="str">
        <f>IF('[1]Family data'!$B$3="Family","",IF('[1]Family data'!H17="Original nominee",'[1]Family data'!A17,""))</f>
        <v/>
      </c>
      <c r="B22" s="385"/>
      <c r="C22" s="385"/>
      <c r="D22" s="386"/>
      <c r="E22" s="399" t="str">
        <f>IF('[1]Family data'!$B$3="Family","",IF('[1]Family data'!H17="Original nominee",'[1]Family data'!B17,""))</f>
        <v/>
      </c>
      <c r="F22" s="400"/>
      <c r="G22" s="82" t="str">
        <f>IF('[1]Family data'!$B$3="Family","",IF('[1]Family data'!H17="Original nominee",'[1]Family data'!C17,""))</f>
        <v/>
      </c>
      <c r="H22" s="550" t="str">
        <f>IF('[1]Family data'!$B$3="Family","",IF('[1]Family data'!H17="Original nominee",'[1]Family data'!D17,""))</f>
        <v/>
      </c>
      <c r="I22" s="551"/>
    </row>
    <row r="23" spans="1:9">
      <c r="A23" s="384" t="str">
        <f>IF('[1]Family data'!$B$3="Family","",IF('[1]Family data'!H18="Original nominee",'[1]Family data'!A18,""))</f>
        <v/>
      </c>
      <c r="B23" s="385"/>
      <c r="C23" s="385"/>
      <c r="D23" s="386"/>
      <c r="E23" s="399" t="str">
        <f>IF('[1]Family data'!$B$3="Family","",IF('[1]Family data'!H18="Original nominee",'[1]Family data'!B18,""))</f>
        <v/>
      </c>
      <c r="F23" s="400"/>
      <c r="G23" s="82" t="str">
        <f>IF('[1]Family data'!$B$3="Family","",IF('[1]Family data'!H18="Original nominee",'[1]Family data'!C18,""))</f>
        <v/>
      </c>
      <c r="H23" s="550" t="str">
        <f>IF('[1]Family data'!$B$3="Family","",IF('[1]Family data'!H18="Original nominee",'[1]Family data'!D18,""))</f>
        <v/>
      </c>
      <c r="I23" s="551"/>
    </row>
    <row r="24" spans="1:9" ht="18" customHeight="1">
      <c r="A24" s="384" t="s">
        <v>543</v>
      </c>
      <c r="B24" s="385"/>
      <c r="C24" s="385"/>
      <c r="D24" s="385"/>
      <c r="E24" s="385"/>
      <c r="F24" s="385"/>
      <c r="G24" s="386"/>
      <c r="H24" s="328" t="s">
        <v>541</v>
      </c>
      <c r="I24" s="328"/>
    </row>
    <row r="25" spans="1:9" ht="18" customHeight="1">
      <c r="A25" s="339" t="s">
        <v>592</v>
      </c>
      <c r="B25" s="339"/>
      <c r="C25" s="339"/>
      <c r="D25" s="339"/>
      <c r="E25" s="339"/>
      <c r="F25" s="339"/>
      <c r="G25" s="339"/>
      <c r="H25" s="328"/>
      <c r="I25" s="328"/>
    </row>
    <row r="26" spans="1:9" ht="42.75" customHeight="1">
      <c r="A26" s="339"/>
      <c r="B26" s="339"/>
      <c r="C26" s="339"/>
      <c r="D26" s="339"/>
      <c r="E26" s="339"/>
      <c r="F26" s="339"/>
      <c r="G26" s="339"/>
      <c r="H26" s="328"/>
      <c r="I26" s="328"/>
    </row>
    <row r="27" spans="1:9" ht="27" customHeight="1">
      <c r="A27" s="339"/>
      <c r="B27" s="339"/>
      <c r="C27" s="339"/>
      <c r="D27" s="339"/>
      <c r="E27" s="339"/>
      <c r="F27" s="339"/>
      <c r="G27" s="339"/>
      <c r="H27" s="328"/>
      <c r="I27" s="328"/>
    </row>
    <row r="28" spans="1:9">
      <c r="A28" s="362">
        <v>5</v>
      </c>
      <c r="B28" s="362"/>
      <c r="C28" s="362"/>
      <c r="D28" s="362"/>
      <c r="E28" s="362"/>
      <c r="F28" s="362"/>
      <c r="G28" s="362"/>
      <c r="H28" s="362">
        <v>6</v>
      </c>
      <c r="I28" s="362"/>
    </row>
    <row r="29" spans="1:9">
      <c r="A29" s="399" t="str">
        <f>IF('[1]Family data'!$B$3="Family","",IF('[1]Family data'!I11="YES",'[1]Family data'!A11,""))</f>
        <v/>
      </c>
      <c r="B29" s="474"/>
      <c r="C29" s="474"/>
      <c r="D29" s="400"/>
      <c r="E29" s="399" t="str">
        <f>IF('[1]Family data'!$B$3="Family","",IF('[1]Family data'!I11="YES",'[1]Family data'!B11,""))</f>
        <v/>
      </c>
      <c r="F29" s="400"/>
      <c r="G29" s="82" t="str">
        <f>IF('[1]Family data'!$B$3="Family","",IF('[1]Family data'!I11="YES",'[1]Family data'!C11,""))</f>
        <v/>
      </c>
      <c r="H29" s="550" t="str">
        <f>IF('[1]Family data'!$B$3="Family","",IF('[1]Family data'!I11="YES",'[1]Family data'!D11,""))</f>
        <v/>
      </c>
      <c r="I29" s="551"/>
    </row>
    <row r="30" spans="1:9">
      <c r="A30" s="399" t="str">
        <f>IF('[1]Family data'!$B$3="Family","",IF('[1]Family data'!I12="YES",'[1]Family data'!A12,""))</f>
        <v/>
      </c>
      <c r="B30" s="474"/>
      <c r="C30" s="474"/>
      <c r="D30" s="400"/>
      <c r="E30" s="399" t="str">
        <f>IF('[1]Family data'!$B$3="Family","",IF('[1]Family data'!I12="YES",'[1]Family data'!B12,""))</f>
        <v/>
      </c>
      <c r="F30" s="400"/>
      <c r="G30" s="82" t="str">
        <f>IF('[1]Family data'!$B$3="Family","",IF('[1]Family data'!I12="YES",'[1]Family data'!C12,""))</f>
        <v/>
      </c>
      <c r="H30" s="399" t="str">
        <f>IF('[1]Family data'!$B$3="Family","",IF('[1]Family data'!I12="YES",'[1]Family data'!D12,""))</f>
        <v/>
      </c>
      <c r="I30" s="400"/>
    </row>
    <row r="31" spans="1:9">
      <c r="A31" s="399" t="str">
        <f>IF('[1]Family data'!$B$3="Family","",IF('[1]Family data'!I13="YES",'[1]Family data'!A13,""))</f>
        <v/>
      </c>
      <c r="B31" s="474"/>
      <c r="C31" s="474"/>
      <c r="D31" s="400"/>
      <c r="E31" s="399" t="str">
        <f>IF('[1]Family data'!$B$3="Family","",IF('[1]Family data'!I13="YES",'[1]Family data'!B13,""))</f>
        <v/>
      </c>
      <c r="F31" s="400"/>
      <c r="G31" s="82" t="str">
        <f>IF('[1]Family data'!$B$3="Family","",IF('[1]Family data'!I13="YES",'[1]Family data'!C13,""))</f>
        <v/>
      </c>
      <c r="H31" s="399" t="str">
        <f>IF('[1]Family data'!$B$3="Family","",IF('[1]Family data'!I13="YES",'[1]Family data'!D13,""))</f>
        <v/>
      </c>
      <c r="I31" s="400"/>
    </row>
    <row r="32" spans="1:9">
      <c r="A32" s="399" t="str">
        <f>IF('[1]Family data'!$B$3="Family","",IF('[1]Family data'!I14="YES",'[1]Family data'!A14,""))</f>
        <v/>
      </c>
      <c r="B32" s="474"/>
      <c r="C32" s="474"/>
      <c r="D32" s="400"/>
      <c r="E32" s="399" t="str">
        <f>IF('[1]Family data'!$B$3="Family","",IF('[1]Family data'!I14="YES",'[1]Family data'!B14,""))</f>
        <v/>
      </c>
      <c r="F32" s="400"/>
      <c r="G32" s="82" t="str">
        <f>IF('[1]Family data'!$B$3="Family","",IF('[1]Family data'!I14="YES",'[1]Family data'!C14,""))</f>
        <v/>
      </c>
      <c r="H32" s="399" t="str">
        <f>IF('[1]Family data'!$B$3="Family","",IF('[1]Family data'!I14="YES",'[1]Family data'!D14,""))</f>
        <v/>
      </c>
      <c r="I32" s="400"/>
    </row>
    <row r="33" spans="1:9">
      <c r="A33" s="399" t="str">
        <f>IF('[1]Family data'!$B$3="Family","",IF('[1]Family data'!I15="YES",'[1]Family data'!A15,""))</f>
        <v/>
      </c>
      <c r="B33" s="474"/>
      <c r="C33" s="474"/>
      <c r="D33" s="400"/>
      <c r="E33" s="399" t="str">
        <f>IF('[1]Family data'!$B$3="Family","",IF('[1]Family data'!I15="YES",'[1]Family data'!B15,""))</f>
        <v/>
      </c>
      <c r="F33" s="400"/>
      <c r="G33" s="82" t="str">
        <f>IF('[1]Family data'!$B$3="Family","",IF('[1]Family data'!I15="YES",'[1]Family data'!C15,""))</f>
        <v/>
      </c>
      <c r="H33" s="399" t="str">
        <f>IF('[1]Family data'!$B$3="Family","",IF('[1]Family data'!I15="YES",'[1]Family data'!D15,""))</f>
        <v/>
      </c>
      <c r="I33" s="400"/>
    </row>
    <row r="34" spans="1:9">
      <c r="A34" s="399" t="str">
        <f>IF('[1]Family data'!$B$3="Family","",IF('[1]Family data'!I16="YES",'[1]Family data'!A16,""))</f>
        <v/>
      </c>
      <c r="B34" s="474"/>
      <c r="C34" s="474"/>
      <c r="D34" s="400"/>
      <c r="E34" s="399" t="str">
        <f>IF('[1]Family data'!$B$3="Family","",IF('[1]Family data'!I16="YES",'[1]Family data'!B16,""))</f>
        <v/>
      </c>
      <c r="F34" s="400"/>
      <c r="G34" s="82" t="str">
        <f>IF('[1]Family data'!$B$3="Family","",IF('[1]Family data'!I16="YES",'[1]Family data'!C16,""))</f>
        <v/>
      </c>
      <c r="H34" s="399" t="str">
        <f>IF('[1]Family data'!$B$3="Family","",IF('[1]Family data'!I16="YES",'[1]Family data'!D16,""))</f>
        <v/>
      </c>
      <c r="I34" s="400"/>
    </row>
    <row r="35" spans="1:9">
      <c r="A35" s="399" t="str">
        <f>IF('[1]Family data'!$B$3="Family","",IF('[1]Family data'!I17="YES",'[1]Family data'!A17,""))</f>
        <v/>
      </c>
      <c r="B35" s="474"/>
      <c r="C35" s="474"/>
      <c r="D35" s="400"/>
      <c r="E35" s="399" t="str">
        <f>IF('[1]Family data'!$B$3="Family","",IF('[1]Family data'!I17="YES",'[1]Family data'!B17,""))</f>
        <v/>
      </c>
      <c r="F35" s="400"/>
      <c r="G35" s="82" t="str">
        <f>IF('[1]Family data'!$B$3="Family","",IF('[1]Family data'!I17="YES",'[1]Family data'!C17,""))</f>
        <v/>
      </c>
      <c r="H35" s="399" t="str">
        <f>IF('[1]Family data'!$B$3="Family","",IF('[1]Family data'!I17="YES",'[1]Family data'!D17,""))</f>
        <v/>
      </c>
      <c r="I35" s="400"/>
    </row>
    <row r="36" spans="1:9">
      <c r="A36" s="432" t="s">
        <v>545</v>
      </c>
      <c r="B36" s="432"/>
      <c r="C36" s="432"/>
      <c r="D36" s="432"/>
      <c r="E36" s="432"/>
      <c r="F36" s="432"/>
      <c r="G36" s="432"/>
      <c r="H36" s="432"/>
      <c r="I36" s="432"/>
    </row>
    <row r="37" spans="1:9">
      <c r="A37" s="90"/>
      <c r="B37" s="90"/>
      <c r="C37" s="90"/>
      <c r="D37" s="90"/>
      <c r="E37" s="90"/>
      <c r="F37" s="90"/>
      <c r="G37" s="90"/>
      <c r="H37" s="90"/>
      <c r="I37" s="91">
        <v>26</v>
      </c>
    </row>
    <row r="38" spans="1:9">
      <c r="A38" s="160" t="s">
        <v>546</v>
      </c>
      <c r="B38" s="268" t="s">
        <v>547</v>
      </c>
      <c r="C38" s="268"/>
      <c r="D38" s="268"/>
      <c r="E38" s="268"/>
      <c r="F38" s="268"/>
      <c r="G38" s="268"/>
      <c r="H38" s="268"/>
      <c r="I38" s="268"/>
    </row>
    <row r="39" spans="1:9">
      <c r="A39" s="54"/>
      <c r="B39" s="268"/>
      <c r="C39" s="268"/>
      <c r="D39" s="268"/>
      <c r="E39" s="268"/>
      <c r="F39" s="268"/>
      <c r="G39" s="268"/>
      <c r="H39" s="268"/>
      <c r="I39" s="268"/>
    </row>
    <row r="40" spans="1:9">
      <c r="A40" s="54"/>
      <c r="B40" s="274" t="s">
        <v>548</v>
      </c>
      <c r="C40" s="274"/>
      <c r="D40" s="274"/>
      <c r="E40" s="274"/>
      <c r="F40" s="274"/>
      <c r="G40" s="274"/>
      <c r="H40" s="274"/>
      <c r="I40" s="274"/>
    </row>
    <row r="41" spans="1:9" ht="18" customHeight="1">
      <c r="A41" s="127" t="s">
        <v>593</v>
      </c>
      <c r="B41" s="520" t="str">
        <f>IF($N$1="Family","--N.A.--",[1]Pravesh!I202)</f>
        <v>--N.A.--</v>
      </c>
      <c r="C41" s="520"/>
      <c r="D41" s="108"/>
      <c r="E41" s="127"/>
      <c r="F41" s="127"/>
      <c r="G41" s="108"/>
      <c r="H41" s="275"/>
      <c r="I41" s="275"/>
    </row>
    <row r="42" spans="1:9">
      <c r="A42" s="54" t="s">
        <v>553</v>
      </c>
      <c r="B42" s="54"/>
      <c r="C42" s="54"/>
      <c r="D42" s="54"/>
      <c r="E42" s="54"/>
      <c r="F42" s="54"/>
      <c r="G42" s="54"/>
      <c r="H42" s="54"/>
      <c r="I42" s="54"/>
    </row>
    <row r="43" spans="1:9">
      <c r="A43" s="108">
        <v>1</v>
      </c>
      <c r="B43" s="54" t="str">
        <f>IF($N$1="Family","--N.A.--",PROPER(IF([1]Mastersheet!A33&gt;0,[1]Mastersheet!A33,"")))</f>
        <v>--N.A.--</v>
      </c>
      <c r="C43" s="54"/>
      <c r="D43" s="54"/>
      <c r="E43" s="54"/>
      <c r="F43" s="54" t="str">
        <f>IF($N$1="Family","--N.A.--",IF([1]Mastersheet!C33&gt;0,[1]Mastersheet!C33,""))</f>
        <v>--N.A.--</v>
      </c>
      <c r="G43" s="54"/>
      <c r="H43" s="54"/>
      <c r="I43" s="54"/>
    </row>
    <row r="44" spans="1:9">
      <c r="A44" s="108">
        <v>2</v>
      </c>
      <c r="B44" s="54" t="str">
        <f>IF($N$1="Family","--N.A.--",PROPER(IF([1]Mastersheet!A34&gt;0,[1]Mastersheet!A34,"")))</f>
        <v>--N.A.--</v>
      </c>
      <c r="C44" s="54"/>
      <c r="D44" s="54"/>
      <c r="E44" s="54"/>
      <c r="F44" s="54" t="str">
        <f>IF($N$1="Family","--N.A.--",IF([1]Mastersheet!C34&gt;0,[1]Mastersheet!C34,""))</f>
        <v>--N.A.--</v>
      </c>
      <c r="G44" s="54"/>
      <c r="H44" s="54"/>
      <c r="I44" s="54"/>
    </row>
    <row r="45" spans="1:9">
      <c r="A45" s="54"/>
      <c r="B45" s="54"/>
      <c r="C45" s="54"/>
      <c r="D45" s="54"/>
      <c r="E45" s="47"/>
      <c r="F45" s="47"/>
      <c r="G45" s="47"/>
      <c r="H45" s="47"/>
      <c r="I45" s="47"/>
    </row>
    <row r="46" spans="1:9">
      <c r="A46" s="54"/>
      <c r="B46" s="54"/>
      <c r="C46" s="54"/>
      <c r="D46" s="54"/>
      <c r="E46" s="275" t="s">
        <v>554</v>
      </c>
      <c r="F46" s="275"/>
      <c r="G46" s="275"/>
      <c r="H46" s="275"/>
      <c r="I46" s="275"/>
    </row>
    <row r="47" spans="1:9">
      <c r="A47" s="342" t="s">
        <v>555</v>
      </c>
      <c r="B47" s="342"/>
      <c r="C47" s="342"/>
      <c r="D47" s="342"/>
      <c r="E47" s="342"/>
      <c r="F47" s="342"/>
      <c r="G47" s="342"/>
      <c r="H47" s="342"/>
      <c r="I47" s="342"/>
    </row>
    <row r="48" spans="1:9">
      <c r="A48" s="54"/>
      <c r="B48" s="54"/>
      <c r="C48" s="54"/>
      <c r="D48" s="54"/>
      <c r="E48" s="54"/>
      <c r="F48" s="54"/>
      <c r="G48" s="54"/>
      <c r="H48" s="54"/>
      <c r="I48" s="54"/>
    </row>
    <row r="49" spans="1:9">
      <c r="A49" s="274" t="s">
        <v>556</v>
      </c>
      <c r="B49" s="274"/>
      <c r="C49" s="274"/>
      <c r="D49" s="274" t="str">
        <f>IF($N$1="Family","--N.A.--",[1]Mastersheet!B3)</f>
        <v>--N.A.--</v>
      </c>
      <c r="E49" s="274"/>
      <c r="F49" s="274"/>
      <c r="G49" s="274"/>
      <c r="H49" s="274"/>
      <c r="I49" s="274"/>
    </row>
    <row r="50" spans="1:9" ht="18.75" customHeight="1">
      <c r="A50" s="274" t="s">
        <v>557</v>
      </c>
      <c r="B50" s="274"/>
      <c r="C50" s="274"/>
      <c r="D50" s="274" t="str">
        <f>IF($N$1="Family","--N.A.--",[1]Mastersheet!B4)</f>
        <v>--N.A.--</v>
      </c>
      <c r="E50" s="274"/>
      <c r="F50" s="274"/>
      <c r="G50" s="274"/>
      <c r="H50" s="274"/>
      <c r="I50" s="274"/>
    </row>
    <row r="51" spans="1:9" ht="19.5" customHeight="1">
      <c r="A51" s="274" t="s">
        <v>428</v>
      </c>
      <c r="B51" s="274"/>
      <c r="C51" s="274"/>
      <c r="D51" s="274" t="str">
        <f>IF($N$1="Family","--N.A.--",[1]Mastersheet!B5)</f>
        <v>--N.A.--</v>
      </c>
      <c r="E51" s="274"/>
      <c r="F51" s="274"/>
      <c r="G51" s="274"/>
      <c r="H51" s="274"/>
      <c r="I51" s="274"/>
    </row>
    <row r="52" spans="1:9">
      <c r="A52" s="54"/>
      <c r="B52" s="54"/>
      <c r="C52" s="54"/>
      <c r="D52" s="54"/>
      <c r="E52" s="54"/>
      <c r="F52" s="54"/>
      <c r="G52" s="54"/>
      <c r="H52" s="54"/>
      <c r="I52" s="54"/>
    </row>
    <row r="53" spans="1:9" ht="23.25" customHeight="1">
      <c r="A53" s="54"/>
      <c r="B53" s="54"/>
      <c r="C53" s="54"/>
      <c r="D53" s="54"/>
      <c r="E53" s="275" t="s">
        <v>558</v>
      </c>
      <c r="F53" s="275"/>
      <c r="G53" s="275"/>
      <c r="H53" s="275"/>
      <c r="I53" s="275"/>
    </row>
    <row r="54" spans="1:9" ht="24" customHeight="1">
      <c r="A54" s="127" t="s">
        <v>117</v>
      </c>
      <c r="B54" s="54"/>
      <c r="C54" s="54"/>
      <c r="D54" s="127" t="s">
        <v>2</v>
      </c>
      <c r="E54" s="54"/>
      <c r="F54" s="545" t="str">
        <f>IF($N$1="Family","--N.A.--",[1]Mastersheet!G9)</f>
        <v>--N.A.--</v>
      </c>
      <c r="G54" s="545"/>
      <c r="H54" s="545"/>
      <c r="I54" s="545"/>
    </row>
    <row r="55" spans="1:9">
      <c r="A55" s="162"/>
      <c r="B55" s="54"/>
      <c r="C55" s="54"/>
      <c r="D55" s="54"/>
      <c r="E55" s="54"/>
      <c r="F55" s="545"/>
      <c r="G55" s="545"/>
      <c r="H55" s="545"/>
      <c r="I55" s="545"/>
    </row>
    <row r="56" spans="1:9">
      <c r="A56" s="343" t="s">
        <v>559</v>
      </c>
      <c r="B56" s="271"/>
      <c r="C56" s="271"/>
      <c r="D56" s="271"/>
      <c r="E56" s="271"/>
      <c r="F56" s="271"/>
      <c r="G56" s="271"/>
      <c r="H56" s="271"/>
      <c r="I56" s="271"/>
    </row>
    <row r="57" spans="1:9">
      <c r="A57" s="271"/>
      <c r="B57" s="271"/>
      <c r="C57" s="271"/>
      <c r="D57" s="271"/>
      <c r="E57" s="271"/>
      <c r="F57" s="271"/>
      <c r="G57" s="271"/>
      <c r="H57" s="271"/>
      <c r="I57" s="271"/>
    </row>
    <row r="58" spans="1:9">
      <c r="A58" s="54"/>
      <c r="B58" s="54"/>
      <c r="C58" s="54"/>
      <c r="D58" s="54"/>
      <c r="E58" s="54"/>
      <c r="F58" s="54"/>
      <c r="G58" s="54"/>
      <c r="H58" s="54"/>
      <c r="I58" s="54"/>
    </row>
    <row r="59" spans="1:9">
      <c r="A59" s="54" t="s">
        <v>226</v>
      </c>
      <c r="B59" s="54"/>
      <c r="C59" s="54"/>
      <c r="D59" s="54"/>
      <c r="E59" s="54"/>
      <c r="F59" s="54"/>
      <c r="G59" s="54"/>
      <c r="H59" s="54"/>
      <c r="I59" s="54"/>
    </row>
    <row r="60" spans="1:9">
      <c r="A60" s="274" t="str">
        <f>IF($N$1="Family","--N.A.--",[1]Mastersheet!$B$3)</f>
        <v>--N.A.--</v>
      </c>
      <c r="B60" s="274"/>
      <c r="C60" s="274"/>
      <c r="D60" s="274"/>
      <c r="E60" s="274"/>
      <c r="F60" s="54"/>
      <c r="G60" s="54"/>
      <c r="H60" s="54"/>
      <c r="I60" s="54"/>
    </row>
    <row r="61" spans="1:9">
      <c r="A61" s="274" t="str">
        <f>IF($N$1="Family","--N.A.--",[1]Mastersheet!$B$4)</f>
        <v>--N.A.--</v>
      </c>
      <c r="B61" s="274"/>
      <c r="C61" s="274"/>
      <c r="D61" s="274"/>
      <c r="E61" s="274"/>
      <c r="F61" s="54"/>
      <c r="G61" s="54"/>
      <c r="H61" s="54"/>
      <c r="I61" s="54"/>
    </row>
    <row r="62" spans="1:9">
      <c r="A62" s="548" t="str">
        <f>IF($N$1="Family","--N.A.--",[1]Mastersheet!$B$5)</f>
        <v>--N.A.--</v>
      </c>
      <c r="B62" s="548"/>
      <c r="C62" s="548"/>
      <c r="D62" s="548"/>
      <c r="E62" s="548"/>
      <c r="F62" s="548"/>
      <c r="G62" s="548"/>
      <c r="H62" s="548"/>
      <c r="I62" s="548"/>
    </row>
    <row r="63" spans="1:9">
      <c r="A63" s="54" t="s">
        <v>125</v>
      </c>
      <c r="B63" s="54"/>
      <c r="C63" s="54"/>
      <c r="D63" s="54"/>
      <c r="E63" s="54"/>
      <c r="F63" s="54"/>
      <c r="G63" s="54"/>
      <c r="H63" s="54"/>
      <c r="I63" s="54"/>
    </row>
    <row r="64" spans="1:9">
      <c r="A64" s="275" t="s">
        <v>560</v>
      </c>
      <c r="B64" s="275"/>
      <c r="C64" s="275"/>
      <c r="D64" s="275"/>
      <c r="E64" s="275"/>
      <c r="F64" s="275"/>
      <c r="G64" s="275"/>
      <c r="H64" s="275"/>
      <c r="I64" s="275"/>
    </row>
    <row r="65" spans="1:9">
      <c r="A65" s="54" t="s">
        <v>561</v>
      </c>
      <c r="B65" s="306" t="str">
        <f>B41</f>
        <v>--N.A.--</v>
      </c>
      <c r="C65" s="286"/>
      <c r="D65" s="274" t="s">
        <v>562</v>
      </c>
      <c r="E65" s="274"/>
      <c r="F65" s="274"/>
      <c r="G65" s="274"/>
      <c r="H65" s="274"/>
      <c r="I65" s="274"/>
    </row>
    <row r="66" spans="1:9">
      <c r="A66" s="54" t="s">
        <v>563</v>
      </c>
      <c r="B66" s="275">
        <v>2</v>
      </c>
      <c r="C66" s="275"/>
      <c r="D66" s="274" t="s">
        <v>565</v>
      </c>
      <c r="E66" s="274"/>
      <c r="F66" s="274"/>
      <c r="G66" s="274"/>
      <c r="H66" s="274"/>
      <c r="I66" s="274"/>
    </row>
    <row r="67" spans="1:9">
      <c r="A67" s="54"/>
      <c r="B67" s="54"/>
      <c r="C67" s="54"/>
      <c r="D67" s="54"/>
      <c r="E67" s="54"/>
      <c r="F67" s="54"/>
      <c r="G67" s="54"/>
      <c r="H67" s="54"/>
      <c r="I67" s="54"/>
    </row>
    <row r="68" spans="1:9">
      <c r="A68" s="54"/>
      <c r="B68" s="54"/>
      <c r="C68" s="54"/>
      <c r="D68" s="54"/>
      <c r="E68" s="54"/>
      <c r="F68" s="54"/>
      <c r="G68" s="54"/>
      <c r="H68" s="54"/>
      <c r="I68" s="54"/>
    </row>
    <row r="69" spans="1:9">
      <c r="A69" s="54"/>
      <c r="B69" s="54"/>
      <c r="C69" s="54"/>
      <c r="D69" s="54"/>
      <c r="E69" s="54"/>
      <c r="F69" s="54"/>
      <c r="G69" s="54"/>
      <c r="H69" s="54"/>
      <c r="I69" s="54"/>
    </row>
    <row r="70" spans="1:9">
      <c r="A70" s="54" t="s">
        <v>168</v>
      </c>
      <c r="B70" s="274" t="str">
        <f>IF($N$1="Family","--N.A.--",[1]Pravesh!H332)</f>
        <v>--N.A.--</v>
      </c>
      <c r="C70" s="274"/>
      <c r="D70" s="274"/>
      <c r="E70" s="275" t="s">
        <v>558</v>
      </c>
      <c r="F70" s="275"/>
      <c r="G70" s="275"/>
      <c r="H70" s="275"/>
      <c r="I70" s="275"/>
    </row>
    <row r="71" spans="1:9">
      <c r="A71" s="54" t="s">
        <v>396</v>
      </c>
      <c r="B71" s="520" t="str">
        <f>IF($N$1="Family","--N.A.--",[1]Pravesh!H333)</f>
        <v>--N.A.--</v>
      </c>
      <c r="C71" s="274"/>
      <c r="D71" s="274"/>
      <c r="E71" s="275" t="s">
        <v>566</v>
      </c>
      <c r="F71" s="275"/>
      <c r="G71" s="275"/>
      <c r="H71" s="275"/>
      <c r="I71" s="275"/>
    </row>
    <row r="72" spans="1:9">
      <c r="A72" s="54"/>
      <c r="B72" s="54"/>
      <c r="C72" s="54"/>
      <c r="D72" s="54"/>
      <c r="E72" s="54"/>
      <c r="F72" s="54"/>
      <c r="G72" s="54"/>
      <c r="H72" s="54"/>
      <c r="I72" s="54"/>
    </row>
    <row r="73" spans="1:9" ht="18" customHeight="1">
      <c r="A73" s="54" t="s">
        <v>567</v>
      </c>
      <c r="B73" s="276" t="s">
        <v>568</v>
      </c>
      <c r="C73" s="276"/>
      <c r="D73" s="276"/>
      <c r="E73" s="276"/>
      <c r="F73" s="276"/>
      <c r="G73" s="276"/>
      <c r="H73" s="276"/>
      <c r="I73" s="276"/>
    </row>
    <row r="74" spans="1:9">
      <c r="A74" s="54"/>
      <c r="B74" s="276"/>
      <c r="C74" s="276"/>
      <c r="D74" s="276"/>
      <c r="E74" s="276"/>
      <c r="F74" s="276"/>
      <c r="G74" s="276"/>
      <c r="H74" s="276"/>
      <c r="I74" s="276"/>
    </row>
    <row r="75" spans="1:9">
      <c r="A75" s="159"/>
      <c r="B75" s="276"/>
      <c r="C75" s="276"/>
      <c r="D75" s="276"/>
      <c r="E75" s="276"/>
      <c r="F75" s="276"/>
      <c r="G75" s="276"/>
      <c r="H75" s="276"/>
      <c r="I75" s="276"/>
    </row>
    <row r="76" spans="1:9">
      <c r="A76" s="148"/>
      <c r="B76" s="276"/>
      <c r="C76" s="276"/>
      <c r="D76" s="276"/>
      <c r="E76" s="276"/>
      <c r="F76" s="276"/>
      <c r="G76" s="276"/>
      <c r="H76" s="276"/>
      <c r="I76" s="276"/>
    </row>
    <row r="77" spans="1:9">
      <c r="A77" s="54" t="s">
        <v>569</v>
      </c>
      <c r="B77" s="54"/>
      <c r="C77" s="54"/>
      <c r="D77" s="54"/>
      <c r="E77" s="54"/>
      <c r="F77" s="54"/>
      <c r="G77" s="54"/>
      <c r="H77" s="54"/>
      <c r="I77" s="54"/>
    </row>
    <row r="78" spans="1:9">
      <c r="A78" s="268" t="s">
        <v>570</v>
      </c>
      <c r="B78" s="268"/>
      <c r="C78" s="268"/>
      <c r="D78" s="268"/>
      <c r="E78" s="268"/>
      <c r="F78" s="268"/>
      <c r="G78" s="268"/>
      <c r="H78" s="268"/>
      <c r="I78" s="268"/>
    </row>
    <row r="79" spans="1:9">
      <c r="A79" s="268"/>
      <c r="B79" s="268"/>
      <c r="C79" s="268"/>
      <c r="D79" s="268"/>
      <c r="E79" s="268"/>
      <c r="F79" s="268"/>
      <c r="G79" s="268"/>
      <c r="H79" s="268"/>
      <c r="I79" s="268"/>
    </row>
    <row r="80" spans="1:9">
      <c r="A80" s="164"/>
    </row>
    <row r="82" spans="1:1">
      <c r="A82" s="164"/>
    </row>
  </sheetData>
  <mergeCells count="95">
    <mergeCell ref="A2:I2"/>
    <mergeCell ref="F3:I4"/>
    <mergeCell ref="A5:I5"/>
    <mergeCell ref="A6:I7"/>
    <mergeCell ref="B8:F8"/>
    <mergeCell ref="G8:I8"/>
    <mergeCell ref="A9:I11"/>
    <mergeCell ref="A12:D12"/>
    <mergeCell ref="E12:F14"/>
    <mergeCell ref="G12:G14"/>
    <mergeCell ref="H12:I14"/>
    <mergeCell ref="A13:D14"/>
    <mergeCell ref="A15:D15"/>
    <mergeCell ref="E15:F15"/>
    <mergeCell ref="H15:I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30:D30"/>
    <mergeCell ref="E30:F30"/>
    <mergeCell ref="H30:I30"/>
    <mergeCell ref="A23:D23"/>
    <mergeCell ref="E23:F23"/>
    <mergeCell ref="H23:I23"/>
    <mergeCell ref="A24:G24"/>
    <mergeCell ref="H24:I27"/>
    <mergeCell ref="A25:G27"/>
    <mergeCell ref="A28:G28"/>
    <mergeCell ref="H28:I28"/>
    <mergeCell ref="A29:D29"/>
    <mergeCell ref="E29:F29"/>
    <mergeCell ref="H29:I29"/>
    <mergeCell ref="A31:D31"/>
    <mergeCell ref="E31:F31"/>
    <mergeCell ref="H31:I31"/>
    <mergeCell ref="A32:D32"/>
    <mergeCell ref="E32:F32"/>
    <mergeCell ref="H32:I32"/>
    <mergeCell ref="B40:I40"/>
    <mergeCell ref="A33:D33"/>
    <mergeCell ref="E33:F33"/>
    <mergeCell ref="H33:I33"/>
    <mergeCell ref="A34:D34"/>
    <mergeCell ref="E34:F34"/>
    <mergeCell ref="H34:I34"/>
    <mergeCell ref="A35:D35"/>
    <mergeCell ref="E35:F35"/>
    <mergeCell ref="H35:I35"/>
    <mergeCell ref="A36:I36"/>
    <mergeCell ref="B38:I39"/>
    <mergeCell ref="B41:C41"/>
    <mergeCell ref="H41:I41"/>
    <mergeCell ref="E46:I46"/>
    <mergeCell ref="A47:I47"/>
    <mergeCell ref="A49:C49"/>
    <mergeCell ref="D49:I49"/>
    <mergeCell ref="B65:C65"/>
    <mergeCell ref="D65:I65"/>
    <mergeCell ref="A50:C50"/>
    <mergeCell ref="D50:I50"/>
    <mergeCell ref="A51:C51"/>
    <mergeCell ref="D51:I51"/>
    <mergeCell ref="E53:I53"/>
    <mergeCell ref="F54:I55"/>
    <mergeCell ref="A56:I57"/>
    <mergeCell ref="A60:E60"/>
    <mergeCell ref="A61:E61"/>
    <mergeCell ref="A62:I62"/>
    <mergeCell ref="A64:I64"/>
    <mergeCell ref="B73:I76"/>
    <mergeCell ref="A78:I79"/>
    <mergeCell ref="B66:C66"/>
    <mergeCell ref="D66:I66"/>
    <mergeCell ref="B70:D70"/>
    <mergeCell ref="E70:I70"/>
    <mergeCell ref="B71:D71"/>
    <mergeCell ref="E71:I71"/>
  </mergeCells>
  <conditionalFormatting sqref="A29:A35 E29:E35 G29:H35 E16:E23 G16:H23">
    <cfRule type="containsBlanks" dxfId="2" priority="2" stopIfTrue="1">
      <formula>LEN(TRIM(A16))=0</formula>
    </cfRule>
  </conditionalFormatting>
  <conditionalFormatting sqref="A16:A23">
    <cfRule type="containsBlanks" dxfId="1"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6.xml><?xml version="1.0" encoding="utf-8"?>
<worksheet xmlns="http://schemas.openxmlformats.org/spreadsheetml/2006/main" xmlns:r="http://schemas.openxmlformats.org/officeDocument/2006/relationships">
  <sheetPr codeName="Sheet20"/>
  <dimension ref="A1:N85"/>
  <sheetViews>
    <sheetView view="pageBreakPreview" zoomScaleSheetLayoutView="100" workbookViewId="0">
      <selection activeCell="E84" sqref="E84:J85"/>
    </sheetView>
  </sheetViews>
  <sheetFormatPr defaultColWidth="9.140625" defaultRowHeight="18"/>
  <cols>
    <col min="1" max="1" width="9.140625" style="58"/>
    <col min="2" max="2" width="6.42578125" style="58" customWidth="1"/>
    <col min="3" max="3" width="5.140625" style="58" customWidth="1"/>
    <col min="4" max="4" width="10.85546875" style="58" customWidth="1"/>
    <col min="5" max="5" width="11" style="58" customWidth="1"/>
    <col min="6" max="6" width="11.140625" style="58" customWidth="1"/>
    <col min="7" max="8" width="9.140625" style="58"/>
    <col min="9" max="9" width="9.85546875" style="58" customWidth="1"/>
    <col min="10" max="10" width="12.42578125" style="58" customWidth="1"/>
    <col min="11" max="13" width="9.140625" style="58"/>
    <col min="14" max="14" width="0" style="58" hidden="1" customWidth="1"/>
    <col min="15" max="16384" width="9.140625" style="58"/>
  </cols>
  <sheetData>
    <row r="1" spans="1:14">
      <c r="A1" s="134"/>
      <c r="B1" s="134"/>
      <c r="C1" s="134"/>
      <c r="D1" s="134"/>
      <c r="E1" s="134"/>
      <c r="F1" s="134"/>
      <c r="G1" s="134"/>
      <c r="H1" s="134"/>
      <c r="I1" s="134"/>
      <c r="J1" s="134">
        <v>27</v>
      </c>
      <c r="N1" s="58" t="str">
        <f>[1]Mastersheet!$C$70</f>
        <v>YES</v>
      </c>
    </row>
    <row r="2" spans="1:14">
      <c r="A2" s="342" t="s">
        <v>594</v>
      </c>
      <c r="B2" s="342"/>
      <c r="C2" s="342"/>
      <c r="D2" s="342"/>
      <c r="E2" s="342"/>
      <c r="F2" s="342"/>
      <c r="G2" s="342"/>
      <c r="H2" s="342"/>
      <c r="I2" s="342"/>
      <c r="J2" s="342"/>
    </row>
    <row r="3" spans="1:14" ht="19.5" customHeight="1">
      <c r="A3" s="342" t="s">
        <v>595</v>
      </c>
      <c r="B3" s="342"/>
      <c r="C3" s="342"/>
      <c r="D3" s="342"/>
      <c r="E3" s="342"/>
      <c r="F3" s="342"/>
      <c r="G3" s="342"/>
      <c r="H3" s="342"/>
      <c r="I3" s="342"/>
      <c r="J3" s="342"/>
    </row>
    <row r="4" spans="1:14">
      <c r="A4" s="343" t="s">
        <v>57</v>
      </c>
      <c r="B4" s="343"/>
      <c r="C4" s="343"/>
      <c r="D4" s="343"/>
      <c r="E4" s="343"/>
      <c r="F4" s="343"/>
      <c r="G4" s="343"/>
      <c r="H4" s="343"/>
      <c r="I4" s="343"/>
      <c r="J4" s="343"/>
    </row>
    <row r="5" spans="1:14" hidden="1">
      <c r="A5" s="343"/>
      <c r="B5" s="343"/>
      <c r="C5" s="343"/>
      <c r="D5" s="343"/>
      <c r="E5" s="343"/>
      <c r="F5" s="343"/>
      <c r="G5" s="343"/>
      <c r="H5" s="343"/>
      <c r="I5" s="343"/>
      <c r="J5" s="343"/>
    </row>
    <row r="6" spans="1:14" hidden="1">
      <c r="A6" s="343"/>
      <c r="B6" s="343"/>
      <c r="C6" s="343"/>
      <c r="D6" s="343"/>
      <c r="E6" s="343"/>
      <c r="F6" s="343"/>
      <c r="G6" s="343"/>
      <c r="H6" s="343"/>
      <c r="I6" s="343"/>
      <c r="J6" s="343"/>
    </row>
    <row r="7" spans="1:14" ht="18" customHeight="1">
      <c r="A7" s="630" t="s">
        <v>596</v>
      </c>
      <c r="B7" s="630"/>
      <c r="C7" s="630"/>
      <c r="D7" s="630"/>
      <c r="E7" s="630"/>
      <c r="F7" s="630"/>
      <c r="G7" s="630"/>
      <c r="H7" s="630"/>
      <c r="I7" s="630"/>
      <c r="J7" s="630"/>
    </row>
    <row r="8" spans="1:14" ht="22.5" hidden="1" customHeight="1">
      <c r="A8" s="630"/>
      <c r="B8" s="630"/>
      <c r="C8" s="630"/>
      <c r="D8" s="630"/>
      <c r="E8" s="630"/>
      <c r="F8" s="630"/>
      <c r="G8" s="630"/>
      <c r="H8" s="630"/>
      <c r="I8" s="630"/>
      <c r="J8" s="630"/>
    </row>
    <row r="9" spans="1:14">
      <c r="A9" s="342" t="s">
        <v>597</v>
      </c>
      <c r="B9" s="342"/>
      <c r="C9" s="342"/>
      <c r="D9" s="342"/>
      <c r="E9" s="342"/>
      <c r="F9" s="342"/>
      <c r="G9" s="342"/>
      <c r="H9" s="342"/>
      <c r="I9" s="342"/>
      <c r="J9" s="342"/>
    </row>
    <row r="10" spans="1:14">
      <c r="A10" s="54" t="s">
        <v>118</v>
      </c>
      <c r="B10" s="54"/>
      <c r="C10" s="54"/>
      <c r="D10" s="54"/>
      <c r="E10" s="54"/>
      <c r="F10" s="54"/>
      <c r="G10" s="54"/>
      <c r="H10" s="54"/>
      <c r="I10" s="523" t="str">
        <f>IF($N$1="NO","THE FORM-1 IS NOT APPLICABLE DUE TO PENSIONER  OPTED 'PENSION WITHOUT COMMUTATION'","")</f>
        <v/>
      </c>
      <c r="J10" s="523"/>
    </row>
    <row r="11" spans="1:14" ht="18" customHeight="1">
      <c r="A11" s="149" t="s">
        <v>493</v>
      </c>
      <c r="B11" s="54"/>
      <c r="C11" s="54"/>
      <c r="D11" s="54"/>
      <c r="E11" s="54"/>
      <c r="F11" s="269" t="s">
        <v>598</v>
      </c>
      <c r="G11" s="269"/>
      <c r="H11" s="56"/>
      <c r="I11" s="523"/>
      <c r="J11" s="523"/>
    </row>
    <row r="12" spans="1:14">
      <c r="A12" s="268" t="str">
        <f>IF($N$1="NO","--N.A.--",[1]Mastersheet!G9)</f>
        <v>DEPUTY DIRECTOR, XXXXXXXXX  RAJ, BIKANER</v>
      </c>
      <c r="B12" s="268"/>
      <c r="C12" s="268"/>
      <c r="D12" s="268"/>
      <c r="E12" s="149"/>
      <c r="F12" s="269"/>
      <c r="G12" s="269"/>
      <c r="H12" s="56"/>
      <c r="I12" s="523"/>
      <c r="J12" s="523"/>
    </row>
    <row r="13" spans="1:14">
      <c r="A13" s="268"/>
      <c r="B13" s="268"/>
      <c r="C13" s="268"/>
      <c r="D13" s="268"/>
      <c r="E13" s="149"/>
      <c r="F13" s="269"/>
      <c r="G13" s="269"/>
      <c r="H13" s="56"/>
      <c r="I13" s="523"/>
      <c r="J13" s="523"/>
    </row>
    <row r="14" spans="1:14">
      <c r="A14" s="268"/>
      <c r="B14" s="268"/>
      <c r="C14" s="268"/>
      <c r="D14" s="268"/>
      <c r="E14" s="149"/>
      <c r="F14" s="269"/>
      <c r="G14" s="269"/>
      <c r="H14" s="54"/>
      <c r="I14" s="523"/>
      <c r="J14" s="523"/>
    </row>
    <row r="15" spans="1:14">
      <c r="A15" s="54"/>
      <c r="B15" s="287" t="s">
        <v>599</v>
      </c>
      <c r="C15" s="287"/>
      <c r="D15" s="287"/>
      <c r="E15" s="287"/>
      <c r="F15" s="287"/>
      <c r="G15" s="287"/>
      <c r="H15" s="287"/>
      <c r="I15" s="287"/>
      <c r="J15" s="287"/>
    </row>
    <row r="16" spans="1:14" ht="24.75" customHeight="1">
      <c r="A16" s="54" t="s">
        <v>125</v>
      </c>
      <c r="B16" s="54"/>
      <c r="C16" s="54"/>
      <c r="D16" s="54"/>
      <c r="E16" s="54"/>
      <c r="F16" s="54"/>
      <c r="G16" s="54"/>
      <c r="H16" s="54"/>
      <c r="I16" s="54"/>
      <c r="J16" s="54"/>
    </row>
    <row r="17" spans="1:10">
      <c r="A17" s="54"/>
      <c r="B17" s="275" t="s">
        <v>600</v>
      </c>
      <c r="C17" s="275"/>
      <c r="D17" s="275"/>
      <c r="E17" s="275"/>
      <c r="F17" s="275"/>
      <c r="G17" s="275"/>
      <c r="H17" s="275"/>
      <c r="I17" s="275"/>
      <c r="J17" s="275"/>
    </row>
    <row r="18" spans="1:10" ht="19.5" customHeight="1">
      <c r="A18" s="276" t="s">
        <v>601</v>
      </c>
      <c r="B18" s="276"/>
      <c r="C18" s="276"/>
      <c r="D18" s="276"/>
      <c r="E18" s="276"/>
      <c r="F18" s="276"/>
      <c r="G18" s="276"/>
      <c r="H18" s="276"/>
      <c r="I18" s="276"/>
      <c r="J18" s="276"/>
    </row>
    <row r="19" spans="1:10" ht="24.75" customHeight="1">
      <c r="A19" s="276"/>
      <c r="B19" s="276"/>
      <c r="C19" s="276"/>
      <c r="D19" s="276"/>
      <c r="E19" s="276"/>
      <c r="F19" s="276"/>
      <c r="G19" s="276"/>
      <c r="H19" s="276"/>
      <c r="I19" s="276"/>
      <c r="J19" s="276"/>
    </row>
    <row r="20" spans="1:10">
      <c r="A20" s="55"/>
      <c r="B20" s="55"/>
      <c r="C20" s="55"/>
      <c r="D20" s="55"/>
      <c r="E20" s="55"/>
      <c r="F20" s="55"/>
      <c r="G20" s="55"/>
      <c r="H20" s="55"/>
      <c r="I20" s="55"/>
      <c r="J20" s="55"/>
    </row>
    <row r="21" spans="1:10" ht="22.5" customHeight="1">
      <c r="A21" s="61">
        <v>1</v>
      </c>
      <c r="B21" s="340" t="s">
        <v>602</v>
      </c>
      <c r="C21" s="340"/>
      <c r="D21" s="340"/>
      <c r="E21" s="340"/>
      <c r="F21" s="340"/>
      <c r="G21" s="340" t="str">
        <f>IF($N$1="NO","--N.A.--",[1]Mastersheet!B3)</f>
        <v>ABCD</v>
      </c>
      <c r="H21" s="340"/>
      <c r="I21" s="340"/>
      <c r="J21" s="340"/>
    </row>
    <row r="22" spans="1:10">
      <c r="A22" s="329">
        <v>2</v>
      </c>
      <c r="B22" s="339" t="s">
        <v>603</v>
      </c>
      <c r="C22" s="339"/>
      <c r="D22" s="339"/>
      <c r="E22" s="339"/>
      <c r="F22" s="339"/>
      <c r="G22" s="600" t="str">
        <f>IF($N$1="NO","--N.A.--",[1]Mastersheet!G3)</f>
        <v>XYZ</v>
      </c>
      <c r="H22" s="600"/>
      <c r="I22" s="600"/>
      <c r="J22" s="600"/>
    </row>
    <row r="23" spans="1:10">
      <c r="A23" s="330"/>
      <c r="B23" s="339"/>
      <c r="C23" s="339"/>
      <c r="D23" s="339"/>
      <c r="E23" s="339"/>
      <c r="F23" s="339"/>
      <c r="G23" s="600"/>
      <c r="H23" s="600"/>
      <c r="I23" s="600"/>
      <c r="J23" s="600"/>
    </row>
    <row r="24" spans="1:10" ht="18" customHeight="1">
      <c r="A24" s="329">
        <v>3</v>
      </c>
      <c r="B24" s="593" t="s">
        <v>604</v>
      </c>
      <c r="C24" s="265"/>
      <c r="D24" s="265"/>
      <c r="E24" s="265"/>
      <c r="F24" s="594"/>
      <c r="G24" s="623" t="str">
        <f>IF($N$1="NO","--N.A.--",[1]Mastersheet!B4)</f>
        <v>S.D.I.</v>
      </c>
      <c r="H24" s="623"/>
      <c r="I24" s="623"/>
      <c r="J24" s="623"/>
    </row>
    <row r="25" spans="1:10">
      <c r="A25" s="338"/>
      <c r="B25" s="619"/>
      <c r="C25" s="266"/>
      <c r="D25" s="266"/>
      <c r="E25" s="266"/>
      <c r="F25" s="620"/>
      <c r="G25" s="623"/>
      <c r="H25" s="623"/>
      <c r="I25" s="623"/>
      <c r="J25" s="623"/>
    </row>
    <row r="26" spans="1:10">
      <c r="A26" s="330"/>
      <c r="B26" s="621"/>
      <c r="C26" s="267"/>
      <c r="D26" s="267"/>
      <c r="E26" s="267"/>
      <c r="F26" s="622"/>
      <c r="G26" s="623"/>
      <c r="H26" s="623"/>
      <c r="I26" s="623"/>
      <c r="J26" s="623"/>
    </row>
    <row r="27" spans="1:10">
      <c r="A27" s="329">
        <v>4</v>
      </c>
      <c r="B27" s="341" t="s">
        <v>605</v>
      </c>
      <c r="C27" s="341"/>
      <c r="D27" s="341"/>
      <c r="E27" s="341"/>
      <c r="F27" s="341"/>
      <c r="G27" s="624" t="str">
        <f>IF($N$1="NO","--N.A.--",[1]Mastersheet!B5)</f>
        <v>DEPUTY DIRECTOR, XXXXX, BIKANER</v>
      </c>
      <c r="H27" s="625"/>
      <c r="I27" s="625"/>
      <c r="J27" s="626"/>
    </row>
    <row r="28" spans="1:10">
      <c r="A28" s="330"/>
      <c r="B28" s="341"/>
      <c r="C28" s="341"/>
      <c r="D28" s="341"/>
      <c r="E28" s="341"/>
      <c r="F28" s="341"/>
      <c r="G28" s="627"/>
      <c r="H28" s="628"/>
      <c r="I28" s="628"/>
      <c r="J28" s="629"/>
    </row>
    <row r="29" spans="1:10" ht="21.75" customHeight="1">
      <c r="A29" s="61">
        <v>5</v>
      </c>
      <c r="B29" s="340" t="s">
        <v>606</v>
      </c>
      <c r="C29" s="340"/>
      <c r="D29" s="340"/>
      <c r="E29" s="340"/>
      <c r="F29" s="340"/>
      <c r="G29" s="463">
        <f>IF($N$1="NO","--N.A.--",[1]Mastersheet!C62)</f>
        <v>23558</v>
      </c>
      <c r="H29" s="463"/>
      <c r="I29" s="463"/>
      <c r="J29" s="463"/>
    </row>
    <row r="30" spans="1:10" ht="21.75" customHeight="1">
      <c r="A30" s="61">
        <v>6</v>
      </c>
      <c r="B30" s="340" t="s">
        <v>607</v>
      </c>
      <c r="C30" s="340"/>
      <c r="D30" s="340"/>
      <c r="E30" s="340"/>
      <c r="F30" s="340"/>
      <c r="G30" s="599" t="str">
        <f>IF($N$1="NO","--N.A.--",[1]Mastersheet!H62)</f>
        <v>30/06/2024</v>
      </c>
      <c r="H30" s="340"/>
      <c r="I30" s="340"/>
      <c r="J30" s="340"/>
    </row>
    <row r="31" spans="1:10">
      <c r="A31" s="329">
        <v>7</v>
      </c>
      <c r="B31" s="341" t="s">
        <v>608</v>
      </c>
      <c r="C31" s="341"/>
      <c r="D31" s="341"/>
      <c r="E31" s="341"/>
      <c r="F31" s="341"/>
      <c r="G31" s="600" t="str">
        <f>IF($N$1="NO","--N.A.--",[1]Mastersheet!G6)</f>
        <v>Superannuation Pension</v>
      </c>
      <c r="H31" s="600"/>
      <c r="I31" s="600"/>
      <c r="J31" s="600"/>
    </row>
    <row r="32" spans="1:10">
      <c r="A32" s="330"/>
      <c r="B32" s="341"/>
      <c r="C32" s="341"/>
      <c r="D32" s="341"/>
      <c r="E32" s="341"/>
      <c r="F32" s="341"/>
      <c r="G32" s="600"/>
      <c r="H32" s="600"/>
      <c r="I32" s="600"/>
      <c r="J32" s="600"/>
    </row>
    <row r="33" spans="1:10" ht="18.75" customHeight="1">
      <c r="A33" s="61">
        <v>8</v>
      </c>
      <c r="B33" s="341" t="s">
        <v>609</v>
      </c>
      <c r="C33" s="341"/>
      <c r="D33" s="341"/>
      <c r="E33" s="341"/>
      <c r="F33" s="341"/>
      <c r="G33" s="617">
        <f>IF($N$1="NO","--N.A.--",[1]Mastersheet!D70)</f>
        <v>0.33333333333333331</v>
      </c>
      <c r="H33" s="362"/>
      <c r="I33" s="362"/>
      <c r="J33" s="362"/>
    </row>
    <row r="34" spans="1:10">
      <c r="A34" s="485" t="s">
        <v>610</v>
      </c>
      <c r="B34" s="485"/>
      <c r="C34" s="485"/>
      <c r="D34" s="485"/>
      <c r="E34" s="485"/>
      <c r="F34" s="485"/>
      <c r="G34" s="485"/>
      <c r="H34" s="485"/>
      <c r="I34" s="485"/>
      <c r="J34" s="485"/>
    </row>
    <row r="35" spans="1:10">
      <c r="A35" s="268"/>
      <c r="B35" s="268"/>
      <c r="C35" s="268"/>
      <c r="D35" s="268"/>
      <c r="E35" s="268"/>
      <c r="F35" s="268"/>
      <c r="G35" s="268"/>
      <c r="H35" s="268"/>
      <c r="I35" s="268"/>
      <c r="J35" s="268"/>
    </row>
    <row r="36" spans="1:10">
      <c r="A36" s="318">
        <v>9</v>
      </c>
      <c r="B36" s="341" t="s">
        <v>611</v>
      </c>
      <c r="C36" s="341"/>
      <c r="D36" s="341"/>
      <c r="E36" s="341"/>
      <c r="F36" s="341"/>
      <c r="G36" s="618" t="s">
        <v>16</v>
      </c>
      <c r="H36" s="618"/>
      <c r="I36" s="618"/>
      <c r="J36" s="618"/>
    </row>
    <row r="37" spans="1:10">
      <c r="A37" s="318"/>
      <c r="B37" s="341"/>
      <c r="C37" s="341"/>
      <c r="D37" s="341"/>
      <c r="E37" s="341"/>
      <c r="F37" s="341"/>
      <c r="G37" s="618"/>
      <c r="H37" s="618"/>
      <c r="I37" s="618"/>
      <c r="J37" s="618"/>
    </row>
    <row r="38" spans="1:10">
      <c r="A38" s="318"/>
      <c r="B38" s="341"/>
      <c r="C38" s="341"/>
      <c r="D38" s="341"/>
      <c r="E38" s="341"/>
      <c r="F38" s="341"/>
      <c r="G38" s="618"/>
      <c r="H38" s="618"/>
      <c r="I38" s="618"/>
      <c r="J38" s="618"/>
    </row>
    <row r="39" spans="1:10">
      <c r="A39" s="598">
        <v>28</v>
      </c>
      <c r="B39" s="598"/>
      <c r="C39" s="598"/>
      <c r="D39" s="598"/>
      <c r="E39" s="598"/>
      <c r="F39" s="598"/>
      <c r="G39" s="598"/>
      <c r="H39" s="598"/>
      <c r="I39" s="598"/>
      <c r="J39" s="598"/>
    </row>
    <row r="40" spans="1:10">
      <c r="A40" s="318">
        <v>10</v>
      </c>
      <c r="B40" s="340" t="s">
        <v>612</v>
      </c>
      <c r="C40" s="340"/>
      <c r="D40" s="340"/>
      <c r="E40" s="340"/>
      <c r="F40" s="340"/>
      <c r="G40" s="599"/>
      <c r="H40" s="340"/>
      <c r="I40" s="340"/>
      <c r="J40" s="340"/>
    </row>
    <row r="41" spans="1:10">
      <c r="A41" s="318"/>
      <c r="B41" s="318" t="s">
        <v>613</v>
      </c>
      <c r="C41" s="339" t="s">
        <v>614</v>
      </c>
      <c r="D41" s="339"/>
      <c r="E41" s="339"/>
      <c r="F41" s="339"/>
      <c r="G41" s="600" t="str">
        <f>IF($N$1="NO","--N.A.--",[1]Pravesh!I197)</f>
        <v>Treasury  Bikaner</v>
      </c>
      <c r="H41" s="600"/>
      <c r="I41" s="600"/>
      <c r="J41" s="600"/>
    </row>
    <row r="42" spans="1:10">
      <c r="A42" s="318"/>
      <c r="B42" s="318"/>
      <c r="C42" s="339"/>
      <c r="D42" s="339"/>
      <c r="E42" s="339"/>
      <c r="F42" s="339"/>
      <c r="G42" s="600"/>
      <c r="H42" s="600"/>
      <c r="I42" s="600"/>
      <c r="J42" s="600"/>
    </row>
    <row r="43" spans="1:10" ht="18" customHeight="1">
      <c r="A43" s="318"/>
      <c r="B43" s="318" t="s">
        <v>615</v>
      </c>
      <c r="C43" s="462" t="s">
        <v>616</v>
      </c>
      <c r="D43" s="331" t="s">
        <v>617</v>
      </c>
      <c r="E43" s="331"/>
      <c r="F43" s="331"/>
      <c r="G43" s="608" t="str">
        <f>IF($N$1="NO","--N.A.--",[1]Pravesh!$A$561)</f>
        <v>State Bank Of India,Abcd Branch,Kotegate Bikaner</v>
      </c>
      <c r="H43" s="609"/>
      <c r="I43" s="609"/>
      <c r="J43" s="610"/>
    </row>
    <row r="44" spans="1:10">
      <c r="A44" s="318"/>
      <c r="B44" s="318"/>
      <c r="C44" s="462"/>
      <c r="D44" s="331"/>
      <c r="E44" s="331"/>
      <c r="F44" s="331"/>
      <c r="G44" s="611"/>
      <c r="H44" s="612"/>
      <c r="I44" s="612"/>
      <c r="J44" s="613"/>
    </row>
    <row r="45" spans="1:10" ht="4.5" hidden="1" customHeight="1">
      <c r="A45" s="318"/>
      <c r="B45" s="318"/>
      <c r="C45" s="462"/>
      <c r="D45" s="331"/>
      <c r="E45" s="331"/>
      <c r="F45" s="331"/>
      <c r="G45" s="614"/>
      <c r="H45" s="615"/>
      <c r="I45" s="615"/>
      <c r="J45" s="616"/>
    </row>
    <row r="46" spans="1:10" ht="26.25" customHeight="1">
      <c r="A46" s="318"/>
      <c r="B46" s="318"/>
      <c r="C46" s="462" t="s">
        <v>265</v>
      </c>
      <c r="D46" s="601" t="s">
        <v>618</v>
      </c>
      <c r="E46" s="602"/>
      <c r="F46" s="603"/>
      <c r="G46" s="607" t="str">
        <f>IF($N$1="NO","--N.A.--",[1]Mastersheet!$G$15)</f>
        <v>012345678987654300</v>
      </c>
      <c r="H46" s="607"/>
      <c r="I46" s="607"/>
      <c r="J46" s="607"/>
    </row>
    <row r="47" spans="1:10" ht="24" hidden="1" customHeight="1">
      <c r="A47" s="318"/>
      <c r="B47" s="318"/>
      <c r="C47" s="462"/>
      <c r="D47" s="604"/>
      <c r="E47" s="605"/>
      <c r="F47" s="606"/>
      <c r="G47" s="607"/>
      <c r="H47" s="607"/>
      <c r="I47" s="607"/>
      <c r="J47" s="607"/>
    </row>
    <row r="48" spans="1:10">
      <c r="A48" s="318"/>
      <c r="B48" s="61" t="s">
        <v>619</v>
      </c>
      <c r="C48" s="340" t="s">
        <v>620</v>
      </c>
      <c r="D48" s="340"/>
      <c r="E48" s="340"/>
      <c r="F48" s="340"/>
      <c r="G48" s="599" t="str">
        <f>IF($N$1="NO","--N.A.--",PROPER(CONCATENATE([1]Mastersheet!B14,"  ",[1]Mastersheet!B15)))</f>
        <v>Treasury  Bikaner</v>
      </c>
      <c r="H48" s="340"/>
      <c r="I48" s="340"/>
      <c r="J48" s="340"/>
    </row>
    <row r="49" spans="1:10" ht="9" customHeight="1">
      <c r="A49" s="162" t="s">
        <v>621</v>
      </c>
      <c r="B49" s="54"/>
      <c r="C49" s="54"/>
      <c r="D49" s="54"/>
      <c r="E49" s="54"/>
      <c r="F49" s="54"/>
      <c r="G49" s="54"/>
      <c r="H49" s="54"/>
      <c r="I49" s="54"/>
      <c r="J49" s="54"/>
    </row>
    <row r="50" spans="1:10">
      <c r="A50" s="54"/>
      <c r="B50" s="54"/>
      <c r="C50" s="54"/>
      <c r="D50" s="54"/>
      <c r="E50" s="275" t="s">
        <v>169</v>
      </c>
      <c r="F50" s="275"/>
      <c r="G50" s="127"/>
      <c r="H50" s="127"/>
      <c r="I50" s="127"/>
      <c r="J50" s="127"/>
    </row>
    <row r="51" spans="1:10">
      <c r="A51" s="54" t="s">
        <v>168</v>
      </c>
      <c r="B51" s="274" t="str">
        <f>IF($N$1="NO","--N.A.--",[1]RI0!B71)</f>
        <v>BIKANER</v>
      </c>
      <c r="C51" s="274"/>
      <c r="D51" s="274"/>
      <c r="E51" s="269" t="s">
        <v>622</v>
      </c>
      <c r="F51" s="269"/>
      <c r="G51" s="275" t="str">
        <f>IF($N$1="NO","--N.A.--",[1]Mastersheet!B3)</f>
        <v>ABCD</v>
      </c>
      <c r="H51" s="275"/>
      <c r="I51" s="275"/>
      <c r="J51" s="275"/>
    </row>
    <row r="52" spans="1:10">
      <c r="A52" s="54" t="s">
        <v>117</v>
      </c>
      <c r="B52" s="544">
        <f ca="1">IF($N$1="NO","--N.A.--",[1]Pravesh!I202)</f>
        <v>45550</v>
      </c>
      <c r="C52" s="544"/>
      <c r="D52" s="544"/>
      <c r="E52" s="269"/>
      <c r="F52" s="269"/>
      <c r="G52" s="536" t="str">
        <f>IF($N$1="NO","--N.A.--",[1]Mastersheet!B8)</f>
        <v>NEAR STATION</v>
      </c>
      <c r="H52" s="536"/>
      <c r="I52" s="536"/>
      <c r="J52" s="536"/>
    </row>
    <row r="53" spans="1:10" ht="21" customHeight="1">
      <c r="A53" s="54"/>
      <c r="B53" s="54"/>
      <c r="C53" s="54"/>
      <c r="D53" s="54"/>
      <c r="E53" s="269"/>
      <c r="F53" s="269"/>
      <c r="G53" s="536"/>
      <c r="H53" s="536"/>
      <c r="I53" s="536"/>
      <c r="J53" s="536"/>
    </row>
    <row r="54" spans="1:10" ht="18" customHeight="1">
      <c r="A54" s="160" t="s">
        <v>623</v>
      </c>
      <c r="B54" s="270" t="s">
        <v>624</v>
      </c>
      <c r="C54" s="270"/>
      <c r="D54" s="270"/>
      <c r="E54" s="270"/>
      <c r="F54" s="270"/>
      <c r="G54" s="270"/>
      <c r="H54" s="270"/>
      <c r="I54" s="270"/>
      <c r="J54" s="270"/>
    </row>
    <row r="55" spans="1:10">
      <c r="A55" s="54"/>
      <c r="B55" s="270"/>
      <c r="C55" s="270"/>
      <c r="D55" s="270"/>
      <c r="E55" s="270"/>
      <c r="F55" s="270"/>
      <c r="G55" s="270"/>
      <c r="H55" s="270"/>
      <c r="I55" s="270"/>
      <c r="J55" s="270"/>
    </row>
    <row r="56" spans="1:10">
      <c r="A56" s="54"/>
      <c r="B56" s="270"/>
      <c r="C56" s="270"/>
      <c r="D56" s="270"/>
      <c r="E56" s="270"/>
      <c r="F56" s="270"/>
      <c r="G56" s="270"/>
      <c r="H56" s="270"/>
      <c r="I56" s="270"/>
      <c r="J56" s="270"/>
    </row>
    <row r="57" spans="1:10">
      <c r="A57" s="342" t="s">
        <v>625</v>
      </c>
      <c r="B57" s="342"/>
      <c r="C57" s="342"/>
      <c r="D57" s="342"/>
      <c r="E57" s="342"/>
      <c r="F57" s="342"/>
      <c r="G57" s="342"/>
      <c r="H57" s="342"/>
      <c r="I57" s="342"/>
      <c r="J57" s="342"/>
    </row>
    <row r="58" spans="1:10">
      <c r="A58" s="342" t="s">
        <v>626</v>
      </c>
      <c r="B58" s="342"/>
      <c r="C58" s="342"/>
      <c r="D58" s="342"/>
      <c r="E58" s="342"/>
      <c r="F58" s="342"/>
      <c r="G58" s="342"/>
      <c r="H58" s="342"/>
      <c r="I58" s="342"/>
      <c r="J58" s="342"/>
    </row>
    <row r="59" spans="1:10">
      <c r="A59" s="54"/>
      <c r="B59" s="274" t="s">
        <v>627</v>
      </c>
      <c r="C59" s="274"/>
      <c r="D59" s="274"/>
      <c r="E59" s="54" t="str">
        <f>IF($N$1="NO","--N.A.--",'[1]Family data'!F3)</f>
        <v>Shri</v>
      </c>
      <c r="F59" s="274" t="str">
        <f>IF($N$1="NO","--N.A.--",[1]Mastersheet!B3)</f>
        <v>ABCD</v>
      </c>
      <c r="G59" s="274"/>
      <c r="H59" s="274"/>
      <c r="I59" s="274"/>
      <c r="J59" s="274"/>
    </row>
    <row r="60" spans="1:10">
      <c r="A60" s="54"/>
      <c r="B60" s="274" t="s">
        <v>628</v>
      </c>
      <c r="C60" s="274"/>
      <c r="D60" s="274"/>
      <c r="E60" s="275" t="str">
        <f>IF($N$1="NO","--N.A.--",[1]Mastersheet!B4)</f>
        <v>S.D.I.</v>
      </c>
      <c r="F60" s="275"/>
      <c r="G60" s="275"/>
      <c r="H60" s="275" t="s">
        <v>629</v>
      </c>
      <c r="I60" s="275"/>
      <c r="J60" s="275"/>
    </row>
    <row r="61" spans="1:10">
      <c r="A61" s="54"/>
      <c r="B61" s="274" t="s">
        <v>630</v>
      </c>
      <c r="C61" s="274"/>
      <c r="D61" s="274"/>
      <c r="E61" s="274"/>
      <c r="F61" s="274"/>
      <c r="G61" s="274"/>
      <c r="H61" s="274"/>
      <c r="I61" s="274"/>
      <c r="J61" s="274"/>
    </row>
    <row r="62" spans="1:10">
      <c r="A62" s="54"/>
      <c r="B62" s="149"/>
      <c r="C62" s="149"/>
      <c r="D62" s="149"/>
      <c r="E62" s="149"/>
      <c r="F62" s="149"/>
      <c r="G62" s="149"/>
      <c r="H62" s="149"/>
      <c r="I62" s="149"/>
      <c r="J62" s="149"/>
    </row>
    <row r="63" spans="1:10">
      <c r="A63" s="54" t="s">
        <v>168</v>
      </c>
      <c r="B63" s="274" t="str">
        <f>IF($N$1="NO","--N.A.--",[1]Pravesh!H332)</f>
        <v/>
      </c>
      <c r="C63" s="274"/>
      <c r="D63" s="274"/>
      <c r="E63" s="54"/>
      <c r="F63" s="54"/>
      <c r="G63" s="54" t="s">
        <v>169</v>
      </c>
      <c r="H63" s="54"/>
      <c r="I63" s="54"/>
      <c r="J63" s="54"/>
    </row>
    <row r="64" spans="1:10">
      <c r="A64" s="54" t="s">
        <v>117</v>
      </c>
      <c r="B64" s="520">
        <f ca="1">IF($N$1="NO","--N.A.--",[1]Pravesh!H333)</f>
        <v>45550</v>
      </c>
      <c r="C64" s="520"/>
      <c r="D64" s="520"/>
      <c r="E64" s="54"/>
      <c r="F64" s="54"/>
      <c r="G64" s="54" t="s">
        <v>631</v>
      </c>
      <c r="H64" s="54"/>
      <c r="I64" s="54"/>
      <c r="J64" s="54"/>
    </row>
    <row r="65" spans="1:10">
      <c r="A65" s="172" t="s">
        <v>623</v>
      </c>
      <c r="B65" s="323" t="s">
        <v>632</v>
      </c>
      <c r="C65" s="323"/>
      <c r="D65" s="323"/>
      <c r="E65" s="323"/>
      <c r="F65" s="323"/>
      <c r="G65" s="323"/>
      <c r="H65" s="323"/>
      <c r="I65" s="323"/>
      <c r="J65" s="323"/>
    </row>
    <row r="66" spans="1:10">
      <c r="A66" s="86"/>
      <c r="B66" s="595"/>
      <c r="C66" s="595"/>
      <c r="D66" s="595"/>
      <c r="E66" s="595"/>
      <c r="F66" s="595"/>
      <c r="G66" s="595"/>
      <c r="H66" s="595"/>
      <c r="I66" s="595"/>
      <c r="J66" s="595"/>
    </row>
    <row r="67" spans="1:10">
      <c r="A67" s="173"/>
      <c r="B67" s="596"/>
      <c r="C67" s="596"/>
      <c r="D67" s="596"/>
      <c r="E67" s="596"/>
      <c r="F67" s="596"/>
      <c r="G67" s="596"/>
      <c r="H67" s="596"/>
      <c r="I67" s="596"/>
      <c r="J67" s="596"/>
    </row>
    <row r="68" spans="1:10">
      <c r="A68" s="174" t="s">
        <v>633</v>
      </c>
      <c r="B68" s="597" t="s">
        <v>634</v>
      </c>
      <c r="C68" s="597"/>
      <c r="D68" s="597"/>
      <c r="E68" s="597"/>
      <c r="F68" s="597"/>
      <c r="G68" s="597"/>
      <c r="H68" s="597"/>
      <c r="I68" s="597"/>
      <c r="J68" s="597"/>
    </row>
    <row r="69" spans="1:10">
      <c r="A69" s="342" t="s">
        <v>635</v>
      </c>
      <c r="B69" s="342"/>
      <c r="C69" s="342"/>
      <c r="D69" s="342"/>
      <c r="E69" s="342"/>
      <c r="F69" s="342"/>
      <c r="G69" s="342"/>
      <c r="H69" s="342"/>
      <c r="I69" s="342"/>
      <c r="J69" s="342"/>
    </row>
    <row r="70" spans="1:10" ht="18" customHeight="1">
      <c r="A70" s="175">
        <v>1</v>
      </c>
      <c r="B70" s="593" t="s">
        <v>636</v>
      </c>
      <c r="C70" s="265"/>
      <c r="D70" s="265"/>
      <c r="E70" s="265"/>
      <c r="F70" s="265"/>
      <c r="G70" s="265"/>
      <c r="H70" s="265"/>
      <c r="I70" s="265"/>
      <c r="J70" s="594"/>
    </row>
    <row r="71" spans="1:10">
      <c r="A71" s="61" t="s">
        <v>194</v>
      </c>
      <c r="B71" s="331" t="s">
        <v>637</v>
      </c>
      <c r="C71" s="331"/>
      <c r="D71" s="331"/>
      <c r="E71" s="331"/>
      <c r="F71" s="331"/>
      <c r="G71" s="331"/>
      <c r="H71" s="331"/>
      <c r="I71" s="331"/>
      <c r="J71" s="331"/>
    </row>
    <row r="72" spans="1:10">
      <c r="A72" s="329" t="s">
        <v>196</v>
      </c>
      <c r="B72" s="341" t="s">
        <v>638</v>
      </c>
      <c r="C72" s="341"/>
      <c r="D72" s="341"/>
      <c r="E72" s="341"/>
      <c r="F72" s="341"/>
      <c r="G72" s="341"/>
      <c r="H72" s="341"/>
      <c r="I72" s="341"/>
      <c r="J72" s="341"/>
    </row>
    <row r="73" spans="1:10">
      <c r="A73" s="330"/>
      <c r="B73" s="341"/>
      <c r="C73" s="341"/>
      <c r="D73" s="341"/>
      <c r="E73" s="341"/>
      <c r="F73" s="341"/>
      <c r="G73" s="341"/>
      <c r="H73" s="341"/>
      <c r="I73" s="341"/>
      <c r="J73" s="341"/>
    </row>
    <row r="74" spans="1:10" ht="19.5" customHeight="1">
      <c r="A74" s="329" t="s">
        <v>295</v>
      </c>
      <c r="B74" s="341" t="s">
        <v>639</v>
      </c>
      <c r="C74" s="341"/>
      <c r="D74" s="341"/>
      <c r="E74" s="341"/>
      <c r="F74" s="341"/>
      <c r="G74" s="341"/>
      <c r="H74" s="341"/>
      <c r="I74" s="591">
        <f>[1]Mastersheet!H72</f>
        <v>1720740</v>
      </c>
      <c r="J74" s="591"/>
    </row>
    <row r="75" spans="1:10">
      <c r="A75" s="330"/>
      <c r="B75" s="341"/>
      <c r="C75" s="341"/>
      <c r="D75" s="341"/>
      <c r="E75" s="341"/>
      <c r="F75" s="341"/>
      <c r="G75" s="341"/>
      <c r="H75" s="341"/>
      <c r="I75" s="591"/>
      <c r="J75" s="591"/>
    </row>
    <row r="76" spans="1:10">
      <c r="A76" s="61" t="s">
        <v>640</v>
      </c>
      <c r="B76" s="340" t="s">
        <v>641</v>
      </c>
      <c r="C76" s="340"/>
      <c r="D76" s="340"/>
      <c r="E76" s="340"/>
      <c r="F76" s="340"/>
      <c r="G76" s="340"/>
      <c r="H76" s="340"/>
      <c r="I76" s="591">
        <f>[1]Mastersheet!H73</f>
        <v>35000</v>
      </c>
      <c r="J76" s="591"/>
    </row>
    <row r="77" spans="1:10">
      <c r="A77" s="329">
        <v>2</v>
      </c>
      <c r="B77" s="464" t="s">
        <v>642</v>
      </c>
      <c r="C77" s="464"/>
      <c r="D77" s="464"/>
      <c r="E77" s="464"/>
      <c r="F77" s="464"/>
      <c r="G77" s="464"/>
      <c r="H77" s="464"/>
      <c r="I77" s="464"/>
      <c r="J77" s="464"/>
    </row>
    <row r="78" spans="1:10">
      <c r="A78" s="338"/>
      <c r="B78" s="510"/>
      <c r="C78" s="510"/>
      <c r="D78" s="510"/>
      <c r="E78" s="510"/>
      <c r="F78" s="510"/>
      <c r="G78" s="510"/>
      <c r="H78" s="510"/>
      <c r="I78" s="510"/>
      <c r="J78" s="510"/>
    </row>
    <row r="79" spans="1:10">
      <c r="A79" s="330"/>
      <c r="B79" s="510"/>
      <c r="C79" s="510"/>
      <c r="D79" s="510"/>
      <c r="E79" s="510"/>
      <c r="F79" s="510"/>
      <c r="G79" s="510"/>
      <c r="H79" s="510"/>
      <c r="I79" s="510"/>
      <c r="J79" s="510"/>
    </row>
    <row r="80" spans="1:10" ht="18" customHeight="1">
      <c r="A80" s="329">
        <v>3</v>
      </c>
      <c r="B80" s="339" t="s">
        <v>643</v>
      </c>
      <c r="C80" s="339"/>
      <c r="D80" s="339"/>
      <c r="E80" s="339"/>
      <c r="F80" s="339"/>
      <c r="G80" s="339"/>
      <c r="H80" s="339"/>
      <c r="I80" s="592">
        <f ca="1">IF($N$1="NO","--N.A.--",IF('[1]Family data'!D6&gt;0,'[1]Family data'!D6,""))</f>
        <v>45550</v>
      </c>
      <c r="J80" s="592"/>
    </row>
    <row r="81" spans="1:10">
      <c r="A81" s="330"/>
      <c r="B81" s="339"/>
      <c r="C81" s="339"/>
      <c r="D81" s="339"/>
      <c r="E81" s="339"/>
      <c r="F81" s="339"/>
      <c r="G81" s="339"/>
      <c r="H81" s="339"/>
      <c r="I81" s="592"/>
      <c r="J81" s="592"/>
    </row>
    <row r="82" spans="1:10" ht="7.5" customHeight="1">
      <c r="A82" s="160"/>
      <c r="B82" s="54"/>
      <c r="C82" s="54"/>
      <c r="D82" s="54"/>
      <c r="E82" s="54"/>
      <c r="F82" s="54"/>
      <c r="G82" s="54"/>
      <c r="H82" s="54"/>
      <c r="I82" s="54"/>
      <c r="J82" s="54"/>
    </row>
    <row r="83" spans="1:10">
      <c r="A83" s="54" t="s">
        <v>644</v>
      </c>
      <c r="B83" s="274" t="str">
        <f>IF($N$1="NO","--N.A.--",[1]Pravesh!H332)</f>
        <v/>
      </c>
      <c r="C83" s="274"/>
      <c r="D83" s="274"/>
      <c r="E83" s="275" t="s">
        <v>169</v>
      </c>
      <c r="F83" s="275"/>
      <c r="G83" s="275"/>
      <c r="H83" s="275"/>
      <c r="I83" s="275"/>
      <c r="J83" s="275"/>
    </row>
    <row r="84" spans="1:10">
      <c r="A84" s="54" t="s">
        <v>645</v>
      </c>
      <c r="B84" s="520">
        <f ca="1">IF($N$1="NO","--N.A.--",[1]Pravesh!H333)</f>
        <v>45550</v>
      </c>
      <c r="C84" s="520"/>
      <c r="D84" s="520"/>
      <c r="E84" s="590" t="str">
        <f>[1]Mastersheet!G9</f>
        <v>DEPUTY DIRECTOR, XXXXXXXXX  RAJ, BIKANER</v>
      </c>
      <c r="F84" s="590"/>
      <c r="G84" s="590"/>
      <c r="H84" s="590"/>
      <c r="I84" s="590"/>
      <c r="J84" s="590"/>
    </row>
    <row r="85" spans="1:10">
      <c r="E85" s="590"/>
      <c r="F85" s="590"/>
      <c r="G85" s="590"/>
      <c r="H85" s="590"/>
      <c r="I85" s="590"/>
      <c r="J85" s="590"/>
    </row>
  </sheetData>
  <mergeCells count="89">
    <mergeCell ref="A18:J19"/>
    <mergeCell ref="B21:F21"/>
    <mergeCell ref="I10:J14"/>
    <mergeCell ref="F11:G14"/>
    <mergeCell ref="A12:D14"/>
    <mergeCell ref="B15:J15"/>
    <mergeCell ref="B17:J17"/>
    <mergeCell ref="G21:J21"/>
    <mergeCell ref="A2:J2"/>
    <mergeCell ref="A3:J3"/>
    <mergeCell ref="A4:J6"/>
    <mergeCell ref="A7:J8"/>
    <mergeCell ref="A9:J9"/>
    <mergeCell ref="A22:A23"/>
    <mergeCell ref="B22:F23"/>
    <mergeCell ref="G22:J23"/>
    <mergeCell ref="B29:F29"/>
    <mergeCell ref="G29:J29"/>
    <mergeCell ref="A24:A26"/>
    <mergeCell ref="B24:F26"/>
    <mergeCell ref="G24:J26"/>
    <mergeCell ref="A27:A28"/>
    <mergeCell ref="B27:F28"/>
    <mergeCell ref="G27:J28"/>
    <mergeCell ref="B30:F30"/>
    <mergeCell ref="G30:J30"/>
    <mergeCell ref="A31:A32"/>
    <mergeCell ref="B31:F32"/>
    <mergeCell ref="G31:J32"/>
    <mergeCell ref="B33:F33"/>
    <mergeCell ref="G33:J33"/>
    <mergeCell ref="A34:J35"/>
    <mergeCell ref="A36:A38"/>
    <mergeCell ref="B36:F38"/>
    <mergeCell ref="G36:J38"/>
    <mergeCell ref="A39:J39"/>
    <mergeCell ref="A40:A48"/>
    <mergeCell ref="B40:F40"/>
    <mergeCell ref="G40:J40"/>
    <mergeCell ref="B41:B42"/>
    <mergeCell ref="C41:F42"/>
    <mergeCell ref="G41:J42"/>
    <mergeCell ref="B43:B47"/>
    <mergeCell ref="C43:C45"/>
    <mergeCell ref="D43:F45"/>
    <mergeCell ref="C46:C47"/>
    <mergeCell ref="D46:F47"/>
    <mergeCell ref="G46:J47"/>
    <mergeCell ref="C48:F48"/>
    <mergeCell ref="G48:J48"/>
    <mergeCell ref="G43:J45"/>
    <mergeCell ref="B64:D64"/>
    <mergeCell ref="B65:J67"/>
    <mergeCell ref="B68:J68"/>
    <mergeCell ref="B51:D51"/>
    <mergeCell ref="E51:F53"/>
    <mergeCell ref="G51:J51"/>
    <mergeCell ref="B52:D52"/>
    <mergeCell ref="G52:J53"/>
    <mergeCell ref="E50:F50"/>
    <mergeCell ref="B70:J70"/>
    <mergeCell ref="B71:J71"/>
    <mergeCell ref="A72:A73"/>
    <mergeCell ref="B72:J73"/>
    <mergeCell ref="A69:J69"/>
    <mergeCell ref="B54:J56"/>
    <mergeCell ref="A57:J57"/>
    <mergeCell ref="A58:J58"/>
    <mergeCell ref="B59:D59"/>
    <mergeCell ref="F59:J59"/>
    <mergeCell ref="B60:D60"/>
    <mergeCell ref="E60:G60"/>
    <mergeCell ref="H60:J60"/>
    <mergeCell ref="B61:J61"/>
    <mergeCell ref="B63:D63"/>
    <mergeCell ref="A74:A75"/>
    <mergeCell ref="B74:H75"/>
    <mergeCell ref="I74:J75"/>
    <mergeCell ref="A77:A79"/>
    <mergeCell ref="B77:J79"/>
    <mergeCell ref="B84:D84"/>
    <mergeCell ref="E84:J85"/>
    <mergeCell ref="B76:H76"/>
    <mergeCell ref="I76:J76"/>
    <mergeCell ref="A80:A81"/>
    <mergeCell ref="B80:H81"/>
    <mergeCell ref="I80:J81"/>
    <mergeCell ref="B83:D83"/>
    <mergeCell ref="E83:J83"/>
  </mergeCells>
  <pageMargins left="0.55118110236220474" right="0.35433070866141736" top="0.59055118110236227" bottom="0.51181102362204722" header="0.51181102362204722" footer="0.47244094488188981"/>
  <pageSetup paperSize="9" scale="98" orientation="portrait" r:id="rId1"/>
  <headerFooter alignWithMargins="0">
    <oddFooter>&amp;L16.18.1.22.5.19.8√97263.0458756048</oddFooter>
  </headerFooter>
  <rowBreaks count="1" manualBreakCount="1">
    <brk id="38" max="9" man="1"/>
  </rowBreaks>
</worksheet>
</file>

<file path=xl/worksheets/sheet17.xml><?xml version="1.0" encoding="utf-8"?>
<worksheet xmlns="http://schemas.openxmlformats.org/spreadsheetml/2006/main" xmlns:r="http://schemas.openxmlformats.org/officeDocument/2006/relationships">
  <sheetPr codeName="Sheet29">
    <pageSetUpPr fitToPage="1"/>
  </sheetPr>
  <dimension ref="A1:I49"/>
  <sheetViews>
    <sheetView view="pageBreakPreview" zoomScaleSheetLayoutView="100" workbookViewId="0">
      <selection activeCell="M7" sqref="M7"/>
    </sheetView>
  </sheetViews>
  <sheetFormatPr defaultColWidth="9.140625" defaultRowHeight="15.75"/>
  <cols>
    <col min="1" max="2" width="9.140625" style="147"/>
    <col min="3" max="3" width="11" style="147" customWidth="1"/>
    <col min="4" max="4" width="11.85546875" style="147" bestFit="1" customWidth="1"/>
    <col min="5" max="5" width="9.140625" style="147"/>
    <col min="6" max="6" width="11.85546875" style="147" bestFit="1" customWidth="1"/>
    <col min="7" max="8" width="9.140625" style="147"/>
    <col min="9" max="9" width="9.7109375" style="147" customWidth="1"/>
    <col min="10" max="16384" width="9.140625" style="147"/>
  </cols>
  <sheetData>
    <row r="1" spans="1:9">
      <c r="A1" s="54"/>
      <c r="B1" s="54"/>
      <c r="C1" s="54"/>
      <c r="D1" s="54"/>
      <c r="E1" s="54"/>
      <c r="F1" s="54"/>
      <c r="G1" s="54"/>
      <c r="H1" s="54"/>
      <c r="I1" s="54">
        <v>29</v>
      </c>
    </row>
    <row r="2" spans="1:9">
      <c r="A2" s="342" t="s">
        <v>151</v>
      </c>
      <c r="B2" s="342"/>
      <c r="C2" s="342"/>
      <c r="D2" s="342"/>
      <c r="E2" s="342"/>
      <c r="F2" s="342"/>
      <c r="G2" s="342"/>
      <c r="H2" s="342"/>
      <c r="I2" s="342"/>
    </row>
    <row r="3" spans="1:9">
      <c r="A3" s="275" t="s">
        <v>646</v>
      </c>
      <c r="B3" s="275"/>
      <c r="C3" s="275"/>
      <c r="D3" s="275"/>
      <c r="E3" s="275"/>
      <c r="F3" s="275"/>
      <c r="G3" s="275"/>
      <c r="H3" s="275"/>
      <c r="I3" s="275"/>
    </row>
    <row r="4" spans="1:9">
      <c r="A4" s="54" t="s">
        <v>118</v>
      </c>
      <c r="B4" s="54"/>
      <c r="C4" s="54"/>
      <c r="D4" s="54"/>
      <c r="E4" s="54"/>
      <c r="F4" s="54"/>
      <c r="G4" s="54"/>
      <c r="H4" s="54"/>
      <c r="I4" s="54"/>
    </row>
    <row r="5" spans="1:9">
      <c r="A5" s="270" t="str">
        <f>IF([1]Mastersheet!$B$67="C","--N.A.--",[1]Mastersheet!G9)</f>
        <v>DEPUTY DIRECTOR, XXXXXXXXX  RAJ, BIKANER</v>
      </c>
      <c r="B5" s="270"/>
      <c r="C5" s="270"/>
      <c r="D5" s="270"/>
      <c r="E5" s="270"/>
      <c r="F5" s="275" t="s">
        <v>647</v>
      </c>
      <c r="G5" s="275"/>
      <c r="H5" s="275"/>
      <c r="I5" s="275"/>
    </row>
    <row r="6" spans="1:9">
      <c r="A6" s="270"/>
      <c r="B6" s="270"/>
      <c r="C6" s="270"/>
      <c r="D6" s="270"/>
      <c r="E6" s="270"/>
      <c r="F6" s="54"/>
      <c r="G6" s="54"/>
      <c r="H6" s="54"/>
      <c r="I6" s="54"/>
    </row>
    <row r="7" spans="1:9">
      <c r="A7" s="270"/>
      <c r="B7" s="270"/>
      <c r="C7" s="270"/>
      <c r="D7" s="270"/>
      <c r="E7" s="270"/>
      <c r="F7" s="275" t="s">
        <v>648</v>
      </c>
      <c r="G7" s="275"/>
      <c r="H7" s="275"/>
      <c r="I7" s="275"/>
    </row>
    <row r="8" spans="1:9">
      <c r="B8" s="54"/>
      <c r="C8" s="54"/>
      <c r="D8" s="54"/>
      <c r="E8" s="54"/>
      <c r="F8" s="54"/>
      <c r="G8" s="54"/>
      <c r="H8" s="54"/>
      <c r="I8" s="54"/>
    </row>
    <row r="9" spans="1:9">
      <c r="A9" s="162" t="s">
        <v>649</v>
      </c>
      <c r="B9" s="108" t="s">
        <v>339</v>
      </c>
      <c r="C9" s="275" t="str">
        <f>UPPER([1]Mastersheet!B3)</f>
        <v>ABCD</v>
      </c>
      <c r="D9" s="275"/>
      <c r="E9" s="275"/>
      <c r="F9" s="275"/>
      <c r="G9" s="275"/>
      <c r="H9" s="127" t="s">
        <v>650</v>
      </c>
      <c r="I9" s="127"/>
    </row>
    <row r="10" spans="1:9">
      <c r="A10" s="270" t="s">
        <v>651</v>
      </c>
      <c r="B10" s="270"/>
      <c r="C10" s="270"/>
      <c r="D10" s="270"/>
      <c r="E10" s="270"/>
      <c r="F10" s="270"/>
      <c r="G10" s="270"/>
      <c r="H10" s="270"/>
      <c r="I10" s="270"/>
    </row>
    <row r="11" spans="1:9">
      <c r="A11" s="270"/>
      <c r="B11" s="270"/>
      <c r="C11" s="270"/>
      <c r="D11" s="270"/>
      <c r="E11" s="270"/>
      <c r="F11" s="270"/>
      <c r="G11" s="270"/>
      <c r="H11" s="270"/>
      <c r="I11" s="270"/>
    </row>
    <row r="12" spans="1:9" ht="16.5" customHeight="1">
      <c r="A12" s="462" t="s">
        <v>652</v>
      </c>
      <c r="B12" s="462"/>
      <c r="C12" s="462"/>
      <c r="D12" s="462" t="s">
        <v>653</v>
      </c>
      <c r="E12" s="462"/>
      <c r="F12" s="362" t="s">
        <v>654</v>
      </c>
      <c r="G12" s="362"/>
      <c r="H12" s="362"/>
      <c r="I12" s="362"/>
    </row>
    <row r="13" spans="1:9" ht="31.5" customHeight="1">
      <c r="A13" s="462"/>
      <c r="B13" s="462"/>
      <c r="C13" s="462"/>
      <c r="D13" s="462"/>
      <c r="E13" s="462"/>
      <c r="F13" s="462" t="s">
        <v>574</v>
      </c>
      <c r="G13" s="367" t="s">
        <v>655</v>
      </c>
      <c r="H13" s="367"/>
      <c r="I13" s="367"/>
    </row>
    <row r="14" spans="1:9">
      <c r="A14" s="462"/>
      <c r="B14" s="462"/>
      <c r="C14" s="462"/>
      <c r="D14" s="462"/>
      <c r="E14" s="462"/>
      <c r="F14" s="462"/>
      <c r="G14" s="367"/>
      <c r="H14" s="367"/>
      <c r="I14" s="367"/>
    </row>
    <row r="15" spans="1:9">
      <c r="A15" s="462"/>
      <c r="B15" s="462"/>
      <c r="C15" s="462"/>
      <c r="D15" s="462"/>
      <c r="E15" s="462"/>
      <c r="F15" s="462"/>
      <c r="G15" s="367"/>
      <c r="H15" s="367"/>
      <c r="I15" s="367"/>
    </row>
    <row r="16" spans="1:9">
      <c r="A16" s="362">
        <v>1</v>
      </c>
      <c r="B16" s="362"/>
      <c r="C16" s="362"/>
      <c r="D16" s="362">
        <v>2</v>
      </c>
      <c r="E16" s="362"/>
      <c r="F16" s="62">
        <v>3</v>
      </c>
      <c r="G16" s="362">
        <v>4</v>
      </c>
      <c r="H16" s="362"/>
      <c r="I16" s="362"/>
    </row>
    <row r="17" spans="1:9" ht="15.75" customHeight="1">
      <c r="A17" s="462" t="str">
        <f>IF('[1]Family data'!$H$102="X",'[1]Family data'!$B$24,"N.A.")</f>
        <v>DCQ</v>
      </c>
      <c r="B17" s="462"/>
      <c r="C17" s="462"/>
      <c r="D17" s="318" t="str">
        <f>IF('[1]Family data'!$H$102="Y",'[1]Family data'!$G$24,IF('[1]Family data'!$H$102="X",'[1]Family data'!$G$24,"N.A."))</f>
        <v>Son</v>
      </c>
      <c r="E17" s="318"/>
      <c r="F17" s="636" t="str">
        <f>IF('[1]Family data'!$H$102="Y",'[1]Family data'!$H$24,"N.A.")</f>
        <v>N.A.</v>
      </c>
      <c r="G17" s="639" t="str">
        <f>IF('[1]Family data'!$H$102="Y",'[1]Family data'!$B$24,"N.A.")</f>
        <v>N.A.</v>
      </c>
      <c r="H17" s="640"/>
      <c r="I17" s="641"/>
    </row>
    <row r="18" spans="1:9">
      <c r="A18" s="462" t="str">
        <f>IF('[1]Family data'!$H$102="X",'[1]Family data'!$D$24,"N.A.")</f>
        <v>NEAR STATION</v>
      </c>
      <c r="B18" s="462"/>
      <c r="C18" s="462"/>
      <c r="D18" s="318"/>
      <c r="E18" s="318"/>
      <c r="F18" s="637"/>
      <c r="G18" s="462" t="str">
        <f>IF('[1]Family data'!$H$102="Y",'[1]Family data'!$D$24,"N.A.")</f>
        <v>N.A.</v>
      </c>
      <c r="H18" s="462"/>
      <c r="I18" s="462"/>
    </row>
    <row r="19" spans="1:9">
      <c r="A19" s="462"/>
      <c r="B19" s="462"/>
      <c r="C19" s="462"/>
      <c r="D19" s="318"/>
      <c r="E19" s="318"/>
      <c r="F19" s="637"/>
      <c r="G19" s="462"/>
      <c r="H19" s="462"/>
      <c r="I19" s="462"/>
    </row>
    <row r="20" spans="1:9">
      <c r="A20" s="462"/>
      <c r="B20" s="462"/>
      <c r="C20" s="462"/>
      <c r="D20" s="318"/>
      <c r="E20" s="318"/>
      <c r="F20" s="638"/>
      <c r="G20" s="462"/>
      <c r="H20" s="462"/>
      <c r="I20" s="462"/>
    </row>
    <row r="21" spans="1:9" ht="15.75" customHeight="1">
      <c r="A21" s="436" t="s">
        <v>656</v>
      </c>
      <c r="B21" s="438"/>
      <c r="C21" s="633" t="s">
        <v>657</v>
      </c>
      <c r="D21" s="462" t="s">
        <v>658</v>
      </c>
      <c r="E21" s="462" t="s">
        <v>659</v>
      </c>
      <c r="F21" s="462"/>
      <c r="G21" s="462"/>
      <c r="H21" s="462" t="s">
        <v>660</v>
      </c>
      <c r="I21" s="462"/>
    </row>
    <row r="22" spans="1:9">
      <c r="A22" s="439"/>
      <c r="B22" s="441"/>
      <c r="C22" s="634"/>
      <c r="D22" s="462"/>
      <c r="E22" s="462"/>
      <c r="F22" s="462"/>
      <c r="G22" s="462"/>
      <c r="H22" s="462"/>
      <c r="I22" s="462"/>
    </row>
    <row r="23" spans="1:9" ht="15.75" customHeight="1">
      <c r="A23" s="439"/>
      <c r="B23" s="441"/>
      <c r="C23" s="634"/>
      <c r="D23" s="462"/>
      <c r="E23" s="462"/>
      <c r="F23" s="462"/>
      <c r="G23" s="462"/>
      <c r="H23" s="462"/>
      <c r="I23" s="462"/>
    </row>
    <row r="24" spans="1:9">
      <c r="A24" s="439"/>
      <c r="B24" s="441"/>
      <c r="C24" s="634"/>
      <c r="D24" s="462"/>
      <c r="E24" s="462"/>
      <c r="F24" s="462"/>
      <c r="G24" s="462"/>
      <c r="H24" s="462"/>
      <c r="I24" s="462"/>
    </row>
    <row r="25" spans="1:9" ht="15.75" customHeight="1">
      <c r="A25" s="439"/>
      <c r="B25" s="441"/>
      <c r="C25" s="634"/>
      <c r="D25" s="462"/>
      <c r="E25" s="462"/>
      <c r="F25" s="462"/>
      <c r="G25" s="462"/>
      <c r="H25" s="462"/>
      <c r="I25" s="462"/>
    </row>
    <row r="26" spans="1:9">
      <c r="A26" s="439"/>
      <c r="B26" s="441"/>
      <c r="C26" s="634"/>
      <c r="D26" s="462"/>
      <c r="E26" s="462"/>
      <c r="F26" s="462"/>
      <c r="G26" s="462"/>
      <c r="H26" s="462"/>
      <c r="I26" s="462"/>
    </row>
    <row r="27" spans="1:9">
      <c r="A27" s="442"/>
      <c r="B27" s="444"/>
      <c r="C27" s="635"/>
      <c r="D27" s="462"/>
      <c r="E27" s="462"/>
      <c r="F27" s="462"/>
      <c r="G27" s="462"/>
      <c r="H27" s="462"/>
      <c r="I27" s="462"/>
    </row>
    <row r="28" spans="1:9">
      <c r="A28" s="361">
        <v>5</v>
      </c>
      <c r="B28" s="361"/>
      <c r="C28" s="62">
        <v>6</v>
      </c>
      <c r="D28" s="62">
        <v>7</v>
      </c>
      <c r="E28" s="361">
        <v>8</v>
      </c>
      <c r="F28" s="361"/>
      <c r="G28" s="361"/>
      <c r="H28" s="362">
        <v>9</v>
      </c>
      <c r="I28" s="362"/>
    </row>
    <row r="29" spans="1:9" ht="31.5" customHeight="1">
      <c r="A29" s="462" t="str">
        <f>IF('[1]Family data'!$H$102="Z",'[1]Family data'!$B$24,"N.A.")</f>
        <v>N.A.</v>
      </c>
      <c r="B29" s="462"/>
      <c r="C29" s="389" t="str">
        <f>IF('[1]Family data'!$H$102="Z",'[1]Family data'!$G$24,IF('[1]Family data'!$H$102="A",'[1]Family data'!$G$24,"N.A."))</f>
        <v>N.A.</v>
      </c>
      <c r="D29" s="632" t="str">
        <f>IF('[1]Family data'!$H$102="Z",'[1]Family data'!$H$24,"N.A.")</f>
        <v>N.A.</v>
      </c>
      <c r="E29" s="462" t="str">
        <f>IF('[1]Family data'!$H$102="A",'[1]Family data'!$B$24,"N.A.")</f>
        <v>N.A.</v>
      </c>
      <c r="F29" s="462"/>
      <c r="G29" s="462"/>
      <c r="H29" s="331" t="str">
        <f>PROPER(IF('[1]Family data'!$I$24="","",'[1]Family data'!$I$24))</f>
        <v>Death Or Pagalpal Of Nominee</v>
      </c>
      <c r="I29" s="331"/>
    </row>
    <row r="30" spans="1:9">
      <c r="A30" s="462"/>
      <c r="B30" s="462"/>
      <c r="C30" s="390"/>
      <c r="D30" s="632"/>
      <c r="E30" s="462"/>
      <c r="F30" s="462"/>
      <c r="G30" s="462"/>
      <c r="H30" s="331"/>
      <c r="I30" s="331"/>
    </row>
    <row r="31" spans="1:9" ht="15.75" customHeight="1">
      <c r="A31" s="462" t="str">
        <f>IF('[1]Family data'!$H$102="Z",'[1]Family data'!$D$24,"N.A.")</f>
        <v>N.A.</v>
      </c>
      <c r="B31" s="462"/>
      <c r="C31" s="390"/>
      <c r="D31" s="632"/>
      <c r="E31" s="462" t="str">
        <f>IF('[1]Family data'!$H$102="A",'[1]Family data'!$D$24,"N.A.")</f>
        <v>N.A.</v>
      </c>
      <c r="F31" s="462"/>
      <c r="G31" s="462"/>
      <c r="H31" s="331"/>
      <c r="I31" s="331"/>
    </row>
    <row r="32" spans="1:9">
      <c r="A32" s="462"/>
      <c r="B32" s="462"/>
      <c r="C32" s="390"/>
      <c r="D32" s="632"/>
      <c r="E32" s="462"/>
      <c r="F32" s="462"/>
      <c r="G32" s="462"/>
      <c r="H32" s="331"/>
      <c r="I32" s="331"/>
    </row>
    <row r="33" spans="1:9">
      <c r="A33" s="462"/>
      <c r="B33" s="462"/>
      <c r="C33" s="390"/>
      <c r="D33" s="632"/>
      <c r="E33" s="462"/>
      <c r="F33" s="462"/>
      <c r="G33" s="462"/>
      <c r="H33" s="331"/>
      <c r="I33" s="331"/>
    </row>
    <row r="34" spans="1:9">
      <c r="A34" s="462"/>
      <c r="B34" s="462"/>
      <c r="C34" s="391"/>
      <c r="D34" s="632"/>
      <c r="E34" s="462"/>
      <c r="F34" s="462"/>
      <c r="G34" s="462"/>
      <c r="H34" s="331"/>
      <c r="I34" s="331"/>
    </row>
    <row r="35" spans="1:9">
      <c r="A35" s="54"/>
      <c r="B35" s="54"/>
      <c r="C35" s="54"/>
      <c r="D35" s="54"/>
      <c r="E35" s="54"/>
      <c r="F35" s="54"/>
      <c r="G35" s="54"/>
      <c r="H35" s="54"/>
      <c r="I35" s="54"/>
    </row>
    <row r="36" spans="1:9">
      <c r="A36" s="54" t="s">
        <v>661</v>
      </c>
      <c r="B36" s="274" t="str">
        <f>IF('[1]Family data'!H3="","",'[1]Family data'!H3)</f>
        <v>BIKANER</v>
      </c>
      <c r="C36" s="274"/>
      <c r="D36" s="54" t="s">
        <v>662</v>
      </c>
      <c r="E36" s="54"/>
      <c r="G36" s="54"/>
      <c r="H36" s="54"/>
      <c r="I36" s="54"/>
    </row>
    <row r="37" spans="1:9">
      <c r="A37" s="54" t="s">
        <v>663</v>
      </c>
      <c r="B37" s="520">
        <f ca="1">IF('[1]Family data'!D6="","",'[1]Family data'!D6)</f>
        <v>45550</v>
      </c>
      <c r="C37" s="520"/>
      <c r="D37" s="270" t="s">
        <v>664</v>
      </c>
      <c r="E37" s="270"/>
      <c r="F37" s="631" t="str">
        <f>[1]Mastersheet!B3</f>
        <v>ABCD</v>
      </c>
      <c r="G37" s="631"/>
      <c r="H37" s="631"/>
      <c r="I37" s="631"/>
    </row>
    <row r="38" spans="1:9">
      <c r="A38" s="54" t="s">
        <v>665</v>
      </c>
      <c r="B38" s="54"/>
      <c r="C38" s="54"/>
      <c r="D38" s="270" t="s">
        <v>666</v>
      </c>
      <c r="E38" s="270"/>
      <c r="F38" s="500" t="str">
        <f>[1]Mastersheet!B7</f>
        <v>NEAR STATION</v>
      </c>
      <c r="G38" s="500"/>
      <c r="H38" s="500"/>
      <c r="I38" s="500"/>
    </row>
    <row r="39" spans="1:9">
      <c r="A39" s="54"/>
      <c r="B39" s="54"/>
      <c r="C39" s="54"/>
      <c r="D39" s="270"/>
      <c r="E39" s="270"/>
      <c r="F39" s="500"/>
      <c r="G39" s="500"/>
      <c r="H39" s="500"/>
      <c r="I39" s="500"/>
    </row>
    <row r="40" spans="1:9">
      <c r="A40" s="54"/>
      <c r="B40" s="54"/>
      <c r="C40" s="54"/>
      <c r="D40" s="54"/>
      <c r="E40" s="54"/>
      <c r="G40" s="54"/>
      <c r="H40" s="54"/>
      <c r="I40" s="54"/>
    </row>
    <row r="41" spans="1:9">
      <c r="A41" s="54"/>
      <c r="B41" s="54"/>
      <c r="C41" s="54"/>
      <c r="D41" s="54" t="s">
        <v>558</v>
      </c>
      <c r="E41" s="54"/>
      <c r="G41" s="54"/>
      <c r="H41" s="54"/>
      <c r="I41" s="54"/>
    </row>
    <row r="42" spans="1:9">
      <c r="A42" s="54"/>
      <c r="B42" s="54"/>
      <c r="C42" s="54"/>
      <c r="D42" s="127" t="s">
        <v>667</v>
      </c>
      <c r="E42" s="54"/>
      <c r="G42" s="127"/>
      <c r="H42" s="127"/>
      <c r="I42" s="127"/>
    </row>
    <row r="43" spans="1:9">
      <c r="A43" s="342" t="s">
        <v>668</v>
      </c>
      <c r="B43" s="342"/>
      <c r="C43" s="342"/>
      <c r="D43" s="342"/>
      <c r="E43" s="342"/>
      <c r="F43" s="342"/>
      <c r="G43" s="342"/>
      <c r="H43" s="342"/>
      <c r="I43" s="342"/>
    </row>
    <row r="44" spans="1:9">
      <c r="A44" s="54"/>
      <c r="B44" s="149" t="s">
        <v>669</v>
      </c>
      <c r="C44" s="54"/>
      <c r="D44" s="54"/>
      <c r="E44" s="54"/>
      <c r="F44" s="54"/>
      <c r="G44" s="54"/>
      <c r="H44" s="54"/>
      <c r="I44" s="54"/>
    </row>
    <row r="45" spans="1:9">
      <c r="A45" s="275" t="str">
        <f>F37</f>
        <v>ABCD</v>
      </c>
      <c r="B45" s="275"/>
      <c r="C45" s="275"/>
      <c r="D45" s="275"/>
      <c r="E45" s="275"/>
      <c r="F45" s="54" t="s">
        <v>670</v>
      </c>
      <c r="G45" s="54"/>
      <c r="H45" s="54"/>
      <c r="I45" s="54"/>
    </row>
    <row r="46" spans="1:9">
      <c r="A46" s="274" t="str">
        <f>F38</f>
        <v>NEAR STATION</v>
      </c>
      <c r="B46" s="274"/>
      <c r="C46" s="274"/>
      <c r="D46" s="274"/>
      <c r="E46" s="274"/>
      <c r="F46" s="274"/>
      <c r="G46" s="274"/>
      <c r="H46" s="274"/>
      <c r="I46" s="274"/>
    </row>
    <row r="47" spans="1:9">
      <c r="A47" s="54"/>
      <c r="B47" s="54"/>
      <c r="C47" s="54"/>
      <c r="D47" s="54"/>
      <c r="E47" s="54"/>
      <c r="F47" s="54"/>
      <c r="G47" s="54"/>
      <c r="H47" s="54"/>
      <c r="I47" s="54"/>
    </row>
    <row r="48" spans="1:9">
      <c r="A48" s="54" t="s">
        <v>671</v>
      </c>
      <c r="B48" s="54"/>
      <c r="C48" s="54"/>
      <c r="D48" s="54"/>
      <c r="E48" s="54"/>
      <c r="F48" s="528" t="s">
        <v>558</v>
      </c>
      <c r="G48" s="528"/>
      <c r="H48" s="528"/>
      <c r="I48" s="528"/>
    </row>
    <row r="49" spans="1:9">
      <c r="A49" s="54" t="s">
        <v>672</v>
      </c>
      <c r="B49" s="54"/>
      <c r="C49" s="54"/>
      <c r="D49" s="54"/>
      <c r="E49" s="54"/>
      <c r="F49" s="54"/>
      <c r="G49" s="54"/>
      <c r="H49" s="54"/>
      <c r="I49" s="54"/>
    </row>
  </sheetData>
  <mergeCells count="46">
    <mergeCell ref="C9:G9"/>
    <mergeCell ref="A2:I2"/>
    <mergeCell ref="A3:I3"/>
    <mergeCell ref="A5:E7"/>
    <mergeCell ref="F5:I5"/>
    <mergeCell ref="F7:I7"/>
    <mergeCell ref="A10:I11"/>
    <mergeCell ref="A12:C15"/>
    <mergeCell ref="D12:E15"/>
    <mergeCell ref="F12:I12"/>
    <mergeCell ref="F13:F15"/>
    <mergeCell ref="G13:I15"/>
    <mergeCell ref="A16:C16"/>
    <mergeCell ref="D16:E16"/>
    <mergeCell ref="G16:I16"/>
    <mergeCell ref="A17:C17"/>
    <mergeCell ref="D17:E20"/>
    <mergeCell ref="F17:F20"/>
    <mergeCell ref="G17:I17"/>
    <mergeCell ref="A18:C20"/>
    <mergeCell ref="G18:I20"/>
    <mergeCell ref="H21:I27"/>
    <mergeCell ref="A29:B30"/>
    <mergeCell ref="C29:C34"/>
    <mergeCell ref="D29:D34"/>
    <mergeCell ref="E29:G30"/>
    <mergeCell ref="H29:I34"/>
    <mergeCell ref="A31:B34"/>
    <mergeCell ref="E31:G34"/>
    <mergeCell ref="A28:B28"/>
    <mergeCell ref="E28:G28"/>
    <mergeCell ref="H28:I28"/>
    <mergeCell ref="A21:B27"/>
    <mergeCell ref="C21:C27"/>
    <mergeCell ref="D21:D27"/>
    <mergeCell ref="E21:G27"/>
    <mergeCell ref="A43:I43"/>
    <mergeCell ref="A45:E45"/>
    <mergeCell ref="A46:I46"/>
    <mergeCell ref="F48:I48"/>
    <mergeCell ref="B36:C36"/>
    <mergeCell ref="B37:C37"/>
    <mergeCell ref="D37:E37"/>
    <mergeCell ref="F37:I37"/>
    <mergeCell ref="D38:E39"/>
    <mergeCell ref="F38:I39"/>
  </mergeCells>
  <conditionalFormatting sqref="A17:I20 A29:G34">
    <cfRule type="cellIs" dxfId="0" priority="1" stopIfTrue="1" operator="equal">
      <formula>"N.A."</formula>
    </cfRule>
  </conditionalFormatting>
  <pageMargins left="0.70866141732283472" right="0.47244094488188981" top="0.55118110236220474" bottom="0.31496062992125984" header="0.31496062992125984" footer="0.31496062992125984"/>
  <pageSetup paperSize="9" orientation="portrait" r:id="rId1"/>
  <headerFooter>
    <oddFooter>&amp;L16.18.1.22.5.19.8√97263.0458756048</oddFooter>
  </headerFooter>
  <rowBreaks count="1" manualBreakCount="1">
    <brk id="42" max="16383" man="1"/>
  </rowBreaks>
</worksheet>
</file>

<file path=xl/worksheets/sheet18.xml><?xml version="1.0" encoding="utf-8"?>
<worksheet xmlns="http://schemas.openxmlformats.org/spreadsheetml/2006/main" xmlns:r="http://schemas.openxmlformats.org/officeDocument/2006/relationships">
  <sheetPr codeName="Sheet25">
    <tabColor indexed="13"/>
  </sheetPr>
  <dimension ref="A1:L44"/>
  <sheetViews>
    <sheetView view="pageBreakPreview" topLeftCell="A28" zoomScaleSheetLayoutView="100" workbookViewId="0">
      <selection activeCell="M7" sqref="M7"/>
    </sheetView>
  </sheetViews>
  <sheetFormatPr defaultColWidth="0" defaultRowHeight="18"/>
  <cols>
    <col min="1" max="7" width="9.140625" style="46" customWidth="1"/>
    <col min="8" max="8" width="10.140625" style="46" customWidth="1"/>
    <col min="9" max="9" width="12.28515625" style="46" customWidth="1"/>
    <col min="10" max="10" width="12.85546875" style="46" customWidth="1"/>
    <col min="11" max="11" width="9.42578125" style="46" customWidth="1"/>
    <col min="12" max="12" width="12.85546875" style="46" hidden="1" customWidth="1"/>
    <col min="13" max="16382" width="9.140625" style="46" customWidth="1"/>
    <col min="16383" max="16383" width="7" style="46" customWidth="1"/>
    <col min="16384" max="16384" width="26.5703125" style="46" customWidth="1"/>
  </cols>
  <sheetData>
    <row r="1" spans="1:12">
      <c r="A1" s="134"/>
      <c r="B1" s="134"/>
      <c r="C1" s="134"/>
      <c r="D1" s="134"/>
      <c r="E1" s="134"/>
      <c r="F1" s="134"/>
      <c r="G1" s="134"/>
      <c r="H1" s="134"/>
      <c r="I1" s="134">
        <v>30</v>
      </c>
      <c r="L1" s="46" t="str">
        <f>[1]Mastersheet!$H$21</f>
        <v>NO</v>
      </c>
    </row>
    <row r="2" spans="1:12" ht="18" customHeight="1">
      <c r="B2" s="342" t="s">
        <v>673</v>
      </c>
      <c r="C2" s="342"/>
      <c r="D2" s="342"/>
      <c r="E2" s="342"/>
      <c r="F2" s="342"/>
      <c r="G2" s="646" t="str">
        <f>IF($L$1="YES","","The form no 9 is not applicable under rule 81(1)(a)(vi)")</f>
        <v>The form no 9 is not applicable under rule 81(1)(a)(vi)</v>
      </c>
      <c r="H2" s="646"/>
      <c r="I2" s="646"/>
    </row>
    <row r="3" spans="1:12">
      <c r="B3" s="342" t="s">
        <v>674</v>
      </c>
      <c r="C3" s="342"/>
      <c r="D3" s="342"/>
      <c r="E3" s="342"/>
      <c r="F3" s="342"/>
      <c r="G3" s="646"/>
      <c r="H3" s="646"/>
      <c r="I3" s="646"/>
    </row>
    <row r="4" spans="1:12">
      <c r="A4" s="630" t="s">
        <v>675</v>
      </c>
      <c r="B4" s="630"/>
      <c r="C4" s="630"/>
      <c r="D4" s="630"/>
      <c r="E4" s="630"/>
      <c r="F4" s="630"/>
      <c r="G4" s="630"/>
      <c r="H4" s="630"/>
      <c r="I4" s="630"/>
    </row>
    <row r="5" spans="1:12" hidden="1">
      <c r="A5" s="630"/>
      <c r="B5" s="630"/>
      <c r="C5" s="630"/>
      <c r="D5" s="630"/>
      <c r="E5" s="630"/>
      <c r="F5" s="630"/>
      <c r="G5" s="630"/>
      <c r="H5" s="630"/>
      <c r="I5" s="630"/>
    </row>
    <row r="6" spans="1:12" ht="19.5" customHeight="1">
      <c r="A6" s="275" t="s">
        <v>676</v>
      </c>
      <c r="B6" s="275"/>
      <c r="C6" s="275"/>
      <c r="D6" s="275"/>
      <c r="E6" s="275"/>
      <c r="F6" s="275"/>
      <c r="G6" s="275"/>
      <c r="H6" s="275"/>
      <c r="I6" s="275"/>
    </row>
    <row r="7" spans="1:12" ht="18.75" customHeight="1">
      <c r="A7" s="275" t="str">
        <f>IF($L$1="NO","---N.A.---",[1]Pravesh!D228)</f>
        <v>---N.A.---</v>
      </c>
      <c r="B7" s="275"/>
      <c r="C7" s="275"/>
      <c r="D7" s="275" t="str">
        <f>IF([1]Mastersheet!H21="YES",[1]Mastersheet!B3,"--N.A.--")</f>
        <v>--N.A.--</v>
      </c>
      <c r="E7" s="275"/>
      <c r="F7" s="275"/>
      <c r="G7" s="275"/>
      <c r="H7" s="275" t="s">
        <v>677</v>
      </c>
      <c r="I7" s="275"/>
    </row>
    <row r="8" spans="1:12" ht="19.5" customHeight="1">
      <c r="A8" s="275" t="str">
        <f>IF([1]Mastersheet!$H$21="YES",[1]Mastersheet!G3,"--N.A.--")</f>
        <v>--N.A.--</v>
      </c>
      <c r="B8" s="275"/>
      <c r="C8" s="275"/>
      <c r="D8" s="275"/>
      <c r="E8" s="275"/>
      <c r="F8" s="54" t="s">
        <v>678</v>
      </c>
      <c r="G8" s="643" t="str">
        <f>IF([1]Mastersheet!$H$21="YES",[1]Mastersheet!B77,"--N.A.--")</f>
        <v>--N.A.--</v>
      </c>
      <c r="H8" s="275"/>
      <c r="I8" s="54" t="s">
        <v>209</v>
      </c>
    </row>
    <row r="9" spans="1:12">
      <c r="A9" s="275" t="s">
        <v>462</v>
      </c>
      <c r="B9" s="275"/>
      <c r="C9" s="644" t="str">
        <f>[1]Pravesh!H344</f>
        <v>NIL</v>
      </c>
      <c r="D9" s="645"/>
      <c r="E9" s="645"/>
      <c r="F9" s="127" t="s">
        <v>679</v>
      </c>
      <c r="G9" s="127"/>
      <c r="H9" s="127"/>
      <c r="I9" s="127"/>
    </row>
    <row r="10" spans="1:12">
      <c r="A10" s="274" t="s">
        <v>680</v>
      </c>
      <c r="B10" s="274"/>
      <c r="C10" s="274"/>
      <c r="D10" s="543" t="str">
        <f>IF([1]Pravesh!H341="","--N.A.--",[1]Pravesh!H341)</f>
        <v>--N.A.--</v>
      </c>
      <c r="E10" s="275"/>
      <c r="F10" s="275" t="s">
        <v>681</v>
      </c>
      <c r="G10" s="275"/>
      <c r="H10" s="543" t="str">
        <f>IF([1]Pravesh!H342="","--N.A.--",[1]Pravesh!H342)</f>
        <v>--N.A.--</v>
      </c>
      <c r="I10" s="275"/>
    </row>
    <row r="11" spans="1:12" ht="24" customHeight="1">
      <c r="A11" s="274" t="s">
        <v>682</v>
      </c>
      <c r="B11" s="274"/>
      <c r="C11" s="274"/>
      <c r="D11" s="274"/>
      <c r="E11" s="274"/>
      <c r="F11" s="54" t="s">
        <v>683</v>
      </c>
      <c r="G11" s="543" t="str">
        <f>[1]Pravesh!H344</f>
        <v>NIL</v>
      </c>
      <c r="H11" s="275"/>
      <c r="I11" s="275"/>
    </row>
    <row r="12" spans="1:12" ht="27.75" customHeight="1">
      <c r="A12" s="549" t="str">
        <f>IF($L$1="NO","--N.A.--",[1]Mastersheet!B5)</f>
        <v>--N.A.--</v>
      </c>
      <c r="B12" s="549"/>
      <c r="C12" s="549"/>
      <c r="D12" s="549"/>
      <c r="E12" s="549"/>
      <c r="F12" s="528" t="s">
        <v>684</v>
      </c>
      <c r="G12" s="528"/>
      <c r="H12" s="528"/>
      <c r="I12" s="528"/>
    </row>
    <row r="13" spans="1:12">
      <c r="A13" s="538" t="s">
        <v>685</v>
      </c>
      <c r="B13" s="538"/>
      <c r="C13" s="538"/>
      <c r="D13" s="538"/>
      <c r="E13" s="538"/>
      <c r="F13" s="538"/>
      <c r="G13" s="538"/>
      <c r="H13" s="538"/>
      <c r="I13" s="538"/>
    </row>
    <row r="14" spans="1:12">
      <c r="A14" s="538"/>
      <c r="B14" s="538"/>
      <c r="C14" s="538"/>
      <c r="D14" s="538"/>
      <c r="E14" s="538"/>
      <c r="F14" s="538"/>
      <c r="G14" s="538"/>
      <c r="H14" s="538"/>
      <c r="I14" s="538"/>
    </row>
    <row r="15" spans="1:12">
      <c r="A15" s="268" t="s">
        <v>686</v>
      </c>
      <c r="B15" s="268"/>
      <c r="C15" s="268"/>
      <c r="D15" s="268"/>
      <c r="E15" s="268"/>
      <c r="F15" s="268"/>
      <c r="G15" s="268"/>
      <c r="H15" s="268"/>
      <c r="I15" s="268"/>
    </row>
    <row r="16" spans="1:12">
      <c r="A16" s="268"/>
      <c r="B16" s="268"/>
      <c r="C16" s="268"/>
      <c r="D16" s="268"/>
      <c r="E16" s="268"/>
      <c r="F16" s="268"/>
      <c r="G16" s="268"/>
      <c r="H16" s="268"/>
      <c r="I16" s="268"/>
    </row>
    <row r="17" spans="1:10">
      <c r="A17" s="176">
        <v>1</v>
      </c>
      <c r="B17" s="54"/>
      <c r="C17" s="54"/>
      <c r="D17" s="54"/>
      <c r="E17" s="54"/>
      <c r="F17" s="54"/>
      <c r="G17" s="54"/>
      <c r="H17" s="54"/>
      <c r="I17" s="54"/>
    </row>
    <row r="18" spans="1:10">
      <c r="A18" s="176">
        <v>2</v>
      </c>
      <c r="B18" s="54"/>
      <c r="C18" s="54"/>
      <c r="D18" s="54"/>
      <c r="E18" s="54"/>
      <c r="F18" s="54"/>
      <c r="G18" s="54"/>
      <c r="H18" s="54"/>
      <c r="I18" s="54"/>
    </row>
    <row r="19" spans="1:10">
      <c r="A19" s="176">
        <v>3</v>
      </c>
      <c r="B19" s="54"/>
      <c r="C19" s="54"/>
      <c r="D19" s="54"/>
      <c r="E19" s="54"/>
      <c r="F19" s="54"/>
      <c r="G19" s="54"/>
      <c r="H19" s="54"/>
      <c r="I19" s="54"/>
    </row>
    <row r="20" spans="1:10">
      <c r="A20" s="176">
        <v>4</v>
      </c>
      <c r="B20" s="54"/>
      <c r="C20" s="54"/>
      <c r="D20" s="54"/>
      <c r="E20" s="54"/>
      <c r="F20" s="54"/>
      <c r="G20" s="54"/>
      <c r="H20" s="54"/>
      <c r="I20" s="54"/>
    </row>
    <row r="21" spans="1:10" hidden="1">
      <c r="A21" s="54"/>
      <c r="B21" s="54"/>
      <c r="C21" s="54"/>
      <c r="D21" s="54"/>
      <c r="E21" s="54"/>
      <c r="F21" s="54"/>
      <c r="G21" s="54"/>
      <c r="H21" s="54"/>
      <c r="I21" s="54"/>
    </row>
    <row r="22" spans="1:10">
      <c r="A22" s="275" t="str">
        <f>A7</f>
        <v>---N.A.---</v>
      </c>
      <c r="B22" s="275"/>
      <c r="C22" s="275" t="str">
        <f>D7</f>
        <v>--N.A.--</v>
      </c>
      <c r="D22" s="275"/>
      <c r="E22" s="275"/>
      <c r="F22" s="275"/>
      <c r="G22" s="275" t="s">
        <v>687</v>
      </c>
      <c r="H22" s="275"/>
      <c r="I22" s="275"/>
    </row>
    <row r="23" spans="1:10">
      <c r="A23" s="274" t="s">
        <v>688</v>
      </c>
      <c r="B23" s="274"/>
      <c r="C23" s="274"/>
      <c r="D23" s="274"/>
      <c r="E23" s="274"/>
      <c r="F23" s="274"/>
      <c r="G23" s="274"/>
      <c r="H23" s="274"/>
      <c r="I23" s="274"/>
    </row>
    <row r="24" spans="1:10" ht="4.5" customHeight="1">
      <c r="A24" s="54"/>
      <c r="B24" s="54"/>
      <c r="C24" s="54"/>
      <c r="D24" s="54"/>
      <c r="E24" s="54"/>
      <c r="F24" s="54"/>
      <c r="G24" s="54"/>
      <c r="H24" s="54"/>
      <c r="I24" s="54"/>
    </row>
    <row r="25" spans="1:10">
      <c r="A25" s="54"/>
      <c r="B25" s="54"/>
      <c r="C25" s="54"/>
      <c r="D25" s="54"/>
      <c r="E25" s="54"/>
      <c r="F25" s="275" t="s">
        <v>689</v>
      </c>
      <c r="G25" s="346"/>
      <c r="H25" s="346"/>
      <c r="I25" s="346"/>
      <c r="J25" s="139"/>
    </row>
    <row r="26" spans="1:10">
      <c r="A26" s="54"/>
      <c r="B26" s="54"/>
      <c r="C26" s="54"/>
      <c r="D26" s="54"/>
      <c r="E26" s="54"/>
      <c r="F26" s="54"/>
      <c r="G26" s="86"/>
      <c r="H26" s="86"/>
      <c r="I26" s="86"/>
      <c r="J26" s="139"/>
    </row>
    <row r="27" spans="1:10">
      <c r="A27" s="54"/>
      <c r="B27" s="86"/>
      <c r="C27" s="86"/>
      <c r="D27" s="86"/>
      <c r="E27" s="346" t="s">
        <v>690</v>
      </c>
      <c r="F27" s="346"/>
      <c r="G27" s="346"/>
      <c r="H27" s="346"/>
      <c r="I27" s="346"/>
      <c r="J27" s="139"/>
    </row>
    <row r="28" spans="1:10" ht="20.25" customHeight="1">
      <c r="A28" s="342" t="s">
        <v>691</v>
      </c>
      <c r="B28" s="342"/>
      <c r="C28" s="342"/>
      <c r="D28" s="342"/>
      <c r="E28" s="342"/>
      <c r="F28" s="342"/>
      <c r="G28" s="342"/>
      <c r="H28" s="342"/>
      <c r="I28" s="342"/>
    </row>
    <row r="29" spans="1:10" ht="19.5" customHeight="1">
      <c r="A29" s="343" t="s">
        <v>692</v>
      </c>
      <c r="B29" s="343"/>
      <c r="C29" s="343"/>
      <c r="D29" s="343"/>
      <c r="E29" s="343"/>
      <c r="F29" s="343"/>
      <c r="G29" s="343"/>
      <c r="H29" s="343"/>
      <c r="I29" s="343"/>
    </row>
    <row r="30" spans="1:10">
      <c r="A30" s="343" t="s">
        <v>693</v>
      </c>
      <c r="B30" s="271"/>
      <c r="C30" s="271"/>
      <c r="D30" s="271"/>
      <c r="E30" s="271"/>
      <c r="F30" s="271"/>
      <c r="G30" s="271"/>
      <c r="H30" s="271"/>
      <c r="I30" s="271"/>
    </row>
    <row r="31" spans="1:10" ht="19.5" customHeight="1">
      <c r="A31" s="271"/>
      <c r="B31" s="271"/>
      <c r="C31" s="271"/>
      <c r="D31" s="271"/>
      <c r="E31" s="271"/>
      <c r="F31" s="271"/>
      <c r="G31" s="271"/>
      <c r="H31" s="271"/>
      <c r="I31" s="271"/>
    </row>
    <row r="32" spans="1:10">
      <c r="A32" s="472" t="s">
        <v>694</v>
      </c>
      <c r="B32" s="472"/>
      <c r="C32" s="472"/>
      <c r="D32" s="472"/>
      <c r="E32" s="472"/>
      <c r="F32" s="472"/>
      <c r="G32" s="472"/>
      <c r="H32" s="275" t="str">
        <f>'[1]Family data'!F3</f>
        <v>Shri</v>
      </c>
      <c r="I32" s="275"/>
    </row>
    <row r="33" spans="1:9">
      <c r="A33" s="472" t="str">
        <f>C22</f>
        <v>--N.A.--</v>
      </c>
      <c r="B33" s="472"/>
      <c r="C33" s="472"/>
      <c r="D33" s="472"/>
      <c r="E33" s="472"/>
      <c r="F33" s="472" t="s">
        <v>695</v>
      </c>
      <c r="G33" s="472"/>
      <c r="H33" s="472"/>
      <c r="I33" s="472"/>
    </row>
    <row r="34" spans="1:9">
      <c r="A34" s="472" t="str">
        <f>C9</f>
        <v>NIL</v>
      </c>
      <c r="B34" s="472"/>
      <c r="C34" s="472"/>
      <c r="D34" s="472"/>
      <c r="E34" s="472"/>
      <c r="F34" s="472" t="s">
        <v>696</v>
      </c>
      <c r="G34" s="472"/>
      <c r="H34" s="522" t="str">
        <f>D10</f>
        <v>--N.A.--</v>
      </c>
      <c r="I34" s="472"/>
    </row>
    <row r="35" spans="1:9">
      <c r="A35" s="111" t="s">
        <v>697</v>
      </c>
      <c r="B35" s="522" t="str">
        <f>H10</f>
        <v>--N.A.--</v>
      </c>
      <c r="C35" s="472"/>
      <c r="D35" s="472" t="s">
        <v>698</v>
      </c>
      <c r="E35" s="472"/>
      <c r="F35" s="472"/>
      <c r="G35" s="522" t="str">
        <f>[1]Pravesh!H344</f>
        <v>NIL</v>
      </c>
      <c r="H35" s="472"/>
      <c r="I35" s="472"/>
    </row>
    <row r="36" spans="1:9">
      <c r="A36" s="268" t="s">
        <v>699</v>
      </c>
      <c r="B36" s="268"/>
      <c r="C36" s="268"/>
      <c r="D36" s="268"/>
      <c r="E36" s="268"/>
      <c r="F36" s="268"/>
      <c r="G36" s="268"/>
      <c r="H36" s="268"/>
      <c r="I36" s="268"/>
    </row>
    <row r="37" spans="1:9" ht="22.5" customHeight="1">
      <c r="A37" s="642"/>
      <c r="B37" s="642"/>
      <c r="C37" s="642"/>
      <c r="D37" s="642"/>
      <c r="E37" s="642"/>
      <c r="F37" s="642"/>
      <c r="G37" s="642"/>
      <c r="H37" s="642"/>
      <c r="I37" s="642"/>
    </row>
    <row r="38" spans="1:9" ht="18" customHeight="1">
      <c r="A38" s="642"/>
      <c r="B38" s="642"/>
      <c r="C38" s="642"/>
      <c r="D38" s="642"/>
      <c r="E38" s="642"/>
      <c r="F38" s="642"/>
      <c r="G38" s="642"/>
      <c r="H38" s="642"/>
      <c r="I38" s="642"/>
    </row>
    <row r="39" spans="1:9">
      <c r="A39" s="54"/>
      <c r="B39" s="54" t="s">
        <v>225</v>
      </c>
      <c r="C39" s="275" t="s">
        <v>166</v>
      </c>
      <c r="D39" s="275"/>
      <c r="E39" s="275"/>
      <c r="F39" s="108" t="s">
        <v>681</v>
      </c>
      <c r="G39" s="275" t="s">
        <v>166</v>
      </c>
      <c r="H39" s="275"/>
      <c r="I39" s="275"/>
    </row>
    <row r="40" spans="1:9">
      <c r="A40" s="54"/>
      <c r="B40" s="54" t="s">
        <v>225</v>
      </c>
      <c r="C40" s="275" t="s">
        <v>166</v>
      </c>
      <c r="D40" s="275"/>
      <c r="E40" s="275"/>
      <c r="F40" s="108" t="s">
        <v>681</v>
      </c>
      <c r="G40" s="275" t="s">
        <v>166</v>
      </c>
      <c r="H40" s="275"/>
      <c r="I40" s="275"/>
    </row>
    <row r="41" spans="1:9">
      <c r="A41" s="54"/>
      <c r="B41" s="54"/>
      <c r="C41" s="54"/>
      <c r="D41" s="54"/>
      <c r="E41" s="54"/>
      <c r="F41" s="54"/>
      <c r="G41" s="54"/>
      <c r="H41" s="54"/>
      <c r="I41" s="54"/>
    </row>
    <row r="42" spans="1:9">
      <c r="A42" s="274" t="s">
        <v>700</v>
      </c>
      <c r="B42" s="274"/>
      <c r="C42" s="543" t="str">
        <f>IF($L$1="NO","--N.A.--",[1]Pravesh!I201)</f>
        <v>--N.A.--</v>
      </c>
      <c r="D42" s="275"/>
      <c r="E42" s="54"/>
      <c r="F42" s="275" t="s">
        <v>701</v>
      </c>
      <c r="G42" s="275"/>
      <c r="H42" s="275"/>
      <c r="I42" s="275"/>
    </row>
    <row r="43" spans="1:9">
      <c r="A43" s="54"/>
      <c r="B43" s="54"/>
      <c r="C43" s="54"/>
      <c r="D43" s="54"/>
      <c r="E43" s="54"/>
      <c r="F43" s="275" t="s">
        <v>631</v>
      </c>
      <c r="G43" s="275"/>
      <c r="H43" s="275"/>
      <c r="I43" s="275"/>
    </row>
    <row r="44" spans="1:9">
      <c r="A44" s="54"/>
      <c r="B44" s="54"/>
      <c r="C44" s="54"/>
      <c r="D44" s="54"/>
      <c r="E44" s="54"/>
      <c r="F44" s="275" t="s">
        <v>357</v>
      </c>
      <c r="G44" s="275"/>
      <c r="H44" s="275"/>
      <c r="I44" s="275"/>
    </row>
  </sheetData>
  <mergeCells count="51">
    <mergeCell ref="A7:C7"/>
    <mergeCell ref="D7:G7"/>
    <mergeCell ref="H7:I7"/>
    <mergeCell ref="B2:F2"/>
    <mergeCell ref="G2:I3"/>
    <mergeCell ref="B3:F3"/>
    <mergeCell ref="A4:I5"/>
    <mergeCell ref="A6:I6"/>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33:E33"/>
    <mergeCell ref="F33:I33"/>
    <mergeCell ref="A22:B22"/>
    <mergeCell ref="C22:F22"/>
    <mergeCell ref="G22:I22"/>
    <mergeCell ref="A23:I23"/>
    <mergeCell ref="F25:I25"/>
    <mergeCell ref="E27:I27"/>
    <mergeCell ref="A28:I28"/>
    <mergeCell ref="A29:I29"/>
    <mergeCell ref="A30:I31"/>
    <mergeCell ref="A32:G32"/>
    <mergeCell ref="H32:I32"/>
    <mergeCell ref="A34:E34"/>
    <mergeCell ref="F34:G34"/>
    <mergeCell ref="H34:I34"/>
    <mergeCell ref="B35:C35"/>
    <mergeCell ref="D35:F35"/>
    <mergeCell ref="G35:I35"/>
    <mergeCell ref="F43:I43"/>
    <mergeCell ref="F44:I44"/>
    <mergeCell ref="A36:I38"/>
    <mergeCell ref="C39:E39"/>
    <mergeCell ref="G39:I39"/>
    <mergeCell ref="C40:E40"/>
    <mergeCell ref="G40:I40"/>
    <mergeCell ref="A42:B42"/>
    <mergeCell ref="C42:D42"/>
    <mergeCell ref="F42:I42"/>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19.xml><?xml version="1.0" encoding="utf-8"?>
<worksheet xmlns="http://schemas.openxmlformats.org/spreadsheetml/2006/main" xmlns:r="http://schemas.openxmlformats.org/officeDocument/2006/relationships">
  <sheetPr codeName="Sheet5"/>
  <dimension ref="A1:J42"/>
  <sheetViews>
    <sheetView view="pageBreakPreview" workbookViewId="0">
      <selection activeCell="M7" sqref="M7"/>
    </sheetView>
  </sheetViews>
  <sheetFormatPr defaultColWidth="9.140625" defaultRowHeight="18"/>
  <cols>
    <col min="1" max="2" width="9.140625" style="177"/>
    <col min="3" max="3" width="12.5703125" style="177" customWidth="1"/>
    <col min="4" max="4" width="9.140625" style="177"/>
    <col min="5" max="5" width="13.5703125" style="177" customWidth="1"/>
    <col min="6" max="6" width="15.5703125" style="177" customWidth="1"/>
    <col min="7" max="7" width="23.42578125" style="177" customWidth="1"/>
    <col min="8" max="8" width="10.140625" style="177" hidden="1" customWidth="1"/>
    <col min="9" max="9" width="0" style="177" hidden="1" customWidth="1"/>
    <col min="10" max="10" width="10.85546875" style="177" hidden="1" customWidth="1"/>
    <col min="11" max="11" width="0" style="177" hidden="1" customWidth="1"/>
    <col min="12" max="16384" width="9.140625" style="177"/>
  </cols>
  <sheetData>
    <row r="1" spans="1:10">
      <c r="G1" s="177">
        <v>31</v>
      </c>
    </row>
    <row r="2" spans="1:10" ht="23.25" customHeight="1">
      <c r="A2" s="660" t="s">
        <v>702</v>
      </c>
      <c r="B2" s="660"/>
      <c r="C2" s="660"/>
      <c r="D2" s="660"/>
      <c r="E2" s="660"/>
      <c r="F2" s="660"/>
      <c r="G2" s="660"/>
    </row>
    <row r="3" spans="1:10" ht="23.25" customHeight="1">
      <c r="A3" s="660"/>
      <c r="B3" s="660"/>
      <c r="C3" s="660"/>
      <c r="D3" s="660"/>
      <c r="E3" s="660"/>
      <c r="F3" s="660"/>
      <c r="G3" s="660"/>
    </row>
    <row r="4" spans="1:10" ht="18.75" thickBot="1">
      <c r="A4" s="178"/>
      <c r="B4" s="178"/>
      <c r="C4" s="178"/>
      <c r="D4" s="178"/>
      <c r="E4" s="178"/>
      <c r="F4" s="178"/>
      <c r="G4" s="178"/>
    </row>
    <row r="5" spans="1:10">
      <c r="A5" s="661" t="s">
        <v>703</v>
      </c>
      <c r="B5" s="662"/>
      <c r="C5" s="662"/>
      <c r="D5" s="663" t="str">
        <f>[1]Mastersheet!B3</f>
        <v>ABCD</v>
      </c>
      <c r="E5" s="663"/>
      <c r="F5" s="663"/>
      <c r="G5" s="663"/>
      <c r="I5" s="664" t="s">
        <v>704</v>
      </c>
      <c r="J5" s="665"/>
    </row>
    <row r="6" spans="1:10" ht="18.75" thickBot="1">
      <c r="A6" s="661" t="s">
        <v>2</v>
      </c>
      <c r="B6" s="662"/>
      <c r="C6" s="662"/>
      <c r="D6" s="663" t="str">
        <f>[1]Mastersheet!B4</f>
        <v>S.D.I.</v>
      </c>
      <c r="E6" s="663"/>
      <c r="F6" s="663"/>
      <c r="G6" s="663"/>
      <c r="I6" s="666"/>
      <c r="J6" s="667"/>
    </row>
    <row r="7" spans="1:10" ht="18.75" thickBot="1">
      <c r="A7" s="178"/>
      <c r="B7" s="178"/>
      <c r="C7" s="178"/>
      <c r="D7" s="178"/>
      <c r="E7" s="178"/>
      <c r="F7" s="178"/>
      <c r="G7" s="178"/>
    </row>
    <row r="8" spans="1:10" ht="18.75" thickBot="1">
      <c r="A8" s="658" t="s">
        <v>705</v>
      </c>
      <c r="B8" s="658"/>
      <c r="C8" s="658"/>
      <c r="D8" s="659" t="s">
        <v>226</v>
      </c>
      <c r="E8" s="659"/>
      <c r="F8" s="659"/>
      <c r="G8" s="179" t="s">
        <v>202</v>
      </c>
      <c r="H8" s="180" t="s">
        <v>200</v>
      </c>
      <c r="I8" s="180" t="s">
        <v>201</v>
      </c>
      <c r="J8" s="180" t="s">
        <v>202</v>
      </c>
    </row>
    <row r="9" spans="1:10" ht="21" thickBot="1">
      <c r="A9" s="647" t="str">
        <f>IF([1]CEOL!A8&gt;0,[1]CEOL!A8,"")</f>
        <v/>
      </c>
      <c r="B9" s="648"/>
      <c r="C9" s="649"/>
      <c r="D9" s="647" t="str">
        <f>IF([1]CEOL!D8&gt;0,[1]CEOL!D8,"")</f>
        <v/>
      </c>
      <c r="E9" s="648"/>
      <c r="F9" s="649"/>
      <c r="G9" s="179">
        <f>[1]CEOL!G8</f>
        <v>0</v>
      </c>
      <c r="H9" s="181" t="e">
        <f t="shared" ref="H9:H21" si="0">DATEDIF(A9,D9+1,"y")</f>
        <v>#VALUE!</v>
      </c>
      <c r="I9" s="181" t="e">
        <f t="shared" ref="I9:I21" si="1">DATEDIF(A9,D9+1,"ym")</f>
        <v>#VALUE!</v>
      </c>
      <c r="J9" s="181" t="e">
        <f t="shared" ref="J9:J21" si="2">IF(D9&gt;0,DATEDIF(A9,D9+1,"md"),0)</f>
        <v>#VALUE!</v>
      </c>
    </row>
    <row r="10" spans="1:10" ht="21" thickBot="1">
      <c r="A10" s="647" t="str">
        <f>IF([1]CEOL!A9&gt;0,[1]CEOL!A9,"")</f>
        <v/>
      </c>
      <c r="B10" s="648"/>
      <c r="C10" s="649"/>
      <c r="D10" s="647" t="str">
        <f>IF([1]CEOL!D9&gt;0,[1]CEOL!D9,"")</f>
        <v/>
      </c>
      <c r="E10" s="648"/>
      <c r="F10" s="649"/>
      <c r="G10" s="179">
        <f>[1]CEOL!G9</f>
        <v>0</v>
      </c>
      <c r="H10" s="181" t="e">
        <f t="shared" si="0"/>
        <v>#VALUE!</v>
      </c>
      <c r="I10" s="181" t="e">
        <f t="shared" si="1"/>
        <v>#VALUE!</v>
      </c>
      <c r="J10" s="181" t="e">
        <f t="shared" si="2"/>
        <v>#VALUE!</v>
      </c>
    </row>
    <row r="11" spans="1:10" ht="21" thickBot="1">
      <c r="A11" s="647" t="str">
        <f>IF([1]CEOL!A10&gt;0,[1]CEOL!A10,"")</f>
        <v/>
      </c>
      <c r="B11" s="648"/>
      <c r="C11" s="649"/>
      <c r="D11" s="647" t="str">
        <f>IF([1]CEOL!D10&gt;0,[1]CEOL!D10,"")</f>
        <v/>
      </c>
      <c r="E11" s="648"/>
      <c r="F11" s="649"/>
      <c r="G11" s="179">
        <f>[1]CEOL!G10</f>
        <v>0</v>
      </c>
      <c r="H11" s="181" t="e">
        <f t="shared" si="0"/>
        <v>#VALUE!</v>
      </c>
      <c r="I11" s="181" t="e">
        <f t="shared" si="1"/>
        <v>#VALUE!</v>
      </c>
      <c r="J11" s="181" t="e">
        <f t="shared" si="2"/>
        <v>#VALUE!</v>
      </c>
    </row>
    <row r="12" spans="1:10" ht="21" thickBot="1">
      <c r="A12" s="647" t="str">
        <f>IF([1]CEOL!A11&gt;0,[1]CEOL!A11,"")</f>
        <v/>
      </c>
      <c r="B12" s="648"/>
      <c r="C12" s="649"/>
      <c r="D12" s="647" t="str">
        <f>IF([1]CEOL!D11&gt;0,[1]CEOL!D11,"")</f>
        <v/>
      </c>
      <c r="E12" s="648"/>
      <c r="F12" s="649"/>
      <c r="G12" s="179">
        <f>[1]CEOL!G11</f>
        <v>0</v>
      </c>
      <c r="H12" s="181" t="e">
        <f t="shared" si="0"/>
        <v>#VALUE!</v>
      </c>
      <c r="I12" s="181" t="e">
        <f t="shared" si="1"/>
        <v>#VALUE!</v>
      </c>
      <c r="J12" s="181" t="e">
        <f t="shared" si="2"/>
        <v>#VALUE!</v>
      </c>
    </row>
    <row r="13" spans="1:10" ht="21" thickBot="1">
      <c r="A13" s="647" t="str">
        <f>IF([1]CEOL!A12&gt;0,[1]CEOL!A12,"")</f>
        <v/>
      </c>
      <c r="B13" s="648"/>
      <c r="C13" s="649"/>
      <c r="D13" s="647" t="str">
        <f>IF([1]CEOL!D12&gt;0,[1]CEOL!D12,"")</f>
        <v/>
      </c>
      <c r="E13" s="648"/>
      <c r="F13" s="649"/>
      <c r="G13" s="179">
        <f>[1]CEOL!G12</f>
        <v>0</v>
      </c>
      <c r="H13" s="181" t="e">
        <f t="shared" si="0"/>
        <v>#VALUE!</v>
      </c>
      <c r="I13" s="181" t="e">
        <f t="shared" si="1"/>
        <v>#VALUE!</v>
      </c>
      <c r="J13" s="181" t="e">
        <f t="shared" si="2"/>
        <v>#VALUE!</v>
      </c>
    </row>
    <row r="14" spans="1:10" ht="21" thickBot="1">
      <c r="A14" s="647" t="str">
        <f>IF([1]CEOL!A13&gt;0,[1]CEOL!A13,"")</f>
        <v/>
      </c>
      <c r="B14" s="648"/>
      <c r="C14" s="649"/>
      <c r="D14" s="647" t="str">
        <f>IF([1]CEOL!D13&gt;0,[1]CEOL!D13,"")</f>
        <v/>
      </c>
      <c r="E14" s="648"/>
      <c r="F14" s="649"/>
      <c r="G14" s="179">
        <f>[1]CEOL!G13</f>
        <v>0</v>
      </c>
      <c r="H14" s="181" t="e">
        <f t="shared" si="0"/>
        <v>#VALUE!</v>
      </c>
      <c r="I14" s="181" t="e">
        <f t="shared" si="1"/>
        <v>#VALUE!</v>
      </c>
      <c r="J14" s="181" t="e">
        <f t="shared" si="2"/>
        <v>#VALUE!</v>
      </c>
    </row>
    <row r="15" spans="1:10" ht="21" thickBot="1">
      <c r="A15" s="647" t="str">
        <f>IF([1]CEOL!A14&gt;0,[1]CEOL!A14,"")</f>
        <v/>
      </c>
      <c r="B15" s="648"/>
      <c r="C15" s="649"/>
      <c r="D15" s="647" t="str">
        <f>IF([1]CEOL!D14&gt;0,[1]CEOL!D14,"")</f>
        <v/>
      </c>
      <c r="E15" s="648"/>
      <c r="F15" s="649"/>
      <c r="G15" s="179">
        <f>[1]CEOL!G14</f>
        <v>0</v>
      </c>
      <c r="H15" s="181" t="e">
        <f t="shared" si="0"/>
        <v>#VALUE!</v>
      </c>
      <c r="I15" s="181" t="e">
        <f t="shared" si="1"/>
        <v>#VALUE!</v>
      </c>
      <c r="J15" s="181" t="e">
        <f t="shared" si="2"/>
        <v>#VALUE!</v>
      </c>
    </row>
    <row r="16" spans="1:10" ht="21" thickBot="1">
      <c r="A16" s="647" t="str">
        <f>IF([1]CEOL!A15&gt;0,[1]CEOL!A15,"")</f>
        <v/>
      </c>
      <c r="B16" s="648"/>
      <c r="C16" s="649"/>
      <c r="D16" s="647" t="str">
        <f>IF([1]CEOL!D15&gt;0,[1]CEOL!D15,"")</f>
        <v/>
      </c>
      <c r="E16" s="648"/>
      <c r="F16" s="649"/>
      <c r="G16" s="179">
        <f>[1]CEOL!G15</f>
        <v>0</v>
      </c>
      <c r="H16" s="181" t="e">
        <f t="shared" si="0"/>
        <v>#VALUE!</v>
      </c>
      <c r="I16" s="181" t="e">
        <f t="shared" si="1"/>
        <v>#VALUE!</v>
      </c>
      <c r="J16" s="181" t="e">
        <f t="shared" si="2"/>
        <v>#VALUE!</v>
      </c>
    </row>
    <row r="17" spans="1:10" ht="21" thickBot="1">
      <c r="A17" s="647" t="str">
        <f>IF([1]CEOL!A16&gt;0,[1]CEOL!A16,"")</f>
        <v/>
      </c>
      <c r="B17" s="648"/>
      <c r="C17" s="649"/>
      <c r="D17" s="647" t="str">
        <f>IF([1]CEOL!D16&gt;0,[1]CEOL!D16,"")</f>
        <v/>
      </c>
      <c r="E17" s="648"/>
      <c r="F17" s="649"/>
      <c r="G17" s="179">
        <f>[1]CEOL!G16</f>
        <v>0</v>
      </c>
      <c r="H17" s="181" t="e">
        <f t="shared" si="0"/>
        <v>#VALUE!</v>
      </c>
      <c r="I17" s="181" t="e">
        <f t="shared" si="1"/>
        <v>#VALUE!</v>
      </c>
      <c r="J17" s="181" t="e">
        <f t="shared" si="2"/>
        <v>#VALUE!</v>
      </c>
    </row>
    <row r="18" spans="1:10" ht="21" thickBot="1">
      <c r="A18" s="647" t="str">
        <f>IF([1]CEOL!A17&gt;0,[1]CEOL!A17,"")</f>
        <v/>
      </c>
      <c r="B18" s="648"/>
      <c r="C18" s="649"/>
      <c r="D18" s="647" t="str">
        <f>IF([1]CEOL!D17&gt;0,[1]CEOL!D17,"")</f>
        <v/>
      </c>
      <c r="E18" s="648"/>
      <c r="F18" s="649"/>
      <c r="G18" s="179">
        <f>[1]CEOL!G17</f>
        <v>0</v>
      </c>
      <c r="H18" s="181" t="e">
        <f t="shared" si="0"/>
        <v>#VALUE!</v>
      </c>
      <c r="I18" s="181" t="e">
        <f t="shared" si="1"/>
        <v>#VALUE!</v>
      </c>
      <c r="J18" s="181" t="e">
        <f t="shared" si="2"/>
        <v>#VALUE!</v>
      </c>
    </row>
    <row r="19" spans="1:10" ht="21" thickBot="1">
      <c r="A19" s="647" t="str">
        <f>IF([1]CEOL!A18&gt;0,[1]CEOL!A18,"")</f>
        <v/>
      </c>
      <c r="B19" s="648"/>
      <c r="C19" s="649"/>
      <c r="D19" s="647" t="str">
        <f>IF([1]CEOL!D18&gt;0,[1]CEOL!D18,"")</f>
        <v/>
      </c>
      <c r="E19" s="648"/>
      <c r="F19" s="649"/>
      <c r="G19" s="179">
        <f>[1]CEOL!G18</f>
        <v>0</v>
      </c>
      <c r="H19" s="181" t="e">
        <f t="shared" si="0"/>
        <v>#VALUE!</v>
      </c>
      <c r="I19" s="181" t="e">
        <f t="shared" si="1"/>
        <v>#VALUE!</v>
      </c>
      <c r="J19" s="181" t="e">
        <f t="shared" si="2"/>
        <v>#VALUE!</v>
      </c>
    </row>
    <row r="20" spans="1:10" ht="21" thickBot="1">
      <c r="A20" s="647" t="str">
        <f>IF([1]CEOL!A19&gt;0,[1]CEOL!A19,"")</f>
        <v/>
      </c>
      <c r="B20" s="648"/>
      <c r="C20" s="649"/>
      <c r="D20" s="647" t="str">
        <f>IF([1]CEOL!D19&gt;0,[1]CEOL!D19,"")</f>
        <v/>
      </c>
      <c r="E20" s="648"/>
      <c r="F20" s="649"/>
      <c r="G20" s="179">
        <f>[1]CEOL!G19</f>
        <v>0</v>
      </c>
      <c r="H20" s="181" t="e">
        <f t="shared" si="0"/>
        <v>#VALUE!</v>
      </c>
      <c r="I20" s="181" t="e">
        <f t="shared" si="1"/>
        <v>#VALUE!</v>
      </c>
      <c r="J20" s="181" t="e">
        <f t="shared" si="2"/>
        <v>#VALUE!</v>
      </c>
    </row>
    <row r="21" spans="1:10" ht="21" thickBot="1">
      <c r="A21" s="647" t="str">
        <f>IF([1]CEOL!A20&gt;0,[1]CEOL!A20,"")</f>
        <v/>
      </c>
      <c r="B21" s="648"/>
      <c r="C21" s="649"/>
      <c r="D21" s="647" t="str">
        <f>IF([1]CEOL!D20&gt;0,[1]CEOL!D20,"")</f>
        <v/>
      </c>
      <c r="E21" s="648"/>
      <c r="F21" s="649"/>
      <c r="G21" s="179">
        <f>[1]CEOL!G20</f>
        <v>0</v>
      </c>
      <c r="H21" s="181" t="e">
        <f t="shared" si="0"/>
        <v>#VALUE!</v>
      </c>
      <c r="I21" s="181" t="e">
        <f t="shared" si="1"/>
        <v>#VALUE!</v>
      </c>
      <c r="J21" s="181" t="e">
        <f t="shared" si="2"/>
        <v>#VALUE!</v>
      </c>
    </row>
    <row r="22" spans="1:10" ht="21" thickBot="1">
      <c r="A22" s="647" t="str">
        <f>IF([1]CEOL!A21&gt;0,[1]CEOL!A21,"")</f>
        <v/>
      </c>
      <c r="B22" s="648"/>
      <c r="C22" s="649"/>
      <c r="D22" s="647" t="str">
        <f>IF([1]CEOL!D21&gt;0,[1]CEOL!D21,"")</f>
        <v/>
      </c>
      <c r="E22" s="648"/>
      <c r="F22" s="649"/>
      <c r="G22" s="179">
        <f>[1]CEOL!G21</f>
        <v>0</v>
      </c>
      <c r="H22" s="181" t="e">
        <f t="shared" ref="H22:H30" si="3">DATEDIF(A22,D22+1,"y")</f>
        <v>#VALUE!</v>
      </c>
      <c r="I22" s="181" t="e">
        <f t="shared" ref="I22:I30" si="4">DATEDIF(A22,D22+1,"ym")</f>
        <v>#VALUE!</v>
      </c>
      <c r="J22" s="181" t="e">
        <f t="shared" ref="J22:J30" si="5">IF(D22&gt;0,DATEDIF(A22,D22+1,"md"),0)</f>
        <v>#VALUE!</v>
      </c>
    </row>
    <row r="23" spans="1:10" ht="21" thickBot="1">
      <c r="A23" s="647" t="str">
        <f>IF([1]CEOL!A22&gt;0,[1]CEOL!A22,"")</f>
        <v/>
      </c>
      <c r="B23" s="648"/>
      <c r="C23" s="649"/>
      <c r="D23" s="647" t="str">
        <f>IF([1]CEOL!D22&gt;0,[1]CEOL!D22,"")</f>
        <v/>
      </c>
      <c r="E23" s="648"/>
      <c r="F23" s="649"/>
      <c r="G23" s="179">
        <f>[1]CEOL!G22</f>
        <v>0</v>
      </c>
      <c r="H23" s="181" t="e">
        <f t="shared" si="3"/>
        <v>#VALUE!</v>
      </c>
      <c r="I23" s="181" t="e">
        <f t="shared" si="4"/>
        <v>#VALUE!</v>
      </c>
      <c r="J23" s="181" t="e">
        <f t="shared" si="5"/>
        <v>#VALUE!</v>
      </c>
    </row>
    <row r="24" spans="1:10" ht="21" thickBot="1">
      <c r="A24" s="647" t="str">
        <f>IF([1]CEOL!A23&gt;0,[1]CEOL!A23,"")</f>
        <v/>
      </c>
      <c r="B24" s="648"/>
      <c r="C24" s="649"/>
      <c r="D24" s="647" t="str">
        <f>IF([1]CEOL!D23&gt;0,[1]CEOL!D23,"")</f>
        <v/>
      </c>
      <c r="E24" s="648"/>
      <c r="F24" s="649"/>
      <c r="G24" s="179">
        <f>[1]CEOL!G23</f>
        <v>0</v>
      </c>
      <c r="H24" s="181" t="e">
        <f t="shared" si="3"/>
        <v>#VALUE!</v>
      </c>
      <c r="I24" s="181" t="e">
        <f t="shared" si="4"/>
        <v>#VALUE!</v>
      </c>
      <c r="J24" s="181" t="e">
        <f t="shared" si="5"/>
        <v>#VALUE!</v>
      </c>
    </row>
    <row r="25" spans="1:10" ht="21" thickBot="1">
      <c r="A25" s="647" t="str">
        <f>IF([1]CEOL!A24&gt;0,[1]CEOL!A24,"")</f>
        <v/>
      </c>
      <c r="B25" s="648"/>
      <c r="C25" s="649"/>
      <c r="D25" s="647" t="str">
        <f>IF([1]CEOL!D24&gt;0,[1]CEOL!D24,"")</f>
        <v/>
      </c>
      <c r="E25" s="648"/>
      <c r="F25" s="649"/>
      <c r="G25" s="179">
        <f>[1]CEOL!G24</f>
        <v>0</v>
      </c>
      <c r="H25" s="181" t="e">
        <f t="shared" si="3"/>
        <v>#VALUE!</v>
      </c>
      <c r="I25" s="181" t="e">
        <f t="shared" si="4"/>
        <v>#VALUE!</v>
      </c>
      <c r="J25" s="181" t="e">
        <f t="shared" si="5"/>
        <v>#VALUE!</v>
      </c>
    </row>
    <row r="26" spans="1:10" ht="21" thickBot="1">
      <c r="A26" s="647" t="str">
        <f>IF([1]CEOL!A25&gt;0,[1]CEOL!A25,"")</f>
        <v/>
      </c>
      <c r="B26" s="648"/>
      <c r="C26" s="649"/>
      <c r="D26" s="647" t="str">
        <f>IF([1]CEOL!D25&gt;0,[1]CEOL!D25,"")</f>
        <v/>
      </c>
      <c r="E26" s="648"/>
      <c r="F26" s="649"/>
      <c r="G26" s="179">
        <f>[1]CEOL!G25</f>
        <v>0</v>
      </c>
      <c r="H26" s="181" t="e">
        <f t="shared" si="3"/>
        <v>#VALUE!</v>
      </c>
      <c r="I26" s="181" t="e">
        <f t="shared" si="4"/>
        <v>#VALUE!</v>
      </c>
      <c r="J26" s="181" t="e">
        <f t="shared" si="5"/>
        <v>#VALUE!</v>
      </c>
    </row>
    <row r="27" spans="1:10" ht="21" thickBot="1">
      <c r="A27" s="647" t="str">
        <f>IF([1]CEOL!A26&gt;0,[1]CEOL!A26,"")</f>
        <v/>
      </c>
      <c r="B27" s="648"/>
      <c r="C27" s="649"/>
      <c r="D27" s="647" t="str">
        <f>IF([1]CEOL!D26&gt;0,[1]CEOL!D26,"")</f>
        <v/>
      </c>
      <c r="E27" s="648"/>
      <c r="F27" s="649"/>
      <c r="G27" s="179">
        <f>[1]CEOL!G26</f>
        <v>0</v>
      </c>
      <c r="H27" s="181" t="e">
        <f t="shared" si="3"/>
        <v>#VALUE!</v>
      </c>
      <c r="I27" s="181" t="e">
        <f t="shared" si="4"/>
        <v>#VALUE!</v>
      </c>
      <c r="J27" s="181" t="e">
        <f t="shared" si="5"/>
        <v>#VALUE!</v>
      </c>
    </row>
    <row r="28" spans="1:10" ht="21" thickBot="1">
      <c r="A28" s="647" t="str">
        <f>IF([1]CEOL!A27&gt;0,[1]CEOL!A27,"")</f>
        <v/>
      </c>
      <c r="B28" s="648"/>
      <c r="C28" s="649"/>
      <c r="D28" s="647" t="str">
        <f>IF([1]CEOL!D27&gt;0,[1]CEOL!D27,"")</f>
        <v/>
      </c>
      <c r="E28" s="648"/>
      <c r="F28" s="649"/>
      <c r="G28" s="179">
        <f>[1]CEOL!G27</f>
        <v>0</v>
      </c>
      <c r="H28" s="181" t="e">
        <f t="shared" si="3"/>
        <v>#VALUE!</v>
      </c>
      <c r="I28" s="181" t="e">
        <f t="shared" si="4"/>
        <v>#VALUE!</v>
      </c>
      <c r="J28" s="181" t="e">
        <f t="shared" si="5"/>
        <v>#VALUE!</v>
      </c>
    </row>
    <row r="29" spans="1:10" ht="21" thickBot="1">
      <c r="A29" s="647" t="str">
        <f>IF([1]CEOL!A28&gt;0,[1]CEOL!A28,"")</f>
        <v/>
      </c>
      <c r="B29" s="648"/>
      <c r="C29" s="649"/>
      <c r="D29" s="647" t="str">
        <f>IF([1]CEOL!D28&gt;0,[1]CEOL!D28,"")</f>
        <v/>
      </c>
      <c r="E29" s="648"/>
      <c r="F29" s="649"/>
      <c r="G29" s="179">
        <f>[1]CEOL!G28</f>
        <v>0</v>
      </c>
      <c r="H29" s="181" t="e">
        <f t="shared" si="3"/>
        <v>#VALUE!</v>
      </c>
      <c r="I29" s="181" t="e">
        <f t="shared" si="4"/>
        <v>#VALUE!</v>
      </c>
      <c r="J29" s="181" t="e">
        <f t="shared" si="5"/>
        <v>#VALUE!</v>
      </c>
    </row>
    <row r="30" spans="1:10" ht="21" thickBot="1">
      <c r="A30" s="647" t="str">
        <f>IF([1]CEOL!A29&gt;0,[1]CEOL!A29,"")</f>
        <v/>
      </c>
      <c r="B30" s="648"/>
      <c r="C30" s="649"/>
      <c r="D30" s="647" t="str">
        <f>IF([1]CEOL!D29&gt;0,[1]CEOL!D29,"")</f>
        <v/>
      </c>
      <c r="E30" s="648"/>
      <c r="F30" s="649"/>
      <c r="G30" s="179">
        <f>[1]CEOL!G29</f>
        <v>0</v>
      </c>
      <c r="H30" s="181" t="e">
        <f t="shared" si="3"/>
        <v>#VALUE!</v>
      </c>
      <c r="I30" s="181" t="e">
        <f t="shared" si="4"/>
        <v>#VALUE!</v>
      </c>
      <c r="J30" s="181" t="e">
        <f t="shared" si="5"/>
        <v>#VALUE!</v>
      </c>
    </row>
    <row r="31" spans="1:10" ht="21" thickBot="1">
      <c r="A31" s="647" t="str">
        <f>IF([1]CEOL!A30&gt;0,[1]CEOL!A30,"")</f>
        <v/>
      </c>
      <c r="B31" s="648"/>
      <c r="C31" s="649"/>
      <c r="D31" s="647" t="str">
        <f>IF([1]CEOL!D30&gt;0,[1]CEOL!D30,"")</f>
        <v/>
      </c>
      <c r="E31" s="648"/>
      <c r="F31" s="649"/>
      <c r="G31" s="179">
        <f>[1]CEOL!G30</f>
        <v>0</v>
      </c>
      <c r="H31" s="181" t="e">
        <f t="shared" ref="H31:H33" si="6">DATEDIF(A31,D31+1,"y")</f>
        <v>#VALUE!</v>
      </c>
      <c r="I31" s="181" t="e">
        <f t="shared" ref="I31:I33" si="7">DATEDIF(A31,D31+1,"ym")</f>
        <v>#VALUE!</v>
      </c>
      <c r="J31" s="181" t="e">
        <f t="shared" ref="J31:J33" si="8">IF(D31&gt;0,DATEDIF(A31,D31+1,"md"),0)</f>
        <v>#VALUE!</v>
      </c>
    </row>
    <row r="32" spans="1:10" ht="21" thickBot="1">
      <c r="A32" s="647" t="str">
        <f>IF([1]CEOL!A31&gt;0,[1]CEOL!A31,"")</f>
        <v/>
      </c>
      <c r="B32" s="648"/>
      <c r="C32" s="649"/>
      <c r="D32" s="647" t="str">
        <f>IF([1]CEOL!D31&gt;0,[1]CEOL!D31,"")</f>
        <v/>
      </c>
      <c r="E32" s="648"/>
      <c r="F32" s="649"/>
      <c r="G32" s="179">
        <f>[1]CEOL!G31</f>
        <v>0</v>
      </c>
      <c r="H32" s="181" t="e">
        <f t="shared" si="6"/>
        <v>#VALUE!</v>
      </c>
      <c r="I32" s="181" t="e">
        <f t="shared" si="7"/>
        <v>#VALUE!</v>
      </c>
      <c r="J32" s="181" t="e">
        <f t="shared" si="8"/>
        <v>#VALUE!</v>
      </c>
    </row>
    <row r="33" spans="1:10" ht="21" thickBot="1">
      <c r="A33" s="647" t="str">
        <f>IF([1]CEOL!A32&gt;0,[1]CEOL!A32,"")</f>
        <v/>
      </c>
      <c r="B33" s="648"/>
      <c r="C33" s="649"/>
      <c r="D33" s="647" t="str">
        <f>IF([1]CEOL!D32&gt;0,[1]CEOL!D32,"")</f>
        <v/>
      </c>
      <c r="E33" s="648"/>
      <c r="F33" s="649"/>
      <c r="G33" s="179">
        <f>[1]CEOL!G32</f>
        <v>0</v>
      </c>
      <c r="H33" s="181" t="e">
        <f t="shared" si="6"/>
        <v>#VALUE!</v>
      </c>
      <c r="I33" s="181" t="e">
        <f t="shared" si="7"/>
        <v>#VALUE!</v>
      </c>
      <c r="J33" s="181" t="e">
        <f t="shared" si="8"/>
        <v>#VALUE!</v>
      </c>
    </row>
    <row r="34" spans="1:10" ht="21" thickBot="1">
      <c r="A34" s="647" t="str">
        <f>IF([1]CEOL!A33&gt;0,[1]CEOL!A33,"")</f>
        <v/>
      </c>
      <c r="B34" s="648"/>
      <c r="C34" s="649"/>
      <c r="D34" s="647" t="str">
        <f>IF([1]CEOL!D33&gt;0,[1]CEOL!D33,"")</f>
        <v/>
      </c>
      <c r="E34" s="648"/>
      <c r="F34" s="649"/>
      <c r="G34" s="179">
        <f>[1]CEOL!G33</f>
        <v>0</v>
      </c>
      <c r="H34" s="181"/>
      <c r="I34" s="181"/>
      <c r="J34" s="181"/>
    </row>
    <row r="35" spans="1:10" ht="21" thickBot="1">
      <c r="A35" s="647" t="s">
        <v>706</v>
      </c>
      <c r="B35" s="648"/>
      <c r="C35" s="648"/>
      <c r="D35" s="648"/>
      <c r="E35" s="648"/>
      <c r="F35" s="649"/>
      <c r="G35" s="179">
        <f>SUM(G9:G34)</f>
        <v>0</v>
      </c>
      <c r="H35" s="181"/>
      <c r="I35" s="181"/>
      <c r="J35" s="181"/>
    </row>
    <row r="36" spans="1:10" ht="18.75" thickBot="1">
      <c r="A36" s="652" t="s">
        <v>707</v>
      </c>
      <c r="B36" s="653"/>
      <c r="C36" s="653"/>
      <c r="D36" s="654"/>
      <c r="E36" s="182" t="s">
        <v>200</v>
      </c>
      <c r="F36" s="182" t="s">
        <v>210</v>
      </c>
      <c r="G36" s="182" t="s">
        <v>202</v>
      </c>
      <c r="H36" s="183" t="e">
        <f>SUM(H9:H35)</f>
        <v>#VALUE!</v>
      </c>
      <c r="I36" s="183" t="e">
        <f>SUM(I9:I35)</f>
        <v>#VALUE!</v>
      </c>
      <c r="J36" s="183" t="e">
        <f>SUM(J9:J35)</f>
        <v>#VALUE!</v>
      </c>
    </row>
    <row r="37" spans="1:10" ht="18.75" thickBot="1">
      <c r="A37" s="655"/>
      <c r="B37" s="656"/>
      <c r="C37" s="656"/>
      <c r="D37" s="657"/>
      <c r="E37" s="182">
        <f>YEAR(G35)-1900</f>
        <v>0</v>
      </c>
      <c r="F37" s="182">
        <f>IF(G35&gt;31,MONTH(G35-31),0)</f>
        <v>0</v>
      </c>
      <c r="G37" s="182">
        <f>IF(G35&gt;0,DAY(G35)+1,0)</f>
        <v>0</v>
      </c>
    </row>
    <row r="38" spans="1:10">
      <c r="A38" s="178"/>
      <c r="B38" s="178"/>
      <c r="C38" s="178"/>
      <c r="D38" s="178"/>
      <c r="E38" s="178"/>
      <c r="F38" s="178"/>
      <c r="G38" s="178"/>
    </row>
    <row r="39" spans="1:10">
      <c r="A39" s="178"/>
      <c r="B39" s="178"/>
      <c r="C39" s="178"/>
      <c r="D39" s="178"/>
      <c r="E39" s="178"/>
      <c r="F39" s="178"/>
      <c r="G39" s="178"/>
    </row>
    <row r="40" spans="1:10">
      <c r="A40" s="178"/>
      <c r="B40" s="178"/>
      <c r="C40" s="650" t="str">
        <f>[1]Mastersheet!G9</f>
        <v>DEPUTY DIRECTOR, XXXXXXXXX  RAJ, BIKANER</v>
      </c>
      <c r="D40" s="651"/>
      <c r="E40" s="651"/>
      <c r="F40" s="651"/>
      <c r="G40" s="651"/>
    </row>
    <row r="41" spans="1:10" ht="15.75" customHeight="1">
      <c r="A41" s="178"/>
      <c r="B41" s="178"/>
      <c r="C41" s="651"/>
      <c r="D41" s="651"/>
      <c r="E41" s="651"/>
      <c r="F41" s="651"/>
      <c r="G41" s="651"/>
    </row>
    <row r="42" spans="1:10">
      <c r="A42" s="184" t="s">
        <v>708</v>
      </c>
      <c r="B42" s="178"/>
      <c r="C42" s="178"/>
      <c r="D42" s="178"/>
      <c r="E42" s="178"/>
      <c r="F42" s="178"/>
      <c r="G42" s="178"/>
    </row>
  </sheetData>
  <mergeCells count="63">
    <mergeCell ref="A2:G3"/>
    <mergeCell ref="A5:C5"/>
    <mergeCell ref="D5:G5"/>
    <mergeCell ref="I5:J6"/>
    <mergeCell ref="A6:C6"/>
    <mergeCell ref="D6:G6"/>
    <mergeCell ref="A8:C8"/>
    <mergeCell ref="D8:F8"/>
    <mergeCell ref="A9:C9"/>
    <mergeCell ref="D9:F9"/>
    <mergeCell ref="A10:C10"/>
    <mergeCell ref="D10:F10"/>
    <mergeCell ref="A11:C11"/>
    <mergeCell ref="D11:F11"/>
    <mergeCell ref="A12:C12"/>
    <mergeCell ref="D12:F12"/>
    <mergeCell ref="A13:C13"/>
    <mergeCell ref="D13:F13"/>
    <mergeCell ref="A14:C14"/>
    <mergeCell ref="D14:F14"/>
    <mergeCell ref="A15:C15"/>
    <mergeCell ref="D15:F15"/>
    <mergeCell ref="A16:C16"/>
    <mergeCell ref="D16:F16"/>
    <mergeCell ref="A17:C17"/>
    <mergeCell ref="D17:F17"/>
    <mergeCell ref="A18:C18"/>
    <mergeCell ref="D18:F18"/>
    <mergeCell ref="A19:C19"/>
    <mergeCell ref="D19:F19"/>
    <mergeCell ref="C40:G41"/>
    <mergeCell ref="A20:C20"/>
    <mergeCell ref="D20:F20"/>
    <mergeCell ref="A21:C21"/>
    <mergeCell ref="D21:F21"/>
    <mergeCell ref="A35:F35"/>
    <mergeCell ref="A36:D37"/>
    <mergeCell ref="A22:C22"/>
    <mergeCell ref="D22:F22"/>
    <mergeCell ref="A23:C23"/>
    <mergeCell ref="D23:F23"/>
    <mergeCell ref="A24:C24"/>
    <mergeCell ref="D24:F24"/>
    <mergeCell ref="A25:C25"/>
    <mergeCell ref="D25:F25"/>
    <mergeCell ref="A26:C26"/>
    <mergeCell ref="D26:F26"/>
    <mergeCell ref="A27:C27"/>
    <mergeCell ref="D27:F27"/>
    <mergeCell ref="A28:C28"/>
    <mergeCell ref="D28:F28"/>
    <mergeCell ref="A29:C29"/>
    <mergeCell ref="D29:F29"/>
    <mergeCell ref="A30:C30"/>
    <mergeCell ref="D30:F30"/>
    <mergeCell ref="A31:C31"/>
    <mergeCell ref="D31:F31"/>
    <mergeCell ref="A34:C34"/>
    <mergeCell ref="D34:F34"/>
    <mergeCell ref="A32:C32"/>
    <mergeCell ref="D32:F32"/>
    <mergeCell ref="A33:C33"/>
    <mergeCell ref="D33:F33"/>
  </mergeCells>
  <dataValidations count="1">
    <dataValidation type="custom" allowBlank="1" showInputMessage="1" showErrorMessage="1" errorTitle="Caution" error="Please follow the instruction" promptTitle="Author Code" prompt="The footer is author code, if it delete/edit, your result shown &quot;9999&quot;" sqref="A42">
      <formula1>"16.18.1.22.5.19.8√97263.0458756048"</formula1>
    </dataValidation>
  </dataValidations>
  <hyperlinks>
    <hyperlink ref="I5" location="Clear_EOL" display="Clear_EOL"/>
  </hyperlinks>
  <pageMargins left="0.56000000000000005" right="0.36" top="0.56000000000000005" bottom="0.61" header="0.5" footer="0.47"/>
  <pageSetup paperSize="9" scale="9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sheetPr codeName="Sheet1"/>
  <dimension ref="A1:C53"/>
  <sheetViews>
    <sheetView view="pageBreakPreview" topLeftCell="A10" zoomScaleSheetLayoutView="100" workbookViewId="0">
      <selection activeCell="M7" sqref="M7"/>
    </sheetView>
  </sheetViews>
  <sheetFormatPr defaultColWidth="9.140625" defaultRowHeight="12.75"/>
  <cols>
    <col min="1" max="1" width="9.140625" style="35"/>
    <col min="2" max="2" width="72" style="35" customWidth="1"/>
    <col min="3" max="3" width="10.42578125" style="35" customWidth="1"/>
    <col min="4" max="16384" width="9.140625" style="35"/>
  </cols>
  <sheetData>
    <row r="1" spans="1:3" ht="31.5">
      <c r="A1" s="36" t="s">
        <v>25</v>
      </c>
      <c r="B1" s="36" t="s">
        <v>26</v>
      </c>
      <c r="C1" s="36" t="s">
        <v>27</v>
      </c>
    </row>
    <row r="2" spans="1:3" ht="15.75">
      <c r="A2" s="37" t="s">
        <v>16</v>
      </c>
      <c r="B2" s="38" t="s">
        <v>28</v>
      </c>
      <c r="C2" s="39">
        <v>2</v>
      </c>
    </row>
    <row r="3" spans="1:3" ht="31.5">
      <c r="A3" s="40">
        <v>8</v>
      </c>
      <c r="B3" s="39" t="s">
        <v>29</v>
      </c>
      <c r="C3" s="41" t="s">
        <v>30</v>
      </c>
    </row>
    <row r="4" spans="1:3" ht="31.5">
      <c r="A4" s="40">
        <v>5</v>
      </c>
      <c r="B4" s="39" t="s">
        <v>31</v>
      </c>
      <c r="C4" s="41" t="s">
        <v>32</v>
      </c>
    </row>
    <row r="5" spans="1:3" ht="15.75">
      <c r="A5" s="40">
        <v>7</v>
      </c>
      <c r="B5" s="39" t="s">
        <v>33</v>
      </c>
      <c r="C5" s="41" t="s">
        <v>34</v>
      </c>
    </row>
    <row r="6" spans="1:3" ht="15.75">
      <c r="A6" s="40" t="s">
        <v>35</v>
      </c>
      <c r="B6" s="39" t="s">
        <v>36</v>
      </c>
      <c r="C6" s="41" t="s">
        <v>37</v>
      </c>
    </row>
    <row r="7" spans="1:3" ht="15.75">
      <c r="A7" s="40">
        <v>6</v>
      </c>
      <c r="B7" s="39" t="s">
        <v>38</v>
      </c>
      <c r="C7" s="41" t="s">
        <v>39</v>
      </c>
    </row>
    <row r="8" spans="1:3" ht="15.75">
      <c r="A8" s="40">
        <v>31</v>
      </c>
      <c r="B8" s="39" t="s">
        <v>40</v>
      </c>
      <c r="C8" s="41" t="s">
        <v>41</v>
      </c>
    </row>
    <row r="9" spans="1:3" ht="31.5">
      <c r="A9" s="40">
        <v>28</v>
      </c>
      <c r="B9" s="39" t="s">
        <v>42</v>
      </c>
      <c r="C9" s="41" t="s">
        <v>43</v>
      </c>
    </row>
    <row r="10" spans="1:3" ht="31.5">
      <c r="A10" s="40" t="s">
        <v>44</v>
      </c>
      <c r="B10" s="39" t="s">
        <v>45</v>
      </c>
      <c r="C10" s="41" t="s">
        <v>46</v>
      </c>
    </row>
    <row r="11" spans="1:3" ht="31.5">
      <c r="A11" s="40">
        <v>27</v>
      </c>
      <c r="B11" s="39" t="s">
        <v>47</v>
      </c>
      <c r="C11" s="41" t="s">
        <v>48</v>
      </c>
    </row>
    <row r="12" spans="1:3" ht="31.5">
      <c r="A12" s="40" t="s">
        <v>49</v>
      </c>
      <c r="B12" s="39" t="s">
        <v>50</v>
      </c>
      <c r="C12" s="41" t="s">
        <v>48</v>
      </c>
    </row>
    <row r="13" spans="1:3" ht="31.5">
      <c r="A13" s="42">
        <v>1</v>
      </c>
      <c r="B13" s="43" t="s">
        <v>51</v>
      </c>
      <c r="C13" s="41" t="s">
        <v>52</v>
      </c>
    </row>
    <row r="14" spans="1:3" ht="15.75">
      <c r="A14" s="40">
        <v>3</v>
      </c>
      <c r="B14" s="39" t="s">
        <v>53</v>
      </c>
      <c r="C14" s="41" t="s">
        <v>54</v>
      </c>
    </row>
    <row r="15" spans="1:3" ht="31.5">
      <c r="A15" s="40">
        <v>2</v>
      </c>
      <c r="B15" s="39" t="s">
        <v>55</v>
      </c>
      <c r="C15" s="41" t="s">
        <v>56</v>
      </c>
    </row>
    <row r="16" spans="1:3" ht="30">
      <c r="A16" s="37">
        <v>1</v>
      </c>
      <c r="B16" s="44" t="s">
        <v>57</v>
      </c>
      <c r="C16" s="41" t="s">
        <v>58</v>
      </c>
    </row>
    <row r="17" spans="1:3" ht="34.5" customHeight="1">
      <c r="A17" s="37">
        <v>5</v>
      </c>
      <c r="B17" s="45" t="s">
        <v>59</v>
      </c>
      <c r="C17" s="41" t="s">
        <v>60</v>
      </c>
    </row>
    <row r="18" spans="1:3" ht="31.5">
      <c r="A18" s="40">
        <v>9</v>
      </c>
      <c r="B18" s="39" t="s">
        <v>61</v>
      </c>
      <c r="C18" s="41" t="s">
        <v>62</v>
      </c>
    </row>
    <row r="19" spans="1:3" ht="31.5">
      <c r="A19" s="40" t="s">
        <v>63</v>
      </c>
      <c r="B19" s="39" t="s">
        <v>64</v>
      </c>
      <c r="C19" s="41" t="s">
        <v>62</v>
      </c>
    </row>
    <row r="20" spans="1:3" ht="15.75">
      <c r="A20" s="37" t="s">
        <v>16</v>
      </c>
      <c r="B20" s="38" t="s">
        <v>65</v>
      </c>
      <c r="C20" s="41" t="s">
        <v>66</v>
      </c>
    </row>
    <row r="21" spans="1:3" ht="15.75">
      <c r="A21" s="37" t="s">
        <v>16</v>
      </c>
      <c r="B21" s="38" t="s">
        <v>709</v>
      </c>
      <c r="C21" s="41" t="s">
        <v>710</v>
      </c>
    </row>
    <row r="22" spans="1:3" ht="47.25" hidden="1">
      <c r="A22" s="40">
        <v>10</v>
      </c>
      <c r="B22" s="39" t="s">
        <v>67</v>
      </c>
      <c r="C22" s="39">
        <v>367</v>
      </c>
    </row>
    <row r="23" spans="1:3" ht="47.25" hidden="1">
      <c r="A23" s="40">
        <v>11</v>
      </c>
      <c r="B23" s="39" t="s">
        <v>68</v>
      </c>
      <c r="C23" s="39">
        <v>368</v>
      </c>
    </row>
    <row r="24" spans="1:3" ht="31.5" hidden="1">
      <c r="A24" s="40">
        <v>12</v>
      </c>
      <c r="B24" s="39" t="s">
        <v>69</v>
      </c>
      <c r="C24" s="39" t="s">
        <v>70</v>
      </c>
    </row>
    <row r="25" spans="1:3" ht="31.5" hidden="1">
      <c r="A25" s="40">
        <v>13</v>
      </c>
      <c r="B25" s="39" t="s">
        <v>71</v>
      </c>
      <c r="C25" s="39">
        <v>371</v>
      </c>
    </row>
    <row r="26" spans="1:3" ht="31.5" hidden="1">
      <c r="A26" s="40">
        <v>14</v>
      </c>
      <c r="B26" s="39" t="s">
        <v>72</v>
      </c>
      <c r="C26" s="39" t="s">
        <v>73</v>
      </c>
    </row>
    <row r="27" spans="1:3" ht="15.75" hidden="1">
      <c r="A27" s="40" t="s">
        <v>74</v>
      </c>
      <c r="B27" s="39" t="s">
        <v>75</v>
      </c>
      <c r="C27" s="39">
        <v>374</v>
      </c>
    </row>
    <row r="28" spans="1:3" ht="31.5" hidden="1">
      <c r="A28" s="40">
        <v>15</v>
      </c>
      <c r="B28" s="39" t="s">
        <v>76</v>
      </c>
      <c r="C28" s="39">
        <v>375</v>
      </c>
    </row>
    <row r="29" spans="1:3" ht="15.75" hidden="1">
      <c r="A29" s="40" t="s">
        <v>77</v>
      </c>
      <c r="B29" s="39" t="s">
        <v>78</v>
      </c>
      <c r="C29" s="39">
        <v>376</v>
      </c>
    </row>
    <row r="30" spans="1:3" ht="15.75" hidden="1">
      <c r="A30" s="40" t="s">
        <v>79</v>
      </c>
      <c r="B30" s="39" t="s">
        <v>80</v>
      </c>
      <c r="C30" s="39" t="s">
        <v>81</v>
      </c>
    </row>
    <row r="31" spans="1:3" ht="31.5" hidden="1">
      <c r="A31" s="40">
        <v>16</v>
      </c>
      <c r="B31" s="39" t="s">
        <v>82</v>
      </c>
      <c r="C31" s="39">
        <v>379</v>
      </c>
    </row>
    <row r="32" spans="1:3" ht="15.75" hidden="1">
      <c r="A32" s="40" t="s">
        <v>83</v>
      </c>
      <c r="B32" s="39" t="s">
        <v>84</v>
      </c>
      <c r="C32" s="39">
        <v>380</v>
      </c>
    </row>
    <row r="33" spans="1:3" ht="15.75" hidden="1">
      <c r="A33" s="40" t="s">
        <v>85</v>
      </c>
      <c r="B33" s="39" t="s">
        <v>86</v>
      </c>
      <c r="C33" s="39" t="s">
        <v>87</v>
      </c>
    </row>
    <row r="34" spans="1:3" ht="15.75" hidden="1">
      <c r="A34" s="40">
        <v>17</v>
      </c>
      <c r="B34" s="39" t="s">
        <v>88</v>
      </c>
      <c r="C34" s="39" t="s">
        <v>89</v>
      </c>
    </row>
    <row r="35" spans="1:3" ht="31.5" hidden="1">
      <c r="A35" s="40">
        <v>18</v>
      </c>
      <c r="B35" s="39" t="s">
        <v>90</v>
      </c>
      <c r="C35" s="39" t="s">
        <v>91</v>
      </c>
    </row>
    <row r="36" spans="1:3" ht="47.25" hidden="1">
      <c r="A36" s="40">
        <v>19</v>
      </c>
      <c r="B36" s="39" t="s">
        <v>92</v>
      </c>
      <c r="C36" s="39">
        <v>393</v>
      </c>
    </row>
    <row r="37" spans="1:3" ht="47.25" hidden="1">
      <c r="A37" s="40">
        <v>20</v>
      </c>
      <c r="B37" s="39" t="s">
        <v>93</v>
      </c>
      <c r="C37" s="39" t="s">
        <v>94</v>
      </c>
    </row>
    <row r="38" spans="1:3" ht="47.25" hidden="1">
      <c r="A38" s="40">
        <v>21</v>
      </c>
      <c r="B38" s="39" t="s">
        <v>95</v>
      </c>
      <c r="C38" s="39" t="s">
        <v>96</v>
      </c>
    </row>
    <row r="39" spans="1:3" ht="31.5" hidden="1">
      <c r="A39" s="40">
        <v>22</v>
      </c>
      <c r="B39" s="39" t="s">
        <v>69</v>
      </c>
      <c r="C39" s="39" t="s">
        <v>97</v>
      </c>
    </row>
    <row r="40" spans="1:3" ht="15.75" hidden="1">
      <c r="A40" s="40">
        <v>23</v>
      </c>
      <c r="B40" s="39" t="s">
        <v>98</v>
      </c>
      <c r="C40" s="39">
        <v>400</v>
      </c>
    </row>
    <row r="41" spans="1:3" ht="15.75" hidden="1">
      <c r="A41" s="40">
        <v>24</v>
      </c>
      <c r="B41" s="39" t="s">
        <v>99</v>
      </c>
      <c r="C41" s="39">
        <v>401</v>
      </c>
    </row>
    <row r="42" spans="1:3" ht="31.5" hidden="1">
      <c r="A42" s="40">
        <v>25</v>
      </c>
      <c r="B42" s="39" t="s">
        <v>100</v>
      </c>
      <c r="C42" s="39" t="s">
        <v>101</v>
      </c>
    </row>
    <row r="43" spans="1:3" ht="15.75" hidden="1">
      <c r="A43" s="40">
        <v>26</v>
      </c>
      <c r="B43" s="39" t="s">
        <v>102</v>
      </c>
      <c r="C43" s="39" t="s">
        <v>103</v>
      </c>
    </row>
    <row r="44" spans="1:3" ht="31.5" hidden="1">
      <c r="A44" s="40">
        <v>29</v>
      </c>
      <c r="B44" s="39" t="s">
        <v>104</v>
      </c>
      <c r="C44" s="39">
        <v>414</v>
      </c>
    </row>
    <row r="45" spans="1:3" ht="31.5" hidden="1">
      <c r="A45" s="40">
        <v>30</v>
      </c>
      <c r="B45" s="39" t="s">
        <v>105</v>
      </c>
      <c r="C45" s="39" t="s">
        <v>106</v>
      </c>
    </row>
    <row r="46" spans="1:3" ht="15.75" hidden="1">
      <c r="A46" s="40">
        <v>32</v>
      </c>
      <c r="B46" s="39" t="s">
        <v>107</v>
      </c>
      <c r="C46" s="39">
        <v>419</v>
      </c>
    </row>
    <row r="47" spans="1:3" ht="31.5" hidden="1">
      <c r="A47" s="40">
        <v>33</v>
      </c>
      <c r="B47" s="39" t="s">
        <v>108</v>
      </c>
      <c r="C47" s="39" t="s">
        <v>109</v>
      </c>
    </row>
    <row r="48" spans="1:3" ht="15.75" hidden="1">
      <c r="A48" s="40">
        <v>4</v>
      </c>
      <c r="B48" s="39" t="s">
        <v>110</v>
      </c>
      <c r="C48" s="39">
        <v>351</v>
      </c>
    </row>
    <row r="49" spans="1:3" ht="15.75" customHeight="1">
      <c r="A49" s="212" t="s">
        <v>722</v>
      </c>
      <c r="B49" s="213"/>
      <c r="C49" s="214"/>
    </row>
    <row r="50" spans="1:3" s="188" customFormat="1" ht="21" customHeight="1">
      <c r="A50" s="215"/>
      <c r="B50" s="216"/>
      <c r="C50" s="217"/>
    </row>
    <row r="51" spans="1:3" ht="15.75">
      <c r="A51" s="37" t="s">
        <v>16</v>
      </c>
      <c r="B51" s="38" t="s">
        <v>716</v>
      </c>
      <c r="C51" s="41" t="s">
        <v>719</v>
      </c>
    </row>
    <row r="52" spans="1:3" ht="15.75">
      <c r="A52" s="37" t="s">
        <v>16</v>
      </c>
      <c r="B52" s="38" t="s">
        <v>717</v>
      </c>
      <c r="C52" s="41" t="s">
        <v>720</v>
      </c>
    </row>
    <row r="53" spans="1:3" ht="15.75">
      <c r="A53" s="37" t="s">
        <v>16</v>
      </c>
      <c r="B53" s="38" t="s">
        <v>718</v>
      </c>
      <c r="C53" s="41" t="s">
        <v>721</v>
      </c>
    </row>
  </sheetData>
  <mergeCells count="1">
    <mergeCell ref="A49:C50"/>
  </mergeCells>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3.xml><?xml version="1.0" encoding="utf-8"?>
<worksheet xmlns="http://schemas.openxmlformats.org/spreadsheetml/2006/main" xmlns:r="http://schemas.openxmlformats.org/officeDocument/2006/relationships">
  <sheetPr codeName="Sheet11">
    <pageSetUpPr fitToPage="1"/>
  </sheetPr>
  <dimension ref="A1:K46"/>
  <sheetViews>
    <sheetView view="pageBreakPreview" zoomScaleSheetLayoutView="100" workbookViewId="0">
      <selection activeCell="N30" sqref="N30"/>
    </sheetView>
  </sheetViews>
  <sheetFormatPr defaultColWidth="9.140625" defaultRowHeight="19.5"/>
  <cols>
    <col min="1" max="1" width="6.42578125" style="24" customWidth="1"/>
    <col min="2" max="2" width="7.28515625" style="25" customWidth="1"/>
    <col min="3" max="3" width="10.7109375" style="25" customWidth="1"/>
    <col min="4" max="4" width="11.140625" style="25" bestFit="1" customWidth="1"/>
    <col min="5" max="5" width="9.5703125" style="25" customWidth="1"/>
    <col min="6" max="6" width="13.5703125" style="25" customWidth="1"/>
    <col min="7" max="7" width="14.140625" style="25" customWidth="1"/>
    <col min="8" max="8" width="14.28515625" style="25" customWidth="1"/>
    <col min="9" max="9" width="19.42578125" style="25" customWidth="1"/>
    <col min="10" max="16384" width="9.140625" style="25"/>
  </cols>
  <sheetData>
    <row r="1" spans="1:9">
      <c r="I1" s="25">
        <v>2</v>
      </c>
    </row>
    <row r="2" spans="1:9">
      <c r="A2" s="262" t="s">
        <v>715</v>
      </c>
      <c r="B2" s="262"/>
      <c r="C2" s="262"/>
      <c r="D2" s="262"/>
      <c r="E2" s="262"/>
      <c r="F2" s="262"/>
      <c r="G2" s="262"/>
      <c r="H2" s="262"/>
      <c r="I2" s="262"/>
    </row>
    <row r="3" spans="1:9">
      <c r="A3" s="263" t="s">
        <v>4</v>
      </c>
      <c r="B3" s="263"/>
      <c r="C3" s="263"/>
      <c r="D3" s="263"/>
      <c r="E3" s="263"/>
      <c r="F3" s="263"/>
      <c r="G3" s="263"/>
      <c r="H3" s="263"/>
      <c r="I3" s="263"/>
    </row>
    <row r="4" spans="1:9">
      <c r="A4" s="264"/>
      <c r="B4" s="264"/>
      <c r="C4" s="264"/>
      <c r="D4" s="264"/>
      <c r="E4" s="264"/>
      <c r="F4" s="264"/>
      <c r="G4" s="264"/>
      <c r="H4" s="264"/>
      <c r="I4" s="264"/>
    </row>
    <row r="5" spans="1:9">
      <c r="A5" s="26">
        <v>1</v>
      </c>
      <c r="B5" s="220" t="s">
        <v>5</v>
      </c>
      <c r="C5" s="220"/>
      <c r="D5" s="220"/>
      <c r="E5" s="220"/>
      <c r="F5" s="227" t="str">
        <f>[1]Mastersheet!$B$11</f>
        <v>RJBI090012345678</v>
      </c>
      <c r="G5" s="227"/>
      <c r="H5" s="227"/>
      <c r="I5" s="227"/>
    </row>
    <row r="6" spans="1:9">
      <c r="A6" s="236">
        <v>2</v>
      </c>
      <c r="B6" s="223" t="s">
        <v>6</v>
      </c>
      <c r="C6" s="223"/>
      <c r="D6" s="223"/>
      <c r="E6" s="223"/>
      <c r="F6" s="248" t="str">
        <f>UPPER([1]Mastersheet!B3)</f>
        <v>ABCD</v>
      </c>
      <c r="G6" s="248"/>
      <c r="H6" s="248"/>
      <c r="I6" s="248"/>
    </row>
    <row r="7" spans="1:9">
      <c r="A7" s="236"/>
      <c r="B7" s="223"/>
      <c r="C7" s="223"/>
      <c r="D7" s="223"/>
      <c r="E7" s="223"/>
      <c r="F7" s="248"/>
      <c r="G7" s="248"/>
      <c r="H7" s="248"/>
      <c r="I7" s="248"/>
    </row>
    <row r="8" spans="1:9">
      <c r="A8" s="236">
        <v>3</v>
      </c>
      <c r="B8" s="223" t="str">
        <f>IF('[1]Family data'!F3="Smt","Husband Name","Father Name")</f>
        <v>Father Name</v>
      </c>
      <c r="C8" s="223"/>
      <c r="D8" s="223"/>
      <c r="E8" s="223"/>
      <c r="F8" s="248" t="str">
        <f>UPPER([1]Mastersheet!$G$3)</f>
        <v>XYZ</v>
      </c>
      <c r="G8" s="248"/>
      <c r="H8" s="248"/>
      <c r="I8" s="248"/>
    </row>
    <row r="9" spans="1:9">
      <c r="A9" s="236"/>
      <c r="B9" s="223"/>
      <c r="C9" s="223"/>
      <c r="D9" s="223"/>
      <c r="E9" s="223"/>
      <c r="F9" s="248"/>
      <c r="G9" s="248"/>
      <c r="H9" s="248"/>
      <c r="I9" s="248"/>
    </row>
    <row r="10" spans="1:9">
      <c r="A10" s="236">
        <v>4</v>
      </c>
      <c r="B10" s="223" t="s">
        <v>7</v>
      </c>
      <c r="C10" s="223"/>
      <c r="D10" s="223"/>
      <c r="E10" s="223"/>
      <c r="F10" s="248" t="str">
        <f>UPPER([1]Mastersheet!B4)</f>
        <v>S.D.I.</v>
      </c>
      <c r="G10" s="248"/>
      <c r="H10" s="248"/>
      <c r="I10" s="248"/>
    </row>
    <row r="11" spans="1:9">
      <c r="A11" s="236"/>
      <c r="B11" s="223"/>
      <c r="C11" s="223"/>
      <c r="D11" s="223"/>
      <c r="E11" s="223"/>
      <c r="F11" s="248"/>
      <c r="G11" s="248"/>
      <c r="H11" s="248"/>
      <c r="I11" s="248"/>
    </row>
    <row r="12" spans="1:9" ht="19.5" customHeight="1">
      <c r="A12" s="236">
        <v>5</v>
      </c>
      <c r="B12" s="249" t="s">
        <v>713</v>
      </c>
      <c r="C12" s="250"/>
      <c r="D12" s="250"/>
      <c r="E12" s="251"/>
      <c r="F12" s="256" t="str">
        <f>UPPER([1]Mastersheet!B5)</f>
        <v>DEPUTY DIRECTOR, XXXXX, BIKANER</v>
      </c>
      <c r="G12" s="257"/>
      <c r="H12" s="257"/>
      <c r="I12" s="186" t="s">
        <v>714</v>
      </c>
    </row>
    <row r="13" spans="1:9" ht="21.75" customHeight="1">
      <c r="A13" s="236"/>
      <c r="B13" s="252"/>
      <c r="C13" s="253"/>
      <c r="D13" s="253"/>
      <c r="E13" s="254"/>
      <c r="F13" s="258"/>
      <c r="G13" s="259"/>
      <c r="H13" s="259"/>
      <c r="I13" s="187">
        <f>[1]Mastersheet!H11</f>
        <v>1234</v>
      </c>
    </row>
    <row r="14" spans="1:9" ht="21.75" customHeight="1">
      <c r="A14" s="26">
        <v>6</v>
      </c>
      <c r="B14" s="255" t="s">
        <v>723</v>
      </c>
      <c r="C14" s="255"/>
      <c r="D14" s="255"/>
      <c r="E14" s="255"/>
      <c r="F14" s="260" t="str">
        <f>[1]Mastersheet!$E$12</f>
        <v>ABC@GMAIL.COM</v>
      </c>
      <c r="G14" s="261"/>
      <c r="H14" s="261"/>
      <c r="I14" s="191">
        <f>[1]Mastersheet!$B$12</f>
        <v>1234567890</v>
      </c>
    </row>
    <row r="15" spans="1:9" ht="19.5" customHeight="1">
      <c r="A15" s="236">
        <v>7</v>
      </c>
      <c r="B15" s="223" t="s">
        <v>8</v>
      </c>
      <c r="C15" s="227"/>
      <c r="D15" s="227"/>
      <c r="E15" s="227"/>
      <c r="F15" s="248" t="str">
        <f>UPPER([1]Mastersheet!B7)</f>
        <v>NEAR STATION</v>
      </c>
      <c r="G15" s="248"/>
      <c r="H15" s="248"/>
      <c r="I15" s="248"/>
    </row>
    <row r="16" spans="1:9">
      <c r="A16" s="236"/>
      <c r="B16" s="227"/>
      <c r="C16" s="227"/>
      <c r="D16" s="227"/>
      <c r="E16" s="227"/>
      <c r="F16" s="248"/>
      <c r="G16" s="248"/>
      <c r="H16" s="248"/>
      <c r="I16" s="248"/>
    </row>
    <row r="17" spans="1:11">
      <c r="A17" s="26">
        <v>8</v>
      </c>
      <c r="B17" s="220" t="s">
        <v>9</v>
      </c>
      <c r="C17" s="220"/>
      <c r="D17" s="220"/>
      <c r="E17" s="220"/>
      <c r="F17" s="245">
        <f>[1]Mastersheet!C62</f>
        <v>23558</v>
      </c>
      <c r="G17" s="220"/>
      <c r="H17" s="220"/>
      <c r="I17" s="220"/>
    </row>
    <row r="18" spans="1:11">
      <c r="A18" s="26">
        <v>9</v>
      </c>
      <c r="B18" s="220" t="s">
        <v>10</v>
      </c>
      <c r="C18" s="220"/>
      <c r="D18" s="220"/>
      <c r="E18" s="220"/>
      <c r="F18" s="245">
        <f>[1]Mastersheet!B63</f>
        <v>35115</v>
      </c>
      <c r="G18" s="220"/>
      <c r="H18" s="220"/>
      <c r="I18" s="220"/>
    </row>
    <row r="19" spans="1:11">
      <c r="A19" s="26">
        <v>10</v>
      </c>
      <c r="B19" s="246" t="s">
        <v>1</v>
      </c>
      <c r="C19" s="246"/>
      <c r="D19" s="246" t="str">
        <f>[1]Pravesh!D224</f>
        <v>Retirement</v>
      </c>
      <c r="E19" s="246"/>
      <c r="F19" s="247" t="str">
        <f>[1]Mastersheet!H62</f>
        <v>30/06/2024</v>
      </c>
      <c r="G19" s="220"/>
      <c r="H19" s="220"/>
      <c r="I19" s="220"/>
    </row>
    <row r="20" spans="1:11">
      <c r="A20" s="26">
        <v>11</v>
      </c>
      <c r="B20" s="220" t="str">
        <f>CONCATENATE("Name of ","  ",[1]Mastersheet!B14)</f>
        <v>Name of   Treasury</v>
      </c>
      <c r="C20" s="220"/>
      <c r="D20" s="220"/>
      <c r="E20" s="220"/>
      <c r="F20" s="220" t="str">
        <f>UPPER([1]Pravesh!I197)</f>
        <v>TREASURY  BIKANER</v>
      </c>
      <c r="G20" s="220"/>
      <c r="H20" s="220"/>
      <c r="I20" s="220"/>
    </row>
    <row r="21" spans="1:11" ht="23.25" customHeight="1">
      <c r="A21" s="225">
        <v>12</v>
      </c>
      <c r="B21" s="229" t="str">
        <f>CONCATENATE("Name of Banker from which pensioner wants to get","  ",LEFT([1]CFront!G13,LEN([1]CFront!G13)-4))</f>
        <v xml:space="preserve">Name of Banker from which pensioner wants to get  Regular Pension </v>
      </c>
      <c r="C21" s="230"/>
      <c r="D21" s="230"/>
      <c r="E21" s="231"/>
      <c r="F21" s="235" t="str">
        <f>UPPER([1]Mastersheet!C15)</f>
        <v>STATE BANK OF INDIA</v>
      </c>
      <c r="G21" s="235"/>
      <c r="H21" s="235"/>
      <c r="I21" s="235"/>
      <c r="K21" s="25" t="str">
        <f>CONCATENATE("Name of Banker from which pensioner wants to get","  ",LEFT([1]CFront!G13,LEN([1]CFront!G13)-4))</f>
        <v xml:space="preserve">Name of Banker from which pensioner wants to get  Regular Pension </v>
      </c>
    </row>
    <row r="22" spans="1:11" ht="24.75" customHeight="1">
      <c r="A22" s="225"/>
      <c r="B22" s="232"/>
      <c r="C22" s="233"/>
      <c r="D22" s="233"/>
      <c r="E22" s="234"/>
      <c r="F22" s="235"/>
      <c r="G22" s="235"/>
      <c r="H22" s="235"/>
      <c r="I22" s="235"/>
    </row>
    <row r="23" spans="1:11">
      <c r="A23" s="236">
        <v>13</v>
      </c>
      <c r="B23" s="226" t="s">
        <v>11</v>
      </c>
      <c r="C23" s="226"/>
      <c r="D23" s="226"/>
      <c r="E23" s="226"/>
      <c r="F23" s="235" t="str">
        <f>CONCATENATE(UPPER([1]Mastersheet!$D$15),"  ",[1]Mastersheet!$E$15)</f>
        <v>ABCD BRANCH  KOTEGATE BIKANER</v>
      </c>
      <c r="G23" s="235"/>
      <c r="H23" s="235"/>
      <c r="I23" s="235"/>
    </row>
    <row r="24" spans="1:11">
      <c r="A24" s="236"/>
      <c r="B24" s="226"/>
      <c r="C24" s="226"/>
      <c r="D24" s="226"/>
      <c r="E24" s="226"/>
      <c r="F24" s="235"/>
      <c r="G24" s="235"/>
      <c r="H24" s="235"/>
      <c r="I24" s="235"/>
    </row>
    <row r="25" spans="1:11">
      <c r="A25" s="26">
        <v>14</v>
      </c>
      <c r="B25" s="220" t="s">
        <v>12</v>
      </c>
      <c r="C25" s="220"/>
      <c r="D25" s="220"/>
      <c r="E25" s="220"/>
      <c r="F25" s="237" t="str">
        <f>[1]Mastersheet!$G$15</f>
        <v>012345678987654300</v>
      </c>
      <c r="G25" s="237"/>
      <c r="H25" s="237"/>
      <c r="I25" s="237"/>
    </row>
    <row r="26" spans="1:11">
      <c r="A26" s="236">
        <v>15</v>
      </c>
      <c r="B26" s="238" t="s">
        <v>13</v>
      </c>
      <c r="C26" s="238"/>
      <c r="D26" s="238"/>
      <c r="E26" s="238"/>
      <c r="F26" s="239" t="str">
        <f>[1]Mastersheet!$H$15</f>
        <v>SBI 010418</v>
      </c>
      <c r="G26" s="240"/>
      <c r="H26" s="240"/>
      <c r="I26" s="241"/>
    </row>
    <row r="27" spans="1:11">
      <c r="A27" s="236"/>
      <c r="B27" s="238"/>
      <c r="C27" s="238"/>
      <c r="D27" s="238"/>
      <c r="E27" s="238"/>
      <c r="F27" s="242"/>
      <c r="G27" s="243"/>
      <c r="H27" s="243"/>
      <c r="I27" s="244"/>
    </row>
    <row r="28" spans="1:11">
      <c r="A28" s="26">
        <v>16</v>
      </c>
      <c r="B28" s="220" t="s">
        <v>14</v>
      </c>
      <c r="C28" s="220"/>
      <c r="D28" s="220"/>
      <c r="E28" s="220"/>
      <c r="F28" s="228" t="str">
        <f>IF([1]Mastersheet!E11="","",[1]Mastersheet!E11)</f>
        <v>ABCP0123Q</v>
      </c>
      <c r="G28" s="228"/>
      <c r="H28" s="228"/>
      <c r="I28" s="228"/>
    </row>
    <row r="29" spans="1:11">
      <c r="A29" s="26"/>
      <c r="B29" s="223" t="s">
        <v>15</v>
      </c>
      <c r="C29" s="223"/>
      <c r="D29" s="223"/>
      <c r="E29" s="223"/>
      <c r="F29" s="224" t="str">
        <f>[1]Mastersheet!$D$10</f>
        <v>N.A.</v>
      </c>
      <c r="G29" s="224"/>
      <c r="H29" s="224"/>
      <c r="I29" s="224"/>
    </row>
    <row r="30" spans="1:11">
      <c r="A30" s="225">
        <v>17</v>
      </c>
      <c r="B30" s="220" t="s">
        <v>17</v>
      </c>
      <c r="C30" s="220"/>
      <c r="D30" s="220"/>
      <c r="E30" s="220"/>
      <c r="F30" s="220"/>
      <c r="G30" s="220"/>
      <c r="H30" s="220"/>
      <c r="I30" s="220"/>
    </row>
    <row r="31" spans="1:11" s="30" customFormat="1" ht="42" customHeight="1">
      <c r="A31" s="225"/>
      <c r="B31" s="27" t="s">
        <v>18</v>
      </c>
      <c r="C31" s="226" t="s">
        <v>19</v>
      </c>
      <c r="D31" s="226"/>
      <c r="E31" s="226"/>
      <c r="F31" s="27" t="s">
        <v>20</v>
      </c>
      <c r="G31" s="28" t="s">
        <v>21</v>
      </c>
      <c r="H31" s="29" t="s">
        <v>22</v>
      </c>
      <c r="I31" s="29" t="s">
        <v>23</v>
      </c>
    </row>
    <row r="32" spans="1:11">
      <c r="A32" s="225"/>
      <c r="B32" s="31">
        <f>IF(G32&gt;0,1,"")</f>
        <v>1</v>
      </c>
      <c r="C32" s="227" t="str">
        <f>IF('[1]Family data'!A11&gt;0,'[1]Family data'!A11,"")</f>
        <v>DCQ</v>
      </c>
      <c r="D32" s="227"/>
      <c r="E32" s="227"/>
      <c r="F32" s="31" t="str">
        <f>IF('[1]Family data'!B11&gt;0,'[1]Family data'!B11,"")</f>
        <v>Wife</v>
      </c>
      <c r="G32" s="32">
        <f>IF('[1]Family data'!E11&gt;0,'[1]Family data'!E11,"")</f>
        <v>24289</v>
      </c>
      <c r="H32" s="31" t="str">
        <f>IF('[1]Family data'!F11&gt;0,'[1]Family data'!F11,"")</f>
        <v>Married</v>
      </c>
      <c r="I32" s="31" t="str">
        <f>IF('[1]Family data'!G11&gt;0,'[1]Family data'!G11,"")</f>
        <v>Unemployed</v>
      </c>
    </row>
    <row r="33" spans="1:9">
      <c r="A33" s="225"/>
      <c r="B33" s="31" t="str">
        <f t="shared" ref="B33:B40" si="0">IF(G33="","",B32+1)</f>
        <v/>
      </c>
      <c r="C33" s="227" t="str">
        <f>IF('[1]Family data'!A12&gt;0,'[1]Family data'!A12,"")</f>
        <v/>
      </c>
      <c r="D33" s="227"/>
      <c r="E33" s="227"/>
      <c r="F33" s="31" t="str">
        <f>IF('[1]Family data'!B12&gt;0,'[1]Family data'!B12,"")</f>
        <v/>
      </c>
      <c r="G33" s="32" t="str">
        <f>IF('[1]Family data'!E12&gt;0,'[1]Family data'!E12,"")</f>
        <v/>
      </c>
      <c r="H33" s="31" t="str">
        <f>IF('[1]Family data'!F12&gt;0,'[1]Family data'!F12,"")</f>
        <v/>
      </c>
      <c r="I33" s="31" t="str">
        <f>IF('[1]Family data'!G12&gt;0,'[1]Family data'!G12,"")</f>
        <v/>
      </c>
    </row>
    <row r="34" spans="1:9">
      <c r="A34" s="225"/>
      <c r="B34" s="31" t="str">
        <f t="shared" si="0"/>
        <v/>
      </c>
      <c r="C34" s="227" t="str">
        <f>IF('[1]Family data'!A13&gt;0,'[1]Family data'!A13,"")</f>
        <v/>
      </c>
      <c r="D34" s="227"/>
      <c r="E34" s="227"/>
      <c r="F34" s="31" t="str">
        <f>IF('[1]Family data'!B13&gt;0,'[1]Family data'!B13,"")</f>
        <v/>
      </c>
      <c r="G34" s="32" t="str">
        <f>IF('[1]Family data'!E13&gt;0,'[1]Family data'!E13,"")</f>
        <v/>
      </c>
      <c r="H34" s="31" t="str">
        <f>IF('[1]Family data'!F13&gt;0,'[1]Family data'!F13,"")</f>
        <v/>
      </c>
      <c r="I34" s="31" t="str">
        <f>IF('[1]Family data'!G13&gt;0,'[1]Family data'!G13,"")</f>
        <v/>
      </c>
    </row>
    <row r="35" spans="1:9">
      <c r="A35" s="225"/>
      <c r="B35" s="31" t="str">
        <f t="shared" si="0"/>
        <v/>
      </c>
      <c r="C35" s="227" t="str">
        <f>IF('[1]Family data'!A14&gt;0,'[1]Family data'!A14,"")</f>
        <v/>
      </c>
      <c r="D35" s="227"/>
      <c r="E35" s="227"/>
      <c r="F35" s="31" t="str">
        <f>IF('[1]Family data'!B14&gt;0,'[1]Family data'!B14,"")</f>
        <v/>
      </c>
      <c r="G35" s="32" t="str">
        <f>IF('[1]Family data'!E14&gt;0,'[1]Family data'!E14,"")</f>
        <v/>
      </c>
      <c r="H35" s="31" t="str">
        <f>IF('[1]Family data'!F14&gt;0,'[1]Family data'!F14,"")</f>
        <v/>
      </c>
      <c r="I35" s="31" t="str">
        <f>IF('[1]Family data'!G14&gt;0,'[1]Family data'!G14,"")</f>
        <v/>
      </c>
    </row>
    <row r="36" spans="1:9">
      <c r="A36" s="225"/>
      <c r="B36" s="31" t="str">
        <f t="shared" si="0"/>
        <v/>
      </c>
      <c r="C36" s="227" t="str">
        <f>IF('[1]Family data'!A15&gt;0,'[1]Family data'!A15,"")</f>
        <v/>
      </c>
      <c r="D36" s="227"/>
      <c r="E36" s="227"/>
      <c r="F36" s="31" t="str">
        <f>IF('[1]Family data'!B15&gt;0,'[1]Family data'!B15,"")</f>
        <v/>
      </c>
      <c r="G36" s="32" t="str">
        <f>IF('[1]Family data'!E15&gt;0,'[1]Family data'!E15,"")</f>
        <v/>
      </c>
      <c r="H36" s="31" t="str">
        <f>IF('[1]Family data'!F15&gt;0,'[1]Family data'!F15,"")</f>
        <v/>
      </c>
      <c r="I36" s="31" t="str">
        <f>IF('[1]Family data'!G15&gt;0,'[1]Family data'!G15,"")</f>
        <v/>
      </c>
    </row>
    <row r="37" spans="1:9">
      <c r="A37" s="225"/>
      <c r="B37" s="31" t="str">
        <f t="shared" si="0"/>
        <v/>
      </c>
      <c r="C37" s="220" t="str">
        <f>IF('[1]Family data'!A16&gt;0,'[1]Family data'!A16,"")</f>
        <v/>
      </c>
      <c r="D37" s="220"/>
      <c r="E37" s="220"/>
      <c r="F37" s="31" t="str">
        <f>IF('[1]Family data'!B16&gt;0,'[1]Family data'!B16,"")</f>
        <v/>
      </c>
      <c r="G37" s="32" t="str">
        <f>IF('[1]Family data'!E16&gt;0,'[1]Family data'!E16,"")</f>
        <v/>
      </c>
      <c r="H37" s="31" t="str">
        <f>IF('[1]Family data'!F16&gt;0,'[1]Family data'!F16,"")</f>
        <v/>
      </c>
      <c r="I37" s="31" t="str">
        <f>IF('[1]Family data'!G16&gt;0,'[1]Family data'!G16,"")</f>
        <v/>
      </c>
    </row>
    <row r="38" spans="1:9">
      <c r="A38" s="225"/>
      <c r="B38" s="31" t="str">
        <f t="shared" si="0"/>
        <v/>
      </c>
      <c r="C38" s="220" t="str">
        <f>IF('[1]Family data'!A17&gt;0,'[1]Family data'!A17,"")</f>
        <v/>
      </c>
      <c r="D38" s="220"/>
      <c r="E38" s="220"/>
      <c r="F38" s="31" t="str">
        <f>IF('[1]Family data'!B17&gt;0,'[1]Family data'!B17,"")</f>
        <v/>
      </c>
      <c r="G38" s="32" t="str">
        <f>IF('[1]Family data'!E17&gt;0,'[1]Family data'!E17,"")</f>
        <v/>
      </c>
      <c r="H38" s="31" t="str">
        <f>IF('[1]Family data'!F17&gt;0,'[1]Family data'!F17,"")</f>
        <v/>
      </c>
      <c r="I38" s="31" t="str">
        <f>IF('[1]Family data'!G17&gt;0,'[1]Family data'!G17,"")</f>
        <v/>
      </c>
    </row>
    <row r="39" spans="1:9">
      <c r="A39" s="225"/>
      <c r="B39" s="31" t="str">
        <f t="shared" si="0"/>
        <v/>
      </c>
      <c r="C39" s="220" t="str">
        <f>IF('[1]Family data'!A18&gt;0,'[1]Family data'!A18,"")</f>
        <v/>
      </c>
      <c r="D39" s="220"/>
      <c r="E39" s="220"/>
      <c r="F39" s="31" t="str">
        <f>IF('[1]Family data'!B18&gt;0,'[1]Family data'!B18,"")</f>
        <v/>
      </c>
      <c r="G39" s="32" t="str">
        <f>IF('[1]Family data'!E18&gt;0,'[1]Family data'!E18,"")</f>
        <v/>
      </c>
      <c r="H39" s="31" t="str">
        <f>IF('[1]Family data'!F18&gt;0,'[1]Family data'!F18,"")</f>
        <v/>
      </c>
      <c r="I39" s="31" t="str">
        <f>IF('[1]Family data'!G18&gt;0,'[1]Family data'!G18,"")</f>
        <v/>
      </c>
    </row>
    <row r="40" spans="1:9">
      <c r="A40" s="225"/>
      <c r="B40" s="31" t="str">
        <f t="shared" si="0"/>
        <v/>
      </c>
      <c r="C40" s="220" t="str">
        <f>IF('[1]Family data'!A19&gt;0,'[1]Family data'!A19,"")</f>
        <v/>
      </c>
      <c r="D40" s="220"/>
      <c r="E40" s="220"/>
      <c r="F40" s="31" t="str">
        <f>IF('[1]Family data'!B19&gt;0,'[1]Family data'!B19,"")</f>
        <v/>
      </c>
      <c r="G40" s="32" t="str">
        <f>IF('[1]Family data'!E19&gt;0,'[1]Family data'!E19,"")</f>
        <v/>
      </c>
      <c r="H40" s="31" t="str">
        <f>IF('[1]Family data'!F19&gt;0,'[1]Family data'!F19,"")</f>
        <v/>
      </c>
      <c r="I40" s="31" t="str">
        <f>IF('[1]Family data'!G19&gt;0,'[1]Family data'!G19,"")</f>
        <v/>
      </c>
    </row>
    <row r="41" spans="1:9">
      <c r="A41" s="33"/>
      <c r="B41" s="221" t="s">
        <v>711</v>
      </c>
      <c r="C41" s="221"/>
      <c r="D41" s="221"/>
      <c r="E41" s="221"/>
      <c r="F41" s="221"/>
      <c r="G41" s="221"/>
      <c r="H41" s="221"/>
      <c r="I41" s="221"/>
    </row>
    <row r="42" spans="1:9">
      <c r="A42" s="33" t="str">
        <f>[1]C3!A24</f>
        <v/>
      </c>
      <c r="B42" s="34"/>
      <c r="C42" s="222" t="str">
        <f>[1]C3!B24</f>
        <v/>
      </c>
      <c r="D42" s="222"/>
      <c r="E42" s="222"/>
      <c r="F42" s="222"/>
      <c r="G42" s="222"/>
      <c r="H42" s="222"/>
      <c r="I42" s="222"/>
    </row>
    <row r="43" spans="1:9">
      <c r="A43" s="33"/>
      <c r="B43" s="34"/>
      <c r="C43" s="222"/>
      <c r="D43" s="222"/>
      <c r="E43" s="222"/>
      <c r="F43" s="222"/>
      <c r="G43" s="222"/>
      <c r="H43" s="222"/>
      <c r="I43" s="222"/>
    </row>
    <row r="44" spans="1:9">
      <c r="A44" s="33"/>
      <c r="B44" s="34"/>
      <c r="C44" s="34"/>
      <c r="D44" s="34"/>
      <c r="E44" s="34"/>
      <c r="F44" s="34"/>
      <c r="G44" s="34"/>
      <c r="H44" s="34"/>
      <c r="I44" s="34"/>
    </row>
    <row r="45" spans="1:9" ht="19.5" customHeight="1">
      <c r="A45" s="33"/>
      <c r="B45" s="218" t="s">
        <v>24</v>
      </c>
      <c r="C45" s="218"/>
      <c r="D45" s="218"/>
      <c r="E45" s="218"/>
      <c r="F45" s="219" t="str">
        <f>[1]Mastersheet!G9</f>
        <v>DEPUTY DIRECTOR, XXXXXXXXX  RAJ, BIKANER</v>
      </c>
      <c r="G45" s="219"/>
      <c r="H45" s="219"/>
      <c r="I45" s="219"/>
    </row>
    <row r="46" spans="1:9">
      <c r="A46" s="33"/>
      <c r="B46" s="34"/>
      <c r="C46" s="34"/>
      <c r="D46" s="34"/>
      <c r="E46" s="34"/>
      <c r="F46" s="219"/>
      <c r="G46" s="219"/>
      <c r="H46" s="219"/>
      <c r="I46" s="219"/>
    </row>
  </sheetData>
  <mergeCells count="61">
    <mergeCell ref="A2:I2"/>
    <mergeCell ref="A3:I4"/>
    <mergeCell ref="B5:E5"/>
    <mergeCell ref="F5:I5"/>
    <mergeCell ref="A6:A7"/>
    <mergeCell ref="B6:E7"/>
    <mergeCell ref="F6:I7"/>
    <mergeCell ref="A15:A16"/>
    <mergeCell ref="B15:E16"/>
    <mergeCell ref="F15:I16"/>
    <mergeCell ref="A8:A9"/>
    <mergeCell ref="B8:E9"/>
    <mergeCell ref="F8:I9"/>
    <mergeCell ref="A10:A11"/>
    <mergeCell ref="B10:E11"/>
    <mergeCell ref="F10:I11"/>
    <mergeCell ref="A12:A13"/>
    <mergeCell ref="B12:E13"/>
    <mergeCell ref="B14:E14"/>
    <mergeCell ref="F12:H13"/>
    <mergeCell ref="F14:H14"/>
    <mergeCell ref="B17:E17"/>
    <mergeCell ref="F17:I17"/>
    <mergeCell ref="B18:E18"/>
    <mergeCell ref="F18:I18"/>
    <mergeCell ref="B19:C19"/>
    <mergeCell ref="D19:E19"/>
    <mergeCell ref="F19:I19"/>
    <mergeCell ref="B28:E28"/>
    <mergeCell ref="F28:I28"/>
    <mergeCell ref="B20:E20"/>
    <mergeCell ref="F20:I20"/>
    <mergeCell ref="A21:A22"/>
    <mergeCell ref="B21:E22"/>
    <mergeCell ref="F21:I22"/>
    <mergeCell ref="A23:A24"/>
    <mergeCell ref="B23:E24"/>
    <mergeCell ref="F23:I24"/>
    <mergeCell ref="B25:E25"/>
    <mergeCell ref="F25:I25"/>
    <mergeCell ref="A26:A27"/>
    <mergeCell ref="B26:E27"/>
    <mergeCell ref="F26:I27"/>
    <mergeCell ref="B29:E29"/>
    <mergeCell ref="F29:I29"/>
    <mergeCell ref="A30:A40"/>
    <mergeCell ref="B30:I30"/>
    <mergeCell ref="C31:E31"/>
    <mergeCell ref="C32:E32"/>
    <mergeCell ref="C33:E33"/>
    <mergeCell ref="C34:E34"/>
    <mergeCell ref="C35:E35"/>
    <mergeCell ref="C36:E36"/>
    <mergeCell ref="B45:E45"/>
    <mergeCell ref="F45:I46"/>
    <mergeCell ref="C37:E37"/>
    <mergeCell ref="C38:E38"/>
    <mergeCell ref="C39:E39"/>
    <mergeCell ref="C40:E40"/>
    <mergeCell ref="B41:I41"/>
    <mergeCell ref="C42:I43"/>
  </mergeCells>
  <pageMargins left="0.55118110236220474" right="0.35433070866141736" top="0.59055118110236227" bottom="0.55118110236220474" header="0.51181102362204722" footer="0.55118110236220474"/>
  <pageSetup paperSize="9" scale="84" orientation="portrait" r:id="rId1"/>
  <headerFooter alignWithMargins="0">
    <oddFooter>&amp;L16.18.1.22.5.19.8√97263.0458756048&amp;R&amp;T&amp;D</oddFooter>
  </headerFooter>
</worksheet>
</file>

<file path=xl/worksheets/sheet4.xml><?xml version="1.0" encoding="utf-8"?>
<worksheet xmlns="http://schemas.openxmlformats.org/spreadsheetml/2006/main" xmlns:r="http://schemas.openxmlformats.org/officeDocument/2006/relationships">
  <sheetPr codeName="Sheet35"/>
  <dimension ref="A1:K70"/>
  <sheetViews>
    <sheetView view="pageBreakPreview" topLeftCell="A58" zoomScaleSheetLayoutView="100" workbookViewId="0">
      <selection activeCell="B34" sqref="B34:H34"/>
    </sheetView>
  </sheetViews>
  <sheetFormatPr defaultColWidth="9.140625" defaultRowHeight="18"/>
  <cols>
    <col min="1" max="7" width="9.140625" style="46"/>
    <col min="8" max="8" width="11.140625" style="46" customWidth="1"/>
    <col min="9" max="9" width="14.42578125" style="46" customWidth="1"/>
    <col min="10" max="10" width="9.140625" style="46"/>
    <col min="11" max="11" width="16.28515625" style="46" bestFit="1" customWidth="1"/>
    <col min="12" max="16384" width="9.140625" style="46"/>
  </cols>
  <sheetData>
    <row r="1" spans="1:9">
      <c r="I1" s="46">
        <v>3</v>
      </c>
    </row>
    <row r="2" spans="1:9">
      <c r="A2" s="307" t="s">
        <v>111</v>
      </c>
      <c r="B2" s="307"/>
      <c r="C2" s="307"/>
      <c r="D2" s="307"/>
      <c r="E2" s="307"/>
      <c r="F2" s="307"/>
      <c r="G2" s="307"/>
      <c r="H2" s="307"/>
      <c r="I2" s="307"/>
    </row>
    <row r="3" spans="1:9">
      <c r="A3" s="307" t="s">
        <v>112</v>
      </c>
      <c r="B3" s="307"/>
      <c r="C3" s="307"/>
      <c r="D3" s="307"/>
      <c r="E3" s="307"/>
      <c r="F3" s="307"/>
      <c r="G3" s="307"/>
      <c r="H3" s="307"/>
      <c r="I3" s="307"/>
    </row>
    <row r="4" spans="1:9">
      <c r="A4" s="308" t="s">
        <v>113</v>
      </c>
      <c r="B4" s="308"/>
      <c r="C4" s="308"/>
      <c r="D4" s="308"/>
      <c r="E4" s="308"/>
      <c r="F4" s="308"/>
      <c r="G4" s="308"/>
      <c r="H4" s="308"/>
      <c r="I4" s="308"/>
    </row>
    <row r="5" spans="1:9">
      <c r="A5" s="308"/>
      <c r="B5" s="308"/>
      <c r="C5" s="308"/>
      <c r="D5" s="308"/>
      <c r="E5" s="308"/>
      <c r="F5" s="308"/>
      <c r="G5" s="308"/>
      <c r="H5" s="308"/>
      <c r="I5" s="308"/>
    </row>
    <row r="6" spans="1:9">
      <c r="A6" s="307" t="s">
        <v>114</v>
      </c>
      <c r="B6" s="307"/>
      <c r="C6" s="307"/>
      <c r="D6" s="307"/>
      <c r="E6" s="307"/>
      <c r="F6" s="307"/>
      <c r="G6" s="307"/>
      <c r="H6" s="307"/>
      <c r="I6" s="307"/>
    </row>
    <row r="7" spans="1:9">
      <c r="A7" s="47"/>
      <c r="B7" s="307" t="str">
        <f>[1]Mastersheet!G4</f>
        <v>SECONDARY EDUCATION</v>
      </c>
      <c r="C7" s="307"/>
      <c r="D7" s="307"/>
      <c r="E7" s="307"/>
      <c r="F7" s="48" t="s">
        <v>115</v>
      </c>
      <c r="G7" s="48"/>
      <c r="H7" s="48"/>
      <c r="I7" s="48"/>
    </row>
    <row r="8" spans="1:9">
      <c r="A8" s="47" t="s">
        <v>116</v>
      </c>
      <c r="B8" s="304" t="str">
        <f>[1]Pravesh!I200</f>
        <v/>
      </c>
      <c r="C8" s="304"/>
      <c r="D8" s="304"/>
      <c r="E8" s="304"/>
      <c r="F8" s="304"/>
      <c r="G8" s="47" t="s">
        <v>117</v>
      </c>
      <c r="H8" s="306">
        <f ca="1">[1]Pravesh!I201</f>
        <v>45550</v>
      </c>
      <c r="I8" s="286"/>
    </row>
    <row r="9" spans="1:9" ht="12.75" customHeight="1">
      <c r="A9" s="47"/>
      <c r="B9" s="47"/>
      <c r="C9" s="47"/>
      <c r="D9" s="47"/>
      <c r="E9" s="47"/>
      <c r="F9" s="47"/>
      <c r="G9" s="47"/>
      <c r="H9" s="47"/>
      <c r="I9" s="47"/>
    </row>
    <row r="10" spans="1:9">
      <c r="A10" s="47" t="s">
        <v>118</v>
      </c>
      <c r="B10" s="47"/>
      <c r="C10" s="47"/>
      <c r="D10" s="47"/>
      <c r="E10" s="47"/>
      <c r="F10" s="47"/>
      <c r="G10" s="47"/>
      <c r="H10" s="47"/>
      <c r="I10" s="47"/>
    </row>
    <row r="11" spans="1:9">
      <c r="A11" s="304" t="s">
        <v>119</v>
      </c>
      <c r="B11" s="304"/>
      <c r="C11" s="304"/>
      <c r="D11" s="47"/>
      <c r="E11" s="47"/>
      <c r="F11" s="47"/>
      <c r="G11" s="47"/>
      <c r="H11" s="47"/>
      <c r="I11" s="47"/>
    </row>
    <row r="12" spans="1:9">
      <c r="A12" s="304" t="s">
        <v>120</v>
      </c>
      <c r="B12" s="304"/>
      <c r="C12" s="304"/>
      <c r="D12" s="47"/>
      <c r="E12" s="47"/>
      <c r="F12" s="47"/>
      <c r="G12" s="47"/>
      <c r="H12" s="47"/>
      <c r="I12" s="47"/>
    </row>
    <row r="13" spans="1:9">
      <c r="A13" s="304" t="s">
        <v>121</v>
      </c>
      <c r="B13" s="304"/>
      <c r="C13" s="304"/>
      <c r="D13" s="47"/>
      <c r="E13" s="47"/>
      <c r="F13" s="47"/>
      <c r="G13" s="47"/>
      <c r="H13" s="47"/>
      <c r="I13" s="47"/>
    </row>
    <row r="14" spans="1:9" ht="6.75" customHeight="1">
      <c r="A14" s="49"/>
      <c r="B14" s="49"/>
      <c r="C14" s="49"/>
      <c r="D14" s="47"/>
      <c r="E14" s="47"/>
      <c r="F14" s="47"/>
      <c r="G14" s="47"/>
      <c r="H14" s="47"/>
      <c r="I14" s="47"/>
    </row>
    <row r="15" spans="1:9">
      <c r="A15" s="305" t="s">
        <v>122</v>
      </c>
      <c r="B15" s="305"/>
      <c r="C15" s="286" t="s">
        <v>123</v>
      </c>
      <c r="D15" s="286"/>
      <c r="E15" s="286" t="str">
        <f>[1]Mastersheet!B3</f>
        <v>ABCD</v>
      </c>
      <c r="F15" s="286"/>
      <c r="G15" s="286"/>
      <c r="H15" s="286"/>
      <c r="I15" s="286"/>
    </row>
    <row r="16" spans="1:9">
      <c r="A16" s="47"/>
      <c r="B16" s="47"/>
      <c r="C16" s="47" t="s">
        <v>124</v>
      </c>
      <c r="D16" s="47"/>
      <c r="E16" s="47"/>
      <c r="F16" s="47"/>
      <c r="G16" s="47"/>
      <c r="H16" s="47"/>
      <c r="I16" s="47"/>
    </row>
    <row r="17" spans="1:11">
      <c r="A17" s="47" t="s">
        <v>125</v>
      </c>
      <c r="B17" s="47"/>
      <c r="C17" s="47"/>
      <c r="D17" s="47"/>
      <c r="E17" s="47"/>
      <c r="F17" s="47"/>
      <c r="G17" s="47"/>
      <c r="H17" s="47"/>
      <c r="I17" s="47"/>
    </row>
    <row r="18" spans="1:11" ht="5.25" customHeight="1">
      <c r="A18" s="47"/>
      <c r="B18" s="47"/>
      <c r="C18" s="47"/>
      <c r="D18" s="47"/>
      <c r="E18" s="47"/>
      <c r="F18" s="47"/>
      <c r="G18" s="47"/>
      <c r="H18" s="47"/>
      <c r="I18" s="47"/>
    </row>
    <row r="19" spans="1:11">
      <c r="A19" s="47"/>
      <c r="B19" s="286" t="s">
        <v>126</v>
      </c>
      <c r="C19" s="286"/>
      <c r="D19" s="286"/>
      <c r="E19" s="286"/>
      <c r="F19" s="286"/>
      <c r="G19" s="286"/>
      <c r="H19" s="286"/>
      <c r="I19" s="286"/>
    </row>
    <row r="20" spans="1:11">
      <c r="A20" s="286" t="str">
        <f>[1]Mastersheet!B3</f>
        <v>ABCD</v>
      </c>
      <c r="B20" s="286"/>
      <c r="C20" s="286"/>
      <c r="D20" s="286"/>
      <c r="E20" s="286" t="s">
        <v>2</v>
      </c>
      <c r="F20" s="286"/>
      <c r="G20" s="286" t="str">
        <f>[1]Mastersheet!B4</f>
        <v>S.D.I.</v>
      </c>
      <c r="H20" s="286"/>
      <c r="I20" s="286"/>
    </row>
    <row r="21" spans="1:11">
      <c r="A21" s="304" t="s">
        <v>127</v>
      </c>
      <c r="B21" s="304"/>
      <c r="C21" s="304"/>
      <c r="D21" s="304"/>
      <c r="E21" s="304"/>
      <c r="F21" s="304"/>
      <c r="G21" s="304"/>
      <c r="H21" s="304"/>
      <c r="I21" s="304"/>
    </row>
    <row r="22" spans="1:11">
      <c r="A22" s="304" t="s">
        <v>128</v>
      </c>
      <c r="B22" s="304"/>
      <c r="C22" s="304"/>
      <c r="D22" s="304"/>
      <c r="E22" s="304"/>
      <c r="F22" s="304"/>
      <c r="G22" s="304"/>
      <c r="H22" s="304"/>
      <c r="I22" s="304"/>
    </row>
    <row r="23" spans="1:11">
      <c r="A23" s="288" t="s">
        <v>129</v>
      </c>
      <c r="B23" s="288"/>
      <c r="C23" s="288"/>
      <c r="D23" s="288"/>
      <c r="E23" s="288"/>
      <c r="F23" s="288"/>
      <c r="G23" s="288"/>
      <c r="H23" s="288"/>
      <c r="I23" s="288"/>
    </row>
    <row r="24" spans="1:11">
      <c r="A24" s="288"/>
      <c r="B24" s="288"/>
      <c r="C24" s="288"/>
      <c r="D24" s="288"/>
      <c r="E24" s="288"/>
      <c r="F24" s="288"/>
      <c r="G24" s="288"/>
      <c r="H24" s="288"/>
      <c r="I24" s="288"/>
    </row>
    <row r="25" spans="1:11">
      <c r="A25" s="288"/>
      <c r="B25" s="288"/>
      <c r="C25" s="288"/>
      <c r="D25" s="288"/>
      <c r="E25" s="288"/>
      <c r="F25" s="288"/>
      <c r="G25" s="288"/>
      <c r="H25" s="288"/>
      <c r="I25" s="288"/>
    </row>
    <row r="26" spans="1:11" ht="32.25" customHeight="1">
      <c r="A26" s="50" t="s">
        <v>130</v>
      </c>
      <c r="B26" s="289" t="str">
        <f>IF(I26="NIL","Balance of the house building or conveyance advance",CONCATENATE("Balance of the house building or conveyance advance","(","Head-",K26,")"))</f>
        <v>Balance of the house building or conveyance advance</v>
      </c>
      <c r="C26" s="290"/>
      <c r="D26" s="290"/>
      <c r="E26" s="290"/>
      <c r="F26" s="290"/>
      <c r="G26" s="290"/>
      <c r="H26" s="291"/>
      <c r="I26" s="190" t="str">
        <f>IF([1]Recovery!L11="YES",[1]Recovery!K11,"NIL")</f>
        <v>NIL</v>
      </c>
      <c r="K26" s="46" t="str">
        <f>[1]Recovery!$G$11</f>
        <v>0075-00-105-04</v>
      </c>
    </row>
    <row r="27" spans="1:11" ht="32.25" customHeight="1">
      <c r="A27" s="50" t="s">
        <v>131</v>
      </c>
      <c r="B27" s="292" t="str">
        <f>IF(I27="NIL","Overpayment of pay and allowances including leave salary",CONCATENATE("Overpayment of pay and allowances including leave salary","(Head-",K27,")"))</f>
        <v>Overpayment of pay and allowances including leave salary</v>
      </c>
      <c r="C27" s="292"/>
      <c r="D27" s="292"/>
      <c r="E27" s="292"/>
      <c r="F27" s="292"/>
      <c r="G27" s="292"/>
      <c r="H27" s="292"/>
      <c r="I27" s="51" t="str">
        <f>IF([1]Recovery!L12="YES",[1]Recovery!K12,"NIL")</f>
        <v>NIL</v>
      </c>
      <c r="K27" s="46" t="str">
        <f>[1]Recovery!$G$12</f>
        <v>0075-00-105-05</v>
      </c>
    </row>
    <row r="28" spans="1:11" ht="30.75" customHeight="1">
      <c r="A28" s="50" t="s">
        <v>132</v>
      </c>
      <c r="B28" s="292" t="str">
        <f>IF(I28="NIL","Arrears of license fee for occupation of Government accommodation",CONCATENATE("Arrears of license fee for occupation of Government accommodation","  ","(Head-",K28,")"))</f>
        <v>Arrears of license fee for occupation of Government accommodation</v>
      </c>
      <c r="C28" s="292"/>
      <c r="D28" s="292"/>
      <c r="E28" s="292"/>
      <c r="F28" s="292"/>
      <c r="G28" s="292"/>
      <c r="H28" s="292"/>
      <c r="I28" s="51" t="str">
        <f>IF([1]Recovery!L13="YES",[1]Recovery!K13,"NIL")</f>
        <v>NIL</v>
      </c>
      <c r="K28" s="46" t="str">
        <f>[1]Recovery!$G$13</f>
        <v>0075-00-105-06</v>
      </c>
    </row>
    <row r="29" spans="1:11" ht="18" customHeight="1">
      <c r="A29" s="277" t="s">
        <v>133</v>
      </c>
      <c r="B29" s="294" t="str">
        <f>IF(K29="NIL","The amount of licence fee for the retention of Government Accommodation for the permissible period of two months beyond the date of retirement. ",CONCATENATE("The amount of licence fee for the retention of Government Accommodation for the permissible period of two months beyond the date of retirement. ","(Head-",K29,")"))</f>
        <v>The amount of licence fee for the retention of Government Accommodation for the permissible period of two months beyond the date of retirement. (Head-0075-00-105-07)</v>
      </c>
      <c r="C29" s="295"/>
      <c r="D29" s="295"/>
      <c r="E29" s="295"/>
      <c r="F29" s="295"/>
      <c r="G29" s="295"/>
      <c r="H29" s="296"/>
      <c r="I29" s="280" t="str">
        <f>IF([1]Recovery!L14="YES",[1]Recovery!K14,"NIL")</f>
        <v>NIL</v>
      </c>
      <c r="K29" s="46" t="str">
        <f>[1]Recovery!$G$14</f>
        <v>0075-00-105-07</v>
      </c>
    </row>
    <row r="30" spans="1:11" ht="18" customHeight="1">
      <c r="A30" s="293"/>
      <c r="B30" s="297"/>
      <c r="C30" s="298"/>
      <c r="D30" s="298"/>
      <c r="E30" s="298"/>
      <c r="F30" s="298"/>
      <c r="G30" s="298"/>
      <c r="H30" s="299"/>
      <c r="I30" s="303"/>
    </row>
    <row r="31" spans="1:11">
      <c r="A31" s="278"/>
      <c r="B31" s="300"/>
      <c r="C31" s="301"/>
      <c r="D31" s="301"/>
      <c r="E31" s="301"/>
      <c r="F31" s="301"/>
      <c r="G31" s="301"/>
      <c r="H31" s="302"/>
      <c r="I31" s="281"/>
    </row>
    <row r="32" spans="1:11">
      <c r="A32" s="277" t="s">
        <v>134</v>
      </c>
      <c r="B32" s="279" t="s">
        <v>135</v>
      </c>
      <c r="C32" s="279"/>
      <c r="D32" s="279"/>
      <c r="E32" s="279"/>
      <c r="F32" s="279"/>
      <c r="G32" s="279"/>
      <c r="H32" s="279"/>
      <c r="I32" s="280" t="str">
        <f>IF([1]Recovery!L16="YES",[1]Recovery!K16,"NIL")</f>
        <v>NIL</v>
      </c>
      <c r="K32" s="46" t="str">
        <f>[1]Recovery!$G$16</f>
        <v>0075-00-105-08</v>
      </c>
    </row>
    <row r="33" spans="1:9">
      <c r="A33" s="278"/>
      <c r="B33" s="279"/>
      <c r="C33" s="279"/>
      <c r="D33" s="279"/>
      <c r="E33" s="279"/>
      <c r="F33" s="279"/>
      <c r="G33" s="279"/>
      <c r="H33" s="279"/>
      <c r="I33" s="281"/>
    </row>
    <row r="34" spans="1:9">
      <c r="A34" s="52"/>
      <c r="B34" s="282" t="s">
        <v>136</v>
      </c>
      <c r="C34" s="282"/>
      <c r="D34" s="282"/>
      <c r="E34" s="282"/>
      <c r="F34" s="282"/>
      <c r="G34" s="282"/>
      <c r="H34" s="282"/>
      <c r="I34" s="51">
        <f>SUM(I26:I33)</f>
        <v>0</v>
      </c>
    </row>
    <row r="35" spans="1:9" ht="33" customHeight="1">
      <c r="A35" s="283" t="s">
        <v>137</v>
      </c>
      <c r="B35" s="283"/>
      <c r="C35" s="283"/>
      <c r="D35" s="283"/>
      <c r="E35" s="283"/>
      <c r="F35" s="283"/>
      <c r="G35" s="283"/>
      <c r="H35" s="283"/>
      <c r="I35" s="283"/>
    </row>
    <row r="36" spans="1:9">
      <c r="A36" s="284" t="s">
        <v>138</v>
      </c>
      <c r="B36" s="285"/>
      <c r="C36" s="285"/>
      <c r="D36" s="285"/>
      <c r="E36" s="285"/>
      <c r="F36" s="285"/>
      <c r="G36" s="285"/>
      <c r="H36" s="285"/>
      <c r="I36" s="285"/>
    </row>
    <row r="37" spans="1:9">
      <c r="A37" s="285"/>
      <c r="B37" s="285"/>
      <c r="C37" s="285"/>
      <c r="D37" s="285"/>
      <c r="E37" s="285"/>
      <c r="F37" s="285"/>
      <c r="G37" s="285"/>
      <c r="H37" s="285"/>
      <c r="I37" s="285"/>
    </row>
    <row r="38" spans="1:9">
      <c r="A38" s="285"/>
      <c r="B38" s="285"/>
      <c r="C38" s="285"/>
      <c r="D38" s="285"/>
      <c r="E38" s="285"/>
      <c r="F38" s="285"/>
      <c r="G38" s="285"/>
      <c r="H38" s="285"/>
      <c r="I38" s="285"/>
    </row>
    <row r="39" spans="1:9">
      <c r="A39" s="47"/>
      <c r="B39" s="47"/>
      <c r="C39" s="47"/>
      <c r="D39" s="47"/>
      <c r="E39" s="47"/>
      <c r="F39" s="47"/>
      <c r="G39" s="47"/>
      <c r="H39" s="47"/>
      <c r="I39" s="47"/>
    </row>
    <row r="40" spans="1:9">
      <c r="A40" s="47"/>
      <c r="B40" s="47"/>
      <c r="C40" s="47"/>
      <c r="D40" s="47"/>
      <c r="E40" s="286" t="s">
        <v>139</v>
      </c>
      <c r="F40" s="286"/>
      <c r="G40" s="286"/>
      <c r="H40" s="286"/>
      <c r="I40" s="286"/>
    </row>
    <row r="41" spans="1:9">
      <c r="A41" s="47"/>
      <c r="B41" s="47"/>
      <c r="C41" s="47"/>
      <c r="D41" s="47"/>
      <c r="E41" s="286" t="s">
        <v>140</v>
      </c>
      <c r="F41" s="286"/>
      <c r="G41" s="286"/>
      <c r="H41" s="286"/>
      <c r="I41" s="286"/>
    </row>
    <row r="42" spans="1:9">
      <c r="A42" s="47"/>
      <c r="B42" s="47"/>
      <c r="C42" s="47"/>
      <c r="D42" s="47"/>
      <c r="E42" s="53"/>
      <c r="F42" s="53"/>
      <c r="G42" s="53"/>
      <c r="H42" s="53"/>
      <c r="I42" s="53">
        <v>4</v>
      </c>
    </row>
    <row r="43" spans="1:9">
      <c r="A43" s="287" t="s">
        <v>141</v>
      </c>
      <c r="B43" s="287"/>
      <c r="C43" s="287"/>
      <c r="D43" s="287"/>
      <c r="E43" s="287"/>
      <c r="F43" s="287"/>
      <c r="G43" s="287"/>
      <c r="H43" s="287"/>
      <c r="I43" s="287"/>
    </row>
    <row r="44" spans="1:9">
      <c r="A44" s="54">
        <v>1</v>
      </c>
      <c r="B44" s="274" t="s">
        <v>142</v>
      </c>
      <c r="C44" s="274"/>
      <c r="D44" s="274"/>
      <c r="E44" s="274"/>
      <c r="F44" s="274"/>
      <c r="G44" s="274"/>
      <c r="H44" s="275" t="str">
        <f>IF([1]Mastersheet!H109="YES",[1]Mastersheet!F109,"N.A.")</f>
        <v>Attached</v>
      </c>
      <c r="I44" s="275"/>
    </row>
    <row r="45" spans="1:9">
      <c r="A45" s="54">
        <v>2</v>
      </c>
      <c r="B45" s="270" t="s">
        <v>143</v>
      </c>
      <c r="C45" s="270"/>
      <c r="D45" s="270"/>
      <c r="E45" s="270"/>
      <c r="F45" s="270"/>
      <c r="G45" s="270"/>
      <c r="H45" s="269" t="str">
        <f>IF([1]Mastersheet!H110="YES",[1]Mastersheet!F110,"N.A.")</f>
        <v>Attached</v>
      </c>
      <c r="I45" s="269"/>
    </row>
    <row r="46" spans="1:9">
      <c r="A46" s="54"/>
      <c r="B46" s="270"/>
      <c r="C46" s="270"/>
      <c r="D46" s="270"/>
      <c r="E46" s="270"/>
      <c r="F46" s="270"/>
      <c r="G46" s="270"/>
      <c r="H46" s="269"/>
      <c r="I46" s="269"/>
    </row>
    <row r="47" spans="1:9">
      <c r="A47" s="54">
        <v>3</v>
      </c>
      <c r="B47" s="274" t="s">
        <v>144</v>
      </c>
      <c r="C47" s="274"/>
      <c r="D47" s="274"/>
      <c r="E47" s="274"/>
      <c r="F47" s="274"/>
      <c r="G47" s="274"/>
      <c r="H47" s="275" t="str">
        <f>IF([1]Mastersheet!H111="YES",[1]Mastersheet!F111,"N.A.")</f>
        <v>Attached</v>
      </c>
      <c r="I47" s="275"/>
    </row>
    <row r="48" spans="1:9">
      <c r="A48" s="54">
        <v>4</v>
      </c>
      <c r="B48" s="270" t="s">
        <v>145</v>
      </c>
      <c r="C48" s="270"/>
      <c r="D48" s="270"/>
      <c r="E48" s="270"/>
      <c r="F48" s="270"/>
      <c r="G48" s="270"/>
      <c r="H48" s="269" t="str">
        <f>IF([1]Mastersheet!H112="YES",[1]Mastersheet!F112,"N.A.")</f>
        <v>N.A.</v>
      </c>
      <c r="I48" s="269"/>
    </row>
    <row r="49" spans="1:9" ht="18" customHeight="1">
      <c r="A49" s="54"/>
      <c r="B49" s="270"/>
      <c r="C49" s="270"/>
      <c r="D49" s="270"/>
      <c r="E49" s="270"/>
      <c r="F49" s="270"/>
      <c r="G49" s="270"/>
      <c r="H49" s="269"/>
      <c r="I49" s="269"/>
    </row>
    <row r="50" spans="1:9">
      <c r="A50" s="54">
        <v>5</v>
      </c>
      <c r="B50" s="268" t="s">
        <v>146</v>
      </c>
      <c r="C50" s="268"/>
      <c r="D50" s="268"/>
      <c r="E50" s="268"/>
      <c r="F50" s="268"/>
      <c r="G50" s="268"/>
      <c r="H50" s="269" t="str">
        <f>IF([1]Mastersheet!H114="YES",[1]Mastersheet!F114,"N.A.")</f>
        <v>N.A.</v>
      </c>
      <c r="I50" s="269"/>
    </row>
    <row r="51" spans="1:9" ht="18" customHeight="1">
      <c r="A51" s="54"/>
      <c r="B51" s="268"/>
      <c r="C51" s="268"/>
      <c r="D51" s="268"/>
      <c r="E51" s="268"/>
      <c r="F51" s="268"/>
      <c r="G51" s="268"/>
      <c r="H51" s="269"/>
      <c r="I51" s="269"/>
    </row>
    <row r="52" spans="1:9">
      <c r="A52" s="54"/>
      <c r="B52" s="55"/>
      <c r="C52" s="55"/>
      <c r="D52" s="55"/>
      <c r="E52" s="55"/>
      <c r="F52" s="55"/>
      <c r="G52" s="55"/>
      <c r="H52" s="55"/>
      <c r="I52" s="55"/>
    </row>
    <row r="53" spans="1:9" ht="18" customHeight="1">
      <c r="A53" s="54">
        <v>6</v>
      </c>
      <c r="B53" s="270" t="s">
        <v>147</v>
      </c>
      <c r="C53" s="270"/>
      <c r="D53" s="270"/>
      <c r="E53" s="270"/>
      <c r="F53" s="270"/>
      <c r="G53" s="270"/>
      <c r="H53" s="271" t="str">
        <f>IF([1]Mastersheet!H117="YES",[1]Mastersheet!F116,"N.A.")</f>
        <v>N.A.</v>
      </c>
      <c r="I53" s="272"/>
    </row>
    <row r="54" spans="1:9" ht="18" customHeight="1">
      <c r="A54" s="54"/>
      <c r="B54" s="270"/>
      <c r="C54" s="270"/>
      <c r="D54" s="270"/>
      <c r="E54" s="270"/>
      <c r="F54" s="270"/>
      <c r="G54" s="270"/>
      <c r="H54" s="272"/>
      <c r="I54" s="272"/>
    </row>
    <row r="55" spans="1:9">
      <c r="A55" s="54"/>
      <c r="B55" s="270"/>
      <c r="C55" s="270"/>
      <c r="D55" s="270"/>
      <c r="E55" s="270"/>
      <c r="F55" s="270"/>
      <c r="G55" s="270"/>
      <c r="H55" s="272"/>
      <c r="I55" s="272"/>
    </row>
    <row r="56" spans="1:9">
      <c r="A56" s="54"/>
      <c r="B56" s="270"/>
      <c r="C56" s="270"/>
      <c r="D56" s="270"/>
      <c r="E56" s="270"/>
      <c r="F56" s="270"/>
      <c r="G56" s="270"/>
      <c r="H56" s="272"/>
      <c r="I56" s="272"/>
    </row>
    <row r="57" spans="1:9" ht="18" customHeight="1">
      <c r="A57" s="54">
        <v>7</v>
      </c>
      <c r="B57" s="273" t="s">
        <v>148</v>
      </c>
      <c r="C57" s="273"/>
      <c r="D57" s="273"/>
      <c r="E57" s="273"/>
      <c r="F57" s="273"/>
      <c r="G57" s="273"/>
      <c r="H57" s="269" t="str">
        <f>IF([1]Mastersheet!H118="YES",[1]Mastersheet!F118,"N.A.")</f>
        <v>N.A.</v>
      </c>
      <c r="I57" s="269"/>
    </row>
    <row r="58" spans="1:9">
      <c r="A58" s="54"/>
      <c r="B58" s="273"/>
      <c r="C58" s="273"/>
      <c r="D58" s="273"/>
      <c r="E58" s="273"/>
      <c r="F58" s="273"/>
      <c r="G58" s="273"/>
      <c r="H58" s="269"/>
      <c r="I58" s="269"/>
    </row>
    <row r="59" spans="1:9">
      <c r="A59" s="54"/>
      <c r="B59" s="273"/>
      <c r="C59" s="273"/>
      <c r="D59" s="273"/>
      <c r="E59" s="273"/>
      <c r="F59" s="273"/>
      <c r="G59" s="273"/>
      <c r="H59" s="269"/>
      <c r="I59" s="269"/>
    </row>
    <row r="60" spans="1:9">
      <c r="A60" s="54"/>
      <c r="B60" s="273"/>
      <c r="C60" s="273"/>
      <c r="D60" s="273"/>
      <c r="E60" s="273"/>
      <c r="F60" s="273"/>
      <c r="G60" s="273"/>
      <c r="H60" s="269"/>
      <c r="I60" s="269"/>
    </row>
    <row r="61" spans="1:9">
      <c r="A61" s="54"/>
      <c r="B61" s="273"/>
      <c r="C61" s="273"/>
      <c r="D61" s="273"/>
      <c r="E61" s="273"/>
      <c r="F61" s="273"/>
      <c r="G61" s="273"/>
      <c r="H61" s="269"/>
      <c r="I61" s="269"/>
    </row>
    <row r="62" spans="1:9">
      <c r="A62" s="54"/>
      <c r="B62" s="273"/>
      <c r="C62" s="273"/>
      <c r="D62" s="273"/>
      <c r="E62" s="273"/>
      <c r="F62" s="273"/>
      <c r="G62" s="273"/>
      <c r="H62" s="269"/>
      <c r="I62" s="269"/>
    </row>
    <row r="63" spans="1:9">
      <c r="A63" s="54"/>
      <c r="B63" s="276" t="s">
        <v>149</v>
      </c>
      <c r="C63" s="276"/>
      <c r="D63" s="276"/>
      <c r="E63" s="276"/>
      <c r="F63" s="276"/>
      <c r="G63" s="276"/>
      <c r="H63" s="276"/>
      <c r="I63" s="276"/>
    </row>
    <row r="64" spans="1:9">
      <c r="A64" s="54"/>
      <c r="B64" s="276"/>
      <c r="C64" s="276"/>
      <c r="D64" s="276"/>
      <c r="E64" s="276"/>
      <c r="F64" s="276"/>
      <c r="G64" s="276"/>
      <c r="H64" s="276"/>
      <c r="I64" s="276"/>
    </row>
    <row r="65" spans="1:9">
      <c r="A65" s="54"/>
      <c r="B65" s="276"/>
      <c r="C65" s="276"/>
      <c r="D65" s="276"/>
      <c r="E65" s="276"/>
      <c r="F65" s="276"/>
      <c r="G65" s="276"/>
      <c r="H65" s="276"/>
      <c r="I65" s="276"/>
    </row>
    <row r="66" spans="1:9">
      <c r="A66" s="54"/>
      <c r="B66" s="265" t="s">
        <v>150</v>
      </c>
      <c r="C66" s="265"/>
      <c r="D66" s="265"/>
      <c r="E66" s="265"/>
      <c r="F66" s="265"/>
      <c r="G66" s="265"/>
      <c r="H66" s="265"/>
      <c r="I66" s="265"/>
    </row>
    <row r="67" spans="1:9">
      <c r="A67" s="56"/>
      <c r="B67" s="266"/>
      <c r="C67" s="266"/>
      <c r="D67" s="266"/>
      <c r="E67" s="266"/>
      <c r="F67" s="266"/>
      <c r="G67" s="266"/>
      <c r="H67" s="266"/>
      <c r="I67" s="266"/>
    </row>
    <row r="68" spans="1:9">
      <c r="A68" s="56"/>
      <c r="B68" s="266"/>
      <c r="C68" s="266"/>
      <c r="D68" s="266"/>
      <c r="E68" s="266"/>
      <c r="F68" s="266"/>
      <c r="G68" s="266"/>
      <c r="H68" s="266"/>
      <c r="I68" s="266"/>
    </row>
    <row r="69" spans="1:9">
      <c r="A69" s="56"/>
      <c r="B69" s="266"/>
      <c r="C69" s="266"/>
      <c r="D69" s="266"/>
      <c r="E69" s="266"/>
      <c r="F69" s="266"/>
      <c r="G69" s="266"/>
      <c r="H69" s="266"/>
      <c r="I69" s="266"/>
    </row>
    <row r="70" spans="1:9">
      <c r="A70" s="56"/>
      <c r="B70" s="267"/>
      <c r="C70" s="267"/>
      <c r="D70" s="267"/>
      <c r="E70" s="267"/>
      <c r="F70" s="267"/>
      <c r="G70" s="267"/>
      <c r="H70" s="267"/>
      <c r="I70" s="267"/>
    </row>
  </sheetData>
  <mergeCells count="51">
    <mergeCell ref="B8:F8"/>
    <mergeCell ref="H8:I8"/>
    <mergeCell ref="A2:I2"/>
    <mergeCell ref="A3:I3"/>
    <mergeCell ref="A4:I5"/>
    <mergeCell ref="A6:I6"/>
    <mergeCell ref="B7:E7"/>
    <mergeCell ref="A22:I22"/>
    <mergeCell ref="A11:C11"/>
    <mergeCell ref="A12:C12"/>
    <mergeCell ref="A13:C13"/>
    <mergeCell ref="A15:B15"/>
    <mergeCell ref="C15:D15"/>
    <mergeCell ref="E15:I15"/>
    <mergeCell ref="B19:I19"/>
    <mergeCell ref="A20:D20"/>
    <mergeCell ref="E20:F20"/>
    <mergeCell ref="G20:I20"/>
    <mergeCell ref="A21:I21"/>
    <mergeCell ref="A23:I25"/>
    <mergeCell ref="B26:H26"/>
    <mergeCell ref="B27:H27"/>
    <mergeCell ref="B28:H28"/>
    <mergeCell ref="A29:A31"/>
    <mergeCell ref="B29:H31"/>
    <mergeCell ref="I29:I31"/>
    <mergeCell ref="B45:G46"/>
    <mergeCell ref="H45:I46"/>
    <mergeCell ref="A32:A33"/>
    <mergeCell ref="B32:H33"/>
    <mergeCell ref="I32:I33"/>
    <mergeCell ref="B34:H34"/>
    <mergeCell ref="A35:I35"/>
    <mergeCell ref="A36:I38"/>
    <mergeCell ref="E40:I40"/>
    <mergeCell ref="E41:I41"/>
    <mergeCell ref="A43:I43"/>
    <mergeCell ref="B44:G44"/>
    <mergeCell ref="H44:I44"/>
    <mergeCell ref="B47:G47"/>
    <mergeCell ref="H47:I47"/>
    <mergeCell ref="B48:G49"/>
    <mergeCell ref="H48:I49"/>
    <mergeCell ref="B63:I65"/>
    <mergeCell ref="B66:I70"/>
    <mergeCell ref="B50:G51"/>
    <mergeCell ref="H50:I51"/>
    <mergeCell ref="B53:G56"/>
    <mergeCell ref="H53:I56"/>
    <mergeCell ref="B57:G62"/>
    <mergeCell ref="H57:I62"/>
  </mergeCells>
  <pageMargins left="0.75" right="0.36" top="0.61" bottom="0.48" header="0.5" footer="0.47"/>
  <pageSetup paperSize="9" orientation="portrait" r:id="rId1"/>
  <headerFooter alignWithMargins="0">
    <oddFooter>&amp;L16.18.1.22.5.19.8√97263.0458756048</oddFooter>
  </headerFooter>
  <rowBreaks count="1" manualBreakCount="1">
    <brk id="41" max="16383" man="1"/>
  </rowBreaks>
  <legacyDrawing r:id="rId2"/>
</worksheet>
</file>

<file path=xl/worksheets/sheet5.xml><?xml version="1.0" encoding="utf-8"?>
<worksheet xmlns="http://schemas.openxmlformats.org/spreadsheetml/2006/main" xmlns:r="http://schemas.openxmlformats.org/officeDocument/2006/relationships">
  <sheetPr codeName="Sheet32"/>
  <dimension ref="A1:S42"/>
  <sheetViews>
    <sheetView view="pageBreakPreview" zoomScaleSheetLayoutView="100" workbookViewId="0">
      <selection activeCell="M7" sqref="M7"/>
    </sheetView>
  </sheetViews>
  <sheetFormatPr defaultColWidth="9.140625" defaultRowHeight="18"/>
  <cols>
    <col min="1" max="1" width="7.5703125" style="57" bestFit="1" customWidth="1"/>
    <col min="2" max="2" width="12" style="58" customWidth="1"/>
    <col min="3" max="3" width="9.140625" style="58"/>
    <col min="4" max="4" width="13" style="58" customWidth="1"/>
    <col min="5" max="5" width="15" style="58" customWidth="1"/>
    <col min="6" max="6" width="19" style="58" customWidth="1"/>
    <col min="7" max="7" width="14.42578125" style="58" customWidth="1"/>
    <col min="8" max="16384" width="9.140625" style="58"/>
  </cols>
  <sheetData>
    <row r="1" spans="1:19" ht="14.25" customHeight="1">
      <c r="G1" s="58">
        <v>5</v>
      </c>
    </row>
    <row r="2" spans="1:19">
      <c r="A2" s="342" t="s">
        <v>151</v>
      </c>
      <c r="B2" s="342"/>
      <c r="C2" s="342"/>
      <c r="D2" s="342"/>
      <c r="E2" s="342"/>
      <c r="F2" s="342"/>
      <c r="G2" s="342"/>
      <c r="H2" s="59"/>
      <c r="I2" s="59"/>
    </row>
    <row r="3" spans="1:19">
      <c r="A3" s="275" t="s">
        <v>152</v>
      </c>
      <c r="B3" s="275"/>
      <c r="C3" s="275"/>
      <c r="D3" s="275"/>
      <c r="E3" s="275"/>
      <c r="F3" s="275"/>
      <c r="G3" s="275"/>
      <c r="H3" s="59"/>
      <c r="I3" s="59"/>
    </row>
    <row r="4" spans="1:19">
      <c r="A4" s="343" t="s">
        <v>153</v>
      </c>
      <c r="B4" s="343"/>
      <c r="C4" s="343"/>
      <c r="D4" s="343"/>
      <c r="E4" s="343"/>
      <c r="F4" s="343"/>
      <c r="G4" s="343"/>
      <c r="H4" s="59"/>
      <c r="I4" s="59"/>
      <c r="K4" s="344"/>
      <c r="L4" s="344"/>
      <c r="M4" s="344"/>
      <c r="N4" s="344"/>
      <c r="O4" s="344"/>
      <c r="P4" s="344"/>
      <c r="Q4" s="344"/>
      <c r="R4" s="344"/>
      <c r="S4" s="344"/>
    </row>
    <row r="5" spans="1:19">
      <c r="A5" s="271"/>
      <c r="B5" s="271"/>
      <c r="C5" s="271"/>
      <c r="D5" s="271"/>
      <c r="E5" s="271"/>
      <c r="F5" s="271"/>
      <c r="G5" s="271"/>
      <c r="H5" s="59"/>
      <c r="I5" s="59"/>
      <c r="K5" s="60"/>
      <c r="L5" s="60"/>
      <c r="M5" s="60"/>
      <c r="N5" s="60"/>
      <c r="O5" s="60"/>
      <c r="P5" s="60"/>
      <c r="Q5" s="60"/>
      <c r="R5" s="60"/>
      <c r="S5" s="60"/>
    </row>
    <row r="6" spans="1:19">
      <c r="A6" s="61">
        <v>1</v>
      </c>
      <c r="B6" s="340" t="s">
        <v>154</v>
      </c>
      <c r="C6" s="340"/>
      <c r="D6" s="340"/>
      <c r="E6" s="340" t="str">
        <f>[1]Mastersheet!B3</f>
        <v>ABCD</v>
      </c>
      <c r="F6" s="340"/>
      <c r="G6" s="340"/>
    </row>
    <row r="7" spans="1:19">
      <c r="A7" s="329">
        <v>2</v>
      </c>
      <c r="B7" s="340" t="s">
        <v>155</v>
      </c>
      <c r="C7" s="340"/>
      <c r="D7" s="340"/>
      <c r="E7" s="317">
        <f>[1]Mastersheet!C62</f>
        <v>23558</v>
      </c>
      <c r="F7" s="317"/>
      <c r="G7" s="317"/>
    </row>
    <row r="8" spans="1:19">
      <c r="A8" s="330"/>
      <c r="B8" s="340" t="s">
        <v>156</v>
      </c>
      <c r="C8" s="340"/>
      <c r="D8" s="340"/>
      <c r="E8" s="317" t="str">
        <f>[1]Mastersheet!H62</f>
        <v>30/06/2024</v>
      </c>
      <c r="F8" s="317"/>
      <c r="G8" s="317"/>
    </row>
    <row r="9" spans="1:19">
      <c r="A9" s="329">
        <v>3</v>
      </c>
      <c r="B9" s="341" t="s">
        <v>157</v>
      </c>
      <c r="C9" s="345"/>
      <c r="D9" s="345"/>
      <c r="E9" s="345"/>
      <c r="F9" s="345"/>
      <c r="G9" s="345"/>
    </row>
    <row r="10" spans="1:19">
      <c r="A10" s="330"/>
      <c r="B10" s="345"/>
      <c r="C10" s="345"/>
      <c r="D10" s="345"/>
      <c r="E10" s="345"/>
      <c r="F10" s="345"/>
      <c r="G10" s="345"/>
    </row>
    <row r="11" spans="1:19">
      <c r="A11" s="329">
        <v>4</v>
      </c>
      <c r="B11" s="339" t="s">
        <v>158</v>
      </c>
      <c r="C11" s="339"/>
      <c r="D11" s="339"/>
      <c r="E11" s="339"/>
      <c r="F11" s="339"/>
      <c r="G11" s="339"/>
    </row>
    <row r="12" spans="1:19">
      <c r="A12" s="338"/>
      <c r="B12" s="339"/>
      <c r="C12" s="339"/>
      <c r="D12" s="339"/>
      <c r="E12" s="339"/>
      <c r="F12" s="339"/>
      <c r="G12" s="339"/>
    </row>
    <row r="13" spans="1:19">
      <c r="A13" s="330"/>
      <c r="B13" s="339"/>
      <c r="C13" s="339"/>
      <c r="D13" s="339"/>
      <c r="E13" s="339"/>
      <c r="F13" s="339"/>
      <c r="G13" s="339"/>
    </row>
    <row r="14" spans="1:19">
      <c r="A14" s="329">
        <v>5</v>
      </c>
      <c r="B14" s="341" t="s">
        <v>159</v>
      </c>
      <c r="C14" s="341"/>
      <c r="D14" s="341"/>
      <c r="E14" s="341"/>
      <c r="F14" s="341"/>
      <c r="G14" s="341"/>
    </row>
    <row r="15" spans="1:19">
      <c r="A15" s="330"/>
      <c r="B15" s="341"/>
      <c r="C15" s="341"/>
      <c r="D15" s="341"/>
      <c r="E15" s="341"/>
      <c r="F15" s="341"/>
      <c r="G15" s="341"/>
    </row>
    <row r="16" spans="1:19" ht="18" customHeight="1">
      <c r="A16" s="329">
        <v>6</v>
      </c>
      <c r="B16" s="331" t="s">
        <v>160</v>
      </c>
      <c r="C16" s="331"/>
      <c r="D16" s="331"/>
      <c r="E16" s="332" t="str">
        <f>[1]Mastersheet!B7</f>
        <v>NEAR STATION</v>
      </c>
      <c r="F16" s="333"/>
      <c r="G16" s="334"/>
    </row>
    <row r="17" spans="1:8" ht="18" customHeight="1">
      <c r="A17" s="330"/>
      <c r="B17" s="331"/>
      <c r="C17" s="331"/>
      <c r="D17" s="331"/>
      <c r="E17" s="335"/>
      <c r="F17" s="336"/>
      <c r="G17" s="337"/>
    </row>
    <row r="18" spans="1:8" ht="18" customHeight="1">
      <c r="A18" s="329">
        <v>7</v>
      </c>
      <c r="B18" s="331" t="s">
        <v>161</v>
      </c>
      <c r="C18" s="331"/>
      <c r="D18" s="331"/>
      <c r="E18" s="332" t="str">
        <f>[1]Mastersheet!B8</f>
        <v>NEAR STATION</v>
      </c>
      <c r="F18" s="333"/>
      <c r="G18" s="334"/>
    </row>
    <row r="19" spans="1:8">
      <c r="A19" s="330"/>
      <c r="B19" s="331"/>
      <c r="C19" s="331"/>
      <c r="D19" s="331"/>
      <c r="E19" s="335"/>
      <c r="F19" s="336"/>
      <c r="G19" s="337"/>
    </row>
    <row r="20" spans="1:8" ht="18" customHeight="1">
      <c r="A20" s="329">
        <v>8</v>
      </c>
      <c r="B20" s="339" t="s">
        <v>162</v>
      </c>
      <c r="C20" s="339"/>
      <c r="D20" s="339"/>
      <c r="E20" s="340" t="str">
        <f>PROPER([1]Pravesh!I197)</f>
        <v>Treasury  Bikaner</v>
      </c>
      <c r="F20" s="340"/>
      <c r="G20" s="340"/>
    </row>
    <row r="21" spans="1:8">
      <c r="A21" s="338"/>
      <c r="B21" s="339"/>
      <c r="C21" s="339"/>
      <c r="D21" s="339"/>
      <c r="E21" s="332" t="str">
        <f>[1]Pravesh!$A$561</f>
        <v>State Bank Of India,Abcd Branch,Kotegate Bikaner</v>
      </c>
      <c r="F21" s="333"/>
      <c r="G21" s="334"/>
    </row>
    <row r="22" spans="1:8">
      <c r="A22" s="330"/>
      <c r="B22" s="339"/>
      <c r="C22" s="339"/>
      <c r="D22" s="339"/>
      <c r="E22" s="335"/>
      <c r="F22" s="336"/>
      <c r="G22" s="337"/>
    </row>
    <row r="23" spans="1:8">
      <c r="A23" s="61">
        <v>9</v>
      </c>
      <c r="B23" s="62" t="s">
        <v>163</v>
      </c>
      <c r="C23" s="62"/>
      <c r="D23" s="62"/>
      <c r="E23" s="317" t="s">
        <v>164</v>
      </c>
      <c r="F23" s="317"/>
      <c r="G23" s="317"/>
    </row>
    <row r="24" spans="1:8" ht="18" customHeight="1">
      <c r="A24" s="318">
        <v>10</v>
      </c>
      <c r="B24" s="319" t="s">
        <v>165</v>
      </c>
      <c r="C24" s="320"/>
      <c r="D24" s="320"/>
      <c r="E24" s="320"/>
      <c r="F24" s="321"/>
      <c r="G24" s="328" t="s">
        <v>166</v>
      </c>
      <c r="H24" s="63" t="s">
        <v>167</v>
      </c>
    </row>
    <row r="25" spans="1:8">
      <c r="A25" s="318"/>
      <c r="B25" s="322"/>
      <c r="C25" s="323"/>
      <c r="D25" s="323"/>
      <c r="E25" s="323"/>
      <c r="F25" s="324"/>
      <c r="G25" s="328"/>
    </row>
    <row r="26" spans="1:8">
      <c r="A26" s="318"/>
      <c r="B26" s="322"/>
      <c r="C26" s="323"/>
      <c r="D26" s="323"/>
      <c r="E26" s="323"/>
      <c r="F26" s="324"/>
      <c r="G26" s="328"/>
    </row>
    <row r="27" spans="1:8">
      <c r="A27" s="318"/>
      <c r="B27" s="325"/>
      <c r="C27" s="326"/>
      <c r="D27" s="326"/>
      <c r="E27" s="326"/>
      <c r="F27" s="327"/>
      <c r="G27" s="328"/>
    </row>
    <row r="28" spans="1:8">
      <c r="A28" s="64"/>
      <c r="B28" s="65"/>
      <c r="C28" s="65"/>
      <c r="D28" s="65"/>
      <c r="E28" s="65"/>
      <c r="F28" s="65"/>
      <c r="G28" s="66"/>
    </row>
    <row r="29" spans="1:8">
      <c r="A29" s="310" t="s">
        <v>168</v>
      </c>
      <c r="B29" s="310"/>
      <c r="C29" s="266" t="str">
        <f>'[1]Family data'!H3</f>
        <v>BIKANER</v>
      </c>
      <c r="D29" s="266"/>
      <c r="E29" s="67" t="s">
        <v>169</v>
      </c>
      <c r="F29" s="67"/>
      <c r="G29" s="67"/>
    </row>
    <row r="30" spans="1:8">
      <c r="A30" s="310" t="s">
        <v>170</v>
      </c>
      <c r="B30" s="310"/>
      <c r="C30" s="311">
        <f ca="1">[1]Pravesh!I201</f>
        <v>45550</v>
      </c>
      <c r="D30" s="266"/>
      <c r="E30" s="67" t="s">
        <v>2</v>
      </c>
      <c r="F30" s="312" t="str">
        <f>[1]Mastersheet!B4</f>
        <v>S.D.I.</v>
      </c>
      <c r="G30" s="312"/>
    </row>
    <row r="31" spans="1:8" ht="48.75" customHeight="1">
      <c r="A31" s="68"/>
      <c r="B31" s="313"/>
      <c r="C31" s="313"/>
      <c r="D31" s="313"/>
      <c r="E31" s="67" t="s">
        <v>171</v>
      </c>
      <c r="F31" s="312" t="str">
        <f>[1]Mastersheet!B5</f>
        <v>DEPUTY DIRECTOR, XXXXX, BIKANER</v>
      </c>
      <c r="G31" s="312"/>
    </row>
    <row r="32" spans="1:8" ht="18" customHeight="1">
      <c r="A32" s="314">
        <v>1</v>
      </c>
      <c r="B32" s="315" t="s">
        <v>172</v>
      </c>
      <c r="C32" s="316"/>
      <c r="D32" s="316"/>
      <c r="E32" s="316"/>
      <c r="F32" s="316"/>
      <c r="G32" s="316"/>
    </row>
    <row r="33" spans="1:7">
      <c r="A33" s="314"/>
      <c r="B33" s="316"/>
      <c r="C33" s="316"/>
      <c r="D33" s="316"/>
      <c r="E33" s="316"/>
      <c r="F33" s="316"/>
      <c r="G33" s="316"/>
    </row>
    <row r="34" spans="1:7">
      <c r="A34" s="314"/>
      <c r="B34" s="316"/>
      <c r="C34" s="316"/>
      <c r="D34" s="316"/>
      <c r="E34" s="316"/>
      <c r="F34" s="316"/>
      <c r="G34" s="316"/>
    </row>
    <row r="35" spans="1:7" ht="18" customHeight="1">
      <c r="A35" s="314">
        <v>2</v>
      </c>
      <c r="B35" s="315" t="s">
        <v>173</v>
      </c>
      <c r="C35" s="316"/>
      <c r="D35" s="316"/>
      <c r="E35" s="316"/>
      <c r="F35" s="316"/>
      <c r="G35" s="316"/>
    </row>
    <row r="36" spans="1:7">
      <c r="A36" s="314"/>
      <c r="B36" s="316"/>
      <c r="C36" s="316"/>
      <c r="D36" s="316"/>
      <c r="E36" s="316"/>
      <c r="F36" s="316"/>
      <c r="G36" s="316"/>
    </row>
    <row r="37" spans="1:7">
      <c r="A37" s="314"/>
      <c r="B37" s="316"/>
      <c r="C37" s="316"/>
      <c r="D37" s="316"/>
      <c r="E37" s="316"/>
      <c r="F37" s="316"/>
      <c r="G37" s="316"/>
    </row>
    <row r="38" spans="1:7" ht="18" customHeight="1">
      <c r="A38" s="314">
        <v>3</v>
      </c>
      <c r="B38" s="315" t="s">
        <v>174</v>
      </c>
      <c r="C38" s="316"/>
      <c r="D38" s="316"/>
      <c r="E38" s="316"/>
      <c r="F38" s="316"/>
      <c r="G38" s="316"/>
    </row>
    <row r="39" spans="1:7">
      <c r="A39" s="314"/>
      <c r="B39" s="316"/>
      <c r="C39" s="316"/>
      <c r="D39" s="316"/>
      <c r="E39" s="316"/>
      <c r="F39" s="316"/>
      <c r="G39" s="316"/>
    </row>
    <row r="40" spans="1:7">
      <c r="A40" s="314"/>
      <c r="B40" s="316"/>
      <c r="C40" s="316"/>
      <c r="D40" s="316"/>
      <c r="E40" s="316"/>
      <c r="F40" s="316"/>
      <c r="G40" s="316"/>
    </row>
    <row r="41" spans="1:7">
      <c r="A41" s="64">
        <v>4</v>
      </c>
      <c r="B41" s="309" t="s">
        <v>175</v>
      </c>
      <c r="C41" s="309"/>
      <c r="D41" s="309"/>
      <c r="E41" s="309"/>
      <c r="F41" s="309"/>
      <c r="G41" s="309"/>
    </row>
    <row r="42" spans="1:7">
      <c r="A42" s="64">
        <v>5</v>
      </c>
      <c r="B42" s="309" t="s">
        <v>176</v>
      </c>
      <c r="C42" s="309"/>
      <c r="D42" s="309"/>
      <c r="E42" s="309"/>
      <c r="F42" s="309"/>
      <c r="G42" s="309"/>
    </row>
  </sheetData>
  <mergeCells count="46">
    <mergeCell ref="K4:S4"/>
    <mergeCell ref="B6:D6"/>
    <mergeCell ref="E6:G6"/>
    <mergeCell ref="A9:A10"/>
    <mergeCell ref="B9:G10"/>
    <mergeCell ref="A2:G2"/>
    <mergeCell ref="A3:G3"/>
    <mergeCell ref="A4:G5"/>
    <mergeCell ref="A7:A8"/>
    <mergeCell ref="B7:D7"/>
    <mergeCell ref="E7:G7"/>
    <mergeCell ref="B8:D8"/>
    <mergeCell ref="E8:G8"/>
    <mergeCell ref="A11:A13"/>
    <mergeCell ref="B11:G13"/>
    <mergeCell ref="A14:A15"/>
    <mergeCell ref="B14:G15"/>
    <mergeCell ref="A16:A17"/>
    <mergeCell ref="B16:D17"/>
    <mergeCell ref="E16:G17"/>
    <mergeCell ref="A18:A19"/>
    <mergeCell ref="B18:D19"/>
    <mergeCell ref="E18:G19"/>
    <mergeCell ref="A20:A22"/>
    <mergeCell ref="B20:D22"/>
    <mergeCell ref="E20:G20"/>
    <mergeCell ref="E21:G22"/>
    <mergeCell ref="E23:G23"/>
    <mergeCell ref="A24:A27"/>
    <mergeCell ref="B24:F27"/>
    <mergeCell ref="G24:G27"/>
    <mergeCell ref="A29:B29"/>
    <mergeCell ref="C29:D29"/>
    <mergeCell ref="B42:G42"/>
    <mergeCell ref="A30:B30"/>
    <mergeCell ref="C30:D30"/>
    <mergeCell ref="F30:G30"/>
    <mergeCell ref="B31:D31"/>
    <mergeCell ref="F31:G31"/>
    <mergeCell ref="A32:A34"/>
    <mergeCell ref="B32:G34"/>
    <mergeCell ref="A35:A37"/>
    <mergeCell ref="B35:G37"/>
    <mergeCell ref="A38:A40"/>
    <mergeCell ref="B38:G40"/>
    <mergeCell ref="B41:G41"/>
  </mergeCells>
  <pageMargins left="0.55118110236220474" right="0.35433070866141736" top="0.59055118110236227" bottom="0.51181102362204722" header="0.51181102362204722" footer="0.47244094488188981"/>
  <pageSetup paperSize="9" orientation="portrait" r:id="rId1"/>
  <headerFooter alignWithMargins="0">
    <oddFooter>&amp;L16.18.1.22.5.19.8√97263.0458756048</oddFooter>
  </headerFooter>
</worksheet>
</file>

<file path=xl/worksheets/sheet6.xml><?xml version="1.0" encoding="utf-8"?>
<worksheet xmlns="http://schemas.openxmlformats.org/spreadsheetml/2006/main" xmlns:r="http://schemas.openxmlformats.org/officeDocument/2006/relationships">
  <sheetPr codeName="Sheet34"/>
  <dimension ref="A1:K264"/>
  <sheetViews>
    <sheetView tabSelected="1" view="pageBreakPreview" topLeftCell="A238" zoomScaleSheetLayoutView="100" workbookViewId="0">
      <selection activeCell="G162" sqref="G162:H162"/>
    </sheetView>
  </sheetViews>
  <sheetFormatPr defaultColWidth="9.140625" defaultRowHeight="18"/>
  <cols>
    <col min="1" max="1" width="6.42578125" style="69" customWidth="1"/>
    <col min="2" max="3" width="9.140625" style="46"/>
    <col min="4" max="4" width="10.42578125" style="46" customWidth="1"/>
    <col min="5" max="5" width="11.85546875" style="46" customWidth="1"/>
    <col min="6" max="6" width="9.140625" style="46"/>
    <col min="7" max="7" width="10.42578125" style="46" customWidth="1"/>
    <col min="8" max="8" width="14" style="46" customWidth="1"/>
    <col min="9" max="9" width="12.42578125" style="46" customWidth="1"/>
    <col min="10" max="10" width="13.28515625" style="46" customWidth="1"/>
    <col min="11" max="16384" width="9.140625" style="46"/>
  </cols>
  <sheetData>
    <row r="1" spans="1:10">
      <c r="J1" s="46">
        <v>6</v>
      </c>
    </row>
    <row r="2" spans="1:10">
      <c r="A2" s="350" t="s">
        <v>177</v>
      </c>
      <c r="B2" s="350"/>
      <c r="C2" s="350"/>
      <c r="D2" s="350"/>
      <c r="E2" s="350"/>
      <c r="F2" s="350"/>
      <c r="G2" s="350"/>
      <c r="H2" s="350"/>
      <c r="I2" s="350"/>
      <c r="J2" s="350"/>
    </row>
    <row r="3" spans="1:10">
      <c r="A3" s="350" t="s">
        <v>178</v>
      </c>
      <c r="B3" s="350"/>
      <c r="C3" s="350"/>
      <c r="D3" s="350"/>
      <c r="E3" s="350"/>
      <c r="F3" s="350"/>
      <c r="G3" s="350"/>
      <c r="H3" s="350"/>
      <c r="I3" s="350"/>
      <c r="J3" s="350"/>
    </row>
    <row r="4" spans="1:10">
      <c r="A4" s="346" t="s">
        <v>179</v>
      </c>
      <c r="B4" s="346"/>
      <c r="C4" s="346"/>
      <c r="D4" s="346"/>
      <c r="E4" s="346"/>
      <c r="F4" s="346"/>
      <c r="G4" s="346"/>
      <c r="H4" s="346"/>
      <c r="I4" s="346"/>
      <c r="J4" s="346"/>
    </row>
    <row r="5" spans="1:10">
      <c r="A5" s="346" t="s">
        <v>180</v>
      </c>
      <c r="B5" s="346"/>
      <c r="C5" s="346"/>
      <c r="D5" s="346"/>
      <c r="E5" s="346"/>
      <c r="F5" s="346"/>
      <c r="G5" s="346"/>
      <c r="H5" s="346"/>
      <c r="I5" s="346"/>
      <c r="J5" s="346"/>
    </row>
    <row r="6" spans="1:10">
      <c r="A6" s="350" t="s">
        <v>181</v>
      </c>
      <c r="B6" s="350"/>
      <c r="C6" s="350"/>
      <c r="D6" s="350"/>
      <c r="E6" s="350"/>
      <c r="F6" s="350"/>
      <c r="G6" s="350"/>
      <c r="H6" s="350"/>
      <c r="I6" s="350"/>
      <c r="J6" s="350"/>
    </row>
    <row r="7" spans="1:10">
      <c r="A7" s="70">
        <v>1</v>
      </c>
      <c r="B7" s="340" t="s">
        <v>182</v>
      </c>
      <c r="C7" s="340"/>
      <c r="D7" s="340"/>
      <c r="E7" s="340"/>
      <c r="F7" s="340" t="str">
        <f>[1]Mastersheet!B3</f>
        <v>ABCD</v>
      </c>
      <c r="G7" s="340"/>
      <c r="H7" s="340"/>
      <c r="I7" s="340"/>
      <c r="J7" s="340"/>
    </row>
    <row r="8" spans="1:10" ht="18" customHeight="1">
      <c r="A8" s="408">
        <v>2</v>
      </c>
      <c r="B8" s="339" t="s">
        <v>183</v>
      </c>
      <c r="C8" s="339"/>
      <c r="D8" s="339"/>
      <c r="E8" s="339"/>
      <c r="F8" s="465" t="str">
        <f>[1]Mastersheet!G3</f>
        <v>XYZ</v>
      </c>
      <c r="G8" s="466"/>
      <c r="H8" s="466"/>
      <c r="I8" s="466"/>
      <c r="J8" s="467"/>
    </row>
    <row r="9" spans="1:10">
      <c r="A9" s="414"/>
      <c r="B9" s="339"/>
      <c r="C9" s="339"/>
      <c r="D9" s="339"/>
      <c r="E9" s="339"/>
      <c r="F9" s="468" t="str">
        <f>IF('[1]Family data'!F3="Shri","",IF('[1]Family data'!F3="Smt",CONCATENATE("(",'[1]Family data'!H4,")")))</f>
        <v/>
      </c>
      <c r="G9" s="469"/>
      <c r="H9" s="469"/>
      <c r="I9" s="470" t="str">
        <f>IF('[1]Family data'!F3="Shri","",IF('[1]Family data'!F3="Smt",CONCATENATE("(","Husband of ",PROPER([1]Mastersheet!B3),")")))</f>
        <v/>
      </c>
      <c r="J9" s="471"/>
    </row>
    <row r="10" spans="1:10">
      <c r="A10" s="70">
        <v>3</v>
      </c>
      <c r="B10" s="340" t="s">
        <v>184</v>
      </c>
      <c r="C10" s="340"/>
      <c r="D10" s="340"/>
      <c r="E10" s="340"/>
      <c r="F10" s="463">
        <f>[1]Mastersheet!C62</f>
        <v>23558</v>
      </c>
      <c r="G10" s="463"/>
      <c r="H10" s="463"/>
      <c r="I10" s="463"/>
      <c r="J10" s="463"/>
    </row>
    <row r="11" spans="1:10">
      <c r="A11" s="70">
        <v>4</v>
      </c>
      <c r="B11" s="340" t="s">
        <v>185</v>
      </c>
      <c r="C11" s="340"/>
      <c r="D11" s="340"/>
      <c r="E11" s="340"/>
      <c r="F11" s="340" t="str">
        <f>'[1]Family data'!F4</f>
        <v>Hindu</v>
      </c>
      <c r="G11" s="340"/>
      <c r="H11" s="340"/>
      <c r="I11" s="340"/>
      <c r="J11" s="340"/>
    </row>
    <row r="12" spans="1:10" ht="18" customHeight="1">
      <c r="A12" s="408">
        <v>5</v>
      </c>
      <c r="B12" s="464" t="s">
        <v>186</v>
      </c>
      <c r="C12" s="464"/>
      <c r="D12" s="464"/>
      <c r="E12" s="464"/>
      <c r="F12" s="339" t="str">
        <f>[1]Mastersheet!B7</f>
        <v>NEAR STATION</v>
      </c>
      <c r="G12" s="339"/>
      <c r="H12" s="339"/>
      <c r="I12" s="339"/>
      <c r="J12" s="339"/>
    </row>
    <row r="13" spans="1:10">
      <c r="A13" s="414"/>
      <c r="B13" s="464"/>
      <c r="C13" s="464"/>
      <c r="D13" s="464"/>
      <c r="E13" s="464"/>
      <c r="F13" s="339"/>
      <c r="G13" s="339"/>
      <c r="H13" s="339"/>
      <c r="I13" s="339"/>
      <c r="J13" s="339"/>
    </row>
    <row r="14" spans="1:10">
      <c r="A14" s="409"/>
      <c r="B14" s="464"/>
      <c r="C14" s="464"/>
      <c r="D14" s="464"/>
      <c r="E14" s="464"/>
      <c r="F14" s="339"/>
      <c r="G14" s="339"/>
      <c r="H14" s="339"/>
      <c r="I14" s="339"/>
      <c r="J14" s="339"/>
    </row>
    <row r="15" spans="1:10">
      <c r="A15" s="408">
        <v>6</v>
      </c>
      <c r="B15" s="340" t="s">
        <v>187</v>
      </c>
      <c r="C15" s="340"/>
      <c r="D15" s="340"/>
      <c r="E15" s="340"/>
      <c r="F15" s="340"/>
      <c r="G15" s="340"/>
      <c r="H15" s="340"/>
      <c r="I15" s="340"/>
      <c r="J15" s="340"/>
    </row>
    <row r="16" spans="1:10" ht="15.75" customHeight="1">
      <c r="A16" s="414"/>
      <c r="B16" s="340" t="s">
        <v>188</v>
      </c>
      <c r="C16" s="340"/>
      <c r="D16" s="340"/>
      <c r="E16" s="340"/>
      <c r="F16" s="340" t="str">
        <f>IF([1]Mastersheet!B9="Officiating","Nil",[1]Mastersheet!B9)</f>
        <v>Substantive</v>
      </c>
      <c r="G16" s="340"/>
      <c r="H16" s="340"/>
      <c r="I16" s="340"/>
      <c r="J16" s="340"/>
    </row>
    <row r="17" spans="1:10" ht="18" customHeight="1">
      <c r="A17" s="409"/>
      <c r="B17" s="340" t="s">
        <v>189</v>
      </c>
      <c r="C17" s="340"/>
      <c r="D17" s="340"/>
      <c r="E17" s="340"/>
      <c r="F17" s="340" t="str">
        <f>IF([1]Mastersheet!B9="Officiating",[1]Mastersheet!B9,"Nil")</f>
        <v>Nil</v>
      </c>
      <c r="G17" s="340"/>
      <c r="H17" s="340"/>
      <c r="I17" s="340"/>
      <c r="J17" s="340"/>
    </row>
    <row r="18" spans="1:10" ht="15.75" customHeight="1">
      <c r="A18" s="408">
        <v>7</v>
      </c>
      <c r="B18" s="340" t="s">
        <v>190</v>
      </c>
      <c r="C18" s="340"/>
      <c r="D18" s="340"/>
      <c r="E18" s="340"/>
      <c r="F18" s="463">
        <f>[1]Mastersheet!B63</f>
        <v>35115</v>
      </c>
      <c r="G18" s="463"/>
      <c r="H18" s="463"/>
      <c r="I18" s="463"/>
      <c r="J18" s="463"/>
    </row>
    <row r="19" spans="1:10" ht="18" customHeight="1">
      <c r="A19" s="414"/>
      <c r="B19" s="340" t="s">
        <v>191</v>
      </c>
      <c r="C19" s="340"/>
      <c r="D19" s="340"/>
      <c r="E19" s="340"/>
      <c r="F19" s="317" t="str">
        <f>[1]Mastersheet!H62</f>
        <v>30/06/2024</v>
      </c>
      <c r="G19" s="317"/>
      <c r="H19" s="317"/>
      <c r="I19" s="317"/>
      <c r="J19" s="317"/>
    </row>
    <row r="20" spans="1:10" ht="18" customHeight="1">
      <c r="A20" s="389">
        <v>8</v>
      </c>
      <c r="B20" s="458" t="s">
        <v>192</v>
      </c>
      <c r="C20" s="458"/>
      <c r="D20" s="458"/>
      <c r="E20" s="458"/>
      <c r="F20" s="458"/>
      <c r="G20" s="458"/>
      <c r="H20" s="458"/>
      <c r="I20" s="458"/>
      <c r="J20" s="458"/>
    </row>
    <row r="21" spans="1:10" ht="18" customHeight="1">
      <c r="A21" s="456"/>
      <c r="B21" s="462" t="s">
        <v>193</v>
      </c>
      <c r="C21" s="462" t="s">
        <v>194</v>
      </c>
      <c r="D21" s="339" t="s">
        <v>195</v>
      </c>
      <c r="E21" s="339"/>
      <c r="F21" s="339"/>
      <c r="G21" s="339"/>
      <c r="H21" s="404" t="str">
        <f>IF([1]Q.S.!G16&gt;0,[1]Q.S.!G16,"NIL")</f>
        <v>NIL</v>
      </c>
      <c r="I21" s="460"/>
      <c r="J21" s="405"/>
    </row>
    <row r="22" spans="1:10">
      <c r="A22" s="456"/>
      <c r="B22" s="462"/>
      <c r="C22" s="462"/>
      <c r="D22" s="339"/>
      <c r="E22" s="339"/>
      <c r="F22" s="339"/>
      <c r="G22" s="339"/>
      <c r="H22" s="406"/>
      <c r="I22" s="461"/>
      <c r="J22" s="407"/>
    </row>
    <row r="23" spans="1:10">
      <c r="A23" s="456"/>
      <c r="B23" s="462"/>
      <c r="C23" s="462" t="s">
        <v>196</v>
      </c>
      <c r="D23" s="341" t="s">
        <v>197</v>
      </c>
      <c r="E23" s="341"/>
      <c r="F23" s="341"/>
      <c r="G23" s="341"/>
      <c r="H23" s="362" t="str">
        <f>IF([1]Q.S.!G17&gt;0,[1]Q.S.!G17,"NIL")</f>
        <v>NIL</v>
      </c>
      <c r="I23" s="362"/>
      <c r="J23" s="362"/>
    </row>
    <row r="24" spans="1:10">
      <c r="A24" s="456"/>
      <c r="B24" s="462"/>
      <c r="C24" s="462"/>
      <c r="D24" s="341"/>
      <c r="E24" s="341"/>
      <c r="F24" s="341"/>
      <c r="G24" s="341"/>
      <c r="H24" s="362"/>
      <c r="I24" s="362"/>
      <c r="J24" s="362"/>
    </row>
    <row r="25" spans="1:10" ht="18" customHeight="1">
      <c r="A25" s="456"/>
      <c r="B25" s="462" t="s">
        <v>198</v>
      </c>
      <c r="C25" s="374" t="s">
        <v>199</v>
      </c>
      <c r="D25" s="374"/>
      <c r="E25" s="374"/>
      <c r="F25" s="374"/>
      <c r="G25" s="374"/>
      <c r="H25" s="70" t="s">
        <v>200</v>
      </c>
      <c r="I25" s="70" t="s">
        <v>201</v>
      </c>
      <c r="J25" s="70" t="s">
        <v>202</v>
      </c>
    </row>
    <row r="26" spans="1:10">
      <c r="A26" s="456"/>
      <c r="B26" s="462"/>
      <c r="C26" s="374"/>
      <c r="D26" s="374"/>
      <c r="E26" s="374"/>
      <c r="F26" s="374"/>
      <c r="G26" s="374"/>
      <c r="H26" s="365" t="str">
        <f>IF([1]Q.S.!F37&gt;0,[1]Q.S.!F37,"NIL")</f>
        <v>NIL</v>
      </c>
      <c r="I26" s="365" t="str">
        <f>IF([1]Q.S.!G37&gt;0,[1]Q.S.!G37,"NIL")</f>
        <v>NIL</v>
      </c>
      <c r="J26" s="404" t="str">
        <f>IF([1]Q.S.!H37&gt;0,[1]Q.S.!H37,"NIL")</f>
        <v>NIL</v>
      </c>
    </row>
    <row r="27" spans="1:10" ht="15.75" customHeight="1">
      <c r="A27" s="457"/>
      <c r="B27" s="462"/>
      <c r="C27" s="374"/>
      <c r="D27" s="374"/>
      <c r="E27" s="374"/>
      <c r="F27" s="374"/>
      <c r="G27" s="374"/>
      <c r="H27" s="366"/>
      <c r="I27" s="366"/>
      <c r="J27" s="406"/>
    </row>
    <row r="28" spans="1:10" ht="18" customHeight="1">
      <c r="A28" s="389">
        <v>9</v>
      </c>
      <c r="B28" s="458" t="s">
        <v>203</v>
      </c>
      <c r="C28" s="458"/>
      <c r="D28" s="458"/>
      <c r="E28" s="458"/>
      <c r="F28" s="458"/>
      <c r="G28" s="458"/>
      <c r="H28" s="458"/>
      <c r="I28" s="458"/>
      <c r="J28" s="458"/>
    </row>
    <row r="29" spans="1:10">
      <c r="A29" s="390"/>
      <c r="B29" s="328" t="s">
        <v>193</v>
      </c>
      <c r="C29" s="374" t="s">
        <v>204</v>
      </c>
      <c r="D29" s="374"/>
      <c r="E29" s="374"/>
      <c r="F29" s="374"/>
      <c r="G29" s="374"/>
      <c r="H29" s="404" t="str">
        <f>IF([1]Q.S.!G39&gt;0,[1]Q.S.!G39,"NIL")</f>
        <v>NIL</v>
      </c>
      <c r="I29" s="460"/>
      <c r="J29" s="405"/>
    </row>
    <row r="30" spans="1:10">
      <c r="A30" s="390"/>
      <c r="B30" s="328"/>
      <c r="C30" s="374"/>
      <c r="D30" s="374"/>
      <c r="E30" s="374"/>
      <c r="F30" s="374"/>
      <c r="G30" s="374"/>
      <c r="H30" s="406"/>
      <c r="I30" s="461"/>
      <c r="J30" s="407"/>
    </row>
    <row r="31" spans="1:10" ht="18" customHeight="1">
      <c r="A31" s="390"/>
      <c r="B31" s="328" t="s">
        <v>198</v>
      </c>
      <c r="C31" s="374" t="s">
        <v>205</v>
      </c>
      <c r="D31" s="374"/>
      <c r="E31" s="374"/>
      <c r="F31" s="374"/>
      <c r="G31" s="374"/>
      <c r="H31" s="404" t="str">
        <f>IF([1]Q.S.!G40&gt;0,[1]Q.S.!G40,"NIL")</f>
        <v>NIL</v>
      </c>
      <c r="I31" s="460"/>
      <c r="J31" s="405"/>
    </row>
    <row r="32" spans="1:10">
      <c r="A32" s="391"/>
      <c r="B32" s="328"/>
      <c r="C32" s="374"/>
      <c r="D32" s="374"/>
      <c r="E32" s="374"/>
      <c r="F32" s="374"/>
      <c r="G32" s="374"/>
      <c r="H32" s="406"/>
      <c r="I32" s="461"/>
      <c r="J32" s="407"/>
    </row>
    <row r="33" spans="1:10" ht="15.75" customHeight="1">
      <c r="A33" s="389">
        <v>10</v>
      </c>
      <c r="B33" s="458" t="s">
        <v>206</v>
      </c>
      <c r="C33" s="458"/>
      <c r="D33" s="458"/>
      <c r="E33" s="458"/>
      <c r="F33" s="458"/>
      <c r="G33" s="458"/>
      <c r="H33" s="458"/>
      <c r="I33" s="458"/>
      <c r="J33" s="458"/>
    </row>
    <row r="34" spans="1:10" ht="18" customHeight="1">
      <c r="A34" s="456"/>
      <c r="B34" s="339" t="s">
        <v>207</v>
      </c>
      <c r="C34" s="339"/>
      <c r="D34" s="339"/>
      <c r="E34" s="339"/>
      <c r="F34" s="339"/>
      <c r="G34" s="339"/>
      <c r="H34" s="339"/>
      <c r="I34" s="339"/>
      <c r="J34" s="339"/>
    </row>
    <row r="35" spans="1:10" ht="18" customHeight="1">
      <c r="A35" s="456"/>
      <c r="B35" s="361" t="s">
        <v>208</v>
      </c>
      <c r="C35" s="361"/>
      <c r="D35" s="361"/>
      <c r="E35" s="361"/>
      <c r="F35" s="361"/>
      <c r="G35" s="361"/>
      <c r="H35" s="71" t="s">
        <v>209</v>
      </c>
      <c r="I35" s="71" t="s">
        <v>210</v>
      </c>
      <c r="J35" s="71" t="s">
        <v>202</v>
      </c>
    </row>
    <row r="36" spans="1:10">
      <c r="A36" s="457"/>
      <c r="B36" s="361" t="str">
        <f>IF([1]Q.S.!A20="","N.A.",[1]Q.S.!A20)</f>
        <v>N.A.</v>
      </c>
      <c r="C36" s="361"/>
      <c r="D36" s="361"/>
      <c r="E36" s="361"/>
      <c r="F36" s="361"/>
      <c r="G36" s="361"/>
      <c r="H36" s="72" t="str">
        <f>IF([1]Q.S.!F20&gt;0,[1]Q.S.!F20,"NIL")</f>
        <v>NIL</v>
      </c>
      <c r="I36" s="72" t="str">
        <f>IF([1]Q.S.!G20&gt;0,[1]Q.S.!G20,"NIL")</f>
        <v>NIL</v>
      </c>
      <c r="J36" s="72" t="str">
        <f>IF([1]Q.S.!H20&gt;0,[1]Q.S.!H20,"NIL")</f>
        <v>NIL</v>
      </c>
    </row>
    <row r="37" spans="1:10" ht="18" customHeight="1">
      <c r="A37" s="389">
        <v>11</v>
      </c>
      <c r="B37" s="458" t="s">
        <v>211</v>
      </c>
      <c r="C37" s="458"/>
      <c r="D37" s="458"/>
      <c r="E37" s="458"/>
      <c r="F37" s="458"/>
      <c r="G37" s="458"/>
      <c r="H37" s="458"/>
      <c r="I37" s="458"/>
      <c r="J37" s="458"/>
    </row>
    <row r="38" spans="1:10" ht="18" customHeight="1">
      <c r="A38" s="456"/>
      <c r="B38" s="339" t="s">
        <v>212</v>
      </c>
      <c r="C38" s="339"/>
      <c r="D38" s="339"/>
      <c r="E38" s="339"/>
      <c r="F38" s="339"/>
      <c r="G38" s="339"/>
      <c r="H38" s="71" t="s">
        <v>209</v>
      </c>
      <c r="I38" s="71" t="s">
        <v>210</v>
      </c>
      <c r="J38" s="71" t="s">
        <v>202</v>
      </c>
    </row>
    <row r="39" spans="1:10">
      <c r="A39" s="456"/>
      <c r="B39" s="328"/>
      <c r="C39" s="328"/>
      <c r="D39" s="328"/>
      <c r="E39" s="328"/>
      <c r="F39" s="328"/>
      <c r="G39" s="328"/>
      <c r="H39" s="73">
        <f>[1]Mastersheet!B77</f>
        <v>28</v>
      </c>
      <c r="I39" s="73">
        <f>[1]Mastersheet!C77</f>
        <v>4</v>
      </c>
      <c r="J39" s="73">
        <f>[1]Mastersheet!D77</f>
        <v>12</v>
      </c>
    </row>
    <row r="40" spans="1:10">
      <c r="A40" s="457"/>
      <c r="B40" s="328"/>
      <c r="C40" s="328"/>
      <c r="D40" s="328"/>
      <c r="E40" s="328"/>
      <c r="F40" s="328"/>
      <c r="G40" s="328"/>
      <c r="H40" s="70"/>
      <c r="I40" s="70"/>
      <c r="J40" s="70"/>
    </row>
    <row r="41" spans="1:10" ht="18" customHeight="1">
      <c r="A41" s="71">
        <v>12</v>
      </c>
      <c r="B41" s="458" t="s">
        <v>213</v>
      </c>
      <c r="C41" s="458"/>
      <c r="D41" s="458"/>
      <c r="E41" s="458"/>
      <c r="F41" s="458"/>
      <c r="G41" s="458"/>
      <c r="H41" s="459" t="str">
        <f>[1]Mastersheet!G6</f>
        <v>Superannuation Pension</v>
      </c>
      <c r="I41" s="459"/>
      <c r="J41" s="459"/>
    </row>
    <row r="42" spans="1:10">
      <c r="A42" s="389">
        <v>13</v>
      </c>
      <c r="B42" s="340" t="s">
        <v>214</v>
      </c>
      <c r="C42" s="340"/>
      <c r="D42" s="340"/>
      <c r="E42" s="340"/>
      <c r="F42" s="340"/>
      <c r="G42" s="340"/>
      <c r="H42" s="340"/>
      <c r="I42" s="340"/>
      <c r="J42" s="340"/>
    </row>
    <row r="43" spans="1:10" ht="18" customHeight="1">
      <c r="A43" s="390"/>
      <c r="B43" s="341" t="s">
        <v>215</v>
      </c>
      <c r="C43" s="374" t="s">
        <v>216</v>
      </c>
      <c r="D43" s="374"/>
      <c r="E43" s="374"/>
      <c r="F43" s="374"/>
      <c r="G43" s="374"/>
      <c r="H43" s="455" t="str">
        <f>IF([1]Q.S.!H12&gt;0,[1]Q.S.!H12,"N.A.")</f>
        <v>N.A.</v>
      </c>
      <c r="I43" s="455"/>
      <c r="J43" s="455"/>
    </row>
    <row r="44" spans="1:10">
      <c r="A44" s="390"/>
      <c r="B44" s="341"/>
      <c r="C44" s="374"/>
      <c r="D44" s="374"/>
      <c r="E44" s="374"/>
      <c r="F44" s="374"/>
      <c r="G44" s="374"/>
      <c r="H44" s="455"/>
      <c r="I44" s="455"/>
      <c r="J44" s="455"/>
    </row>
    <row r="45" spans="1:10" ht="18" customHeight="1">
      <c r="A45" s="390"/>
      <c r="B45" s="341" t="s">
        <v>217</v>
      </c>
      <c r="C45" s="374" t="s">
        <v>218</v>
      </c>
      <c r="D45" s="374"/>
      <c r="E45" s="374"/>
      <c r="F45" s="374"/>
      <c r="G45" s="374"/>
      <c r="H45" s="445" t="str">
        <f>IF([1]Q.S.!H13&gt;0,[1]Q.S.!H13,"N.A.")</f>
        <v>N.A.</v>
      </c>
      <c r="I45" s="446"/>
      <c r="J45" s="447"/>
    </row>
    <row r="46" spans="1:10">
      <c r="A46" s="390"/>
      <c r="B46" s="341"/>
      <c r="C46" s="374"/>
      <c r="D46" s="374"/>
      <c r="E46" s="374"/>
      <c r="F46" s="374"/>
      <c r="G46" s="374"/>
      <c r="H46" s="451"/>
      <c r="I46" s="452"/>
      <c r="J46" s="453"/>
    </row>
    <row r="47" spans="1:10" ht="15" customHeight="1">
      <c r="A47" s="390"/>
      <c r="B47" s="341" t="s">
        <v>219</v>
      </c>
      <c r="C47" s="374" t="s">
        <v>220</v>
      </c>
      <c r="D47" s="374"/>
      <c r="E47" s="374"/>
      <c r="F47" s="374"/>
      <c r="G47" s="374"/>
      <c r="H47" s="445" t="str">
        <f>IF([1]Q.S.!H14&gt;0,[1]Q.S.!H14,"N.A.")</f>
        <v>N.A.</v>
      </c>
      <c r="I47" s="446"/>
      <c r="J47" s="447"/>
    </row>
    <row r="48" spans="1:10">
      <c r="A48" s="390"/>
      <c r="B48" s="341"/>
      <c r="C48" s="374"/>
      <c r="D48" s="374"/>
      <c r="E48" s="374"/>
      <c r="F48" s="374"/>
      <c r="G48" s="374"/>
      <c r="H48" s="448"/>
      <c r="I48" s="449"/>
      <c r="J48" s="450"/>
    </row>
    <row r="49" spans="1:10">
      <c r="A49" s="391"/>
      <c r="B49" s="341"/>
      <c r="C49" s="374"/>
      <c r="D49" s="374"/>
      <c r="E49" s="374"/>
      <c r="F49" s="374"/>
      <c r="G49" s="374"/>
      <c r="H49" s="451"/>
      <c r="I49" s="452"/>
      <c r="J49" s="453"/>
    </row>
    <row r="50" spans="1:10">
      <c r="A50" s="402">
        <v>7</v>
      </c>
      <c r="B50" s="402"/>
      <c r="C50" s="402"/>
      <c r="D50" s="402"/>
      <c r="E50" s="402"/>
      <c r="F50" s="402"/>
      <c r="G50" s="402"/>
      <c r="H50" s="402"/>
      <c r="I50" s="402"/>
      <c r="J50" s="402"/>
    </row>
    <row r="51" spans="1:10">
      <c r="A51" s="408">
        <v>14</v>
      </c>
      <c r="B51" s="374" t="s">
        <v>221</v>
      </c>
      <c r="C51" s="374"/>
      <c r="D51" s="374"/>
      <c r="E51" s="374"/>
      <c r="F51" s="374"/>
      <c r="G51" s="374"/>
      <c r="H51" s="328" t="s">
        <v>222</v>
      </c>
      <c r="I51" s="328"/>
      <c r="J51" s="328"/>
    </row>
    <row r="52" spans="1:10">
      <c r="A52" s="409"/>
      <c r="B52" s="374"/>
      <c r="C52" s="374"/>
      <c r="D52" s="374"/>
      <c r="E52" s="374"/>
      <c r="F52" s="374"/>
      <c r="G52" s="374"/>
      <c r="H52" s="328"/>
      <c r="I52" s="328"/>
      <c r="J52" s="328"/>
    </row>
    <row r="53" spans="1:10">
      <c r="A53" s="408">
        <v>15</v>
      </c>
      <c r="B53" s="339" t="s">
        <v>223</v>
      </c>
      <c r="C53" s="339"/>
      <c r="D53" s="339"/>
      <c r="E53" s="339"/>
      <c r="F53" s="339"/>
      <c r="G53" s="339"/>
      <c r="H53" s="454" t="str">
        <f>[1]Mastersheet!A76</f>
        <v>28  Year  4  Month  12  Days</v>
      </c>
      <c r="I53" s="454"/>
      <c r="J53" s="454"/>
    </row>
    <row r="54" spans="1:10">
      <c r="A54" s="414"/>
      <c r="B54" s="339"/>
      <c r="C54" s="339"/>
      <c r="D54" s="339"/>
      <c r="E54" s="339"/>
      <c r="F54" s="339"/>
      <c r="G54" s="339"/>
      <c r="H54" s="454"/>
      <c r="I54" s="454"/>
      <c r="J54" s="454"/>
    </row>
    <row r="55" spans="1:10">
      <c r="A55" s="389">
        <v>16</v>
      </c>
      <c r="B55" s="431" t="s">
        <v>224</v>
      </c>
      <c r="C55" s="432"/>
      <c r="D55" s="432"/>
      <c r="E55" s="432"/>
      <c r="F55" s="432"/>
      <c r="G55" s="433"/>
      <c r="H55" s="70" t="s">
        <v>225</v>
      </c>
      <c r="I55" s="70" t="s">
        <v>226</v>
      </c>
      <c r="J55" s="70" t="s">
        <v>227</v>
      </c>
    </row>
    <row r="56" spans="1:10" ht="18" customHeight="1">
      <c r="A56" s="390"/>
      <c r="B56" s="74" t="s">
        <v>228</v>
      </c>
      <c r="C56" s="429" t="s">
        <v>229</v>
      </c>
      <c r="D56" s="429"/>
      <c r="E56" s="429"/>
      <c r="F56" s="429"/>
      <c r="G56" s="429"/>
      <c r="H56" s="75" t="str">
        <f>IF([1]Q.S.!F7&gt;0,[1]Q.S.!F7,"NIL")</f>
        <v>NIL</v>
      </c>
      <c r="I56" s="75" t="str">
        <f>IF([1]Q.S.!G7&gt;0,[1]Q.S.!G7,"NIL")</f>
        <v>NIL</v>
      </c>
      <c r="J56" s="76" t="str">
        <f>IF([1]Q.S.!H7&gt;0,[1]Q.S.!H7,"NIL")</f>
        <v>NIL</v>
      </c>
    </row>
    <row r="57" spans="1:10" ht="18" customHeight="1">
      <c r="A57" s="390"/>
      <c r="B57" s="74" t="s">
        <v>230</v>
      </c>
      <c r="C57" s="429" t="s">
        <v>231</v>
      </c>
      <c r="D57" s="429"/>
      <c r="E57" s="429"/>
      <c r="F57" s="429"/>
      <c r="G57" s="429"/>
      <c r="H57" s="434" t="str">
        <f>IF([1]Q.S.!E8="YES","ATTACHED ANNEXURE",IF([1]Q.S.!F8&gt;0,[1]Q.S.!F8,"NIL"))</f>
        <v>ATTACHED ANNEXURE</v>
      </c>
      <c r="I57" s="434" t="str">
        <f>IF([1]Q.S.!E8="YES","ATTACHED ANNEXURE",IF([1]Q.S.!G8&gt;0,[1]Q.S.!G8,"NIL"))</f>
        <v>ATTACHED ANNEXURE</v>
      </c>
      <c r="J57" s="424">
        <f>IF([1]Q.S.!E8="YES",'[1]Table(R)'!G214,IF([1]Q.S.!H8&gt;0,[1]Q.S.!H8,"NIL"))</f>
        <v>0</v>
      </c>
    </row>
    <row r="58" spans="1:10" ht="18" customHeight="1">
      <c r="A58" s="390"/>
      <c r="B58" s="74"/>
      <c r="C58" s="426" t="s">
        <v>232</v>
      </c>
      <c r="D58" s="427"/>
      <c r="E58" s="427"/>
      <c r="F58" s="427"/>
      <c r="G58" s="428"/>
      <c r="H58" s="435"/>
      <c r="I58" s="435"/>
      <c r="J58" s="425"/>
    </row>
    <row r="59" spans="1:10" ht="18" customHeight="1">
      <c r="A59" s="390"/>
      <c r="B59" s="74" t="s">
        <v>233</v>
      </c>
      <c r="C59" s="429" t="s">
        <v>234</v>
      </c>
      <c r="D59" s="429"/>
      <c r="E59" s="429"/>
      <c r="F59" s="429"/>
      <c r="G59" s="429"/>
      <c r="H59" s="75" t="str">
        <f>IF([1]Q.S.!F9&gt;0,[1]Q.S.!F9,"NIL")</f>
        <v>NIL</v>
      </c>
      <c r="I59" s="75" t="str">
        <f>IF([1]Q.S.!G9&gt;0,[1]Q.S.!G9,"NIL")</f>
        <v>NIL</v>
      </c>
      <c r="J59" s="76" t="str">
        <f>IF([1]Q.S.!H9&gt;0,[1]Q.S.!H9,"NIL")</f>
        <v>NIL</v>
      </c>
    </row>
    <row r="60" spans="1:10" ht="18" customHeight="1">
      <c r="A60" s="390"/>
      <c r="B60" s="74" t="s">
        <v>235</v>
      </c>
      <c r="C60" s="429" t="s">
        <v>236</v>
      </c>
      <c r="D60" s="429"/>
      <c r="E60" s="429"/>
      <c r="F60" s="429"/>
      <c r="G60" s="429"/>
      <c r="H60" s="75" t="str">
        <f>IF([1]Q.S.!F10&gt;0,[1]Q.S.!F10,"NIL")</f>
        <v>NIL</v>
      </c>
      <c r="I60" s="75" t="str">
        <f>IF([1]Q.S.!G10&gt;0,[1]Q.S.!G10,"NIL")</f>
        <v>NIL</v>
      </c>
      <c r="J60" s="76" t="str">
        <f>IF([1]Q.S.!H10&gt;0,[1]Q.S.!H10,"NIL")</f>
        <v>NIL</v>
      </c>
    </row>
    <row r="61" spans="1:10" ht="18" customHeight="1">
      <c r="A61" s="390">
        <v>17</v>
      </c>
      <c r="B61" s="365" t="s">
        <v>237</v>
      </c>
      <c r="C61" s="339" t="s">
        <v>238</v>
      </c>
      <c r="D61" s="339"/>
      <c r="E61" s="339"/>
      <c r="F61" s="339"/>
      <c r="G61" s="339"/>
      <c r="H61" s="339"/>
      <c r="I61" s="339"/>
      <c r="J61" s="339"/>
    </row>
    <row r="62" spans="1:10">
      <c r="A62" s="390"/>
      <c r="B62" s="366"/>
      <c r="C62" s="339"/>
      <c r="D62" s="339"/>
      <c r="E62" s="339"/>
      <c r="F62" s="339"/>
      <c r="G62" s="339"/>
      <c r="H62" s="339"/>
      <c r="I62" s="339"/>
      <c r="J62" s="339"/>
    </row>
    <row r="63" spans="1:10" ht="18" customHeight="1">
      <c r="A63" s="390"/>
      <c r="B63" s="430" t="s">
        <v>18</v>
      </c>
      <c r="C63" s="328" t="s">
        <v>239</v>
      </c>
      <c r="D63" s="328"/>
      <c r="E63" s="328"/>
      <c r="F63" s="328" t="s">
        <v>240</v>
      </c>
      <c r="G63" s="328"/>
      <c r="H63" s="328" t="s">
        <v>225</v>
      </c>
      <c r="I63" s="328" t="s">
        <v>226</v>
      </c>
      <c r="J63" s="328" t="s">
        <v>227</v>
      </c>
    </row>
    <row r="64" spans="1:10" ht="15.75" customHeight="1">
      <c r="A64" s="390"/>
      <c r="B64" s="430"/>
      <c r="C64" s="328"/>
      <c r="D64" s="328"/>
      <c r="E64" s="328"/>
      <c r="F64" s="328"/>
      <c r="G64" s="328"/>
      <c r="H64" s="328"/>
      <c r="I64" s="328"/>
      <c r="J64" s="328"/>
    </row>
    <row r="65" spans="1:11">
      <c r="A65" s="390"/>
      <c r="B65" s="71" t="s">
        <v>130</v>
      </c>
      <c r="C65" s="362" t="str">
        <f>IF([1]Q.S.!A25&gt;0,[1]Q.S.!A25,"NIL")</f>
        <v>NIL</v>
      </c>
      <c r="D65" s="362"/>
      <c r="E65" s="362"/>
      <c r="F65" s="362" t="str">
        <f>IF([1]Q.S.!D25&gt;0,[1]Q.S.!D25,"NIL")</f>
        <v>NIL</v>
      </c>
      <c r="G65" s="362"/>
      <c r="H65" s="77" t="str">
        <f>IF([1]Q.S.!F25&gt;0,[1]Q.S.!F25,"NIL")</f>
        <v>NIL</v>
      </c>
      <c r="I65" s="77" t="str">
        <f>IF([1]Q.S.!G25&gt;0,[1]Q.S.!G25,"NIL")</f>
        <v>NIL</v>
      </c>
      <c r="J65" s="76" t="str">
        <f>IF([1]Q.S.!H25&gt;0,[1]Q.S.!H25,"NIL")</f>
        <v>NIL</v>
      </c>
    </row>
    <row r="66" spans="1:11" ht="15" customHeight="1">
      <c r="A66" s="390"/>
      <c r="B66" s="71" t="s">
        <v>131</v>
      </c>
      <c r="C66" s="362" t="str">
        <f>IF([1]Q.S.!A26&gt;0,[1]Q.S.!A26,"NIL")</f>
        <v>NIL</v>
      </c>
      <c r="D66" s="362"/>
      <c r="E66" s="362"/>
      <c r="F66" s="362" t="str">
        <f>IF([1]Q.S.!D26&gt;0,[1]Q.S.!D26,"NIL")</f>
        <v>NIL</v>
      </c>
      <c r="G66" s="362"/>
      <c r="H66" s="77" t="str">
        <f>IF([1]Q.S.!F26&gt;0,[1]Q.S.!F26,"NIL")</f>
        <v>NIL</v>
      </c>
      <c r="I66" s="77" t="str">
        <f>IF([1]Q.S.!G26&gt;0,[1]Q.S.!G26,"NIL")</f>
        <v>NIL</v>
      </c>
      <c r="J66" s="76" t="str">
        <f>IF([1]Q.S.!H26&gt;0,[1]Q.S.!H26,"NIL")</f>
        <v>NIL</v>
      </c>
    </row>
    <row r="67" spans="1:11">
      <c r="A67" s="390"/>
      <c r="B67" s="71" t="s">
        <v>132</v>
      </c>
      <c r="C67" s="362" t="str">
        <f>IF([1]Q.S.!A27&gt;0,[1]Q.S.!A27,"NIL")</f>
        <v>NIL</v>
      </c>
      <c r="D67" s="362"/>
      <c r="E67" s="362"/>
      <c r="F67" s="362" t="str">
        <f>IF([1]Q.S.!D27&gt;0,[1]Q.S.!D27,"NIL")</f>
        <v>NIL</v>
      </c>
      <c r="G67" s="362"/>
      <c r="H67" s="77" t="str">
        <f>IF([1]Q.S.!F27&gt;0,[1]Q.S.!F27,"NIL")</f>
        <v>NIL</v>
      </c>
      <c r="I67" s="77" t="str">
        <f>IF([1]Q.S.!G27&gt;0,[1]Q.S.!G27,"NIL")</f>
        <v>NIL</v>
      </c>
      <c r="J67" s="76" t="str">
        <f>IF([1]Q.S.!H27&gt;0,[1]Q.S.!H27,"NIL")</f>
        <v>NIL</v>
      </c>
    </row>
    <row r="68" spans="1:11">
      <c r="A68" s="390"/>
      <c r="B68" s="78" t="s">
        <v>230</v>
      </c>
      <c r="C68" s="367" t="s">
        <v>241</v>
      </c>
      <c r="D68" s="367"/>
      <c r="E68" s="367"/>
      <c r="F68" s="367"/>
      <c r="G68" s="367"/>
      <c r="H68" s="362" t="s">
        <v>166</v>
      </c>
      <c r="I68" s="362"/>
      <c r="J68" s="362"/>
      <c r="K68" s="63" t="s">
        <v>167</v>
      </c>
    </row>
    <row r="69" spans="1:11">
      <c r="A69" s="390"/>
      <c r="B69" s="329" t="s">
        <v>242</v>
      </c>
      <c r="C69" s="341" t="s">
        <v>243</v>
      </c>
      <c r="D69" s="341"/>
      <c r="E69" s="341"/>
      <c r="F69" s="341"/>
      <c r="G69" s="341"/>
      <c r="H69" s="436" t="str">
        <f>IF([1]Mastersheet!H125="YES",[1]Mastersheet!E125,"N.A.")</f>
        <v>N.A.</v>
      </c>
      <c r="I69" s="437"/>
      <c r="J69" s="438"/>
    </row>
    <row r="70" spans="1:11">
      <c r="A70" s="390"/>
      <c r="B70" s="338"/>
      <c r="C70" s="341"/>
      <c r="D70" s="341"/>
      <c r="E70" s="341"/>
      <c r="F70" s="341"/>
      <c r="G70" s="341"/>
      <c r="H70" s="439"/>
      <c r="I70" s="440"/>
      <c r="J70" s="441"/>
      <c r="K70" s="63" t="s">
        <v>167</v>
      </c>
    </row>
    <row r="71" spans="1:11">
      <c r="A71" s="391"/>
      <c r="B71" s="330"/>
      <c r="C71" s="341"/>
      <c r="D71" s="341"/>
      <c r="E71" s="341"/>
      <c r="F71" s="341"/>
      <c r="G71" s="341"/>
      <c r="H71" s="442"/>
      <c r="I71" s="443"/>
      <c r="J71" s="444"/>
    </row>
    <row r="72" spans="1:11">
      <c r="A72" s="389">
        <v>18</v>
      </c>
      <c r="B72" s="340" t="s">
        <v>244</v>
      </c>
      <c r="C72" s="340"/>
      <c r="D72" s="340"/>
      <c r="E72" s="340"/>
      <c r="F72" s="340"/>
      <c r="G72" s="340"/>
      <c r="H72" s="340"/>
      <c r="I72" s="340"/>
      <c r="J72" s="340"/>
    </row>
    <row r="73" spans="1:11" ht="18" customHeight="1">
      <c r="A73" s="390"/>
      <c r="B73" s="408" t="s">
        <v>228</v>
      </c>
      <c r="C73" s="374" t="s">
        <v>245</v>
      </c>
      <c r="D73" s="374"/>
      <c r="E73" s="374"/>
      <c r="F73" s="374"/>
      <c r="G73" s="374"/>
      <c r="H73" s="374"/>
      <c r="I73" s="410">
        <f>[1]Pravesh!$N$175</f>
        <v>105000</v>
      </c>
      <c r="J73" s="411"/>
    </row>
    <row r="74" spans="1:11" ht="19.5" customHeight="1">
      <c r="A74" s="390"/>
      <c r="B74" s="409"/>
      <c r="C74" s="374"/>
      <c r="D74" s="374"/>
      <c r="E74" s="374"/>
      <c r="F74" s="374"/>
      <c r="G74" s="374"/>
      <c r="H74" s="374"/>
      <c r="I74" s="412"/>
      <c r="J74" s="413"/>
    </row>
    <row r="75" spans="1:11" ht="18.75">
      <c r="A75" s="390"/>
      <c r="B75" s="78" t="s">
        <v>230</v>
      </c>
      <c r="C75" s="340" t="s">
        <v>246</v>
      </c>
      <c r="D75" s="340"/>
      <c r="E75" s="340"/>
      <c r="F75" s="340"/>
      <c r="G75" s="340"/>
      <c r="H75" s="340"/>
      <c r="I75" s="412">
        <f>[1]Mastersheet!H76</f>
        <v>0</v>
      </c>
      <c r="J75" s="413"/>
    </row>
    <row r="76" spans="1:11" ht="18" customHeight="1">
      <c r="A76" s="390"/>
      <c r="B76" s="408" t="s">
        <v>233</v>
      </c>
      <c r="C76" s="332" t="s">
        <v>247</v>
      </c>
      <c r="D76" s="333"/>
      <c r="E76" s="333"/>
      <c r="F76" s="333"/>
      <c r="G76" s="333"/>
      <c r="H76" s="334"/>
      <c r="I76" s="415" t="s">
        <v>166</v>
      </c>
      <c r="J76" s="416"/>
    </row>
    <row r="77" spans="1:11">
      <c r="A77" s="390"/>
      <c r="B77" s="414"/>
      <c r="C77" s="378"/>
      <c r="D77" s="379"/>
      <c r="E77" s="379"/>
      <c r="F77" s="379"/>
      <c r="G77" s="379"/>
      <c r="H77" s="380"/>
      <c r="I77" s="417"/>
      <c r="J77" s="418"/>
    </row>
    <row r="78" spans="1:11">
      <c r="A78" s="390"/>
      <c r="B78" s="409"/>
      <c r="C78" s="335"/>
      <c r="D78" s="336"/>
      <c r="E78" s="336"/>
      <c r="F78" s="336"/>
      <c r="G78" s="336"/>
      <c r="H78" s="337"/>
      <c r="I78" s="419"/>
      <c r="J78" s="420"/>
    </row>
    <row r="79" spans="1:11" ht="15" customHeight="1">
      <c r="A79" s="390"/>
      <c r="B79" s="328" t="s">
        <v>7</v>
      </c>
      <c r="C79" s="328"/>
      <c r="D79" s="328"/>
      <c r="E79" s="328" t="s">
        <v>225</v>
      </c>
      <c r="F79" s="328" t="s">
        <v>226</v>
      </c>
      <c r="G79" s="328" t="s">
        <v>248</v>
      </c>
      <c r="H79" s="328" t="s">
        <v>249</v>
      </c>
      <c r="I79" s="328" t="s">
        <v>250</v>
      </c>
      <c r="J79" s="328"/>
    </row>
    <row r="80" spans="1:11">
      <c r="A80" s="390"/>
      <c r="B80" s="328"/>
      <c r="C80" s="328"/>
      <c r="D80" s="328"/>
      <c r="E80" s="328"/>
      <c r="F80" s="328"/>
      <c r="G80" s="328"/>
      <c r="H80" s="328"/>
      <c r="I80" s="328"/>
      <c r="J80" s="328"/>
    </row>
    <row r="81" spans="1:11">
      <c r="A81" s="390"/>
      <c r="B81" s="328"/>
      <c r="C81" s="328"/>
      <c r="D81" s="328"/>
      <c r="E81" s="328"/>
      <c r="F81" s="328"/>
      <c r="G81" s="328"/>
      <c r="H81" s="328"/>
      <c r="I81" s="328"/>
      <c r="J81" s="328"/>
    </row>
    <row r="82" spans="1:11">
      <c r="A82" s="390"/>
      <c r="B82" s="328"/>
      <c r="C82" s="328"/>
      <c r="D82" s="328"/>
      <c r="E82" s="328"/>
      <c r="F82" s="328"/>
      <c r="G82" s="328"/>
      <c r="H82" s="328"/>
      <c r="I82" s="328"/>
      <c r="J82" s="328"/>
    </row>
    <row r="83" spans="1:11" s="69" customFormat="1">
      <c r="A83" s="390"/>
      <c r="B83" s="361">
        <v>1</v>
      </c>
      <c r="C83" s="361"/>
      <c r="D83" s="361"/>
      <c r="E83" s="71">
        <v>2</v>
      </c>
      <c r="F83" s="71">
        <v>3</v>
      </c>
      <c r="G83" s="71">
        <v>4</v>
      </c>
      <c r="H83" s="71">
        <v>5</v>
      </c>
      <c r="I83" s="361">
        <v>6</v>
      </c>
      <c r="J83" s="361"/>
    </row>
    <row r="84" spans="1:11">
      <c r="A84" s="390"/>
      <c r="B84" s="421" t="str">
        <f>IF([1]Q.S.!B33&gt;0,[1]Q.S.!B33,"NIL")</f>
        <v>NIL</v>
      </c>
      <c r="C84" s="421"/>
      <c r="D84" s="421"/>
      <c r="E84" s="79" t="str">
        <f>IF([1]Q.S.!D33&gt;0,[1]Q.S.!D33,"NIL")</f>
        <v>NIL</v>
      </c>
      <c r="F84" s="79" t="str">
        <f>IF([1]Q.S.!E33&gt;0,[1]Q.S.!E33,"NIL")</f>
        <v>NIL</v>
      </c>
      <c r="G84" s="80" t="str">
        <f>IF([1]Q.S.!F33&gt;0,[1]Q.S.!F33,"NIL")</f>
        <v>NIL</v>
      </c>
      <c r="H84" s="81" t="str">
        <f>IF([1]Q.S.!G33&gt;0,[1]Q.S.!G33,"NIL")</f>
        <v>NIL</v>
      </c>
      <c r="I84" s="422" t="str">
        <f>IF([1]Q.S.!H33&gt;0,[1]Q.S.!H33,"NIL")</f>
        <v>NIL</v>
      </c>
      <c r="J84" s="422"/>
    </row>
    <row r="85" spans="1:11">
      <c r="A85" s="391"/>
      <c r="B85" s="421" t="str">
        <f>IF([1]Q.S.!B34&gt;0,[1]Q.S.!B34,"NIL")</f>
        <v>NIL</v>
      </c>
      <c r="C85" s="421"/>
      <c r="D85" s="421"/>
      <c r="E85" s="80" t="str">
        <f>IF([1]Q.S.!D34&gt;0,[1]Q.S.!D34,"NIL")</f>
        <v>NIL</v>
      </c>
      <c r="F85" s="80" t="str">
        <f>IF([1]Q.S.!E34&gt;0,[1]Q.S.!E34,"NIL")</f>
        <v>NIL</v>
      </c>
      <c r="G85" s="80" t="str">
        <f>IF([1]Q.S.!F34&gt;0,[1]Q.S.!F34,"NIL")</f>
        <v>NIL</v>
      </c>
      <c r="H85" s="80" t="str">
        <f>IF([1]Q.S.!G34&gt;0,[1]Q.S.!G34,"NIL")</f>
        <v>NIL</v>
      </c>
      <c r="I85" s="423" t="str">
        <f>IF([1]Q.S.!H34&gt;0,[1]Q.S.!H34,"NIL")</f>
        <v>NIL</v>
      </c>
      <c r="J85" s="423"/>
    </row>
    <row r="86" spans="1:11" ht="15.75" customHeight="1">
      <c r="A86" s="329">
        <v>19</v>
      </c>
      <c r="B86" s="374" t="s">
        <v>251</v>
      </c>
      <c r="C86" s="374"/>
      <c r="D86" s="374"/>
      <c r="E86" s="374"/>
      <c r="F86" s="374"/>
      <c r="G86" s="374"/>
      <c r="H86" s="374"/>
      <c r="I86" s="403">
        <f ca="1">IF('[1]Family data'!D6&gt;0,'[1]Family data'!D6,"")</f>
        <v>45550</v>
      </c>
      <c r="J86" s="403"/>
      <c r="K86" s="63" t="s">
        <v>167</v>
      </c>
    </row>
    <row r="87" spans="1:11">
      <c r="A87" s="330"/>
      <c r="B87" s="374"/>
      <c r="C87" s="374"/>
      <c r="D87" s="374"/>
      <c r="E87" s="374"/>
      <c r="F87" s="374"/>
      <c r="G87" s="374"/>
      <c r="H87" s="374"/>
      <c r="I87" s="403"/>
      <c r="J87" s="403"/>
    </row>
    <row r="88" spans="1:11" ht="18" customHeight="1">
      <c r="A88" s="61">
        <v>20</v>
      </c>
      <c r="B88" s="339" t="s">
        <v>252</v>
      </c>
      <c r="C88" s="339"/>
      <c r="D88" s="339"/>
      <c r="E88" s="339"/>
      <c r="F88" s="339"/>
      <c r="G88" s="339"/>
      <c r="H88" s="339"/>
      <c r="I88" s="401">
        <f>[1]Mastersheet!H65</f>
        <v>52500</v>
      </c>
      <c r="J88" s="401"/>
    </row>
    <row r="89" spans="1:11" ht="18" customHeight="1">
      <c r="A89" s="61">
        <v>21</v>
      </c>
      <c r="B89" s="339" t="s">
        <v>253</v>
      </c>
      <c r="C89" s="339"/>
      <c r="D89" s="339"/>
      <c r="E89" s="339"/>
      <c r="F89" s="339"/>
      <c r="G89" s="339"/>
      <c r="H89" s="339"/>
      <c r="I89" s="401">
        <f>[1]Mastersheet!H70</f>
        <v>2244375</v>
      </c>
      <c r="J89" s="401"/>
    </row>
    <row r="90" spans="1:11" ht="18" customHeight="1">
      <c r="A90" s="61">
        <v>22</v>
      </c>
      <c r="B90" s="339" t="s">
        <v>254</v>
      </c>
      <c r="C90" s="339"/>
      <c r="D90" s="339"/>
      <c r="E90" s="339"/>
      <c r="F90" s="339"/>
      <c r="G90" s="339"/>
      <c r="H90" s="339"/>
      <c r="I90" s="368" t="str">
        <f>[1]Mastersheet!H64</f>
        <v>01/07/2024</v>
      </c>
      <c r="J90" s="362"/>
    </row>
    <row r="91" spans="1:11" ht="15.75" customHeight="1">
      <c r="A91" s="329">
        <v>23</v>
      </c>
      <c r="B91" s="374" t="s">
        <v>255</v>
      </c>
      <c r="C91" s="374"/>
      <c r="D91" s="374"/>
      <c r="E91" s="374"/>
      <c r="F91" s="374"/>
      <c r="G91" s="374"/>
      <c r="H91" s="374"/>
      <c r="I91" s="362" t="s">
        <v>222</v>
      </c>
      <c r="J91" s="362"/>
    </row>
    <row r="92" spans="1:11" ht="19.5" customHeight="1">
      <c r="A92" s="330"/>
      <c r="B92" s="374"/>
      <c r="C92" s="374"/>
      <c r="D92" s="374"/>
      <c r="E92" s="374"/>
      <c r="F92" s="374"/>
      <c r="G92" s="374"/>
      <c r="H92" s="374"/>
      <c r="I92" s="362"/>
      <c r="J92" s="362"/>
    </row>
    <row r="93" spans="1:11" ht="19.5" customHeight="1">
      <c r="A93" s="402">
        <v>8</v>
      </c>
      <c r="B93" s="402"/>
      <c r="C93" s="402"/>
      <c r="D93" s="402"/>
      <c r="E93" s="402"/>
      <c r="F93" s="402"/>
      <c r="G93" s="402"/>
      <c r="H93" s="402"/>
      <c r="I93" s="402"/>
      <c r="J93" s="402"/>
    </row>
    <row r="94" spans="1:11">
      <c r="A94" s="329">
        <v>24</v>
      </c>
      <c r="B94" s="340" t="s">
        <v>256</v>
      </c>
      <c r="C94" s="340"/>
      <c r="D94" s="340"/>
      <c r="E94" s="340"/>
      <c r="F94" s="340"/>
      <c r="G94" s="340"/>
      <c r="H94" s="340"/>
      <c r="I94" s="340"/>
      <c r="J94" s="340"/>
    </row>
    <row r="95" spans="1:11" ht="18" customHeight="1">
      <c r="A95" s="338"/>
      <c r="B95" s="389" t="s">
        <v>194</v>
      </c>
      <c r="C95" s="339" t="s">
        <v>257</v>
      </c>
      <c r="D95" s="339"/>
      <c r="E95" s="339"/>
      <c r="F95" s="339"/>
      <c r="G95" s="339"/>
      <c r="H95" s="339"/>
      <c r="I95" s="370" t="str">
        <f>IF([1]Recovery!L6="YES",[1]Recovery!K6,"NIL")</f>
        <v>NIL</v>
      </c>
      <c r="J95" s="370"/>
    </row>
    <row r="96" spans="1:11">
      <c r="A96" s="338"/>
      <c r="B96" s="391"/>
      <c r="C96" s="339"/>
      <c r="D96" s="339"/>
      <c r="E96" s="339"/>
      <c r="F96" s="339"/>
      <c r="G96" s="339"/>
      <c r="H96" s="339"/>
      <c r="I96" s="370"/>
      <c r="J96" s="370"/>
    </row>
    <row r="97" spans="1:11">
      <c r="A97" s="338"/>
      <c r="B97" s="389" t="s">
        <v>196</v>
      </c>
      <c r="C97" s="340" t="s">
        <v>258</v>
      </c>
      <c r="D97" s="340"/>
      <c r="E97" s="340"/>
      <c r="F97" s="340"/>
      <c r="G97" s="340"/>
      <c r="H97" s="384"/>
      <c r="I97" s="370" t="str">
        <f>IF([1]Recovery!L8="YES",[1]Recovery!K8,"NIL")</f>
        <v>NIL</v>
      </c>
      <c r="J97" s="370"/>
    </row>
    <row r="98" spans="1:11">
      <c r="A98" s="330"/>
      <c r="B98" s="391"/>
      <c r="C98" s="82" t="s">
        <v>259</v>
      </c>
      <c r="D98" s="83"/>
      <c r="E98" s="83"/>
      <c r="F98" s="83"/>
      <c r="G98" s="83"/>
      <c r="H98" s="83"/>
      <c r="I98" s="370"/>
      <c r="J98" s="370"/>
    </row>
    <row r="99" spans="1:11" ht="18" customHeight="1">
      <c r="A99" s="329">
        <v>25</v>
      </c>
      <c r="B99" s="389" t="s">
        <v>194</v>
      </c>
      <c r="C99" s="341" t="s">
        <v>260</v>
      </c>
      <c r="D99" s="341"/>
      <c r="E99" s="341"/>
      <c r="F99" s="341"/>
      <c r="G99" s="341"/>
      <c r="H99" s="341"/>
      <c r="I99" s="404" t="str">
        <f>IF([1]Mastersheet!H120="YES",[1]Mastersheet!F120,"N.A.")</f>
        <v>Attached</v>
      </c>
      <c r="J99" s="405"/>
    </row>
    <row r="100" spans="1:11">
      <c r="A100" s="338"/>
      <c r="B100" s="391"/>
      <c r="C100" s="341"/>
      <c r="D100" s="341"/>
      <c r="E100" s="341"/>
      <c r="F100" s="341"/>
      <c r="G100" s="341"/>
      <c r="H100" s="341"/>
      <c r="I100" s="406"/>
      <c r="J100" s="407"/>
    </row>
    <row r="101" spans="1:11" ht="18" customHeight="1">
      <c r="A101" s="338"/>
      <c r="B101" s="389" t="s">
        <v>196</v>
      </c>
      <c r="C101" s="341" t="s">
        <v>261</v>
      </c>
      <c r="D101" s="341"/>
      <c r="E101" s="341"/>
      <c r="F101" s="341"/>
      <c r="G101" s="341"/>
      <c r="H101" s="341"/>
      <c r="I101" s="404" t="str">
        <f>IF([1]Mastersheet!H122="YES",[1]Mastersheet!F122,"N.A.")</f>
        <v>Attached</v>
      </c>
      <c r="J101" s="405"/>
    </row>
    <row r="102" spans="1:11">
      <c r="A102" s="330"/>
      <c r="B102" s="391"/>
      <c r="C102" s="341"/>
      <c r="D102" s="341"/>
      <c r="E102" s="341"/>
      <c r="F102" s="341"/>
      <c r="G102" s="341"/>
      <c r="H102" s="341"/>
      <c r="I102" s="406"/>
      <c r="J102" s="407"/>
    </row>
    <row r="103" spans="1:11">
      <c r="A103" s="329">
        <v>26</v>
      </c>
      <c r="B103" s="340" t="s">
        <v>262</v>
      </c>
      <c r="C103" s="340"/>
      <c r="D103" s="340"/>
      <c r="E103" s="340"/>
      <c r="F103" s="340"/>
      <c r="G103" s="340"/>
      <c r="H103" s="340"/>
      <c r="I103" s="340"/>
      <c r="J103" s="340"/>
    </row>
    <row r="104" spans="1:11" ht="18.75">
      <c r="A104" s="338"/>
      <c r="B104" s="70" t="s">
        <v>263</v>
      </c>
      <c r="C104" s="340" t="s">
        <v>264</v>
      </c>
      <c r="D104" s="340"/>
      <c r="E104" s="340"/>
      <c r="F104" s="340"/>
      <c r="G104" s="340"/>
      <c r="H104" s="340"/>
      <c r="I104" s="401">
        <f>[1]Mastersheet!H75+[1]Mastersheet!H76</f>
        <v>105000</v>
      </c>
      <c r="J104" s="401"/>
    </row>
    <row r="105" spans="1:11" ht="18" customHeight="1">
      <c r="A105" s="338"/>
      <c r="B105" s="329" t="s">
        <v>265</v>
      </c>
      <c r="C105" s="339" t="s">
        <v>266</v>
      </c>
      <c r="D105" s="339"/>
      <c r="E105" s="339"/>
      <c r="F105" s="339"/>
      <c r="G105" s="339"/>
      <c r="H105" s="339"/>
      <c r="I105" s="339"/>
      <c r="J105" s="339"/>
    </row>
    <row r="106" spans="1:11">
      <c r="A106" s="338"/>
      <c r="B106" s="338"/>
      <c r="C106" s="339"/>
      <c r="D106" s="339"/>
      <c r="E106" s="339"/>
      <c r="F106" s="339"/>
      <c r="G106" s="339"/>
      <c r="H106" s="339"/>
      <c r="I106" s="339"/>
      <c r="J106" s="339"/>
    </row>
    <row r="107" spans="1:11">
      <c r="A107" s="338"/>
      <c r="B107" s="338"/>
      <c r="C107" s="62" t="s">
        <v>267</v>
      </c>
      <c r="D107" s="340" t="s">
        <v>268</v>
      </c>
      <c r="E107" s="340"/>
      <c r="F107" s="340"/>
      <c r="G107" s="340"/>
      <c r="H107" s="340"/>
      <c r="I107" s="370">
        <f>I88</f>
        <v>52500</v>
      </c>
      <c r="J107" s="362"/>
    </row>
    <row r="108" spans="1:11">
      <c r="A108" s="338"/>
      <c r="B108" s="330"/>
      <c r="C108" s="62" t="s">
        <v>269</v>
      </c>
      <c r="D108" s="340" t="s">
        <v>270</v>
      </c>
      <c r="E108" s="340"/>
      <c r="F108" s="340"/>
      <c r="G108" s="340"/>
      <c r="H108" s="340"/>
      <c r="I108" s="370">
        <f>IF(I107="N.A.","N.A.",ROUND(I104*30%,0))</f>
        <v>31500</v>
      </c>
      <c r="J108" s="362"/>
    </row>
    <row r="109" spans="1:11">
      <c r="A109" s="330"/>
      <c r="B109" s="70" t="s">
        <v>271</v>
      </c>
      <c r="C109" s="62" t="s">
        <v>272</v>
      </c>
      <c r="D109" s="62"/>
      <c r="E109" s="62"/>
      <c r="F109" s="62"/>
      <c r="G109" s="62"/>
      <c r="H109" s="62"/>
      <c r="I109" s="399" t="s">
        <v>273</v>
      </c>
      <c r="J109" s="400"/>
      <c r="K109" s="63" t="s">
        <v>167</v>
      </c>
    </row>
    <row r="110" spans="1:11" ht="18" customHeight="1">
      <c r="A110" s="328" t="s">
        <v>274</v>
      </c>
      <c r="B110" s="328" t="s">
        <v>275</v>
      </c>
      <c r="C110" s="328"/>
      <c r="D110" s="328"/>
      <c r="E110" s="328"/>
      <c r="F110" s="328" t="s">
        <v>21</v>
      </c>
      <c r="G110" s="328"/>
      <c r="H110" s="328" t="s">
        <v>276</v>
      </c>
      <c r="I110" s="328"/>
      <c r="J110" s="328"/>
    </row>
    <row r="111" spans="1:11">
      <c r="A111" s="328"/>
      <c r="B111" s="328"/>
      <c r="C111" s="328"/>
      <c r="D111" s="328"/>
      <c r="E111" s="328"/>
      <c r="F111" s="328"/>
      <c r="G111" s="328"/>
      <c r="H111" s="328"/>
      <c r="I111" s="328"/>
      <c r="J111" s="328"/>
    </row>
    <row r="112" spans="1:11">
      <c r="A112" s="84">
        <v>1</v>
      </c>
      <c r="B112" s="340" t="str">
        <f>[1]C3!B15</f>
        <v>DCQ</v>
      </c>
      <c r="C112" s="340"/>
      <c r="D112" s="340"/>
      <c r="E112" s="340"/>
      <c r="F112" s="398">
        <f>[1]C3!E15</f>
        <v>24289</v>
      </c>
      <c r="G112" s="361"/>
      <c r="H112" s="362" t="str">
        <f>CONCATENATE([1]C3!G15,'[1]Family data'!$H$107)</f>
        <v>Wife</v>
      </c>
      <c r="I112" s="362"/>
      <c r="J112" s="362"/>
    </row>
    <row r="113" spans="1:10">
      <c r="A113" s="84">
        <v>2</v>
      </c>
      <c r="B113" s="340" t="str">
        <f>[1]C3!B16</f>
        <v/>
      </c>
      <c r="C113" s="340"/>
      <c r="D113" s="340"/>
      <c r="E113" s="340"/>
      <c r="F113" s="398" t="str">
        <f>[1]C3!E16</f>
        <v/>
      </c>
      <c r="G113" s="361"/>
      <c r="H113" s="362" t="str">
        <f>[1]C3!G16</f>
        <v/>
      </c>
      <c r="I113" s="362"/>
      <c r="J113" s="362"/>
    </row>
    <row r="114" spans="1:10">
      <c r="A114" s="84">
        <v>3</v>
      </c>
      <c r="B114" s="340" t="str">
        <f>[1]C3!B17</f>
        <v/>
      </c>
      <c r="C114" s="340"/>
      <c r="D114" s="340"/>
      <c r="E114" s="340"/>
      <c r="F114" s="398" t="str">
        <f>[1]C3!E17</f>
        <v/>
      </c>
      <c r="G114" s="361"/>
      <c r="H114" s="362" t="str">
        <f>[1]C3!G17</f>
        <v/>
      </c>
      <c r="I114" s="362"/>
      <c r="J114" s="362"/>
    </row>
    <row r="115" spans="1:10">
      <c r="A115" s="84">
        <v>4</v>
      </c>
      <c r="B115" s="340" t="str">
        <f>[1]C3!B18</f>
        <v/>
      </c>
      <c r="C115" s="340"/>
      <c r="D115" s="340"/>
      <c r="E115" s="340"/>
      <c r="F115" s="398" t="str">
        <f>[1]C3!E18</f>
        <v/>
      </c>
      <c r="G115" s="361"/>
      <c r="H115" s="362" t="str">
        <f>[1]C3!G18</f>
        <v/>
      </c>
      <c r="I115" s="362"/>
      <c r="J115" s="362"/>
    </row>
    <row r="116" spans="1:10">
      <c r="A116" s="84">
        <v>5</v>
      </c>
      <c r="B116" s="340" t="str">
        <f>[1]C3!B19</f>
        <v/>
      </c>
      <c r="C116" s="340"/>
      <c r="D116" s="340"/>
      <c r="E116" s="340"/>
      <c r="F116" s="398" t="str">
        <f>[1]C3!E19</f>
        <v/>
      </c>
      <c r="G116" s="361"/>
      <c r="H116" s="362" t="str">
        <f>[1]C3!G19</f>
        <v/>
      </c>
      <c r="I116" s="362"/>
      <c r="J116" s="362"/>
    </row>
    <row r="117" spans="1:10">
      <c r="A117" s="84">
        <v>6</v>
      </c>
      <c r="B117" s="340" t="str">
        <f>[1]C3!B20</f>
        <v/>
      </c>
      <c r="C117" s="340"/>
      <c r="D117" s="340"/>
      <c r="E117" s="340"/>
      <c r="F117" s="398" t="str">
        <f>[1]C3!E20</f>
        <v/>
      </c>
      <c r="G117" s="361"/>
      <c r="H117" s="362" t="str">
        <f>[1]C3!G20</f>
        <v/>
      </c>
      <c r="I117" s="362"/>
      <c r="J117" s="362"/>
    </row>
    <row r="118" spans="1:10">
      <c r="A118" s="84">
        <v>7</v>
      </c>
      <c r="B118" s="340" t="str">
        <f>[1]C3!B21</f>
        <v/>
      </c>
      <c r="C118" s="340"/>
      <c r="D118" s="340"/>
      <c r="E118" s="340"/>
      <c r="F118" s="398" t="str">
        <f>[1]C3!E21</f>
        <v/>
      </c>
      <c r="G118" s="361"/>
      <c r="H118" s="362" t="str">
        <f>[1]C3!G21</f>
        <v/>
      </c>
      <c r="I118" s="362"/>
      <c r="J118" s="362"/>
    </row>
    <row r="119" spans="1:10">
      <c r="A119" s="84">
        <v>27</v>
      </c>
      <c r="B119" s="367" t="s">
        <v>277</v>
      </c>
      <c r="C119" s="367"/>
      <c r="D119" s="367"/>
      <c r="E119" s="367"/>
      <c r="F119" s="367" t="str">
        <f>'[1]Family data'!B4</f>
        <v>5.6  Ft</v>
      </c>
      <c r="G119" s="367"/>
      <c r="H119" s="367"/>
      <c r="I119" s="367"/>
      <c r="J119" s="367"/>
    </row>
    <row r="120" spans="1:10" ht="18" customHeight="1">
      <c r="A120" s="84">
        <v>28</v>
      </c>
      <c r="B120" s="367" t="s">
        <v>278</v>
      </c>
      <c r="C120" s="367"/>
      <c r="D120" s="367"/>
      <c r="E120" s="367"/>
      <c r="F120" s="367" t="str">
        <f>'[1]Family data'!B5</f>
        <v>INJURY SIGN ON FOREHEAD</v>
      </c>
      <c r="G120" s="367"/>
      <c r="H120" s="367"/>
      <c r="I120" s="367"/>
      <c r="J120" s="367"/>
    </row>
    <row r="121" spans="1:10" ht="18" customHeight="1">
      <c r="A121" s="389">
        <v>29</v>
      </c>
      <c r="B121" s="339" t="s">
        <v>279</v>
      </c>
      <c r="C121" s="339"/>
      <c r="D121" s="339"/>
      <c r="E121" s="339"/>
      <c r="F121" s="367" t="str">
        <f>[1]CIFMS!F20</f>
        <v>TREASURY  BIKANER</v>
      </c>
      <c r="G121" s="367"/>
      <c r="H121" s="367"/>
      <c r="I121" s="367"/>
      <c r="J121" s="367"/>
    </row>
    <row r="122" spans="1:10" ht="18" customHeight="1">
      <c r="A122" s="390"/>
      <c r="B122" s="339"/>
      <c r="C122" s="339"/>
      <c r="D122" s="339"/>
      <c r="E122" s="339"/>
      <c r="F122" s="392" t="str">
        <f>[1]Pravesh!$A$561</f>
        <v>State Bank Of India,Abcd Branch,Kotegate Bikaner</v>
      </c>
      <c r="G122" s="393"/>
      <c r="H122" s="393"/>
      <c r="I122" s="393"/>
      <c r="J122" s="394"/>
    </row>
    <row r="123" spans="1:10">
      <c r="A123" s="391"/>
      <c r="B123" s="339"/>
      <c r="C123" s="339"/>
      <c r="D123" s="339"/>
      <c r="E123" s="339"/>
      <c r="F123" s="395"/>
      <c r="G123" s="396"/>
      <c r="H123" s="396"/>
      <c r="I123" s="396"/>
      <c r="J123" s="397"/>
    </row>
    <row r="124" spans="1:10" ht="18" customHeight="1">
      <c r="A124" s="68"/>
      <c r="B124" s="387" t="s">
        <v>280</v>
      </c>
      <c r="C124" s="387"/>
      <c r="D124" s="387"/>
      <c r="E124" s="387"/>
      <c r="F124" s="387"/>
      <c r="G124" s="387"/>
      <c r="H124" s="387"/>
      <c r="I124" s="387"/>
      <c r="J124" s="387"/>
    </row>
    <row r="125" spans="1:10">
      <c r="A125" s="66"/>
      <c r="B125" s="387"/>
      <c r="C125" s="387"/>
      <c r="D125" s="387"/>
      <c r="E125" s="387"/>
      <c r="F125" s="387"/>
      <c r="G125" s="387"/>
      <c r="H125" s="387"/>
      <c r="I125" s="387"/>
      <c r="J125" s="387"/>
    </row>
    <row r="126" spans="1:10">
      <c r="A126" s="66"/>
      <c r="B126" s="85"/>
      <c r="C126" s="85"/>
      <c r="D126" s="85"/>
      <c r="E126" s="85"/>
      <c r="F126" s="85"/>
      <c r="G126" s="346" t="s">
        <v>281</v>
      </c>
      <c r="H126" s="346"/>
      <c r="I126" s="346"/>
      <c r="J126" s="346"/>
    </row>
    <row r="127" spans="1:10">
      <c r="A127" s="68"/>
      <c r="B127" s="86"/>
      <c r="C127" s="86"/>
      <c r="D127" s="86"/>
      <c r="E127" s="86"/>
      <c r="F127" s="86"/>
      <c r="G127" s="86"/>
      <c r="H127" s="86"/>
      <c r="I127" s="86"/>
      <c r="J127" s="86"/>
    </row>
    <row r="128" spans="1:10">
      <c r="A128" s="68"/>
      <c r="B128" s="86"/>
      <c r="C128" s="86"/>
      <c r="D128" s="86"/>
      <c r="E128" s="86"/>
      <c r="F128" s="388" t="str">
        <f>[1]Mastersheet!G9</f>
        <v>DEPUTY DIRECTOR, XXXXXXXXX  RAJ, BIKANER</v>
      </c>
      <c r="G128" s="388"/>
      <c r="H128" s="388"/>
      <c r="I128" s="388"/>
      <c r="J128" s="388"/>
    </row>
    <row r="129" spans="1:10">
      <c r="A129" s="68"/>
      <c r="B129" s="86"/>
      <c r="C129" s="86"/>
      <c r="D129" s="86"/>
      <c r="E129" s="86"/>
      <c r="F129" s="388"/>
      <c r="G129" s="388"/>
      <c r="H129" s="388"/>
      <c r="I129" s="388"/>
      <c r="J129" s="388"/>
    </row>
    <row r="130" spans="1:10">
      <c r="A130" s="68"/>
      <c r="B130" s="86"/>
      <c r="C130" s="86"/>
      <c r="D130" s="86"/>
      <c r="E130" s="86"/>
      <c r="F130" s="87"/>
      <c r="G130" s="87"/>
      <c r="H130" s="87"/>
      <c r="I130" s="87"/>
      <c r="J130" s="88">
        <v>9</v>
      </c>
    </row>
    <row r="131" spans="1:10">
      <c r="A131" s="376" t="s">
        <v>282</v>
      </c>
      <c r="B131" s="376"/>
      <c r="C131" s="376"/>
      <c r="D131" s="86"/>
      <c r="E131" s="86"/>
      <c r="F131" s="86"/>
      <c r="G131" s="86"/>
      <c r="H131" s="86"/>
      <c r="I131" s="86"/>
      <c r="J131" s="86"/>
    </row>
    <row r="132" spans="1:10">
      <c r="A132" s="61">
        <v>1</v>
      </c>
      <c r="B132" s="340" t="s">
        <v>283</v>
      </c>
      <c r="C132" s="340"/>
      <c r="D132" s="340"/>
      <c r="E132" s="340"/>
      <c r="F132" s="340"/>
      <c r="G132" s="340"/>
      <c r="H132" s="340"/>
      <c r="I132" s="340"/>
      <c r="J132" s="340"/>
    </row>
    <row r="133" spans="1:10" ht="18" customHeight="1">
      <c r="A133" s="61">
        <v>2</v>
      </c>
      <c r="B133" s="340" t="s">
        <v>284</v>
      </c>
      <c r="C133" s="340"/>
      <c r="D133" s="340"/>
      <c r="E133" s="340"/>
      <c r="F133" s="340"/>
      <c r="G133" s="340"/>
      <c r="H133" s="340"/>
      <c r="I133" s="340"/>
      <c r="J133" s="340"/>
    </row>
    <row r="134" spans="1:10">
      <c r="A134" s="61">
        <v>3</v>
      </c>
      <c r="B134" s="340" t="s">
        <v>285</v>
      </c>
      <c r="C134" s="340"/>
      <c r="D134" s="340"/>
      <c r="E134" s="340"/>
      <c r="F134" s="340"/>
      <c r="G134" s="340"/>
      <c r="H134" s="340"/>
      <c r="I134" s="340"/>
      <c r="J134" s="340"/>
    </row>
    <row r="135" spans="1:10">
      <c r="A135" s="61">
        <v>4</v>
      </c>
      <c r="B135" s="340" t="s">
        <v>286</v>
      </c>
      <c r="C135" s="340"/>
      <c r="D135" s="340"/>
      <c r="E135" s="340"/>
      <c r="F135" s="340"/>
      <c r="G135" s="340"/>
      <c r="H135" s="340"/>
      <c r="I135" s="340"/>
      <c r="J135" s="340"/>
    </row>
    <row r="136" spans="1:10" ht="19.5" customHeight="1">
      <c r="A136" s="61">
        <v>5</v>
      </c>
      <c r="B136" s="340" t="s">
        <v>287</v>
      </c>
      <c r="C136" s="340"/>
      <c r="D136" s="340"/>
      <c r="E136" s="340"/>
      <c r="F136" s="340"/>
      <c r="G136" s="340"/>
      <c r="H136" s="340"/>
      <c r="I136" s="340"/>
      <c r="J136" s="340"/>
    </row>
    <row r="137" spans="1:10">
      <c r="A137" s="61">
        <v>6</v>
      </c>
      <c r="B137" s="340" t="s">
        <v>288</v>
      </c>
      <c r="C137" s="340"/>
      <c r="D137" s="340"/>
      <c r="E137" s="340"/>
      <c r="F137" s="340"/>
      <c r="G137" s="340"/>
      <c r="H137" s="340"/>
      <c r="I137" s="340"/>
      <c r="J137" s="340"/>
    </row>
    <row r="138" spans="1:10" ht="18" customHeight="1">
      <c r="A138" s="329">
        <v>7</v>
      </c>
      <c r="B138" s="332" t="s">
        <v>289</v>
      </c>
      <c r="C138" s="333"/>
      <c r="D138" s="333"/>
      <c r="E138" s="333"/>
      <c r="F138" s="333"/>
      <c r="G138" s="333"/>
      <c r="H138" s="333"/>
      <c r="I138" s="333"/>
      <c r="J138" s="334"/>
    </row>
    <row r="139" spans="1:10">
      <c r="A139" s="338"/>
      <c r="B139" s="378"/>
      <c r="C139" s="379"/>
      <c r="D139" s="379"/>
      <c r="E139" s="379"/>
      <c r="F139" s="379"/>
      <c r="G139" s="379"/>
      <c r="H139" s="379"/>
      <c r="I139" s="379"/>
      <c r="J139" s="380"/>
    </row>
    <row r="140" spans="1:10" ht="3.75" customHeight="1">
      <c r="A140" s="330"/>
      <c r="B140" s="335"/>
      <c r="C140" s="336"/>
      <c r="D140" s="336"/>
      <c r="E140" s="336"/>
      <c r="F140" s="336"/>
      <c r="G140" s="336"/>
      <c r="H140" s="336"/>
      <c r="I140" s="336"/>
      <c r="J140" s="337"/>
    </row>
    <row r="141" spans="1:10" ht="18" customHeight="1">
      <c r="A141" s="329">
        <v>8</v>
      </c>
      <c r="B141" s="339" t="s">
        <v>290</v>
      </c>
      <c r="C141" s="339"/>
      <c r="D141" s="339"/>
      <c r="E141" s="339"/>
      <c r="F141" s="339"/>
      <c r="G141" s="339"/>
      <c r="H141" s="339"/>
      <c r="I141" s="339"/>
      <c r="J141" s="339"/>
    </row>
    <row r="142" spans="1:10">
      <c r="A142" s="338"/>
      <c r="B142" s="339"/>
      <c r="C142" s="339"/>
      <c r="D142" s="339"/>
      <c r="E142" s="339"/>
      <c r="F142" s="339"/>
      <c r="G142" s="339"/>
      <c r="H142" s="339"/>
      <c r="I142" s="339"/>
      <c r="J142" s="339"/>
    </row>
    <row r="143" spans="1:10">
      <c r="A143" s="330"/>
      <c r="B143" s="339"/>
      <c r="C143" s="339"/>
      <c r="D143" s="339"/>
      <c r="E143" s="339"/>
      <c r="F143" s="339"/>
      <c r="G143" s="339"/>
      <c r="H143" s="339"/>
      <c r="I143" s="339"/>
      <c r="J143" s="339"/>
    </row>
    <row r="144" spans="1:10">
      <c r="A144" s="329">
        <v>9</v>
      </c>
      <c r="B144" s="340" t="s">
        <v>291</v>
      </c>
      <c r="C144" s="340"/>
      <c r="D144" s="340"/>
      <c r="E144" s="340"/>
      <c r="F144" s="340"/>
      <c r="G144" s="340"/>
      <c r="H144" s="340"/>
      <c r="I144" s="340"/>
      <c r="J144" s="340"/>
    </row>
    <row r="145" spans="1:10">
      <c r="A145" s="338"/>
      <c r="B145" s="89" t="s">
        <v>228</v>
      </c>
      <c r="C145" s="340" t="s">
        <v>292</v>
      </c>
      <c r="D145" s="340"/>
      <c r="E145" s="340"/>
      <c r="F145" s="340"/>
      <c r="G145" s="340"/>
      <c r="H145" s="340"/>
      <c r="I145" s="340"/>
      <c r="J145" s="340"/>
    </row>
    <row r="146" spans="1:10">
      <c r="A146" s="338"/>
      <c r="B146" s="89" t="s">
        <v>293</v>
      </c>
      <c r="C146" s="340" t="s">
        <v>294</v>
      </c>
      <c r="D146" s="340"/>
      <c r="E146" s="340"/>
      <c r="F146" s="340"/>
      <c r="G146" s="340"/>
      <c r="H146" s="340"/>
      <c r="I146" s="340"/>
      <c r="J146" s="340"/>
    </row>
    <row r="147" spans="1:10">
      <c r="A147" s="330"/>
      <c r="B147" s="89" t="s">
        <v>295</v>
      </c>
      <c r="C147" s="340" t="s">
        <v>296</v>
      </c>
      <c r="D147" s="340"/>
      <c r="E147" s="340"/>
      <c r="F147" s="340"/>
      <c r="G147" s="340"/>
      <c r="H147" s="340"/>
      <c r="I147" s="340"/>
      <c r="J147" s="340"/>
    </row>
    <row r="148" spans="1:10">
      <c r="A148" s="329">
        <v>10</v>
      </c>
      <c r="B148" s="340" t="s">
        <v>297</v>
      </c>
      <c r="C148" s="340"/>
      <c r="D148" s="340"/>
      <c r="E148" s="340"/>
      <c r="F148" s="340"/>
      <c r="G148" s="340"/>
      <c r="H148" s="340"/>
      <c r="I148" s="340"/>
      <c r="J148" s="340"/>
    </row>
    <row r="149" spans="1:10">
      <c r="A149" s="330"/>
      <c r="B149" s="384" t="s">
        <v>298</v>
      </c>
      <c r="C149" s="385"/>
      <c r="D149" s="385"/>
      <c r="E149" s="385"/>
      <c r="F149" s="385"/>
      <c r="G149" s="385"/>
      <c r="H149" s="385"/>
      <c r="I149" s="385"/>
      <c r="J149" s="386"/>
    </row>
    <row r="150" spans="1:10" ht="18" customHeight="1">
      <c r="A150" s="61">
        <v>11</v>
      </c>
      <c r="B150" s="339" t="s">
        <v>299</v>
      </c>
      <c r="C150" s="339"/>
      <c r="D150" s="339"/>
      <c r="E150" s="339"/>
      <c r="F150" s="339"/>
      <c r="G150" s="339"/>
      <c r="H150" s="339"/>
      <c r="I150" s="339"/>
      <c r="J150" s="339"/>
    </row>
    <row r="151" spans="1:10">
      <c r="A151" s="61">
        <v>12</v>
      </c>
      <c r="B151" s="340" t="s">
        <v>300</v>
      </c>
      <c r="C151" s="340"/>
      <c r="D151" s="340"/>
      <c r="E151" s="340"/>
      <c r="F151" s="340"/>
      <c r="G151" s="340"/>
      <c r="H151" s="340"/>
      <c r="I151" s="340"/>
      <c r="J151" s="340"/>
    </row>
    <row r="152" spans="1:10">
      <c r="A152" s="64"/>
      <c r="B152" s="90"/>
      <c r="C152" s="90"/>
      <c r="D152" s="90"/>
      <c r="E152" s="90"/>
      <c r="F152" s="90"/>
      <c r="G152" s="90"/>
      <c r="H152" s="90"/>
      <c r="I152" s="90"/>
      <c r="J152" s="91">
        <v>10</v>
      </c>
    </row>
    <row r="153" spans="1:10">
      <c r="A153" s="350" t="s">
        <v>301</v>
      </c>
      <c r="B153" s="350"/>
      <c r="C153" s="350"/>
      <c r="D153" s="350"/>
      <c r="E153" s="350"/>
      <c r="F153" s="350"/>
      <c r="G153" s="350"/>
      <c r="H153" s="350"/>
      <c r="I153" s="350"/>
      <c r="J153" s="350"/>
    </row>
    <row r="154" spans="1:10">
      <c r="A154" s="350" t="s">
        <v>302</v>
      </c>
      <c r="B154" s="350"/>
      <c r="C154" s="350"/>
      <c r="D154" s="350"/>
      <c r="E154" s="350"/>
      <c r="F154" s="350"/>
      <c r="G154" s="350"/>
      <c r="H154" s="350"/>
      <c r="I154" s="350"/>
      <c r="J154" s="350"/>
    </row>
    <row r="155" spans="1:10">
      <c r="A155" s="376" t="s">
        <v>303</v>
      </c>
      <c r="B155" s="376"/>
      <c r="C155" s="376"/>
      <c r="D155" s="376"/>
      <c r="E155" s="376"/>
      <c r="F155" s="376"/>
      <c r="G155" s="376"/>
      <c r="H155" s="376"/>
      <c r="I155" s="376"/>
      <c r="J155" s="376"/>
    </row>
    <row r="156" spans="1:10" ht="18" customHeight="1">
      <c r="A156" s="377">
        <v>1</v>
      </c>
      <c r="B156" s="332" t="s">
        <v>304</v>
      </c>
      <c r="C156" s="333"/>
      <c r="D156" s="333"/>
      <c r="E156" s="333"/>
      <c r="F156" s="333"/>
      <c r="G156" s="333"/>
      <c r="H156" s="333"/>
      <c r="I156" s="333"/>
      <c r="J156" s="334"/>
    </row>
    <row r="157" spans="1:10">
      <c r="A157" s="373"/>
      <c r="B157" s="378"/>
      <c r="C157" s="379"/>
      <c r="D157" s="379"/>
      <c r="E157" s="379"/>
      <c r="F157" s="379"/>
      <c r="G157" s="379"/>
      <c r="H157" s="379"/>
      <c r="I157" s="379"/>
      <c r="J157" s="380"/>
    </row>
    <row r="158" spans="1:10">
      <c r="A158" s="373"/>
      <c r="B158" s="378"/>
      <c r="C158" s="379"/>
      <c r="D158" s="379"/>
      <c r="E158" s="379"/>
      <c r="F158" s="379"/>
      <c r="G158" s="379"/>
      <c r="H158" s="379"/>
      <c r="I158" s="379"/>
      <c r="J158" s="380"/>
    </row>
    <row r="159" spans="1:10" ht="5.25" customHeight="1">
      <c r="A159" s="373"/>
      <c r="B159" s="335"/>
      <c r="C159" s="336"/>
      <c r="D159" s="336"/>
      <c r="E159" s="336"/>
      <c r="F159" s="336"/>
      <c r="G159" s="336"/>
      <c r="H159" s="336"/>
      <c r="I159" s="336"/>
      <c r="J159" s="337"/>
    </row>
    <row r="160" spans="1:10" ht="18" customHeight="1">
      <c r="A160" s="381">
        <v>2</v>
      </c>
      <c r="B160" s="374" t="s">
        <v>305</v>
      </c>
      <c r="C160" s="374"/>
      <c r="D160" s="374"/>
      <c r="E160" s="374"/>
      <c r="F160" s="374"/>
      <c r="G160" s="92" t="s">
        <v>306</v>
      </c>
      <c r="H160" s="328" t="str">
        <f>[1]Mastersheet!G6</f>
        <v>Superannuation Pension</v>
      </c>
      <c r="I160" s="328"/>
      <c r="J160" s="328"/>
    </row>
    <row r="161" spans="1:10">
      <c r="A161" s="382"/>
      <c r="B161" s="374"/>
      <c r="C161" s="374"/>
      <c r="D161" s="374"/>
      <c r="E161" s="374"/>
      <c r="F161" s="374"/>
      <c r="G161" s="339" t="s">
        <v>307</v>
      </c>
      <c r="H161" s="339"/>
      <c r="I161" s="372">
        <f>I89</f>
        <v>2244375</v>
      </c>
      <c r="J161" s="372"/>
    </row>
    <row r="162" spans="1:10">
      <c r="A162" s="383"/>
      <c r="B162" s="374"/>
      <c r="C162" s="374"/>
      <c r="D162" s="374"/>
      <c r="E162" s="374"/>
      <c r="F162" s="374"/>
      <c r="G162" s="339" t="s">
        <v>308</v>
      </c>
      <c r="H162" s="339"/>
      <c r="I162" s="372">
        <f>I107</f>
        <v>52500</v>
      </c>
      <c r="J162" s="372"/>
    </row>
    <row r="163" spans="1:10" ht="18" customHeight="1">
      <c r="A163" s="373">
        <v>3</v>
      </c>
      <c r="B163" s="374" t="s">
        <v>309</v>
      </c>
      <c r="C163" s="374"/>
      <c r="D163" s="374"/>
      <c r="E163" s="374"/>
      <c r="F163" s="374"/>
      <c r="G163" s="374"/>
      <c r="H163" s="374"/>
      <c r="I163" s="375" t="str">
        <f>[1]Mastersheet!G6</f>
        <v>Superannuation Pension</v>
      </c>
      <c r="J163" s="375"/>
    </row>
    <row r="164" spans="1:10">
      <c r="A164" s="373"/>
      <c r="B164" s="374"/>
      <c r="C164" s="374"/>
      <c r="D164" s="374"/>
      <c r="E164" s="374"/>
      <c r="F164" s="374"/>
      <c r="G164" s="374"/>
      <c r="H164" s="374"/>
      <c r="I164" s="368" t="str">
        <f>[1]Mastersheet!H64</f>
        <v>01/07/2024</v>
      </c>
      <c r="J164" s="362"/>
    </row>
    <row r="165" spans="1:10" ht="18" customHeight="1">
      <c r="A165" s="373">
        <v>4</v>
      </c>
      <c r="B165" s="339" t="s">
        <v>310</v>
      </c>
      <c r="C165" s="339"/>
      <c r="D165" s="339"/>
      <c r="E165" s="339"/>
      <c r="F165" s="339"/>
      <c r="G165" s="339"/>
      <c r="H165" s="339"/>
      <c r="I165" s="362" t="s">
        <v>16</v>
      </c>
      <c r="J165" s="362"/>
    </row>
    <row r="166" spans="1:10" ht="18" customHeight="1">
      <c r="A166" s="373"/>
      <c r="B166" s="339"/>
      <c r="C166" s="339"/>
      <c r="D166" s="339"/>
      <c r="E166" s="339"/>
      <c r="F166" s="339"/>
      <c r="G166" s="339"/>
      <c r="H166" s="339"/>
      <c r="I166" s="362"/>
      <c r="J166" s="362"/>
    </row>
    <row r="167" spans="1:10" ht="18" customHeight="1">
      <c r="A167" s="362">
        <v>5</v>
      </c>
      <c r="B167" s="339" t="s">
        <v>311</v>
      </c>
      <c r="C167" s="339"/>
      <c r="D167" s="339"/>
      <c r="E167" s="339"/>
      <c r="F167" s="339"/>
      <c r="G167" s="339"/>
      <c r="H167" s="339"/>
      <c r="I167" s="362" t="s">
        <v>16</v>
      </c>
      <c r="J167" s="362"/>
    </row>
    <row r="168" spans="1:10">
      <c r="A168" s="362"/>
      <c r="B168" s="339"/>
      <c r="C168" s="339"/>
      <c r="D168" s="339"/>
      <c r="E168" s="339"/>
      <c r="F168" s="339"/>
      <c r="G168" s="339"/>
      <c r="H168" s="339"/>
      <c r="I168" s="362"/>
      <c r="J168" s="362"/>
    </row>
    <row r="169" spans="1:10">
      <c r="A169" s="362"/>
      <c r="B169" s="339"/>
      <c r="C169" s="339"/>
      <c r="D169" s="339"/>
      <c r="E169" s="339"/>
      <c r="F169" s="339"/>
      <c r="G169" s="339"/>
      <c r="H169" s="339"/>
      <c r="I169" s="362"/>
      <c r="J169" s="362"/>
    </row>
    <row r="170" spans="1:10">
      <c r="A170" s="371" t="s">
        <v>312</v>
      </c>
      <c r="B170" s="371"/>
      <c r="C170" s="371"/>
      <c r="D170" s="371"/>
      <c r="E170" s="371"/>
      <c r="F170" s="371"/>
      <c r="G170" s="371"/>
      <c r="H170" s="371"/>
      <c r="I170" s="371"/>
      <c r="J170" s="371"/>
    </row>
    <row r="171" spans="1:10" ht="18" customHeight="1">
      <c r="A171" s="71">
        <v>1</v>
      </c>
      <c r="B171" s="367" t="s">
        <v>313</v>
      </c>
      <c r="C171" s="367"/>
      <c r="D171" s="367"/>
      <c r="E171" s="367"/>
      <c r="F171" s="367"/>
      <c r="G171" s="362" t="str">
        <f>[1]Mastersheet!B3</f>
        <v>ABCD</v>
      </c>
      <c r="H171" s="362"/>
      <c r="I171" s="362"/>
      <c r="J171" s="362"/>
    </row>
    <row r="172" spans="1:10">
      <c r="A172" s="71">
        <v>2</v>
      </c>
      <c r="B172" s="367" t="s">
        <v>314</v>
      </c>
      <c r="C172" s="367"/>
      <c r="D172" s="367"/>
      <c r="E172" s="367"/>
      <c r="F172" s="367"/>
      <c r="G172" s="362" t="str">
        <f>[1]Mastersheet!G6</f>
        <v>Superannuation Pension</v>
      </c>
      <c r="H172" s="362"/>
      <c r="I172" s="362"/>
      <c r="J172" s="362"/>
    </row>
    <row r="173" spans="1:10">
      <c r="A173" s="70">
        <v>3</v>
      </c>
      <c r="B173" s="367" t="s">
        <v>315</v>
      </c>
      <c r="C173" s="367"/>
      <c r="D173" s="367"/>
      <c r="E173" s="367"/>
      <c r="F173" s="367"/>
      <c r="G173" s="370">
        <f>I162</f>
        <v>52500</v>
      </c>
      <c r="H173" s="362"/>
      <c r="I173" s="362"/>
      <c r="J173" s="362"/>
    </row>
    <row r="174" spans="1:10">
      <c r="A174" s="70">
        <v>4</v>
      </c>
      <c r="B174" s="367" t="s">
        <v>316</v>
      </c>
      <c r="C174" s="367"/>
      <c r="D174" s="367"/>
      <c r="E174" s="367"/>
      <c r="F174" s="367"/>
      <c r="G174" s="370">
        <f>I161</f>
        <v>2244375</v>
      </c>
      <c r="H174" s="362"/>
      <c r="I174" s="362"/>
      <c r="J174" s="362"/>
    </row>
    <row r="175" spans="1:10">
      <c r="A175" s="70">
        <v>5</v>
      </c>
      <c r="B175" s="367" t="s">
        <v>317</v>
      </c>
      <c r="C175" s="367"/>
      <c r="D175" s="367"/>
      <c r="E175" s="367"/>
      <c r="F175" s="367"/>
      <c r="G175" s="368" t="str">
        <f>I164</f>
        <v>01/07/2024</v>
      </c>
      <c r="H175" s="362"/>
      <c r="I175" s="362"/>
      <c r="J175" s="362"/>
    </row>
    <row r="176" spans="1:10" ht="18" customHeight="1">
      <c r="A176" s="365">
        <v>6</v>
      </c>
      <c r="B176" s="668" t="s">
        <v>318</v>
      </c>
      <c r="C176" s="669"/>
      <c r="D176" s="669"/>
      <c r="E176" s="669"/>
      <c r="F176" s="669"/>
      <c r="G176" s="669"/>
      <c r="H176" s="669"/>
      <c r="I176" s="669"/>
      <c r="J176" s="670"/>
    </row>
    <row r="177" spans="1:10">
      <c r="A177" s="369"/>
      <c r="B177" s="89" t="s">
        <v>319</v>
      </c>
      <c r="C177" s="340" t="s">
        <v>320</v>
      </c>
      <c r="D177" s="340"/>
      <c r="E177" s="340"/>
      <c r="F177" s="340"/>
      <c r="G177" s="340"/>
      <c r="H177" s="370">
        <f>I107</f>
        <v>52500</v>
      </c>
      <c r="I177" s="370"/>
      <c r="J177" s="370"/>
    </row>
    <row r="178" spans="1:10">
      <c r="A178" s="366"/>
      <c r="B178" s="93" t="s">
        <v>293</v>
      </c>
      <c r="C178" s="340" t="s">
        <v>321</v>
      </c>
      <c r="D178" s="340"/>
      <c r="E178" s="340"/>
      <c r="F178" s="340"/>
      <c r="G178" s="340"/>
      <c r="H178" s="370">
        <f>I108</f>
        <v>31500</v>
      </c>
      <c r="I178" s="370"/>
      <c r="J178" s="370"/>
    </row>
    <row r="179" spans="1:10" ht="18" customHeight="1">
      <c r="A179" s="365">
        <v>7</v>
      </c>
      <c r="B179" s="339" t="s">
        <v>322</v>
      </c>
      <c r="C179" s="339"/>
      <c r="D179" s="339"/>
      <c r="E179" s="339"/>
      <c r="F179" s="339"/>
      <c r="G179" s="339"/>
      <c r="H179" s="362" t="s">
        <v>222</v>
      </c>
      <c r="I179" s="362"/>
      <c r="J179" s="362"/>
    </row>
    <row r="180" spans="1:10">
      <c r="A180" s="366"/>
      <c r="B180" s="339"/>
      <c r="C180" s="339"/>
      <c r="D180" s="339"/>
      <c r="E180" s="339"/>
      <c r="F180" s="339"/>
      <c r="G180" s="339"/>
      <c r="H180" s="362"/>
      <c r="I180" s="362"/>
      <c r="J180" s="362"/>
    </row>
    <row r="181" spans="1:10" ht="18" customHeight="1">
      <c r="A181" s="365">
        <v>8</v>
      </c>
      <c r="B181" s="339" t="s">
        <v>323</v>
      </c>
      <c r="C181" s="339"/>
      <c r="D181" s="339"/>
      <c r="E181" s="339"/>
      <c r="F181" s="339"/>
      <c r="G181" s="339"/>
      <c r="H181" s="362" t="s">
        <v>222</v>
      </c>
      <c r="I181" s="362"/>
      <c r="J181" s="362"/>
    </row>
    <row r="182" spans="1:10">
      <c r="A182" s="366"/>
      <c r="B182" s="339"/>
      <c r="C182" s="339"/>
      <c r="D182" s="339"/>
      <c r="E182" s="339"/>
      <c r="F182" s="339"/>
      <c r="G182" s="339"/>
      <c r="H182" s="362"/>
      <c r="I182" s="362"/>
      <c r="J182" s="362"/>
    </row>
    <row r="183" spans="1:10">
      <c r="A183" s="365">
        <v>9</v>
      </c>
      <c r="B183" s="339" t="s">
        <v>324</v>
      </c>
      <c r="C183" s="339"/>
      <c r="D183" s="339"/>
      <c r="E183" s="339"/>
      <c r="F183" s="339"/>
      <c r="G183" s="339"/>
      <c r="H183" s="362" t="s">
        <v>16</v>
      </c>
      <c r="I183" s="362"/>
      <c r="J183" s="362"/>
    </row>
    <row r="184" spans="1:10">
      <c r="A184" s="366"/>
      <c r="B184" s="339"/>
      <c r="C184" s="339"/>
      <c r="D184" s="339"/>
      <c r="E184" s="339"/>
      <c r="F184" s="339"/>
      <c r="G184" s="339"/>
      <c r="H184" s="362"/>
      <c r="I184" s="362"/>
      <c r="J184" s="362"/>
    </row>
    <row r="185" spans="1:10">
      <c r="A185" s="68"/>
      <c r="B185" s="86"/>
      <c r="C185" s="86"/>
      <c r="D185" s="86"/>
      <c r="E185" s="86"/>
      <c r="F185" s="86"/>
      <c r="G185" s="86"/>
      <c r="H185" s="86"/>
      <c r="I185" s="86"/>
      <c r="J185" s="86"/>
    </row>
    <row r="186" spans="1:10">
      <c r="A186" s="68"/>
      <c r="B186" s="86"/>
      <c r="C186" s="86"/>
      <c r="D186" s="86"/>
      <c r="E186" s="86"/>
      <c r="F186" s="86"/>
      <c r="G186" s="350" t="s">
        <v>325</v>
      </c>
      <c r="H186" s="350"/>
      <c r="I186" s="350"/>
      <c r="J186" s="350"/>
    </row>
    <row r="187" spans="1:10">
      <c r="A187" s="68"/>
      <c r="B187" s="86"/>
      <c r="C187" s="86"/>
      <c r="D187" s="86"/>
      <c r="E187" s="86"/>
      <c r="F187" s="86"/>
      <c r="G187" s="350" t="s">
        <v>120</v>
      </c>
      <c r="H187" s="350"/>
      <c r="I187" s="350"/>
      <c r="J187" s="350"/>
    </row>
    <row r="188" spans="1:10">
      <c r="A188" s="68"/>
      <c r="B188" s="86"/>
      <c r="C188" s="86"/>
      <c r="D188" s="86"/>
      <c r="E188" s="86"/>
      <c r="F188" s="86"/>
      <c r="G188" s="87"/>
      <c r="H188" s="87"/>
      <c r="I188" s="87"/>
      <c r="J188" s="88">
        <v>11</v>
      </c>
    </row>
    <row r="189" spans="1:10">
      <c r="A189" s="350" t="s">
        <v>326</v>
      </c>
      <c r="B189" s="350"/>
      <c r="C189" s="350"/>
      <c r="D189" s="350"/>
      <c r="E189" s="350"/>
      <c r="F189" s="350"/>
      <c r="G189" s="350"/>
      <c r="H189" s="350"/>
      <c r="I189" s="350"/>
      <c r="J189" s="350"/>
    </row>
    <row r="190" spans="1:10">
      <c r="A190" s="346" t="s">
        <v>327</v>
      </c>
      <c r="B190" s="346"/>
      <c r="C190" s="346"/>
      <c r="D190" s="346"/>
      <c r="E190" s="346"/>
      <c r="F190" s="346"/>
      <c r="G190" s="346"/>
      <c r="H190" s="346"/>
      <c r="I190" s="346"/>
      <c r="J190" s="346"/>
    </row>
    <row r="191" spans="1:10">
      <c r="A191" s="350" t="s">
        <v>328</v>
      </c>
      <c r="B191" s="350"/>
      <c r="C191" s="350"/>
      <c r="D191" s="350"/>
      <c r="E191" s="350"/>
      <c r="F191" s="350"/>
      <c r="G191" s="350"/>
      <c r="H191" s="350"/>
      <c r="I191" s="350"/>
      <c r="J191" s="350"/>
    </row>
    <row r="192" spans="1:10">
      <c r="A192" s="340" t="s">
        <v>329</v>
      </c>
      <c r="B192" s="340"/>
      <c r="C192" s="340"/>
      <c r="D192" s="340"/>
      <c r="E192" s="340"/>
      <c r="F192" s="340"/>
      <c r="G192" s="362" t="str">
        <f>[1]Mastersheet!B3</f>
        <v>ABCD</v>
      </c>
      <c r="H192" s="362"/>
      <c r="I192" s="362"/>
      <c r="J192" s="362"/>
    </row>
    <row r="193" spans="1:10">
      <c r="A193" s="340" t="s">
        <v>330</v>
      </c>
      <c r="B193" s="340"/>
      <c r="C193" s="340"/>
      <c r="D193" s="340"/>
      <c r="E193" s="340"/>
      <c r="F193" s="340"/>
      <c r="G193" s="362" t="str">
        <f>[1]Mastersheet!B4</f>
        <v>S.D.I.</v>
      </c>
      <c r="H193" s="362"/>
      <c r="I193" s="362"/>
      <c r="J193" s="362"/>
    </row>
    <row r="194" spans="1:10">
      <c r="A194" s="363" t="s">
        <v>331</v>
      </c>
      <c r="B194" s="363"/>
      <c r="C194" s="363"/>
      <c r="D194" s="363"/>
      <c r="E194" s="363" t="s">
        <v>332</v>
      </c>
      <c r="F194" s="363" t="s">
        <v>333</v>
      </c>
      <c r="G194" s="363" t="s">
        <v>334</v>
      </c>
      <c r="H194" s="363"/>
      <c r="I194" s="363" t="s">
        <v>335</v>
      </c>
      <c r="J194" s="364" t="s">
        <v>336</v>
      </c>
    </row>
    <row r="195" spans="1:10" ht="24" customHeight="1">
      <c r="A195" s="363"/>
      <c r="B195" s="363"/>
      <c r="C195" s="363"/>
      <c r="D195" s="363"/>
      <c r="E195" s="363"/>
      <c r="F195" s="363"/>
      <c r="G195" s="363"/>
      <c r="H195" s="363"/>
      <c r="I195" s="363"/>
      <c r="J195" s="364"/>
    </row>
    <row r="196" spans="1:10" ht="27" customHeight="1">
      <c r="A196" s="363"/>
      <c r="B196" s="363"/>
      <c r="C196" s="363"/>
      <c r="D196" s="363"/>
      <c r="E196" s="363"/>
      <c r="F196" s="363"/>
      <c r="G196" s="94" t="s">
        <v>337</v>
      </c>
      <c r="H196" s="94" t="s">
        <v>338</v>
      </c>
      <c r="I196" s="363"/>
      <c r="J196" s="364"/>
    </row>
    <row r="197" spans="1:10" s="69" customFormat="1">
      <c r="A197" s="361">
        <v>1</v>
      </c>
      <c r="B197" s="361"/>
      <c r="C197" s="361"/>
      <c r="D197" s="361"/>
      <c r="E197" s="71">
        <v>2</v>
      </c>
      <c r="F197" s="95">
        <v>3</v>
      </c>
      <c r="G197" s="71">
        <v>4</v>
      </c>
      <c r="H197" s="70">
        <v>5</v>
      </c>
      <c r="I197" s="70">
        <v>6</v>
      </c>
      <c r="J197" s="70">
        <v>7</v>
      </c>
    </row>
    <row r="198" spans="1:10">
      <c r="A198" s="61" t="s">
        <v>339</v>
      </c>
      <c r="B198" s="362" t="s">
        <v>340</v>
      </c>
      <c r="C198" s="362"/>
      <c r="D198" s="362"/>
      <c r="E198" s="62" t="str">
        <f>IF([1]LTA!H6&gt;0,[1]LTA!H6,"NIL")</f>
        <v>NIL</v>
      </c>
      <c r="F198" s="62" t="str">
        <f>IF([1]LTA!I6&gt;0,[1]LTA!I6,"NIL")</f>
        <v>NIL</v>
      </c>
      <c r="G198" s="62" t="str">
        <f>IF([1]LTA!J6&gt;0,[1]LTA!J6,"NIL")</f>
        <v>NIL</v>
      </c>
      <c r="H198" s="62" t="str">
        <f>IF([1]LTA!K6&gt;0,[1]LTA!K6,"NIL")</f>
        <v>NIL</v>
      </c>
      <c r="I198" s="62" t="str">
        <f>IF([1]LTA!L6&gt;0,[1]LTA!L6,"NIL")</f>
        <v>NIL</v>
      </c>
      <c r="J198" s="62" t="str">
        <f>IF([1]LTA!M6&gt;0,[1]LTA!M6,"NIL")</f>
        <v>NIL</v>
      </c>
    </row>
    <row r="199" spans="1:10">
      <c r="A199" s="61" t="s">
        <v>341</v>
      </c>
      <c r="B199" s="340" t="s">
        <v>342</v>
      </c>
      <c r="C199" s="340"/>
      <c r="D199" s="340"/>
      <c r="E199" s="70" t="str">
        <f>IF([1]LTA!H7&gt;0,[1]LTA!H7,"NIL")</f>
        <v>NIL</v>
      </c>
      <c r="F199" s="70" t="str">
        <f>IF([1]LTA!I7&gt;0,[1]LTA!I7,"NIL")</f>
        <v>NIL</v>
      </c>
      <c r="G199" s="70" t="str">
        <f>IF([1]LTA!J7&gt;0,[1]LTA!J7,"NIL")</f>
        <v>NIL</v>
      </c>
      <c r="H199" s="70" t="str">
        <f>IF([1]LTA!K7&gt;0,[1]LTA!K7,"NIL")</f>
        <v>NIL</v>
      </c>
      <c r="I199" s="70" t="str">
        <f>IF([1]LTA!L7&gt;0,[1]LTA!L7,"NIL")</f>
        <v>NIL</v>
      </c>
      <c r="J199" s="70" t="str">
        <f>IF([1]LTA!M7&gt;0,[1]LTA!M7,"NIL")</f>
        <v>NIL</v>
      </c>
    </row>
    <row r="200" spans="1:10">
      <c r="A200" s="329" t="s">
        <v>194</v>
      </c>
      <c r="B200" s="89" t="s">
        <v>343</v>
      </c>
      <c r="C200" s="89"/>
      <c r="D200" s="89"/>
      <c r="E200" s="70" t="str">
        <f>IF([1]LTA!H8&gt;0,[1]LTA!H8,"NIL")</f>
        <v>NIL</v>
      </c>
      <c r="F200" s="70" t="str">
        <f>IF([1]LTA!I8&gt;0,[1]LTA!I8,"NIL")</f>
        <v>NIL</v>
      </c>
      <c r="G200" s="70" t="str">
        <f>IF([1]LTA!J8&gt;0,[1]LTA!J8,"NIL")</f>
        <v>NIL</v>
      </c>
      <c r="H200" s="70" t="str">
        <f>IF([1]LTA!K8&gt;0,[1]LTA!K8,"NIL")</f>
        <v>NIL</v>
      </c>
      <c r="I200" s="70" t="str">
        <f>IF([1]LTA!L8&gt;0,[1]LTA!L8,"NIL")</f>
        <v>NIL</v>
      </c>
      <c r="J200" s="70" t="str">
        <f>IF([1]LTA!M8&gt;0,[1]LTA!M8,"NIL")</f>
        <v>NIL</v>
      </c>
    </row>
    <row r="201" spans="1:10">
      <c r="A201" s="338"/>
      <c r="B201" s="340" t="s">
        <v>344</v>
      </c>
      <c r="C201" s="340"/>
      <c r="D201" s="340"/>
      <c r="E201" s="70" t="str">
        <f>IF([1]LTA!H9&gt;0,[1]LTA!H9,"NIL")</f>
        <v>NIL</v>
      </c>
      <c r="F201" s="70" t="str">
        <f>IF([1]LTA!I9&gt;0,[1]LTA!I9,"NIL")</f>
        <v>NIL</v>
      </c>
      <c r="G201" s="70" t="str">
        <f>IF([1]LTA!J9&gt;0,[1]LTA!J9,"NIL")</f>
        <v>NIL</v>
      </c>
      <c r="H201" s="70" t="str">
        <f>IF([1]LTA!K9&gt;0,[1]LTA!K9,"NIL")</f>
        <v>NIL</v>
      </c>
      <c r="I201" s="70" t="str">
        <f>IF([1]LTA!L9&gt;0,[1]LTA!L9,"NIL")</f>
        <v>NIL</v>
      </c>
      <c r="J201" s="70" t="str">
        <f>IF([1]LTA!M9&gt;0,[1]LTA!M9,"NIL")</f>
        <v>NIL</v>
      </c>
    </row>
    <row r="202" spans="1:10">
      <c r="A202" s="330"/>
      <c r="B202" s="340" t="s">
        <v>345</v>
      </c>
      <c r="C202" s="340"/>
      <c r="D202" s="340"/>
      <c r="E202" s="70" t="str">
        <f>IF([1]LTA!H10&gt;0,[1]LTA!H10,"NIL")</f>
        <v>NIL</v>
      </c>
      <c r="F202" s="70" t="str">
        <f>IF([1]LTA!I10&gt;0,[1]LTA!I10,"NIL")</f>
        <v>NIL</v>
      </c>
      <c r="G202" s="70" t="str">
        <f>IF([1]LTA!J10&gt;0,[1]LTA!J10,"NIL")</f>
        <v>NIL</v>
      </c>
      <c r="H202" s="70" t="str">
        <f>IF([1]LTA!K10&gt;0,[1]LTA!K10,"NIL")</f>
        <v>NIL</v>
      </c>
      <c r="I202" s="70" t="str">
        <f>IF([1]LTA!L10&gt;0,[1]LTA!L10,"NIL")</f>
        <v>NIL</v>
      </c>
      <c r="J202" s="70" t="str">
        <f>IF([1]LTA!M10&gt;0,[1]LTA!M10,"NIL")</f>
        <v>NIL</v>
      </c>
    </row>
    <row r="203" spans="1:10">
      <c r="A203" s="329" t="s">
        <v>196</v>
      </c>
      <c r="B203" s="340" t="s">
        <v>346</v>
      </c>
      <c r="C203" s="340"/>
      <c r="D203" s="340"/>
      <c r="E203" s="70" t="str">
        <f>IF([1]LTA!H11&gt;0,[1]LTA!H11,"NIL")</f>
        <v>NIL</v>
      </c>
      <c r="F203" s="70" t="str">
        <f>IF([1]LTA!I11&gt;0,[1]LTA!I11,"NIL")</f>
        <v>NIL</v>
      </c>
      <c r="G203" s="70" t="str">
        <f>IF([1]LTA!J11&gt;0,[1]LTA!J11,"NIL")</f>
        <v>NIL</v>
      </c>
      <c r="H203" s="70" t="str">
        <f>IF([1]LTA!K11&gt;0,[1]LTA!K11,"NIL")</f>
        <v>NIL</v>
      </c>
      <c r="I203" s="70" t="str">
        <f>IF([1]LTA!L11&gt;0,[1]LTA!L11,"NIL")</f>
        <v>NIL</v>
      </c>
      <c r="J203" s="70" t="str">
        <f>IF([1]LTA!M11&gt;0,[1]LTA!M11,"NIL")</f>
        <v>NIL</v>
      </c>
    </row>
    <row r="204" spans="1:10">
      <c r="A204" s="338"/>
      <c r="B204" s="340" t="s">
        <v>347</v>
      </c>
      <c r="C204" s="340"/>
      <c r="D204" s="340"/>
      <c r="E204" s="70" t="str">
        <f>IF([1]LTA!H12&gt;0,[1]LTA!H12,"NIL")</f>
        <v>NIL</v>
      </c>
      <c r="F204" s="70" t="str">
        <f>IF([1]LTA!I12&gt;0,[1]LTA!I12,"NIL")</f>
        <v>NIL</v>
      </c>
      <c r="G204" s="70" t="str">
        <f>IF([1]LTA!J12&gt;0,[1]LTA!J12,"NIL")</f>
        <v>NIL</v>
      </c>
      <c r="H204" s="70" t="str">
        <f>IF([1]LTA!K12&gt;0,[1]LTA!K12,"NIL")</f>
        <v>NIL</v>
      </c>
      <c r="I204" s="70" t="str">
        <f>IF([1]LTA!L12&gt;0,[1]LTA!L12,"NIL")</f>
        <v>NIL</v>
      </c>
      <c r="J204" s="70" t="str">
        <f>IF([1]LTA!M12&gt;0,[1]LTA!M12,"NIL")</f>
        <v>NIL</v>
      </c>
    </row>
    <row r="205" spans="1:10">
      <c r="A205" s="338"/>
      <c r="B205" s="340" t="s">
        <v>348</v>
      </c>
      <c r="C205" s="340"/>
      <c r="D205" s="340"/>
      <c r="E205" s="70" t="str">
        <f>IF([1]LTA!H13&gt;0,[1]LTA!H13,"NIL")</f>
        <v>NIL</v>
      </c>
      <c r="F205" s="70" t="str">
        <f>IF([1]LTA!I13&gt;0,[1]LTA!I13,"NIL")</f>
        <v>NIL</v>
      </c>
      <c r="G205" s="70" t="str">
        <f>IF([1]LTA!J13&gt;0,[1]LTA!J13,"NIL")</f>
        <v>NIL</v>
      </c>
      <c r="H205" s="70" t="str">
        <f>IF([1]LTA!K13&gt;0,[1]LTA!K13,"NIL")</f>
        <v>NIL</v>
      </c>
      <c r="I205" s="70" t="str">
        <f>IF([1]LTA!L13&gt;0,[1]LTA!L13,"NIL")</f>
        <v>NIL</v>
      </c>
      <c r="J205" s="70" t="str">
        <f>IF([1]LTA!M13&gt;0,[1]LTA!M13,"NIL")</f>
        <v>NIL</v>
      </c>
    </row>
    <row r="206" spans="1:10">
      <c r="A206" s="330"/>
      <c r="B206" s="340" t="s">
        <v>349</v>
      </c>
      <c r="C206" s="340"/>
      <c r="D206" s="340"/>
      <c r="E206" s="70" t="str">
        <f>IF([1]LTA!H14&gt;0,[1]LTA!H14,"NIL")</f>
        <v>NIL</v>
      </c>
      <c r="F206" s="70" t="str">
        <f>IF([1]LTA!I14&gt;0,[1]LTA!I14,"NIL")</f>
        <v>NIL</v>
      </c>
      <c r="G206" s="70" t="str">
        <f>IF([1]LTA!J14&gt;0,[1]LTA!J14,"NIL")</f>
        <v>NIL</v>
      </c>
      <c r="H206" s="70" t="str">
        <f>IF([1]LTA!K14&gt;0,[1]LTA!K14,"NIL")</f>
        <v>NIL</v>
      </c>
      <c r="I206" s="70" t="str">
        <f>IF([1]LTA!L14&gt;0,[1]LTA!L14,"NIL")</f>
        <v>NIL</v>
      </c>
      <c r="J206" s="70" t="str">
        <f>IF([1]LTA!M14&gt;0,[1]LTA!M14,"NIL")</f>
        <v>NIL</v>
      </c>
    </row>
    <row r="207" spans="1:10">
      <c r="A207" s="329" t="s">
        <v>295</v>
      </c>
      <c r="B207" s="340" t="s">
        <v>350</v>
      </c>
      <c r="C207" s="340"/>
      <c r="D207" s="340"/>
      <c r="E207" s="70" t="str">
        <f>IF([1]LTA!H15&gt;0,[1]LTA!H15,"NIL")</f>
        <v>NIL</v>
      </c>
      <c r="F207" s="70" t="str">
        <f>IF([1]LTA!I15&gt;0,[1]LTA!I15,"NIL")</f>
        <v>NIL</v>
      </c>
      <c r="G207" s="70" t="str">
        <f>IF([1]LTA!J15&gt;0,[1]LTA!J15,"NIL")</f>
        <v>NIL</v>
      </c>
      <c r="H207" s="70" t="str">
        <f>IF([1]LTA!K15&gt;0,[1]LTA!K15,"NIL")</f>
        <v>NIL</v>
      </c>
      <c r="I207" s="70" t="str">
        <f>IF([1]LTA!L15&gt;0,[1]LTA!L15,"NIL")</f>
        <v>NIL</v>
      </c>
      <c r="J207" s="70" t="str">
        <f>IF([1]LTA!M15&gt;0,[1]LTA!M15,"NIL")</f>
        <v>NIL</v>
      </c>
    </row>
    <row r="208" spans="1:10">
      <c r="A208" s="338"/>
      <c r="B208" s="340" t="s">
        <v>347</v>
      </c>
      <c r="C208" s="340"/>
      <c r="D208" s="340"/>
      <c r="E208" s="70" t="str">
        <f>IF([1]LTA!H16&gt;0,[1]LTA!H16,"NIL")</f>
        <v>NIL</v>
      </c>
      <c r="F208" s="70" t="str">
        <f>IF([1]LTA!I16&gt;0,[1]LTA!I16,"NIL")</f>
        <v>NIL</v>
      </c>
      <c r="G208" s="70" t="str">
        <f>IF([1]LTA!J16&gt;0,[1]LTA!J16,"NIL")</f>
        <v>NIL</v>
      </c>
      <c r="H208" s="70" t="str">
        <f>IF([1]LTA!K16&gt;0,[1]LTA!K16,"NIL")</f>
        <v>NIL</v>
      </c>
      <c r="I208" s="70" t="str">
        <f>IF([1]LTA!L16&gt;0,[1]LTA!L16,"NIL")</f>
        <v>NIL</v>
      </c>
      <c r="J208" s="70" t="str">
        <f>IF([1]LTA!M16&gt;0,[1]LTA!M16,"NIL")</f>
        <v>NIL</v>
      </c>
    </row>
    <row r="209" spans="1:10">
      <c r="A209" s="338"/>
      <c r="B209" s="340" t="s">
        <v>348</v>
      </c>
      <c r="C209" s="340"/>
      <c r="D209" s="340"/>
      <c r="E209" s="70" t="str">
        <f>IF([1]LTA!H17&gt;0,[1]LTA!H17,"NIL")</f>
        <v>NIL</v>
      </c>
      <c r="F209" s="70" t="str">
        <f>IF([1]LTA!I17&gt;0,[1]LTA!I17,"NIL")</f>
        <v>NIL</v>
      </c>
      <c r="G209" s="70" t="str">
        <f>IF([1]LTA!J17&gt;0,[1]LTA!J17,"NIL")</f>
        <v>NIL</v>
      </c>
      <c r="H209" s="70" t="str">
        <f>IF([1]LTA!K17&gt;0,[1]LTA!K17,"NIL")</f>
        <v>NIL</v>
      </c>
      <c r="I209" s="70" t="str">
        <f>IF([1]LTA!L17&gt;0,[1]LTA!L17,"NIL")</f>
        <v>NIL</v>
      </c>
      <c r="J209" s="70" t="str">
        <f>IF([1]LTA!M17&gt;0,[1]LTA!M17,"NIL")</f>
        <v>NIL</v>
      </c>
    </row>
    <row r="210" spans="1:10">
      <c r="A210" s="330"/>
      <c r="B210" s="340" t="s">
        <v>349</v>
      </c>
      <c r="C210" s="340"/>
      <c r="D210" s="340"/>
      <c r="E210" s="70" t="str">
        <f>IF([1]LTA!H18&gt;0,[1]LTA!H18,"NIL")</f>
        <v>NIL</v>
      </c>
      <c r="F210" s="70" t="str">
        <f>IF([1]LTA!I18&gt;0,[1]LTA!I18,"NIL")</f>
        <v>NIL</v>
      </c>
      <c r="G210" s="70" t="str">
        <f>IF([1]LTA!J18&gt;0,[1]LTA!J18,"NIL")</f>
        <v>NIL</v>
      </c>
      <c r="H210" s="70" t="str">
        <f>IF([1]LTA!K18&gt;0,[1]LTA!K18,"NIL")</f>
        <v>NIL</v>
      </c>
      <c r="I210" s="70" t="str">
        <f>IF([1]LTA!L18&gt;0,[1]LTA!L18,"NIL")</f>
        <v>NIL</v>
      </c>
      <c r="J210" s="70" t="str">
        <f>IF([1]LTA!M18&gt;0,[1]LTA!M18,"NIL")</f>
        <v>NIL</v>
      </c>
    </row>
    <row r="211" spans="1:10">
      <c r="A211" s="61" t="s">
        <v>351</v>
      </c>
      <c r="B211" s="340" t="s">
        <v>352</v>
      </c>
      <c r="C211" s="340"/>
      <c r="D211" s="340"/>
      <c r="E211" s="70" t="str">
        <f>IF([1]LTA!H19&gt;0,[1]LTA!H19,"NIL")</f>
        <v>NIL</v>
      </c>
      <c r="F211" s="70" t="str">
        <f>IF([1]LTA!I19&gt;0,[1]LTA!I19,"NIL")</f>
        <v>NIL</v>
      </c>
      <c r="G211" s="70" t="str">
        <f>IF([1]LTA!J19&gt;0,[1]LTA!J19,"NIL")</f>
        <v>NIL</v>
      </c>
      <c r="H211" s="70" t="str">
        <f>IF([1]LTA!K19&gt;0,[1]LTA!K19,"NIL")</f>
        <v>NIL</v>
      </c>
      <c r="I211" s="70" t="str">
        <f>IF([1]LTA!L19&gt;0,[1]LTA!L19,"NIL")</f>
        <v>NIL</v>
      </c>
      <c r="J211" s="70" t="str">
        <f>IF([1]LTA!M19&gt;0,[1]LTA!M19,"NIL")</f>
        <v>NIL</v>
      </c>
    </row>
    <row r="212" spans="1:10">
      <c r="A212" s="61" t="s">
        <v>194</v>
      </c>
      <c r="B212" s="340"/>
      <c r="C212" s="340"/>
      <c r="D212" s="340"/>
      <c r="E212" s="70" t="str">
        <f>IF([1]LTA!H20&gt;0,[1]LTA!H20,"NIL")</f>
        <v>NIL</v>
      </c>
      <c r="F212" s="70" t="str">
        <f>IF([1]LTA!I20&gt;0,[1]LTA!I20,"NIL")</f>
        <v>NIL</v>
      </c>
      <c r="G212" s="70" t="str">
        <f>IF([1]LTA!J20&gt;0,[1]LTA!J20,"NIL")</f>
        <v>NIL</v>
      </c>
      <c r="H212" s="70" t="str">
        <f>IF([1]LTA!K20&gt;0,[1]LTA!K20,"NIL")</f>
        <v>NIL</v>
      </c>
      <c r="I212" s="70" t="str">
        <f>IF([1]LTA!L20&gt;0,[1]LTA!L20,"NIL")</f>
        <v>NIL</v>
      </c>
      <c r="J212" s="70" t="str">
        <f>IF([1]LTA!M20&gt;0,[1]LTA!M20,"NIL")</f>
        <v>NIL</v>
      </c>
    </row>
    <row r="213" spans="1:10">
      <c r="A213" s="61" t="s">
        <v>196</v>
      </c>
      <c r="B213" s="340"/>
      <c r="C213" s="340"/>
      <c r="D213" s="340"/>
      <c r="E213" s="70" t="str">
        <f>IF([1]LTA!H21&gt;0,[1]LTA!H21,"NIL")</f>
        <v>NIL</v>
      </c>
      <c r="F213" s="70" t="str">
        <f>IF([1]LTA!I21&gt;0,[1]LTA!I21,"NIL")</f>
        <v>NIL</v>
      </c>
      <c r="G213" s="70" t="str">
        <f>IF([1]LTA!J21&gt;0,[1]LTA!J21,"NIL")</f>
        <v>NIL</v>
      </c>
      <c r="H213" s="70" t="str">
        <f>IF([1]LTA!K21&gt;0,[1]LTA!K21,"NIL")</f>
        <v>NIL</v>
      </c>
      <c r="I213" s="70" t="str">
        <f>IF([1]LTA!L21&gt;0,[1]LTA!L21,"NIL")</f>
        <v>NIL</v>
      </c>
      <c r="J213" s="70" t="str">
        <f>IF([1]LTA!M21&gt;0,[1]LTA!M21,"NIL")</f>
        <v>NIL</v>
      </c>
    </row>
    <row r="214" spans="1:10">
      <c r="A214" s="61" t="s">
        <v>295</v>
      </c>
      <c r="B214" s="340"/>
      <c r="C214" s="340"/>
      <c r="D214" s="340"/>
      <c r="E214" s="70" t="str">
        <f>IF([1]LTA!H22&gt;0,[1]LTA!H22,"NIL")</f>
        <v>NIL</v>
      </c>
      <c r="F214" s="70" t="str">
        <f>IF([1]LTA!I22&gt;0,[1]LTA!I22,"NIL")</f>
        <v>NIL</v>
      </c>
      <c r="G214" s="70" t="str">
        <f>IF([1]LTA!J22&gt;0,[1]LTA!J22,"NIL")</f>
        <v>NIL</v>
      </c>
      <c r="H214" s="70" t="str">
        <f>IF([1]LTA!K22&gt;0,[1]LTA!K22,"NIL")</f>
        <v>NIL</v>
      </c>
      <c r="I214" s="70" t="str">
        <f>IF([1]LTA!L22&gt;0,[1]LTA!L22,"NIL")</f>
        <v>NIL</v>
      </c>
      <c r="J214" s="70" t="str">
        <f>IF([1]LTA!M22&gt;0,[1]LTA!M22,"NIL")</f>
        <v>NIL</v>
      </c>
    </row>
    <row r="215" spans="1:10">
      <c r="A215" s="61" t="s">
        <v>353</v>
      </c>
      <c r="B215" s="358" t="s">
        <v>354</v>
      </c>
      <c r="C215" s="359"/>
      <c r="D215" s="360"/>
      <c r="E215" s="70" t="str">
        <f>IF([1]LTA!H23&gt;0,[1]LTA!H23,"NIL")</f>
        <v>NIL</v>
      </c>
      <c r="F215" s="70" t="str">
        <f>IF([1]LTA!I23&gt;0,[1]LTA!I23,"NIL")</f>
        <v>NIL</v>
      </c>
      <c r="G215" s="70" t="str">
        <f>IF([1]LTA!J23&gt;0,[1]LTA!J23,"NIL")</f>
        <v>NIL</v>
      </c>
      <c r="H215" s="70" t="str">
        <f>IF([1]LTA!K23&gt;0,[1]LTA!K23,"NIL")</f>
        <v>NIL</v>
      </c>
      <c r="I215" s="70" t="str">
        <f>IF([1]LTA!L23&gt;0,[1]LTA!L23,"NIL")</f>
        <v>NIL</v>
      </c>
      <c r="J215" s="70" t="str">
        <f>IF([1]LTA!M23&gt;0,[1]LTA!M23,"NIL")</f>
        <v>NIL</v>
      </c>
    </row>
    <row r="216" spans="1:10">
      <c r="A216" s="61" t="s">
        <v>194</v>
      </c>
      <c r="B216" s="340"/>
      <c r="C216" s="340"/>
      <c r="D216" s="340"/>
      <c r="E216" s="70" t="str">
        <f>IF([1]LTA!H24&gt;0,[1]LTA!H24,"NIL")</f>
        <v>NIL</v>
      </c>
      <c r="F216" s="70" t="str">
        <f>IF([1]LTA!I24&gt;0,[1]LTA!I24,"NIL")</f>
        <v>NIL</v>
      </c>
      <c r="G216" s="70" t="str">
        <f>IF([1]LTA!J24&gt;0,[1]LTA!J24,"NIL")</f>
        <v>NIL</v>
      </c>
      <c r="H216" s="70" t="str">
        <f>IF([1]LTA!K24&gt;0,[1]LTA!K24,"NIL")</f>
        <v>NIL</v>
      </c>
      <c r="I216" s="70" t="str">
        <f>IF([1]LTA!L24&gt;0,[1]LTA!L24,"NIL")</f>
        <v>NIL</v>
      </c>
      <c r="J216" s="70" t="str">
        <f>IF([1]LTA!M24&gt;0,[1]LTA!M24,"NIL")</f>
        <v>NIL</v>
      </c>
    </row>
    <row r="217" spans="1:10">
      <c r="A217" s="61" t="s">
        <v>196</v>
      </c>
      <c r="B217" s="340"/>
      <c r="C217" s="340"/>
      <c r="D217" s="340"/>
      <c r="E217" s="70" t="str">
        <f>IF([1]LTA!H25&gt;0,[1]LTA!H25,"NIL")</f>
        <v>NIL</v>
      </c>
      <c r="F217" s="70" t="str">
        <f>IF([1]LTA!I25&gt;0,[1]LTA!I25,"NIL")</f>
        <v>NIL</v>
      </c>
      <c r="G217" s="70" t="str">
        <f>IF([1]LTA!J25&gt;0,[1]LTA!J25,"NIL")</f>
        <v>NIL</v>
      </c>
      <c r="H217" s="70" t="str">
        <f>IF([1]LTA!K25&gt;0,[1]LTA!K25,"NIL")</f>
        <v>NIL</v>
      </c>
      <c r="I217" s="70" t="str">
        <f>IF([1]LTA!L25&gt;0,[1]LTA!L25,"NIL")</f>
        <v>NIL</v>
      </c>
      <c r="J217" s="70" t="str">
        <f>IF([1]LTA!M25&gt;0,[1]LTA!M25,"NIL")</f>
        <v>NIL</v>
      </c>
    </row>
    <row r="218" spans="1:10">
      <c r="A218" s="61" t="s">
        <v>295</v>
      </c>
      <c r="B218" s="340"/>
      <c r="C218" s="340"/>
      <c r="D218" s="340"/>
      <c r="E218" s="189" t="str">
        <f>IF([1]LTA!H26&gt;0,[1]LTA!H26,"NIL")</f>
        <v/>
      </c>
      <c r="F218" s="70" t="str">
        <f>IF([1]LTA!I26&gt;0,[1]LTA!I26,"NIL")</f>
        <v>NIL</v>
      </c>
      <c r="G218" s="70" t="str">
        <f>IF([1]LTA!J26&gt;0,[1]LTA!J26,"NIL")</f>
        <v>NIL</v>
      </c>
      <c r="H218" s="70" t="str">
        <f>IF([1]LTA!K26&gt;0,[1]LTA!K26,"NIL")</f>
        <v>NIL</v>
      </c>
      <c r="I218" s="70" t="str">
        <f>IF([1]LTA!L26&gt;0,[1]LTA!L26,"NIL")</f>
        <v>NIL</v>
      </c>
      <c r="J218" s="70" t="str">
        <f>IF([1]LTA!M26&gt;0,[1]LTA!M26,"NIL")</f>
        <v>NIL</v>
      </c>
    </row>
    <row r="219" spans="1:10">
      <c r="A219" s="310" t="s">
        <v>355</v>
      </c>
      <c r="B219" s="310"/>
      <c r="C219" s="310"/>
      <c r="D219" s="310"/>
      <c r="E219" s="310"/>
      <c r="F219" s="310"/>
      <c r="G219" s="310"/>
      <c r="H219" s="310"/>
      <c r="I219" s="310"/>
      <c r="J219" s="86"/>
    </row>
    <row r="220" spans="1:10" ht="18" customHeight="1">
      <c r="A220" s="357" t="s">
        <v>356</v>
      </c>
      <c r="B220" s="357"/>
      <c r="C220" s="357"/>
      <c r="D220" s="357"/>
      <c r="E220" s="357"/>
      <c r="F220" s="357"/>
      <c r="G220" s="357"/>
      <c r="H220" s="357"/>
      <c r="I220" s="357"/>
      <c r="J220" s="357"/>
    </row>
    <row r="221" spans="1:10">
      <c r="A221" s="68"/>
      <c r="B221" s="86"/>
      <c r="C221" s="86"/>
      <c r="D221" s="86"/>
      <c r="E221" s="86"/>
      <c r="F221" s="86"/>
      <c r="G221" s="86"/>
      <c r="H221" s="86"/>
      <c r="I221" s="86"/>
      <c r="J221" s="86"/>
    </row>
    <row r="222" spans="1:10">
      <c r="A222" s="68"/>
      <c r="B222" s="346" t="s">
        <v>169</v>
      </c>
      <c r="C222" s="346"/>
      <c r="D222" s="346"/>
      <c r="E222" s="346"/>
      <c r="F222" s="86"/>
      <c r="G222" s="86"/>
      <c r="H222" s="86"/>
      <c r="I222" s="86"/>
      <c r="J222" s="86"/>
    </row>
    <row r="223" spans="1:10">
      <c r="A223" s="68"/>
      <c r="B223" s="346" t="s">
        <v>2</v>
      </c>
      <c r="C223" s="346"/>
      <c r="D223" s="346"/>
      <c r="E223" s="346"/>
      <c r="F223" s="86"/>
      <c r="G223" s="86"/>
      <c r="H223" s="86"/>
      <c r="I223" s="86"/>
      <c r="J223" s="86"/>
    </row>
    <row r="224" spans="1:10">
      <c r="A224" s="68"/>
      <c r="B224" s="346" t="s">
        <v>357</v>
      </c>
      <c r="C224" s="346"/>
      <c r="D224" s="346"/>
      <c r="E224" s="346"/>
      <c r="F224" s="86"/>
      <c r="G224" s="86"/>
      <c r="H224" s="86"/>
      <c r="I224" s="86"/>
      <c r="J224" s="86"/>
    </row>
    <row r="225" spans="1:10">
      <c r="A225" s="68"/>
      <c r="B225" s="346" t="s">
        <v>358</v>
      </c>
      <c r="C225" s="346"/>
      <c r="D225" s="346"/>
      <c r="E225" s="346"/>
      <c r="F225" s="86"/>
      <c r="G225" s="86"/>
      <c r="H225" s="86"/>
      <c r="I225" s="86"/>
      <c r="J225" s="86"/>
    </row>
    <row r="226" spans="1:10">
      <c r="A226" s="68"/>
      <c r="B226" s="86"/>
      <c r="C226" s="86"/>
      <c r="D226" s="86"/>
      <c r="E226" s="86"/>
      <c r="F226" s="86"/>
      <c r="G226" s="86"/>
      <c r="H226" s="86"/>
      <c r="I226" s="86"/>
      <c r="J226" s="86"/>
    </row>
    <row r="227" spans="1:10" ht="18" customHeight="1">
      <c r="A227" s="266" t="s">
        <v>359</v>
      </c>
      <c r="B227" s="266"/>
      <c r="C227" s="266"/>
      <c r="D227" s="266"/>
      <c r="E227" s="266"/>
      <c r="F227" s="266"/>
      <c r="G227" s="266"/>
      <c r="H227" s="266"/>
      <c r="I227" s="266"/>
      <c r="J227" s="266"/>
    </row>
    <row r="228" spans="1:10">
      <c r="A228" s="266"/>
      <c r="B228" s="266"/>
      <c r="C228" s="266"/>
      <c r="D228" s="266"/>
      <c r="E228" s="266"/>
      <c r="F228" s="266"/>
      <c r="G228" s="266"/>
      <c r="H228" s="266"/>
      <c r="I228" s="266"/>
      <c r="J228" s="266"/>
    </row>
    <row r="229" spans="1:10">
      <c r="A229" s="65"/>
      <c r="B229" s="65"/>
      <c r="C229" s="65"/>
      <c r="D229" s="65"/>
      <c r="E229" s="65"/>
      <c r="F229" s="65"/>
      <c r="G229" s="65"/>
      <c r="H229" s="65"/>
      <c r="I229" s="65"/>
      <c r="J229" s="96">
        <v>12</v>
      </c>
    </row>
    <row r="230" spans="1:10">
      <c r="A230" s="356" t="s">
        <v>360</v>
      </c>
      <c r="B230" s="356"/>
      <c r="C230" s="356"/>
      <c r="D230" s="356"/>
      <c r="E230" s="356"/>
      <c r="F230" s="356"/>
      <c r="G230" s="356"/>
      <c r="H230" s="356"/>
      <c r="I230" s="356"/>
      <c r="J230" s="86"/>
    </row>
    <row r="231" spans="1:10">
      <c r="A231" s="346" t="s">
        <v>361</v>
      </c>
      <c r="B231" s="346"/>
      <c r="C231" s="346"/>
      <c r="D231" s="346"/>
      <c r="E231" s="346"/>
      <c r="F231" s="346"/>
      <c r="G231" s="346"/>
      <c r="H231" s="346"/>
      <c r="I231" s="346"/>
      <c r="J231" s="86"/>
    </row>
    <row r="232" spans="1:10">
      <c r="A232" s="356" t="s">
        <v>362</v>
      </c>
      <c r="B232" s="356"/>
      <c r="C232" s="356"/>
      <c r="D232" s="356"/>
      <c r="E232" s="356"/>
      <c r="F232" s="356"/>
      <c r="G232" s="356"/>
      <c r="H232" s="356"/>
      <c r="I232" s="356"/>
      <c r="J232" s="86"/>
    </row>
    <row r="233" spans="1:10">
      <c r="A233" s="68"/>
      <c r="B233" s="86"/>
      <c r="C233" s="86"/>
      <c r="D233" s="86"/>
      <c r="E233" s="86"/>
      <c r="F233" s="86"/>
      <c r="G233" s="86"/>
      <c r="H233" s="86"/>
      <c r="I233" s="86"/>
      <c r="J233" s="86"/>
    </row>
    <row r="234" spans="1:10">
      <c r="A234" s="352" t="s">
        <v>363</v>
      </c>
      <c r="B234" s="352"/>
      <c r="C234" s="352"/>
      <c r="D234" s="352"/>
      <c r="E234" s="352"/>
      <c r="F234" s="352"/>
      <c r="G234" s="352"/>
      <c r="H234" s="352"/>
      <c r="I234" s="352"/>
      <c r="J234" s="97"/>
    </row>
    <row r="235" spans="1:10">
      <c r="A235" s="98"/>
      <c r="B235" s="98"/>
      <c r="C235" s="98"/>
      <c r="D235" s="98"/>
      <c r="E235" s="98"/>
      <c r="F235" s="98"/>
      <c r="G235" s="98"/>
      <c r="H235" s="98"/>
      <c r="I235" s="98"/>
      <c r="J235" s="86"/>
    </row>
    <row r="236" spans="1:10" ht="18" customHeight="1">
      <c r="A236" s="312" t="s">
        <v>364</v>
      </c>
      <c r="B236" s="354"/>
      <c r="C236" s="312" t="s">
        <v>365</v>
      </c>
      <c r="D236" s="312" t="s">
        <v>366</v>
      </c>
      <c r="E236" s="312"/>
      <c r="F236" s="312"/>
      <c r="G236" s="312" t="s">
        <v>367</v>
      </c>
      <c r="H236" s="312" t="s">
        <v>368</v>
      </c>
      <c r="I236" s="312"/>
      <c r="J236" s="86"/>
    </row>
    <row r="237" spans="1:10" ht="18.75" thickBot="1">
      <c r="A237" s="355"/>
      <c r="B237" s="355"/>
      <c r="C237" s="312"/>
      <c r="D237" s="353"/>
      <c r="E237" s="353"/>
      <c r="F237" s="353"/>
      <c r="G237" s="312"/>
      <c r="H237" s="312"/>
      <c r="I237" s="312"/>
      <c r="J237" s="86"/>
    </row>
    <row r="238" spans="1:10">
      <c r="A238" s="347">
        <v>2</v>
      </c>
      <c r="B238" s="347"/>
      <c r="C238" s="312"/>
      <c r="D238" s="347">
        <f>[1]Pravesh!$B$569</f>
        <v>50</v>
      </c>
      <c r="E238" s="347"/>
      <c r="F238" s="347"/>
      <c r="G238" s="312"/>
      <c r="H238" s="312"/>
      <c r="I238" s="312"/>
      <c r="J238" s="86"/>
    </row>
    <row r="239" spans="1:10" ht="20.25" customHeight="1">
      <c r="A239" s="99"/>
      <c r="B239" s="86"/>
      <c r="C239" s="100">
        <f>[1]Pravesh!$N$175</f>
        <v>105000</v>
      </c>
      <c r="D239" s="312" t="s">
        <v>365</v>
      </c>
      <c r="E239" s="101">
        <f>[1]Mastersheet!H77</f>
        <v>50</v>
      </c>
      <c r="F239" s="102"/>
      <c r="G239" s="312" t="s">
        <v>367</v>
      </c>
      <c r="H239" s="348">
        <f>[1]Mastersheet!H65</f>
        <v>52500</v>
      </c>
      <c r="I239" s="348"/>
      <c r="J239" s="86"/>
    </row>
    <row r="240" spans="1:10" ht="20.25" customHeight="1">
      <c r="A240" s="99"/>
      <c r="B240" s="86"/>
      <c r="C240" s="68">
        <v>2</v>
      </c>
      <c r="D240" s="312"/>
      <c r="E240" s="68">
        <f>D238</f>
        <v>50</v>
      </c>
      <c r="F240" s="102"/>
      <c r="G240" s="312"/>
      <c r="H240" s="348"/>
      <c r="I240" s="348"/>
      <c r="J240" s="86"/>
    </row>
    <row r="241" spans="1:10" ht="19.5" customHeight="1">
      <c r="A241" s="99"/>
      <c r="B241" s="102"/>
      <c r="C241" s="86"/>
      <c r="D241" s="102"/>
      <c r="E241" s="102"/>
      <c r="F241" s="102"/>
      <c r="G241" s="351" t="str">
        <f>IF((C239*E239)/(C240*E240)&gt;[1]Pravesh!$I$133,"","(Subject to minimum pension rate applicable)")</f>
        <v/>
      </c>
      <c r="H241" s="351"/>
      <c r="I241" s="351"/>
      <c r="J241" s="351"/>
    </row>
    <row r="242" spans="1:10">
      <c r="A242" s="352" t="s">
        <v>369</v>
      </c>
      <c r="B242" s="352"/>
      <c r="C242" s="352"/>
      <c r="D242" s="352"/>
      <c r="E242" s="352"/>
      <c r="F242" s="352"/>
      <c r="G242" s="352"/>
      <c r="H242" s="352"/>
      <c r="I242" s="352"/>
      <c r="J242" s="86"/>
    </row>
    <row r="243" spans="1:10">
      <c r="A243" s="98"/>
      <c r="B243" s="98"/>
      <c r="C243" s="98"/>
      <c r="D243" s="98"/>
      <c r="E243" s="98"/>
      <c r="F243" s="98"/>
      <c r="G243" s="98"/>
      <c r="H243" s="98"/>
      <c r="I243" s="98"/>
      <c r="J243" s="86"/>
    </row>
    <row r="244" spans="1:10" ht="18" customHeight="1">
      <c r="A244" s="312" t="s">
        <v>364</v>
      </c>
      <c r="B244" s="312"/>
      <c r="C244" s="312" t="s">
        <v>365</v>
      </c>
      <c r="D244" s="312" t="s">
        <v>366</v>
      </c>
      <c r="E244" s="312"/>
      <c r="F244" s="312"/>
      <c r="G244" s="312" t="s">
        <v>367</v>
      </c>
      <c r="H244" s="312" t="s">
        <v>370</v>
      </c>
      <c r="I244" s="312"/>
      <c r="J244" s="312"/>
    </row>
    <row r="245" spans="1:10" ht="18.75" thickBot="1">
      <c r="A245" s="312"/>
      <c r="B245" s="312"/>
      <c r="C245" s="312"/>
      <c r="D245" s="353"/>
      <c r="E245" s="353"/>
      <c r="F245" s="353"/>
      <c r="G245" s="312"/>
      <c r="H245" s="312"/>
      <c r="I245" s="312"/>
      <c r="J245" s="312"/>
    </row>
    <row r="246" spans="1:10">
      <c r="A246" s="312"/>
      <c r="B246" s="312"/>
      <c r="C246" s="312"/>
      <c r="D246" s="347">
        <v>4</v>
      </c>
      <c r="E246" s="347"/>
      <c r="F246" s="347"/>
      <c r="G246" s="312"/>
      <c r="H246" s="312"/>
      <c r="I246" s="312"/>
      <c r="J246" s="312"/>
    </row>
    <row r="247" spans="1:10" ht="20.25" customHeight="1">
      <c r="A247" s="99"/>
      <c r="B247" s="99"/>
      <c r="C247" s="312">
        <f>[1]Mastersheet!H68</f>
        <v>157500</v>
      </c>
      <c r="D247" s="312" t="s">
        <v>365</v>
      </c>
      <c r="E247" s="100">
        <f>[1]Pravesh!E93</f>
        <v>57</v>
      </c>
      <c r="F247" s="99"/>
      <c r="G247" s="66"/>
      <c r="H247" s="348">
        <f>[1]Mastersheet!H70</f>
        <v>2244375</v>
      </c>
      <c r="I247" s="348"/>
      <c r="J247" s="86"/>
    </row>
    <row r="248" spans="1:10">
      <c r="A248" s="99"/>
      <c r="B248" s="99"/>
      <c r="C248" s="312"/>
      <c r="D248" s="312"/>
      <c r="E248" s="99">
        <v>4</v>
      </c>
      <c r="F248" s="99"/>
      <c r="G248" s="66"/>
      <c r="H248" s="348"/>
      <c r="I248" s="348"/>
      <c r="J248" s="86"/>
    </row>
    <row r="249" spans="1:10" ht="18.75">
      <c r="A249" s="99"/>
      <c r="B249" s="99"/>
      <c r="C249" s="66"/>
      <c r="D249" s="66"/>
      <c r="E249" s="99"/>
      <c r="F249" s="99"/>
      <c r="G249" s="66"/>
      <c r="H249" s="103"/>
      <c r="I249" s="103"/>
      <c r="J249" s="86"/>
    </row>
    <row r="250" spans="1:10" ht="18.75" customHeight="1">
      <c r="A250" s="349" t="str">
        <f>[1]Pravesh!F239</f>
        <v>[After amount adjusted  Under sub rules (2),(3) and (4) of Rule 93  Rs.  NIL  and   Under rule 94  Rs.  NIL   and amount mentioned in Form No 8  Rs.  NIL ,Total adjustable amt.Rs.0] --&gt;  details is attached</v>
      </c>
      <c r="B250" s="349"/>
      <c r="C250" s="349"/>
      <c r="D250" s="349"/>
      <c r="E250" s="349"/>
      <c r="F250" s="349"/>
      <c r="G250" s="349"/>
      <c r="H250" s="349"/>
      <c r="I250" s="349"/>
      <c r="J250" s="349"/>
    </row>
    <row r="251" spans="1:10" ht="18.75" customHeight="1">
      <c r="A251" s="349"/>
      <c r="B251" s="349"/>
      <c r="C251" s="349"/>
      <c r="D251" s="349"/>
      <c r="E251" s="349"/>
      <c r="F251" s="349"/>
      <c r="G251" s="349"/>
      <c r="H251" s="349"/>
      <c r="I251" s="349"/>
      <c r="J251" s="349"/>
    </row>
    <row r="252" spans="1:10">
      <c r="A252" s="350" t="s">
        <v>371</v>
      </c>
      <c r="B252" s="350"/>
      <c r="C252" s="350"/>
      <c r="D252" s="350"/>
      <c r="E252" s="350"/>
      <c r="F252" s="350"/>
      <c r="G252" s="350"/>
      <c r="H252" s="350"/>
      <c r="I252" s="350"/>
      <c r="J252" s="86"/>
    </row>
    <row r="253" spans="1:10" ht="18" customHeight="1">
      <c r="A253" s="312" t="s">
        <v>372</v>
      </c>
      <c r="B253" s="312"/>
      <c r="C253" s="312"/>
      <c r="D253" s="312"/>
      <c r="E253" s="312"/>
      <c r="F253" s="312"/>
      <c r="G253" s="312"/>
      <c r="H253" s="312"/>
      <c r="I253" s="312"/>
      <c r="J253" s="312"/>
    </row>
    <row r="254" spans="1:10">
      <c r="A254" s="312"/>
      <c r="B254" s="312"/>
      <c r="C254" s="312"/>
      <c r="D254" s="312"/>
      <c r="E254" s="312"/>
      <c r="F254" s="312"/>
      <c r="G254" s="312"/>
      <c r="H254" s="312"/>
      <c r="I254" s="312"/>
      <c r="J254" s="312"/>
    </row>
    <row r="255" spans="1:10">
      <c r="A255" s="104"/>
      <c r="B255" s="104"/>
      <c r="C255" s="104"/>
      <c r="D255" s="104"/>
      <c r="E255" s="104"/>
      <c r="F255" s="104"/>
      <c r="G255" s="104"/>
      <c r="H255" s="104"/>
      <c r="I255" s="104"/>
      <c r="J255" s="86"/>
    </row>
    <row r="256" spans="1:10">
      <c r="A256" s="68"/>
      <c r="B256" s="86"/>
      <c r="C256" s="86"/>
      <c r="D256" s="86"/>
      <c r="E256" s="86"/>
      <c r="F256" s="86"/>
      <c r="G256" s="86"/>
      <c r="H256" s="86"/>
      <c r="I256" s="86"/>
      <c r="J256" s="86"/>
    </row>
    <row r="257" spans="1:10">
      <c r="A257" s="68"/>
      <c r="B257" s="86"/>
      <c r="C257" s="86"/>
      <c r="D257" s="86"/>
      <c r="E257" s="86"/>
      <c r="F257" s="346" t="s">
        <v>373</v>
      </c>
      <c r="G257" s="346"/>
      <c r="H257" s="346"/>
      <c r="I257" s="346"/>
      <c r="J257" s="86"/>
    </row>
    <row r="262" spans="1:10" ht="15.75" customHeight="1"/>
    <row r="263" spans="1:10" ht="15.75" customHeight="1"/>
    <row r="264" spans="1:10" ht="18.75" customHeight="1"/>
  </sheetData>
  <mergeCells count="353">
    <mergeCell ref="A8:A9"/>
    <mergeCell ref="B8:E9"/>
    <mergeCell ref="F8:J8"/>
    <mergeCell ref="F9:H9"/>
    <mergeCell ref="I9:J9"/>
    <mergeCell ref="B10:E10"/>
    <mergeCell ref="F10:J10"/>
    <mergeCell ref="A2:J2"/>
    <mergeCell ref="A3:J3"/>
    <mergeCell ref="A4:J4"/>
    <mergeCell ref="A5:J5"/>
    <mergeCell ref="A6:J6"/>
    <mergeCell ref="B7:E7"/>
    <mergeCell ref="F7:J7"/>
    <mergeCell ref="F17:J17"/>
    <mergeCell ref="A18:A19"/>
    <mergeCell ref="B18:E18"/>
    <mergeCell ref="F18:J18"/>
    <mergeCell ref="B19:E19"/>
    <mergeCell ref="F19:J19"/>
    <mergeCell ref="B11:E11"/>
    <mergeCell ref="F11:J11"/>
    <mergeCell ref="A12:A14"/>
    <mergeCell ref="B12:E14"/>
    <mergeCell ref="F12:J14"/>
    <mergeCell ref="A15:A17"/>
    <mergeCell ref="B15:J15"/>
    <mergeCell ref="B16:E16"/>
    <mergeCell ref="F16:J16"/>
    <mergeCell ref="B17:E17"/>
    <mergeCell ref="C25:G27"/>
    <mergeCell ref="H26:H27"/>
    <mergeCell ref="I26:I27"/>
    <mergeCell ref="J26:J27"/>
    <mergeCell ref="A28:A32"/>
    <mergeCell ref="B28:J28"/>
    <mergeCell ref="B29:B30"/>
    <mergeCell ref="C29:G30"/>
    <mergeCell ref="H29:J30"/>
    <mergeCell ref="B31:B32"/>
    <mergeCell ref="A20:A27"/>
    <mergeCell ref="B20:J20"/>
    <mergeCell ref="B21:B24"/>
    <mergeCell ref="C21:C22"/>
    <mergeCell ref="D21:G22"/>
    <mergeCell ref="H21:J22"/>
    <mergeCell ref="C23:C24"/>
    <mergeCell ref="D23:G24"/>
    <mergeCell ref="H23:J24"/>
    <mergeCell ref="B25:B27"/>
    <mergeCell ref="A37:A40"/>
    <mergeCell ref="B37:J37"/>
    <mergeCell ref="B38:G38"/>
    <mergeCell ref="B39:G39"/>
    <mergeCell ref="B40:G40"/>
    <mergeCell ref="B41:G41"/>
    <mergeCell ref="H41:J41"/>
    <mergeCell ref="C31:G32"/>
    <mergeCell ref="H31:J32"/>
    <mergeCell ref="A33:A36"/>
    <mergeCell ref="B33:J33"/>
    <mergeCell ref="B34:J34"/>
    <mergeCell ref="B35:G35"/>
    <mergeCell ref="B36:G36"/>
    <mergeCell ref="H47:J49"/>
    <mergeCell ref="A50:J50"/>
    <mergeCell ref="A51:A52"/>
    <mergeCell ref="B51:G52"/>
    <mergeCell ref="H51:J52"/>
    <mergeCell ref="A53:A54"/>
    <mergeCell ref="B53:G54"/>
    <mergeCell ref="H53:J54"/>
    <mergeCell ref="A42:A49"/>
    <mergeCell ref="B42:J42"/>
    <mergeCell ref="B43:B44"/>
    <mergeCell ref="C43:G44"/>
    <mergeCell ref="H43:J44"/>
    <mergeCell ref="B45:B46"/>
    <mergeCell ref="C45:G46"/>
    <mergeCell ref="H45:J46"/>
    <mergeCell ref="B47:B49"/>
    <mergeCell ref="C47:G49"/>
    <mergeCell ref="J57:J58"/>
    <mergeCell ref="C58:G58"/>
    <mergeCell ref="C59:G59"/>
    <mergeCell ref="C60:G60"/>
    <mergeCell ref="A61:A71"/>
    <mergeCell ref="B61:B62"/>
    <mergeCell ref="C61:J62"/>
    <mergeCell ref="B63:B64"/>
    <mergeCell ref="C63:E64"/>
    <mergeCell ref="F63:G64"/>
    <mergeCell ref="A55:A60"/>
    <mergeCell ref="B55:G55"/>
    <mergeCell ref="C56:G56"/>
    <mergeCell ref="C57:G57"/>
    <mergeCell ref="H57:H58"/>
    <mergeCell ref="I57:I58"/>
    <mergeCell ref="C67:E67"/>
    <mergeCell ref="F67:G67"/>
    <mergeCell ref="C68:G68"/>
    <mergeCell ref="H68:J68"/>
    <mergeCell ref="B69:B71"/>
    <mergeCell ref="C69:G71"/>
    <mergeCell ref="H69:J71"/>
    <mergeCell ref="H63:H64"/>
    <mergeCell ref="I63:I64"/>
    <mergeCell ref="J63:J64"/>
    <mergeCell ref="C65:E65"/>
    <mergeCell ref="F65:G65"/>
    <mergeCell ref="C66:E66"/>
    <mergeCell ref="F66:G66"/>
    <mergeCell ref="A72:A85"/>
    <mergeCell ref="B72:J72"/>
    <mergeCell ref="B73:B74"/>
    <mergeCell ref="C73:H74"/>
    <mergeCell ref="I73:J74"/>
    <mergeCell ref="C75:H75"/>
    <mergeCell ref="I75:J75"/>
    <mergeCell ref="B76:B78"/>
    <mergeCell ref="C76:H78"/>
    <mergeCell ref="I76:J78"/>
    <mergeCell ref="B83:D83"/>
    <mergeCell ref="I83:J83"/>
    <mergeCell ref="B84:D84"/>
    <mergeCell ref="I84:J84"/>
    <mergeCell ref="B85:D85"/>
    <mergeCell ref="I85:J85"/>
    <mergeCell ref="B79:D82"/>
    <mergeCell ref="E79:E82"/>
    <mergeCell ref="F79:F82"/>
    <mergeCell ref="G79:G82"/>
    <mergeCell ref="H79:H82"/>
    <mergeCell ref="I79:J82"/>
    <mergeCell ref="B90:H90"/>
    <mergeCell ref="I90:J90"/>
    <mergeCell ref="A91:A92"/>
    <mergeCell ref="B91:H92"/>
    <mergeCell ref="I91:J92"/>
    <mergeCell ref="A93:J93"/>
    <mergeCell ref="A86:A87"/>
    <mergeCell ref="B86:H87"/>
    <mergeCell ref="I86:J87"/>
    <mergeCell ref="B88:H88"/>
    <mergeCell ref="I88:J88"/>
    <mergeCell ref="B89:H89"/>
    <mergeCell ref="I89:J89"/>
    <mergeCell ref="A99:A102"/>
    <mergeCell ref="B99:B100"/>
    <mergeCell ref="C99:H100"/>
    <mergeCell ref="I99:J100"/>
    <mergeCell ref="B101:B102"/>
    <mergeCell ref="C101:H102"/>
    <mergeCell ref="I101:J102"/>
    <mergeCell ref="A94:A98"/>
    <mergeCell ref="B94:J94"/>
    <mergeCell ref="B95:B96"/>
    <mergeCell ref="C95:H96"/>
    <mergeCell ref="I95:J96"/>
    <mergeCell ref="B97:B98"/>
    <mergeCell ref="C97:H97"/>
    <mergeCell ref="I97:J98"/>
    <mergeCell ref="B113:E113"/>
    <mergeCell ref="F113:G113"/>
    <mergeCell ref="H113:J113"/>
    <mergeCell ref="B114:E114"/>
    <mergeCell ref="F114:G114"/>
    <mergeCell ref="H114:J114"/>
    <mergeCell ref="I109:J109"/>
    <mergeCell ref="A110:A111"/>
    <mergeCell ref="B110:E111"/>
    <mergeCell ref="F110:G111"/>
    <mergeCell ref="H110:J111"/>
    <mergeCell ref="B112:E112"/>
    <mergeCell ref="F112:G112"/>
    <mergeCell ref="H112:J112"/>
    <mergeCell ref="A103:A109"/>
    <mergeCell ref="B103:J103"/>
    <mergeCell ref="C104:H104"/>
    <mergeCell ref="I104:J104"/>
    <mergeCell ref="B105:B108"/>
    <mergeCell ref="C105:J106"/>
    <mergeCell ref="D107:H107"/>
    <mergeCell ref="I107:J107"/>
    <mergeCell ref="D108:H108"/>
    <mergeCell ref="I108:J108"/>
    <mergeCell ref="B117:E117"/>
    <mergeCell ref="F117:G117"/>
    <mergeCell ref="H117:J117"/>
    <mergeCell ref="B118:E118"/>
    <mergeCell ref="F118:G118"/>
    <mergeCell ref="H118:J118"/>
    <mergeCell ref="B115:E115"/>
    <mergeCell ref="F115:G115"/>
    <mergeCell ref="H115:J115"/>
    <mergeCell ref="B116:E116"/>
    <mergeCell ref="F116:G116"/>
    <mergeCell ref="H116:J116"/>
    <mergeCell ref="B119:E119"/>
    <mergeCell ref="F119:J119"/>
    <mergeCell ref="B120:E120"/>
    <mergeCell ref="F120:J120"/>
    <mergeCell ref="A121:A123"/>
    <mergeCell ref="B121:E123"/>
    <mergeCell ref="F121:J121"/>
    <mergeCell ref="F122:J123"/>
    <mergeCell ref="B134:J134"/>
    <mergeCell ref="B135:J135"/>
    <mergeCell ref="B136:J136"/>
    <mergeCell ref="B137:J137"/>
    <mergeCell ref="A138:A140"/>
    <mergeCell ref="B138:J140"/>
    <mergeCell ref="B124:J125"/>
    <mergeCell ref="G126:J126"/>
    <mergeCell ref="F128:J129"/>
    <mergeCell ref="A131:C131"/>
    <mergeCell ref="B132:J132"/>
    <mergeCell ref="B133:J133"/>
    <mergeCell ref="A148:A149"/>
    <mergeCell ref="B148:J148"/>
    <mergeCell ref="B149:J149"/>
    <mergeCell ref="B150:J150"/>
    <mergeCell ref="B151:J151"/>
    <mergeCell ref="A153:J153"/>
    <mergeCell ref="A141:A143"/>
    <mergeCell ref="B141:J143"/>
    <mergeCell ref="A144:A147"/>
    <mergeCell ref="B144:J144"/>
    <mergeCell ref="C145:J145"/>
    <mergeCell ref="C146:J146"/>
    <mergeCell ref="C147:J147"/>
    <mergeCell ref="I162:J162"/>
    <mergeCell ref="A163:A164"/>
    <mergeCell ref="B163:H164"/>
    <mergeCell ref="I163:J163"/>
    <mergeCell ref="I164:J164"/>
    <mergeCell ref="A165:A166"/>
    <mergeCell ref="B165:H166"/>
    <mergeCell ref="I165:J166"/>
    <mergeCell ref="A154:J154"/>
    <mergeCell ref="A155:J155"/>
    <mergeCell ref="A156:A159"/>
    <mergeCell ref="B156:J159"/>
    <mergeCell ref="A160:A162"/>
    <mergeCell ref="B160:F162"/>
    <mergeCell ref="H160:J160"/>
    <mergeCell ref="G161:H161"/>
    <mergeCell ref="I161:J161"/>
    <mergeCell ref="G162:H162"/>
    <mergeCell ref="B172:F172"/>
    <mergeCell ref="G172:J172"/>
    <mergeCell ref="B173:F173"/>
    <mergeCell ref="G173:J173"/>
    <mergeCell ref="B174:F174"/>
    <mergeCell ref="G174:J174"/>
    <mergeCell ref="A167:A169"/>
    <mergeCell ref="B167:H169"/>
    <mergeCell ref="I167:J169"/>
    <mergeCell ref="A170:J170"/>
    <mergeCell ref="B171:F171"/>
    <mergeCell ref="G171:J171"/>
    <mergeCell ref="B175:F175"/>
    <mergeCell ref="G175:J175"/>
    <mergeCell ref="A176:A178"/>
    <mergeCell ref="C177:G177"/>
    <mergeCell ref="H177:J177"/>
    <mergeCell ref="C178:G178"/>
    <mergeCell ref="H178:J178"/>
    <mergeCell ref="B176:J176"/>
    <mergeCell ref="A183:A184"/>
    <mergeCell ref="B183:G184"/>
    <mergeCell ref="H183:J184"/>
    <mergeCell ref="G186:J186"/>
    <mergeCell ref="G187:J187"/>
    <mergeCell ref="A189:J189"/>
    <mergeCell ref="A179:A180"/>
    <mergeCell ref="B179:G180"/>
    <mergeCell ref="H179:J180"/>
    <mergeCell ref="A181:A182"/>
    <mergeCell ref="B181:G182"/>
    <mergeCell ref="H181:J182"/>
    <mergeCell ref="G194:H195"/>
    <mergeCell ref="I194:I196"/>
    <mergeCell ref="J194:J196"/>
    <mergeCell ref="A190:J190"/>
    <mergeCell ref="A191:J191"/>
    <mergeCell ref="A192:F192"/>
    <mergeCell ref="G192:J192"/>
    <mergeCell ref="A193:F193"/>
    <mergeCell ref="G193:J193"/>
    <mergeCell ref="A197:D197"/>
    <mergeCell ref="B198:D198"/>
    <mergeCell ref="B199:D199"/>
    <mergeCell ref="A200:A202"/>
    <mergeCell ref="B201:D201"/>
    <mergeCell ref="B202:D202"/>
    <mergeCell ref="A194:D196"/>
    <mergeCell ref="E194:E196"/>
    <mergeCell ref="F194:F196"/>
    <mergeCell ref="A203:A206"/>
    <mergeCell ref="B203:D203"/>
    <mergeCell ref="B204:D204"/>
    <mergeCell ref="B205:D205"/>
    <mergeCell ref="B206:D206"/>
    <mergeCell ref="A207:A210"/>
    <mergeCell ref="B207:D207"/>
    <mergeCell ref="B208:D208"/>
    <mergeCell ref="B209:D209"/>
    <mergeCell ref="B210:D210"/>
    <mergeCell ref="B217:D217"/>
    <mergeCell ref="B218:D218"/>
    <mergeCell ref="A219:I219"/>
    <mergeCell ref="A220:J220"/>
    <mergeCell ref="B222:E222"/>
    <mergeCell ref="B223:E223"/>
    <mergeCell ref="B211:D211"/>
    <mergeCell ref="B212:D212"/>
    <mergeCell ref="B213:D213"/>
    <mergeCell ref="B214:D214"/>
    <mergeCell ref="B215:D215"/>
    <mergeCell ref="B216:D216"/>
    <mergeCell ref="A234:I234"/>
    <mergeCell ref="A236:B237"/>
    <mergeCell ref="C236:C238"/>
    <mergeCell ref="D236:F237"/>
    <mergeCell ref="G236:G238"/>
    <mergeCell ref="H236:I238"/>
    <mergeCell ref="A238:B238"/>
    <mergeCell ref="D238:F238"/>
    <mergeCell ref="B224:E224"/>
    <mergeCell ref="B225:E225"/>
    <mergeCell ref="A227:J228"/>
    <mergeCell ref="A230:I230"/>
    <mergeCell ref="A231:I231"/>
    <mergeCell ref="A232:I232"/>
    <mergeCell ref="A253:J254"/>
    <mergeCell ref="F257:I257"/>
    <mergeCell ref="D246:F246"/>
    <mergeCell ref="C247:C248"/>
    <mergeCell ref="D247:D248"/>
    <mergeCell ref="H247:I248"/>
    <mergeCell ref="A250:J251"/>
    <mergeCell ref="A252:I252"/>
    <mergeCell ref="D239:D240"/>
    <mergeCell ref="G239:G240"/>
    <mergeCell ref="H239:I240"/>
    <mergeCell ref="G241:J241"/>
    <mergeCell ref="A242:I242"/>
    <mergeCell ref="A244:B246"/>
    <mergeCell ref="C244:C246"/>
    <mergeCell ref="D244:F245"/>
    <mergeCell ref="G244:G246"/>
    <mergeCell ref="H244:J246"/>
  </mergeCells>
  <pageMargins left="0.45" right="0.26" top="0.61" bottom="0.5" header="0.5" footer="0.47"/>
  <pageSetup paperSize="9" scale="90" orientation="portrait" r:id="rId1"/>
  <headerFooter alignWithMargins="0">
    <oddFooter>&amp;L16.18.1.22.5.19.8√97263.0458756048</oddFooter>
  </headerFooter>
  <rowBreaks count="6" manualBreakCount="6">
    <brk id="49" max="9" man="1"/>
    <brk id="92" max="9" man="1"/>
    <brk id="129" max="9" man="1"/>
    <brk id="151" max="9" man="1"/>
    <brk id="187" max="9" man="1"/>
    <brk id="228" max="9" man="1"/>
  </rowBreaks>
  <drawing r:id="rId2"/>
</worksheet>
</file>

<file path=xl/worksheets/sheet7.xml><?xml version="1.0" encoding="utf-8"?>
<worksheet xmlns="http://schemas.openxmlformats.org/spreadsheetml/2006/main" xmlns:r="http://schemas.openxmlformats.org/officeDocument/2006/relationships">
  <sheetPr codeName="Sheet31"/>
  <dimension ref="A1:S135"/>
  <sheetViews>
    <sheetView view="pageBreakPreview" topLeftCell="A121" zoomScaleSheetLayoutView="100" workbookViewId="0">
      <selection activeCell="M7" sqref="M7"/>
    </sheetView>
  </sheetViews>
  <sheetFormatPr defaultColWidth="9.140625" defaultRowHeight="18"/>
  <cols>
    <col min="1" max="1" width="7.5703125" style="69" bestFit="1" customWidth="1"/>
    <col min="2" max="2" width="12" style="46" customWidth="1"/>
    <col min="3" max="3" width="11.5703125" style="46" bestFit="1" customWidth="1"/>
    <col min="4" max="4" width="12.140625" style="46" customWidth="1"/>
    <col min="5" max="5" width="15" style="46" customWidth="1"/>
    <col min="6" max="6" width="17.140625" style="46" customWidth="1"/>
    <col min="7" max="7" width="18" style="46" customWidth="1"/>
    <col min="8" max="16384" width="9.140625" style="46"/>
  </cols>
  <sheetData>
    <row r="1" spans="1:19">
      <c r="G1" s="46">
        <v>13</v>
      </c>
    </row>
    <row r="2" spans="1:19" s="47" customFormat="1" ht="15.75">
      <c r="A2" s="342" t="s">
        <v>374</v>
      </c>
      <c r="B2" s="342"/>
      <c r="C2" s="342"/>
      <c r="D2" s="342"/>
      <c r="E2" s="342"/>
      <c r="F2" s="342"/>
      <c r="G2" s="342"/>
      <c r="H2" s="48"/>
      <c r="I2" s="48"/>
    </row>
    <row r="3" spans="1:19" s="47" customFormat="1" ht="15.75">
      <c r="A3" s="342" t="s">
        <v>375</v>
      </c>
      <c r="B3" s="342"/>
      <c r="C3" s="342"/>
      <c r="D3" s="342"/>
      <c r="E3" s="342"/>
      <c r="F3" s="342"/>
      <c r="G3" s="342"/>
      <c r="H3" s="48"/>
      <c r="I3" s="48"/>
    </row>
    <row r="4" spans="1:19" s="47" customFormat="1" ht="15.75">
      <c r="A4" s="275" t="s">
        <v>376</v>
      </c>
      <c r="B4" s="275"/>
      <c r="C4" s="275"/>
      <c r="D4" s="275"/>
      <c r="E4" s="275"/>
      <c r="F4" s="275"/>
      <c r="G4" s="275"/>
      <c r="H4" s="48"/>
      <c r="I4" s="48"/>
    </row>
    <row r="5" spans="1:19">
      <c r="A5" s="342" t="s">
        <v>377</v>
      </c>
      <c r="B5" s="342"/>
      <c r="C5" s="342"/>
      <c r="D5" s="342"/>
      <c r="E5" s="342"/>
      <c r="F5" s="342"/>
      <c r="G5" s="342"/>
      <c r="H5" s="48"/>
      <c r="I5" s="48"/>
      <c r="J5" s="47"/>
      <c r="K5" s="498"/>
      <c r="L5" s="498"/>
      <c r="M5" s="498"/>
      <c r="N5" s="498"/>
      <c r="O5" s="498"/>
      <c r="P5" s="498"/>
      <c r="Q5" s="498"/>
      <c r="R5" s="498"/>
      <c r="S5" s="498"/>
    </row>
    <row r="6" spans="1:19">
      <c r="A6" s="70">
        <v>1</v>
      </c>
      <c r="B6" s="340" t="s">
        <v>154</v>
      </c>
      <c r="C6" s="340"/>
      <c r="D6" s="340"/>
      <c r="E6" s="340" t="str">
        <f>[1]Mastersheet!$B$3</f>
        <v>ABCD</v>
      </c>
      <c r="F6" s="340"/>
      <c r="G6" s="340"/>
    </row>
    <row r="7" spans="1:19">
      <c r="A7" s="365">
        <v>2</v>
      </c>
      <c r="B7" s="340" t="s">
        <v>155</v>
      </c>
      <c r="C7" s="340"/>
      <c r="D7" s="340"/>
      <c r="E7" s="317">
        <f>[1]Mastersheet!$C$62</f>
        <v>23558</v>
      </c>
      <c r="F7" s="317"/>
      <c r="G7" s="317"/>
    </row>
    <row r="8" spans="1:19">
      <c r="A8" s="366"/>
      <c r="B8" s="340" t="s">
        <v>156</v>
      </c>
      <c r="C8" s="340"/>
      <c r="D8" s="340"/>
      <c r="E8" s="317" t="str">
        <f>[1]Mastersheet!$H$62</f>
        <v>30/06/2024</v>
      </c>
      <c r="F8" s="317"/>
      <c r="G8" s="317"/>
    </row>
    <row r="9" spans="1:19">
      <c r="A9" s="318">
        <v>3</v>
      </c>
      <c r="B9" s="319" t="s">
        <v>378</v>
      </c>
      <c r="C9" s="320"/>
      <c r="D9" s="321"/>
      <c r="E9" s="89">
        <v>1</v>
      </c>
      <c r="F9" s="362"/>
      <c r="G9" s="362"/>
    </row>
    <row r="10" spans="1:19">
      <c r="A10" s="318"/>
      <c r="B10" s="322"/>
      <c r="C10" s="323"/>
      <c r="D10" s="324"/>
      <c r="E10" s="89">
        <v>2</v>
      </c>
      <c r="F10" s="362"/>
      <c r="G10" s="362"/>
    </row>
    <row r="11" spans="1:19">
      <c r="A11" s="318"/>
      <c r="B11" s="325"/>
      <c r="C11" s="326"/>
      <c r="D11" s="327"/>
      <c r="E11" s="89">
        <v>3</v>
      </c>
      <c r="F11" s="362"/>
      <c r="G11" s="362"/>
    </row>
    <row r="12" spans="1:19" ht="18" customHeight="1">
      <c r="A12" s="318"/>
      <c r="B12" s="318" t="s">
        <v>228</v>
      </c>
      <c r="C12" s="374" t="s">
        <v>157</v>
      </c>
      <c r="D12" s="374"/>
      <c r="E12" s="374"/>
      <c r="F12" s="374"/>
      <c r="G12" s="374"/>
    </row>
    <row r="13" spans="1:19">
      <c r="A13" s="318"/>
      <c r="B13" s="318"/>
      <c r="C13" s="374"/>
      <c r="D13" s="374"/>
      <c r="E13" s="374"/>
      <c r="F13" s="374"/>
      <c r="G13" s="374"/>
    </row>
    <row r="14" spans="1:19" ht="18" customHeight="1">
      <c r="A14" s="318"/>
      <c r="B14" s="318" t="s">
        <v>230</v>
      </c>
      <c r="C14" s="374" t="s">
        <v>379</v>
      </c>
      <c r="D14" s="374"/>
      <c r="E14" s="374"/>
      <c r="F14" s="374"/>
      <c r="G14" s="374"/>
    </row>
    <row r="15" spans="1:19">
      <c r="A15" s="318"/>
      <c r="B15" s="318"/>
      <c r="C15" s="374"/>
      <c r="D15" s="374"/>
      <c r="E15" s="374"/>
      <c r="F15" s="374"/>
      <c r="G15" s="374"/>
    </row>
    <row r="16" spans="1:19">
      <c r="A16" s="318"/>
      <c r="B16" s="318"/>
      <c r="C16" s="374"/>
      <c r="D16" s="374"/>
      <c r="E16" s="374"/>
      <c r="F16" s="374"/>
      <c r="G16" s="374"/>
    </row>
    <row r="17" spans="1:7" ht="18" customHeight="1">
      <c r="A17" s="318"/>
      <c r="B17" s="318" t="s">
        <v>295</v>
      </c>
      <c r="C17" s="374" t="s">
        <v>159</v>
      </c>
      <c r="D17" s="374"/>
      <c r="E17" s="374"/>
      <c r="F17" s="374"/>
      <c r="G17" s="374"/>
    </row>
    <row r="18" spans="1:7" ht="18.75" customHeight="1">
      <c r="A18" s="318"/>
      <c r="B18" s="318"/>
      <c r="C18" s="374"/>
      <c r="D18" s="374"/>
      <c r="E18" s="374"/>
      <c r="F18" s="374"/>
      <c r="G18" s="374"/>
    </row>
    <row r="19" spans="1:7">
      <c r="A19" s="70">
        <v>4</v>
      </c>
      <c r="B19" s="340" t="s">
        <v>380</v>
      </c>
      <c r="C19" s="340"/>
      <c r="D19" s="340"/>
      <c r="E19" s="490" t="str">
        <f>'[1]Family data'!$B$4</f>
        <v>5.6  Ft</v>
      </c>
      <c r="F19" s="490"/>
      <c r="G19" s="490"/>
    </row>
    <row r="20" spans="1:7">
      <c r="A20" s="365">
        <v>5</v>
      </c>
      <c r="B20" s="319" t="s">
        <v>381</v>
      </c>
      <c r="C20" s="320"/>
      <c r="D20" s="321"/>
      <c r="E20" s="464" t="str">
        <f>'[1]Family data'!$B$5</f>
        <v>INJURY SIGN ON FOREHEAD</v>
      </c>
      <c r="F20" s="464"/>
      <c r="G20" s="464"/>
    </row>
    <row r="21" spans="1:7" ht="8.25" customHeight="1">
      <c r="A21" s="366"/>
      <c r="B21" s="325"/>
      <c r="C21" s="326"/>
      <c r="D21" s="327"/>
      <c r="E21" s="464"/>
      <c r="F21" s="464"/>
      <c r="G21" s="464"/>
    </row>
    <row r="22" spans="1:7">
      <c r="A22" s="365">
        <v>6</v>
      </c>
      <c r="B22" s="341" t="s">
        <v>382</v>
      </c>
      <c r="C22" s="341"/>
      <c r="D22" s="341"/>
      <c r="E22" s="341"/>
      <c r="F22" s="341"/>
      <c r="G22" s="341"/>
    </row>
    <row r="23" spans="1:7">
      <c r="A23" s="366"/>
      <c r="B23" s="341"/>
      <c r="C23" s="341"/>
      <c r="D23" s="341"/>
      <c r="E23" s="341"/>
      <c r="F23" s="341"/>
      <c r="G23" s="341"/>
    </row>
    <row r="24" spans="1:7">
      <c r="A24" s="365">
        <v>7</v>
      </c>
      <c r="B24" s="341" t="s">
        <v>383</v>
      </c>
      <c r="C24" s="341"/>
      <c r="D24" s="341"/>
      <c r="E24" s="484" t="str">
        <f>[1]Mastersheet!$B$7</f>
        <v>NEAR STATION</v>
      </c>
      <c r="F24" s="485"/>
      <c r="G24" s="486"/>
    </row>
    <row r="25" spans="1:7">
      <c r="A25" s="366"/>
      <c r="B25" s="341"/>
      <c r="C25" s="341"/>
      <c r="D25" s="341"/>
      <c r="E25" s="487"/>
      <c r="F25" s="488"/>
      <c r="G25" s="489"/>
    </row>
    <row r="26" spans="1:7" ht="18" customHeight="1">
      <c r="A26" s="365">
        <v>8</v>
      </c>
      <c r="B26" s="341" t="s">
        <v>384</v>
      </c>
      <c r="C26" s="341"/>
      <c r="D26" s="341"/>
      <c r="E26" s="484" t="str">
        <f>[1]Mastersheet!$B$8</f>
        <v>NEAR STATION</v>
      </c>
      <c r="F26" s="485"/>
      <c r="G26" s="486"/>
    </row>
    <row r="27" spans="1:7">
      <c r="A27" s="366"/>
      <c r="B27" s="341"/>
      <c r="C27" s="341"/>
      <c r="D27" s="341"/>
      <c r="E27" s="487"/>
      <c r="F27" s="488"/>
      <c r="G27" s="489"/>
    </row>
    <row r="28" spans="1:7">
      <c r="A28" s="70">
        <v>9</v>
      </c>
      <c r="B28" s="341" t="str">
        <f>[1]CIFMS!B8</f>
        <v>Father Name</v>
      </c>
      <c r="C28" s="341"/>
      <c r="D28" s="341"/>
      <c r="E28" s="341" t="str">
        <f>[1]Mastersheet!$G$3</f>
        <v>XYZ</v>
      </c>
      <c r="F28" s="341"/>
      <c r="G28" s="341"/>
    </row>
    <row r="29" spans="1:7" ht="18" customHeight="1">
      <c r="A29" s="329">
        <v>10</v>
      </c>
      <c r="B29" s="339" t="s">
        <v>385</v>
      </c>
      <c r="C29" s="339"/>
      <c r="D29" s="339"/>
      <c r="E29" s="339"/>
      <c r="F29" s="340" t="str">
        <f>PROPER([1]Pravesh!$I$197)</f>
        <v>Treasury  Bikaner</v>
      </c>
      <c r="G29" s="340"/>
    </row>
    <row r="30" spans="1:7">
      <c r="A30" s="338"/>
      <c r="B30" s="339"/>
      <c r="C30" s="339"/>
      <c r="D30" s="339"/>
      <c r="E30" s="339"/>
      <c r="F30" s="332" t="str">
        <f>[1]Pravesh!$A$561</f>
        <v>State Bank Of India,Abcd Branch,Kotegate Bikaner</v>
      </c>
      <c r="G30" s="334"/>
    </row>
    <row r="31" spans="1:7" ht="28.5" customHeight="1">
      <c r="A31" s="330"/>
      <c r="B31" s="339"/>
      <c r="C31" s="339"/>
      <c r="D31" s="339"/>
      <c r="E31" s="339"/>
      <c r="F31" s="335"/>
      <c r="G31" s="337"/>
    </row>
    <row r="32" spans="1:7">
      <c r="A32" s="362">
        <v>11</v>
      </c>
      <c r="B32" s="492" t="str">
        <f>IF('[1]Family data'!$H$6="Live","Joint photograph of ",IF('[1]Family data'!$H$6="Divorce","Single  photograph of ","Single  photograph of "))</f>
        <v xml:space="preserve">Joint photograph of </v>
      </c>
      <c r="C32" s="492"/>
      <c r="D32" s="105" t="str">
        <f>'[1]Family data'!$F$3</f>
        <v>Shri</v>
      </c>
      <c r="E32" s="493" t="str">
        <f>[1]Mastersheet!$B$3</f>
        <v>ABCD</v>
      </c>
      <c r="F32" s="493"/>
      <c r="G32" s="494"/>
    </row>
    <row r="33" spans="1:7">
      <c r="A33" s="362"/>
      <c r="B33" s="106" t="str">
        <f>IF('[1]Family data'!$H$6="Divorce","",IF('[1]Family data'!$H$6="Death","","with "))</f>
        <v xml:space="preserve">with </v>
      </c>
      <c r="C33" s="106" t="str">
        <f>IF('[1]Family data'!$H$6="Divorce","",IF('[1]Family data'!$H$6="Death","",IF($D$32="Shri","wife","husband")))</f>
        <v>wife</v>
      </c>
      <c r="D33" s="107" t="str">
        <f>IF('[1]Family data'!$H$6="Divorce","",IF('[1]Family data'!$H$6="Death","",IF($D$32="Shri","Smt","Shri")))</f>
        <v>Smt</v>
      </c>
      <c r="E33" s="493" t="str">
        <f>IF('[1]Family data'!$H$6="Divorce","",IF('[1]Family data'!$H$6="Death","",'[1]Family data'!$H$4))</f>
        <v>DCQ</v>
      </c>
      <c r="F33" s="493"/>
      <c r="G33" s="494"/>
    </row>
    <row r="34" spans="1:7" ht="18.75" thickBot="1">
      <c r="A34" s="108"/>
      <c r="B34" s="54" t="s">
        <v>386</v>
      </c>
      <c r="C34" s="54"/>
      <c r="D34" s="54"/>
      <c r="E34" s="54"/>
      <c r="F34" s="495" t="str">
        <f>[1]C3!A24</f>
        <v/>
      </c>
      <c r="G34" s="495"/>
    </row>
    <row r="35" spans="1:7">
      <c r="A35" s="108"/>
      <c r="B35" s="475"/>
      <c r="C35" s="476"/>
      <c r="D35" s="476"/>
      <c r="E35" s="477"/>
      <c r="F35" s="496" t="str">
        <f>[1]C3!B24</f>
        <v/>
      </c>
      <c r="G35" s="497"/>
    </row>
    <row r="36" spans="1:7">
      <c r="A36" s="108"/>
      <c r="B36" s="478"/>
      <c r="C36" s="346"/>
      <c r="D36" s="346"/>
      <c r="E36" s="479"/>
      <c r="F36" s="496"/>
      <c r="G36" s="497"/>
    </row>
    <row r="37" spans="1:7">
      <c r="A37" s="108"/>
      <c r="B37" s="478"/>
      <c r="C37" s="346"/>
      <c r="D37" s="346"/>
      <c r="E37" s="479"/>
      <c r="F37" s="496"/>
      <c r="G37" s="497"/>
    </row>
    <row r="38" spans="1:7">
      <c r="A38" s="108"/>
      <c r="B38" s="478"/>
      <c r="C38" s="346"/>
      <c r="D38" s="346"/>
      <c r="E38" s="479"/>
      <c r="F38" s="496"/>
      <c r="G38" s="497"/>
    </row>
    <row r="39" spans="1:7" ht="18.75" thickBot="1">
      <c r="A39" s="108"/>
      <c r="B39" s="480"/>
      <c r="C39" s="481"/>
      <c r="D39" s="481"/>
      <c r="E39" s="482"/>
      <c r="F39" s="54"/>
      <c r="G39" s="54"/>
    </row>
    <row r="40" spans="1:7">
      <c r="A40" s="108"/>
      <c r="B40" s="54"/>
      <c r="C40" s="54"/>
      <c r="D40" s="54"/>
      <c r="E40" s="54"/>
      <c r="F40" s="472" t="s">
        <v>387</v>
      </c>
      <c r="G40" s="472"/>
    </row>
    <row r="41" spans="1:7" ht="18" customHeight="1">
      <c r="A41" s="54"/>
      <c r="B41" s="473" t="str">
        <f>IF('[1]Family data'!H6="Death","Attested Single Photograph","Attested Joint Photograph")</f>
        <v>Attested Joint Photograph</v>
      </c>
      <c r="C41" s="473"/>
      <c r="D41" s="473"/>
      <c r="E41" s="54"/>
      <c r="F41" s="109" t="s">
        <v>388</v>
      </c>
      <c r="G41" s="54"/>
    </row>
    <row r="42" spans="1:7" ht="18" customHeight="1">
      <c r="A42" s="54"/>
      <c r="B42" s="109" t="s">
        <v>389</v>
      </c>
      <c r="C42" s="110">
        <f ca="1">[1]Pravesh!$I$201</f>
        <v>45550</v>
      </c>
      <c r="D42" s="109"/>
      <c r="E42" s="54"/>
      <c r="F42" s="109"/>
      <c r="G42" s="109"/>
    </row>
    <row r="43" spans="1:7" ht="12.75" customHeight="1">
      <c r="A43" s="111"/>
      <c r="B43" s="109"/>
      <c r="C43" s="109"/>
      <c r="D43" s="54"/>
      <c r="E43" s="54"/>
      <c r="F43" s="54"/>
      <c r="G43" s="54"/>
    </row>
    <row r="44" spans="1:7" ht="15.75" customHeight="1">
      <c r="A44" s="111"/>
      <c r="B44" s="112"/>
      <c r="C44" s="109"/>
      <c r="D44" s="54"/>
      <c r="E44" s="472" t="s">
        <v>390</v>
      </c>
      <c r="F44" s="472"/>
      <c r="G44" s="472"/>
    </row>
    <row r="45" spans="1:7">
      <c r="A45" s="54"/>
      <c r="B45" s="54"/>
      <c r="C45" s="54"/>
      <c r="D45" s="54"/>
      <c r="E45" s="472"/>
      <c r="F45" s="472"/>
      <c r="G45" s="472"/>
    </row>
    <row r="46" spans="1:7">
      <c r="A46" s="54"/>
      <c r="B46" s="54"/>
      <c r="C46" s="54"/>
      <c r="D46" s="54"/>
      <c r="E46" s="111"/>
      <c r="F46" s="111"/>
      <c r="G46" s="113">
        <v>14</v>
      </c>
    </row>
    <row r="47" spans="1:7">
      <c r="A47" s="342" t="s">
        <v>374</v>
      </c>
      <c r="B47" s="342"/>
      <c r="C47" s="342"/>
      <c r="D47" s="342"/>
      <c r="E47" s="342"/>
      <c r="F47" s="342"/>
      <c r="G47" s="342"/>
    </row>
    <row r="48" spans="1:7">
      <c r="A48" s="342" t="s">
        <v>375</v>
      </c>
      <c r="B48" s="342"/>
      <c r="C48" s="342"/>
      <c r="D48" s="342"/>
      <c r="E48" s="342"/>
      <c r="F48" s="342"/>
      <c r="G48" s="342"/>
    </row>
    <row r="49" spans="1:7">
      <c r="A49" s="275" t="s">
        <v>376</v>
      </c>
      <c r="B49" s="275"/>
      <c r="C49" s="275"/>
      <c r="D49" s="275"/>
      <c r="E49" s="275"/>
      <c r="F49" s="275"/>
      <c r="G49" s="275"/>
    </row>
    <row r="50" spans="1:7">
      <c r="A50" s="342" t="s">
        <v>377</v>
      </c>
      <c r="B50" s="342"/>
      <c r="C50" s="342"/>
      <c r="D50" s="342"/>
      <c r="E50" s="342"/>
      <c r="F50" s="342"/>
      <c r="G50" s="342"/>
    </row>
    <row r="51" spans="1:7">
      <c r="A51" s="70">
        <v>1</v>
      </c>
      <c r="B51" s="340" t="s">
        <v>154</v>
      </c>
      <c r="C51" s="340"/>
      <c r="D51" s="340"/>
      <c r="E51" s="340" t="str">
        <f>[1]Mastersheet!$B$3</f>
        <v>ABCD</v>
      </c>
      <c r="F51" s="340"/>
      <c r="G51" s="340"/>
    </row>
    <row r="52" spans="1:7">
      <c r="A52" s="365">
        <v>2</v>
      </c>
      <c r="B52" s="340" t="s">
        <v>155</v>
      </c>
      <c r="C52" s="340"/>
      <c r="D52" s="340"/>
      <c r="E52" s="317">
        <f>[1]Mastersheet!$C$62</f>
        <v>23558</v>
      </c>
      <c r="F52" s="317"/>
      <c r="G52" s="317"/>
    </row>
    <row r="53" spans="1:7">
      <c r="A53" s="366"/>
      <c r="B53" s="340" t="s">
        <v>156</v>
      </c>
      <c r="C53" s="340"/>
      <c r="D53" s="340"/>
      <c r="E53" s="317" t="str">
        <f>[1]Mastersheet!$H$62</f>
        <v>30/06/2024</v>
      </c>
      <c r="F53" s="317"/>
      <c r="G53" s="317"/>
    </row>
    <row r="54" spans="1:7">
      <c r="A54" s="318">
        <v>3</v>
      </c>
      <c r="B54" s="319" t="s">
        <v>378</v>
      </c>
      <c r="C54" s="320"/>
      <c r="D54" s="321"/>
      <c r="E54" s="89">
        <v>1</v>
      </c>
      <c r="F54" s="362"/>
      <c r="G54" s="362"/>
    </row>
    <row r="55" spans="1:7">
      <c r="A55" s="318"/>
      <c r="B55" s="322"/>
      <c r="C55" s="323"/>
      <c r="D55" s="324"/>
      <c r="E55" s="89">
        <v>2</v>
      </c>
      <c r="F55" s="362"/>
      <c r="G55" s="362"/>
    </row>
    <row r="56" spans="1:7">
      <c r="A56" s="318"/>
      <c r="B56" s="325"/>
      <c r="C56" s="326"/>
      <c r="D56" s="327"/>
      <c r="E56" s="89">
        <v>3</v>
      </c>
      <c r="F56" s="362"/>
      <c r="G56" s="362"/>
    </row>
    <row r="57" spans="1:7">
      <c r="A57" s="318"/>
      <c r="B57" s="362" t="s">
        <v>228</v>
      </c>
      <c r="C57" s="374" t="s">
        <v>157</v>
      </c>
      <c r="D57" s="374"/>
      <c r="E57" s="374"/>
      <c r="F57" s="374"/>
      <c r="G57" s="374"/>
    </row>
    <row r="58" spans="1:7">
      <c r="A58" s="318"/>
      <c r="B58" s="362"/>
      <c r="C58" s="374"/>
      <c r="D58" s="374"/>
      <c r="E58" s="374"/>
      <c r="F58" s="374"/>
      <c r="G58" s="374"/>
    </row>
    <row r="59" spans="1:7">
      <c r="A59" s="318"/>
      <c r="B59" s="362" t="s">
        <v>230</v>
      </c>
      <c r="C59" s="374" t="s">
        <v>379</v>
      </c>
      <c r="D59" s="374"/>
      <c r="E59" s="374"/>
      <c r="F59" s="374"/>
      <c r="G59" s="374"/>
    </row>
    <row r="60" spans="1:7">
      <c r="A60" s="318"/>
      <c r="B60" s="362"/>
      <c r="C60" s="374"/>
      <c r="D60" s="374"/>
      <c r="E60" s="374"/>
      <c r="F60" s="374"/>
      <c r="G60" s="374"/>
    </row>
    <row r="61" spans="1:7">
      <c r="A61" s="318"/>
      <c r="B61" s="362"/>
      <c r="C61" s="374"/>
      <c r="D61" s="374"/>
      <c r="E61" s="374"/>
      <c r="F61" s="374"/>
      <c r="G61" s="374"/>
    </row>
    <row r="62" spans="1:7">
      <c r="A62" s="318"/>
      <c r="B62" s="362" t="s">
        <v>295</v>
      </c>
      <c r="C62" s="374" t="s">
        <v>159</v>
      </c>
      <c r="D62" s="374"/>
      <c r="E62" s="374"/>
      <c r="F62" s="374"/>
      <c r="G62" s="374"/>
    </row>
    <row r="63" spans="1:7">
      <c r="A63" s="318"/>
      <c r="B63" s="362"/>
      <c r="C63" s="374"/>
      <c r="D63" s="374"/>
      <c r="E63" s="374"/>
      <c r="F63" s="374"/>
      <c r="G63" s="374"/>
    </row>
    <row r="64" spans="1:7">
      <c r="A64" s="70">
        <v>4</v>
      </c>
      <c r="B64" s="340" t="s">
        <v>380</v>
      </c>
      <c r="C64" s="340"/>
      <c r="D64" s="340"/>
      <c r="E64" s="490" t="str">
        <f>'[1]Family data'!$B$4</f>
        <v>5.6  Ft</v>
      </c>
      <c r="F64" s="490"/>
      <c r="G64" s="490"/>
    </row>
    <row r="65" spans="1:7">
      <c r="A65" s="365">
        <v>5</v>
      </c>
      <c r="B65" s="319" t="s">
        <v>381</v>
      </c>
      <c r="C65" s="320"/>
      <c r="D65" s="321"/>
      <c r="E65" s="464" t="str">
        <f>'[1]Family data'!$B$5</f>
        <v>INJURY SIGN ON FOREHEAD</v>
      </c>
      <c r="F65" s="464"/>
      <c r="G65" s="464"/>
    </row>
    <row r="66" spans="1:7">
      <c r="A66" s="366"/>
      <c r="B66" s="325"/>
      <c r="C66" s="326"/>
      <c r="D66" s="327"/>
      <c r="E66" s="464"/>
      <c r="F66" s="464"/>
      <c r="G66" s="464"/>
    </row>
    <row r="67" spans="1:7">
      <c r="A67" s="365">
        <v>6</v>
      </c>
      <c r="B67" s="341" t="s">
        <v>382</v>
      </c>
      <c r="C67" s="341"/>
      <c r="D67" s="341"/>
      <c r="E67" s="341"/>
      <c r="F67" s="341"/>
      <c r="G67" s="341"/>
    </row>
    <row r="68" spans="1:7">
      <c r="A68" s="366"/>
      <c r="B68" s="341"/>
      <c r="C68" s="341"/>
      <c r="D68" s="341"/>
      <c r="E68" s="341"/>
      <c r="F68" s="341"/>
      <c r="G68" s="341"/>
    </row>
    <row r="69" spans="1:7">
      <c r="A69" s="365">
        <v>7</v>
      </c>
      <c r="B69" s="341" t="s">
        <v>383</v>
      </c>
      <c r="C69" s="341"/>
      <c r="D69" s="341"/>
      <c r="E69" s="484" t="str">
        <f>[1]Mastersheet!$B$7</f>
        <v>NEAR STATION</v>
      </c>
      <c r="F69" s="485"/>
      <c r="G69" s="486"/>
    </row>
    <row r="70" spans="1:7">
      <c r="A70" s="366"/>
      <c r="B70" s="341"/>
      <c r="C70" s="341"/>
      <c r="D70" s="341"/>
      <c r="E70" s="487"/>
      <c r="F70" s="488"/>
      <c r="G70" s="489"/>
    </row>
    <row r="71" spans="1:7">
      <c r="A71" s="365">
        <v>8</v>
      </c>
      <c r="B71" s="341" t="s">
        <v>391</v>
      </c>
      <c r="C71" s="341"/>
      <c r="D71" s="341"/>
      <c r="E71" s="484" t="str">
        <f>[1]Mastersheet!$B$8</f>
        <v>NEAR STATION</v>
      </c>
      <c r="F71" s="485"/>
      <c r="G71" s="486"/>
    </row>
    <row r="72" spans="1:7">
      <c r="A72" s="366"/>
      <c r="B72" s="341"/>
      <c r="C72" s="341"/>
      <c r="D72" s="341"/>
      <c r="E72" s="487"/>
      <c r="F72" s="488"/>
      <c r="G72" s="489"/>
    </row>
    <row r="73" spans="1:7">
      <c r="A73" s="70">
        <v>9</v>
      </c>
      <c r="B73" s="341" t="str">
        <f>B28</f>
        <v>Father Name</v>
      </c>
      <c r="C73" s="341"/>
      <c r="D73" s="341"/>
      <c r="E73" s="341" t="str">
        <f>[1]Mastersheet!$G$3</f>
        <v>XYZ</v>
      </c>
      <c r="F73" s="341"/>
      <c r="G73" s="341"/>
    </row>
    <row r="74" spans="1:7">
      <c r="A74" s="329">
        <v>10</v>
      </c>
      <c r="B74" s="339" t="s">
        <v>385</v>
      </c>
      <c r="C74" s="339"/>
      <c r="D74" s="339"/>
      <c r="E74" s="339"/>
      <c r="F74" s="340" t="str">
        <f>PROPER([1]Pravesh!$I$197)</f>
        <v>Treasury  Bikaner</v>
      </c>
      <c r="G74" s="340"/>
    </row>
    <row r="75" spans="1:7">
      <c r="A75" s="338"/>
      <c r="B75" s="339"/>
      <c r="C75" s="339"/>
      <c r="D75" s="339"/>
      <c r="E75" s="339"/>
      <c r="F75" s="332" t="str">
        <f>F30</f>
        <v>State Bank Of India,Abcd Branch,Kotegate Bikaner</v>
      </c>
      <c r="G75" s="334"/>
    </row>
    <row r="76" spans="1:7">
      <c r="A76" s="330"/>
      <c r="B76" s="491"/>
      <c r="C76" s="491"/>
      <c r="D76" s="491"/>
      <c r="E76" s="491"/>
      <c r="F76" s="335"/>
      <c r="G76" s="337"/>
    </row>
    <row r="77" spans="1:7">
      <c r="A77" s="399">
        <v>11</v>
      </c>
      <c r="B77" s="399" t="str">
        <f>B32</f>
        <v xml:space="preserve">Joint photograph of </v>
      </c>
      <c r="C77" s="474"/>
      <c r="D77" s="114" t="str">
        <f>'[1]Family data'!$F$3</f>
        <v>Shri</v>
      </c>
      <c r="E77" s="385" t="str">
        <f>[1]Mastersheet!$B$3</f>
        <v>ABCD</v>
      </c>
      <c r="F77" s="385"/>
      <c r="G77" s="386"/>
    </row>
    <row r="78" spans="1:7">
      <c r="A78" s="399"/>
      <c r="B78" s="115" t="str">
        <f>B33</f>
        <v xml:space="preserve">with </v>
      </c>
      <c r="C78" s="116" t="str">
        <f>C33</f>
        <v>wife</v>
      </c>
      <c r="D78" s="116" t="str">
        <f>D33</f>
        <v>Smt</v>
      </c>
      <c r="E78" s="385" t="str">
        <f>E33</f>
        <v>DCQ</v>
      </c>
      <c r="F78" s="385"/>
      <c r="G78" s="386"/>
    </row>
    <row r="79" spans="1:7" ht="18.75" thickBot="1">
      <c r="A79" s="108"/>
      <c r="B79" s="54" t="s">
        <v>386</v>
      </c>
      <c r="C79" s="54"/>
      <c r="D79" s="54"/>
      <c r="E79" s="54"/>
      <c r="F79" s="54" t="str">
        <f>F34</f>
        <v/>
      </c>
      <c r="G79" s="54"/>
    </row>
    <row r="80" spans="1:7">
      <c r="A80" s="108"/>
      <c r="B80" s="475"/>
      <c r="C80" s="476"/>
      <c r="D80" s="476"/>
      <c r="E80" s="477"/>
      <c r="F80" s="483" t="str">
        <f>F35</f>
        <v/>
      </c>
      <c r="G80" s="473"/>
    </row>
    <row r="81" spans="1:7">
      <c r="A81" s="108"/>
      <c r="B81" s="478"/>
      <c r="C81" s="346"/>
      <c r="D81" s="346"/>
      <c r="E81" s="479"/>
      <c r="F81" s="483"/>
      <c r="G81" s="473"/>
    </row>
    <row r="82" spans="1:7">
      <c r="A82" s="108"/>
      <c r="B82" s="478"/>
      <c r="C82" s="346"/>
      <c r="D82" s="346"/>
      <c r="E82" s="479"/>
      <c r="F82" s="483"/>
      <c r="G82" s="473"/>
    </row>
    <row r="83" spans="1:7">
      <c r="A83" s="108"/>
      <c r="B83" s="478"/>
      <c r="C83" s="346"/>
      <c r="D83" s="346"/>
      <c r="E83" s="479"/>
      <c r="F83" s="483"/>
      <c r="G83" s="473"/>
    </row>
    <row r="84" spans="1:7" ht="18.75" thickBot="1">
      <c r="A84" s="108"/>
      <c r="B84" s="480"/>
      <c r="C84" s="481"/>
      <c r="D84" s="481"/>
      <c r="E84" s="482"/>
      <c r="F84" s="54"/>
      <c r="G84" s="54"/>
    </row>
    <row r="85" spans="1:7">
      <c r="A85" s="108"/>
      <c r="B85" s="54"/>
      <c r="C85" s="54"/>
      <c r="D85" s="54"/>
      <c r="E85" s="54"/>
      <c r="F85" s="472" t="s">
        <v>387</v>
      </c>
      <c r="G85" s="472"/>
    </row>
    <row r="86" spans="1:7">
      <c r="A86" s="54"/>
      <c r="B86" s="473" t="str">
        <f>B41</f>
        <v>Attested Joint Photograph</v>
      </c>
      <c r="C86" s="473"/>
      <c r="D86" s="473"/>
      <c r="E86" s="54"/>
      <c r="F86" s="109" t="s">
        <v>388</v>
      </c>
      <c r="G86" s="54"/>
    </row>
    <row r="87" spans="1:7">
      <c r="A87" s="54"/>
      <c r="B87" s="109" t="s">
        <v>389</v>
      </c>
      <c r="C87" s="110">
        <f ca="1">[1]Pravesh!$I$201</f>
        <v>45550</v>
      </c>
      <c r="D87" s="109"/>
      <c r="E87" s="54"/>
      <c r="F87" s="109"/>
      <c r="G87" s="109"/>
    </row>
    <row r="88" spans="1:7">
      <c r="A88" s="111"/>
      <c r="B88" s="109"/>
      <c r="C88" s="109"/>
      <c r="D88" s="54"/>
      <c r="E88" s="54"/>
      <c r="F88" s="54"/>
      <c r="G88" s="54"/>
    </row>
    <row r="89" spans="1:7">
      <c r="A89" s="111"/>
      <c r="B89" s="112"/>
      <c r="C89" s="109"/>
      <c r="D89" s="54"/>
      <c r="E89" s="472" t="s">
        <v>390</v>
      </c>
      <c r="F89" s="472"/>
      <c r="G89" s="472"/>
    </row>
    <row r="90" spans="1:7">
      <c r="A90" s="54"/>
      <c r="B90" s="54"/>
      <c r="C90" s="54"/>
      <c r="D90" s="54"/>
      <c r="E90" s="472"/>
      <c r="F90" s="472"/>
      <c r="G90" s="472"/>
    </row>
    <row r="91" spans="1:7">
      <c r="A91" s="54"/>
      <c r="B91" s="54"/>
      <c r="C91" s="54"/>
      <c r="D91" s="54"/>
      <c r="E91" s="111"/>
      <c r="F91" s="111"/>
      <c r="G91" s="113">
        <v>15</v>
      </c>
    </row>
    <row r="92" spans="1:7">
      <c r="A92" s="342" t="s">
        <v>374</v>
      </c>
      <c r="B92" s="342"/>
      <c r="C92" s="342"/>
      <c r="D92" s="342"/>
      <c r="E92" s="342"/>
      <c r="F92" s="342"/>
      <c r="G92" s="342"/>
    </row>
    <row r="93" spans="1:7">
      <c r="A93" s="342" t="s">
        <v>375</v>
      </c>
      <c r="B93" s="342"/>
      <c r="C93" s="342"/>
      <c r="D93" s="342"/>
      <c r="E93" s="342"/>
      <c r="F93" s="342"/>
      <c r="G93" s="342"/>
    </row>
    <row r="94" spans="1:7">
      <c r="A94" s="275" t="s">
        <v>376</v>
      </c>
      <c r="B94" s="275"/>
      <c r="C94" s="275"/>
      <c r="D94" s="275"/>
      <c r="E94" s="275"/>
      <c r="F94" s="275"/>
      <c r="G94" s="275"/>
    </row>
    <row r="95" spans="1:7">
      <c r="A95" s="342" t="s">
        <v>377</v>
      </c>
      <c r="B95" s="342"/>
      <c r="C95" s="342"/>
      <c r="D95" s="342"/>
      <c r="E95" s="342"/>
      <c r="F95" s="342"/>
      <c r="G95" s="342"/>
    </row>
    <row r="96" spans="1:7">
      <c r="A96" s="70">
        <v>1</v>
      </c>
      <c r="B96" s="340" t="s">
        <v>154</v>
      </c>
      <c r="C96" s="340"/>
      <c r="D96" s="340"/>
      <c r="E96" s="340" t="str">
        <f>[1]Mastersheet!$B$3</f>
        <v>ABCD</v>
      </c>
      <c r="F96" s="340"/>
      <c r="G96" s="340"/>
    </row>
    <row r="97" spans="1:7">
      <c r="A97" s="365">
        <v>2</v>
      </c>
      <c r="B97" s="340" t="s">
        <v>155</v>
      </c>
      <c r="C97" s="340"/>
      <c r="D97" s="340"/>
      <c r="E97" s="317">
        <f>[1]Mastersheet!$C$62</f>
        <v>23558</v>
      </c>
      <c r="F97" s="317"/>
      <c r="G97" s="317"/>
    </row>
    <row r="98" spans="1:7">
      <c r="A98" s="366"/>
      <c r="B98" s="340" t="s">
        <v>156</v>
      </c>
      <c r="C98" s="340"/>
      <c r="D98" s="340"/>
      <c r="E98" s="317" t="str">
        <f>[1]Mastersheet!$H$62</f>
        <v>30/06/2024</v>
      </c>
      <c r="F98" s="317"/>
      <c r="G98" s="317"/>
    </row>
    <row r="99" spans="1:7">
      <c r="A99" s="318">
        <v>3</v>
      </c>
      <c r="B99" s="319" t="s">
        <v>378</v>
      </c>
      <c r="C99" s="320"/>
      <c r="D99" s="321"/>
      <c r="E99" s="89">
        <v>1</v>
      </c>
      <c r="F99" s="362"/>
      <c r="G99" s="362"/>
    </row>
    <row r="100" spans="1:7">
      <c r="A100" s="318"/>
      <c r="B100" s="322"/>
      <c r="C100" s="323"/>
      <c r="D100" s="324"/>
      <c r="E100" s="89">
        <v>2</v>
      </c>
      <c r="F100" s="362"/>
      <c r="G100" s="362"/>
    </row>
    <row r="101" spans="1:7">
      <c r="A101" s="318"/>
      <c r="B101" s="325"/>
      <c r="C101" s="326"/>
      <c r="D101" s="327"/>
      <c r="E101" s="89">
        <v>3</v>
      </c>
      <c r="F101" s="362"/>
      <c r="G101" s="362"/>
    </row>
    <row r="102" spans="1:7">
      <c r="A102" s="318"/>
      <c r="B102" s="362" t="s">
        <v>228</v>
      </c>
      <c r="C102" s="374" t="s">
        <v>157</v>
      </c>
      <c r="D102" s="374"/>
      <c r="E102" s="374"/>
      <c r="F102" s="374"/>
      <c r="G102" s="374"/>
    </row>
    <row r="103" spans="1:7">
      <c r="A103" s="318"/>
      <c r="B103" s="362"/>
      <c r="C103" s="374"/>
      <c r="D103" s="374"/>
      <c r="E103" s="374"/>
      <c r="F103" s="374"/>
      <c r="G103" s="374"/>
    </row>
    <row r="104" spans="1:7">
      <c r="A104" s="318"/>
      <c r="B104" s="362" t="s">
        <v>230</v>
      </c>
      <c r="C104" s="374" t="s">
        <v>379</v>
      </c>
      <c r="D104" s="374"/>
      <c r="E104" s="374"/>
      <c r="F104" s="374"/>
      <c r="G104" s="374"/>
    </row>
    <row r="105" spans="1:7">
      <c r="A105" s="318"/>
      <c r="B105" s="362"/>
      <c r="C105" s="374"/>
      <c r="D105" s="374"/>
      <c r="E105" s="374"/>
      <c r="F105" s="374"/>
      <c r="G105" s="374"/>
    </row>
    <row r="106" spans="1:7">
      <c r="A106" s="318"/>
      <c r="B106" s="362"/>
      <c r="C106" s="374"/>
      <c r="D106" s="374"/>
      <c r="E106" s="374"/>
      <c r="F106" s="374"/>
      <c r="G106" s="374"/>
    </row>
    <row r="107" spans="1:7">
      <c r="A107" s="318"/>
      <c r="B107" s="362" t="s">
        <v>295</v>
      </c>
      <c r="C107" s="374" t="s">
        <v>159</v>
      </c>
      <c r="D107" s="374"/>
      <c r="E107" s="374"/>
      <c r="F107" s="374"/>
      <c r="G107" s="374"/>
    </row>
    <row r="108" spans="1:7">
      <c r="A108" s="318"/>
      <c r="B108" s="362"/>
      <c r="C108" s="374"/>
      <c r="D108" s="374"/>
      <c r="E108" s="374"/>
      <c r="F108" s="374"/>
      <c r="G108" s="374"/>
    </row>
    <row r="109" spans="1:7">
      <c r="A109" s="70">
        <v>4</v>
      </c>
      <c r="B109" s="340" t="s">
        <v>380</v>
      </c>
      <c r="C109" s="340"/>
      <c r="D109" s="340"/>
      <c r="E109" s="490" t="str">
        <f>'[1]Family data'!$B$4</f>
        <v>5.6  Ft</v>
      </c>
      <c r="F109" s="490"/>
      <c r="G109" s="490"/>
    </row>
    <row r="110" spans="1:7">
      <c r="A110" s="365">
        <v>5</v>
      </c>
      <c r="B110" s="319" t="s">
        <v>381</v>
      </c>
      <c r="C110" s="320"/>
      <c r="D110" s="321"/>
      <c r="E110" s="464" t="str">
        <f>'[1]Family data'!$B$5</f>
        <v>INJURY SIGN ON FOREHEAD</v>
      </c>
      <c r="F110" s="464"/>
      <c r="G110" s="464"/>
    </row>
    <row r="111" spans="1:7">
      <c r="A111" s="366"/>
      <c r="B111" s="325"/>
      <c r="C111" s="326"/>
      <c r="D111" s="327"/>
      <c r="E111" s="464"/>
      <c r="F111" s="464"/>
      <c r="G111" s="464"/>
    </row>
    <row r="112" spans="1:7">
      <c r="A112" s="365">
        <v>6</v>
      </c>
      <c r="B112" s="341" t="s">
        <v>382</v>
      </c>
      <c r="C112" s="341"/>
      <c r="D112" s="341"/>
      <c r="E112" s="341"/>
      <c r="F112" s="341"/>
      <c r="G112" s="341"/>
    </row>
    <row r="113" spans="1:7">
      <c r="A113" s="366"/>
      <c r="B113" s="341"/>
      <c r="C113" s="341"/>
      <c r="D113" s="341"/>
      <c r="E113" s="341"/>
      <c r="F113" s="341"/>
      <c r="G113" s="341"/>
    </row>
    <row r="114" spans="1:7">
      <c r="A114" s="365">
        <v>7</v>
      </c>
      <c r="B114" s="341" t="s">
        <v>383</v>
      </c>
      <c r="C114" s="341"/>
      <c r="D114" s="341"/>
      <c r="E114" s="484" t="str">
        <f>[1]Mastersheet!$B$7</f>
        <v>NEAR STATION</v>
      </c>
      <c r="F114" s="485"/>
      <c r="G114" s="486"/>
    </row>
    <row r="115" spans="1:7">
      <c r="A115" s="366"/>
      <c r="B115" s="341"/>
      <c r="C115" s="341"/>
      <c r="D115" s="341"/>
      <c r="E115" s="487"/>
      <c r="F115" s="488"/>
      <c r="G115" s="489"/>
    </row>
    <row r="116" spans="1:7">
      <c r="A116" s="365">
        <v>8</v>
      </c>
      <c r="B116" s="341" t="s">
        <v>391</v>
      </c>
      <c r="C116" s="341"/>
      <c r="D116" s="341"/>
      <c r="E116" s="484" t="str">
        <f>[1]Mastersheet!$B$8</f>
        <v>NEAR STATION</v>
      </c>
      <c r="F116" s="485"/>
      <c r="G116" s="486"/>
    </row>
    <row r="117" spans="1:7">
      <c r="A117" s="366"/>
      <c r="B117" s="341"/>
      <c r="C117" s="341"/>
      <c r="D117" s="341"/>
      <c r="E117" s="487"/>
      <c r="F117" s="488"/>
      <c r="G117" s="489"/>
    </row>
    <row r="118" spans="1:7" ht="18" customHeight="1">
      <c r="A118" s="70">
        <v>9</v>
      </c>
      <c r="B118" s="341" t="str">
        <f>B73</f>
        <v>Father Name</v>
      </c>
      <c r="C118" s="341"/>
      <c r="D118" s="341"/>
      <c r="E118" s="341" t="str">
        <f>[1]Mastersheet!$G$3</f>
        <v>XYZ</v>
      </c>
      <c r="F118" s="341"/>
      <c r="G118" s="341"/>
    </row>
    <row r="119" spans="1:7">
      <c r="A119" s="329">
        <v>10</v>
      </c>
      <c r="B119" s="339" t="s">
        <v>385</v>
      </c>
      <c r="C119" s="339"/>
      <c r="D119" s="339"/>
      <c r="E119" s="339"/>
      <c r="F119" s="340" t="str">
        <f>PROPER([1]Pravesh!$I$197)</f>
        <v>Treasury  Bikaner</v>
      </c>
      <c r="G119" s="340"/>
    </row>
    <row r="120" spans="1:7">
      <c r="A120" s="338"/>
      <c r="B120" s="339"/>
      <c r="C120" s="339"/>
      <c r="D120" s="339"/>
      <c r="E120" s="339"/>
      <c r="F120" s="332" t="str">
        <f>F30</f>
        <v>State Bank Of India,Abcd Branch,Kotegate Bikaner</v>
      </c>
      <c r="G120" s="334"/>
    </row>
    <row r="121" spans="1:7">
      <c r="A121" s="330"/>
      <c r="B121" s="339"/>
      <c r="C121" s="339"/>
      <c r="D121" s="339"/>
      <c r="E121" s="339"/>
      <c r="F121" s="335"/>
      <c r="G121" s="337"/>
    </row>
    <row r="122" spans="1:7">
      <c r="A122" s="399">
        <v>11</v>
      </c>
      <c r="B122" s="399" t="str">
        <f>B77</f>
        <v xml:space="preserve">Joint photograph of </v>
      </c>
      <c r="C122" s="474"/>
      <c r="D122" s="114" t="str">
        <f>'[1]Family data'!$F$3</f>
        <v>Shri</v>
      </c>
      <c r="E122" s="385" t="str">
        <f>[1]Mastersheet!$B$3</f>
        <v>ABCD</v>
      </c>
      <c r="F122" s="385"/>
      <c r="G122" s="386"/>
    </row>
    <row r="123" spans="1:7">
      <c r="A123" s="399"/>
      <c r="B123" s="115" t="str">
        <f>B78</f>
        <v xml:space="preserve">with </v>
      </c>
      <c r="C123" s="116" t="str">
        <f>C78</f>
        <v>wife</v>
      </c>
      <c r="D123" s="116" t="str">
        <f>D78</f>
        <v>Smt</v>
      </c>
      <c r="E123" s="385" t="str">
        <f>E78</f>
        <v>DCQ</v>
      </c>
      <c r="F123" s="385"/>
      <c r="G123" s="386"/>
    </row>
    <row r="124" spans="1:7" ht="18.75" thickBot="1">
      <c r="A124" s="108"/>
      <c r="B124" s="54" t="s">
        <v>386</v>
      </c>
      <c r="C124" s="54"/>
      <c r="D124" s="54"/>
      <c r="E124" s="54"/>
      <c r="F124" s="54" t="str">
        <f>F79</f>
        <v/>
      </c>
      <c r="G124" s="54"/>
    </row>
    <row r="125" spans="1:7">
      <c r="A125" s="108"/>
      <c r="B125" s="475"/>
      <c r="C125" s="476"/>
      <c r="D125" s="476"/>
      <c r="E125" s="477"/>
      <c r="F125" s="483" t="str">
        <f>F80</f>
        <v/>
      </c>
      <c r="G125" s="473"/>
    </row>
    <row r="126" spans="1:7">
      <c r="A126" s="108"/>
      <c r="B126" s="478"/>
      <c r="C126" s="346"/>
      <c r="D126" s="346"/>
      <c r="E126" s="479"/>
      <c r="F126" s="483"/>
      <c r="G126" s="473"/>
    </row>
    <row r="127" spans="1:7">
      <c r="A127" s="108"/>
      <c r="B127" s="478"/>
      <c r="C127" s="346"/>
      <c r="D127" s="346"/>
      <c r="E127" s="479"/>
      <c r="F127" s="483"/>
      <c r="G127" s="473"/>
    </row>
    <row r="128" spans="1:7">
      <c r="A128" s="108"/>
      <c r="B128" s="478"/>
      <c r="C128" s="346"/>
      <c r="D128" s="346"/>
      <c r="E128" s="479"/>
      <c r="F128" s="483"/>
      <c r="G128" s="473"/>
    </row>
    <row r="129" spans="1:7" ht="18.75" thickBot="1">
      <c r="A129" s="108"/>
      <c r="B129" s="480"/>
      <c r="C129" s="481"/>
      <c r="D129" s="481"/>
      <c r="E129" s="482"/>
      <c r="F129" s="54"/>
      <c r="G129" s="54"/>
    </row>
    <row r="130" spans="1:7" ht="18" customHeight="1">
      <c r="A130" s="108"/>
      <c r="B130" s="54"/>
      <c r="C130" s="54"/>
      <c r="D130" s="54"/>
      <c r="E130" s="54"/>
      <c r="F130" s="472" t="s">
        <v>387</v>
      </c>
      <c r="G130" s="472"/>
    </row>
    <row r="131" spans="1:7" ht="18" customHeight="1">
      <c r="A131" s="54"/>
      <c r="B131" s="473" t="str">
        <f>B86</f>
        <v>Attested Joint Photograph</v>
      </c>
      <c r="C131" s="473"/>
      <c r="D131" s="473"/>
      <c r="E131" s="54"/>
      <c r="F131" s="109" t="s">
        <v>388</v>
      </c>
      <c r="G131" s="54"/>
    </row>
    <row r="132" spans="1:7">
      <c r="A132" s="54"/>
      <c r="B132" s="109" t="s">
        <v>389</v>
      </c>
      <c r="C132" s="110">
        <f ca="1">[1]Pravesh!$I$201</f>
        <v>45550</v>
      </c>
      <c r="D132" s="109"/>
      <c r="E132" s="54"/>
      <c r="F132" s="109"/>
      <c r="G132" s="109"/>
    </row>
    <row r="133" spans="1:7">
      <c r="A133" s="111"/>
      <c r="B133" s="109"/>
      <c r="C133" s="109"/>
      <c r="D133" s="54"/>
      <c r="E133" s="54"/>
      <c r="F133" s="54"/>
      <c r="G133" s="54"/>
    </row>
    <row r="134" spans="1:7">
      <c r="A134" s="111"/>
      <c r="B134" s="112"/>
      <c r="C134" s="109"/>
      <c r="D134" s="54"/>
      <c r="E134" s="472" t="s">
        <v>390</v>
      </c>
      <c r="F134" s="472"/>
      <c r="G134" s="472"/>
    </row>
    <row r="135" spans="1:7">
      <c r="A135" s="54"/>
      <c r="B135" s="54"/>
      <c r="C135" s="54"/>
      <c r="D135" s="54"/>
      <c r="E135" s="472"/>
      <c r="F135" s="472"/>
      <c r="G135" s="472"/>
    </row>
  </sheetData>
  <mergeCells count="152">
    <mergeCell ref="A2:G2"/>
    <mergeCell ref="A3:G3"/>
    <mergeCell ref="A4:G4"/>
    <mergeCell ref="A5:G5"/>
    <mergeCell ref="K5:S5"/>
    <mergeCell ref="B6:D6"/>
    <mergeCell ref="E6:G6"/>
    <mergeCell ref="B12:B13"/>
    <mergeCell ref="C12:G13"/>
    <mergeCell ref="B14:B16"/>
    <mergeCell ref="C14:G16"/>
    <mergeCell ref="B17:B18"/>
    <mergeCell ref="C17:G18"/>
    <mergeCell ref="A7:A8"/>
    <mergeCell ref="B7:D7"/>
    <mergeCell ref="E7:G7"/>
    <mergeCell ref="B8:D8"/>
    <mergeCell ref="E8:G8"/>
    <mergeCell ref="A9:A18"/>
    <mergeCell ref="B9:D11"/>
    <mergeCell ref="F9:G9"/>
    <mergeCell ref="F10:G10"/>
    <mergeCell ref="F11:G11"/>
    <mergeCell ref="A24:A25"/>
    <mergeCell ref="B24:D25"/>
    <mergeCell ref="E24:G25"/>
    <mergeCell ref="A26:A27"/>
    <mergeCell ref="B26:D27"/>
    <mergeCell ref="E26:G27"/>
    <mergeCell ref="B19:D19"/>
    <mergeCell ref="E19:G19"/>
    <mergeCell ref="A20:A21"/>
    <mergeCell ref="B20:D21"/>
    <mergeCell ref="E20:G21"/>
    <mergeCell ref="A22:A23"/>
    <mergeCell ref="B22:G23"/>
    <mergeCell ref="A32:A33"/>
    <mergeCell ref="B32:C32"/>
    <mergeCell ref="E32:G32"/>
    <mergeCell ref="E33:G33"/>
    <mergeCell ref="F34:G34"/>
    <mergeCell ref="B35:E39"/>
    <mergeCell ref="F35:G38"/>
    <mergeCell ref="B28:D28"/>
    <mergeCell ref="E28:G28"/>
    <mergeCell ref="A29:A31"/>
    <mergeCell ref="B29:E31"/>
    <mergeCell ref="F29:G29"/>
    <mergeCell ref="F30:G31"/>
    <mergeCell ref="A50:G50"/>
    <mergeCell ref="B51:D51"/>
    <mergeCell ref="E51:G51"/>
    <mergeCell ref="A52:A53"/>
    <mergeCell ref="B52:D52"/>
    <mergeCell ref="E52:G52"/>
    <mergeCell ref="B53:D53"/>
    <mergeCell ref="E53:G53"/>
    <mergeCell ref="F40:G40"/>
    <mergeCell ref="B41:D41"/>
    <mergeCell ref="E44:G45"/>
    <mergeCell ref="A47:G47"/>
    <mergeCell ref="A48:G48"/>
    <mergeCell ref="A49:G49"/>
    <mergeCell ref="A67:A68"/>
    <mergeCell ref="B67:G68"/>
    <mergeCell ref="A69:A70"/>
    <mergeCell ref="B69:D70"/>
    <mergeCell ref="E69:G70"/>
    <mergeCell ref="A71:A72"/>
    <mergeCell ref="B71:D72"/>
    <mergeCell ref="E71:G72"/>
    <mergeCell ref="C62:G63"/>
    <mergeCell ref="B64:D64"/>
    <mergeCell ref="E64:G64"/>
    <mergeCell ref="A65:A66"/>
    <mergeCell ref="B65:D66"/>
    <mergeCell ref="E65:G66"/>
    <mergeCell ref="A54:A63"/>
    <mergeCell ref="B54:D56"/>
    <mergeCell ref="F54:G54"/>
    <mergeCell ref="F55:G55"/>
    <mergeCell ref="F56:G56"/>
    <mergeCell ref="B57:B58"/>
    <mergeCell ref="C57:G58"/>
    <mergeCell ref="B59:B61"/>
    <mergeCell ref="C59:G61"/>
    <mergeCell ref="B62:B63"/>
    <mergeCell ref="A77:A78"/>
    <mergeCell ref="B77:C77"/>
    <mergeCell ref="E77:G77"/>
    <mergeCell ref="E78:G78"/>
    <mergeCell ref="B80:E84"/>
    <mergeCell ref="F80:G83"/>
    <mergeCell ref="B73:D73"/>
    <mergeCell ref="E73:G73"/>
    <mergeCell ref="A74:A76"/>
    <mergeCell ref="B74:E76"/>
    <mergeCell ref="F74:G74"/>
    <mergeCell ref="F75:G76"/>
    <mergeCell ref="A95:G95"/>
    <mergeCell ref="B96:D96"/>
    <mergeCell ref="E96:G96"/>
    <mergeCell ref="A97:A98"/>
    <mergeCell ref="B97:D97"/>
    <mergeCell ref="E97:G97"/>
    <mergeCell ref="B98:D98"/>
    <mergeCell ref="E98:G98"/>
    <mergeCell ref="F85:G85"/>
    <mergeCell ref="B86:D86"/>
    <mergeCell ref="E89:G90"/>
    <mergeCell ref="A92:G92"/>
    <mergeCell ref="A93:G93"/>
    <mergeCell ref="A94:G94"/>
    <mergeCell ref="C107:G108"/>
    <mergeCell ref="B109:D109"/>
    <mergeCell ref="E109:G109"/>
    <mergeCell ref="A110:A111"/>
    <mergeCell ref="B110:D111"/>
    <mergeCell ref="E110:G111"/>
    <mergeCell ref="A99:A108"/>
    <mergeCell ref="B99:D101"/>
    <mergeCell ref="F99:G99"/>
    <mergeCell ref="F100:G100"/>
    <mergeCell ref="F101:G101"/>
    <mergeCell ref="B102:B103"/>
    <mergeCell ref="C102:G103"/>
    <mergeCell ref="B104:B106"/>
    <mergeCell ref="C104:G106"/>
    <mergeCell ref="B107:B108"/>
    <mergeCell ref="B118:D118"/>
    <mergeCell ref="E118:G118"/>
    <mergeCell ref="A119:A121"/>
    <mergeCell ref="B119:E121"/>
    <mergeCell ref="F119:G119"/>
    <mergeCell ref="A112:A113"/>
    <mergeCell ref="B112:G113"/>
    <mergeCell ref="A114:A115"/>
    <mergeCell ref="B114:D115"/>
    <mergeCell ref="E114:G115"/>
    <mergeCell ref="A116:A117"/>
    <mergeCell ref="B116:D117"/>
    <mergeCell ref="E116:G117"/>
    <mergeCell ref="F120:G121"/>
    <mergeCell ref="F130:G130"/>
    <mergeCell ref="B131:D131"/>
    <mergeCell ref="E134:G135"/>
    <mergeCell ref="A122:A123"/>
    <mergeCell ref="B122:C122"/>
    <mergeCell ref="E122:G122"/>
    <mergeCell ref="E123:G123"/>
    <mergeCell ref="B125:E129"/>
    <mergeCell ref="F125:G128"/>
  </mergeCells>
  <pageMargins left="0.55118110236220474" right="0.35433070866141736" top="0.43307086614173229" bottom="0.51181102362204722" header="0.35433070866141736" footer="0.47244094488188981"/>
  <pageSetup paperSize="9" scale="98" orientation="portrait" r:id="rId1"/>
  <headerFooter alignWithMargins="0">
    <oddFooter>&amp;L16.18.1.22.5.19.8√97263.0458756048</oddFooter>
  </headerFooter>
  <rowBreaks count="2" manualBreakCount="2">
    <brk id="45" max="6" man="1"/>
    <brk id="90" max="6" man="1"/>
  </rowBreaks>
</worksheet>
</file>

<file path=xl/worksheets/sheet8.xml><?xml version="1.0" encoding="utf-8"?>
<worksheet xmlns="http://schemas.openxmlformats.org/spreadsheetml/2006/main" xmlns:r="http://schemas.openxmlformats.org/officeDocument/2006/relationships">
  <sheetPr codeName="Sheet12">
    <tabColor indexed="22"/>
  </sheetPr>
  <dimension ref="A1:S57"/>
  <sheetViews>
    <sheetView view="pageBreakPreview" topLeftCell="A20" zoomScaleSheetLayoutView="100" workbookViewId="0">
      <selection activeCell="M7" sqref="M7"/>
    </sheetView>
  </sheetViews>
  <sheetFormatPr defaultColWidth="9.140625" defaultRowHeight="18.75" customHeight="1"/>
  <cols>
    <col min="1" max="8" width="9.140625" style="117"/>
    <col min="9" max="9" width="13.42578125" style="117" customWidth="1"/>
    <col min="10" max="16384" width="9.140625" style="117"/>
  </cols>
  <sheetData>
    <row r="1" spans="1:9" ht="18.75" customHeight="1">
      <c r="I1" s="118">
        <v>16</v>
      </c>
    </row>
    <row r="2" spans="1:9" ht="18.75" customHeight="1">
      <c r="A2" s="342" t="s">
        <v>392</v>
      </c>
      <c r="B2" s="342"/>
      <c r="C2" s="342"/>
      <c r="D2" s="342"/>
      <c r="E2" s="342"/>
      <c r="F2" s="342"/>
      <c r="G2" s="342"/>
      <c r="H2" s="342"/>
      <c r="I2" s="342"/>
    </row>
    <row r="3" spans="1:9" ht="18.75" customHeight="1">
      <c r="A3" s="275" t="s">
        <v>393</v>
      </c>
      <c r="B3" s="275"/>
      <c r="C3" s="275"/>
      <c r="D3" s="275"/>
      <c r="E3" s="275"/>
      <c r="F3" s="275"/>
      <c r="G3" s="275"/>
      <c r="H3" s="275"/>
      <c r="I3" s="275"/>
    </row>
    <row r="4" spans="1:9" ht="18.75" customHeight="1">
      <c r="A4" s="342" t="s">
        <v>394</v>
      </c>
      <c r="B4" s="342"/>
      <c r="C4" s="342"/>
      <c r="D4" s="342"/>
      <c r="E4" s="342"/>
      <c r="F4" s="342"/>
      <c r="G4" s="342"/>
      <c r="H4" s="342"/>
      <c r="I4" s="342"/>
    </row>
    <row r="5" spans="1:9" ht="18.75" customHeight="1">
      <c r="A5" s="342" t="s">
        <v>114</v>
      </c>
      <c r="B5" s="342"/>
      <c r="C5" s="342"/>
      <c r="D5" s="342"/>
      <c r="E5" s="342"/>
      <c r="F5" s="342"/>
      <c r="G5" s="342"/>
      <c r="H5" s="342"/>
      <c r="I5" s="342"/>
    </row>
    <row r="6" spans="1:9" ht="18.75" customHeight="1">
      <c r="A6" s="54"/>
      <c r="B6" s="119"/>
      <c r="C6" s="507" t="str">
        <f>[1]Mastersheet!G4</f>
        <v>SECONDARY EDUCATION</v>
      </c>
      <c r="D6" s="507"/>
      <c r="E6" s="507"/>
      <c r="F6" s="342" t="s">
        <v>115</v>
      </c>
      <c r="G6" s="342"/>
      <c r="H6" s="119"/>
      <c r="I6" s="119"/>
    </row>
    <row r="7" spans="1:9" ht="11.25" customHeight="1">
      <c r="A7" s="54"/>
      <c r="B7" s="119"/>
      <c r="C7" s="120"/>
      <c r="D7" s="120"/>
      <c r="E7" s="120"/>
      <c r="F7" s="121"/>
      <c r="G7" s="121"/>
      <c r="H7" s="119"/>
      <c r="I7" s="119"/>
    </row>
    <row r="8" spans="1:9" ht="18.75" customHeight="1">
      <c r="A8" s="54" t="s">
        <v>395</v>
      </c>
      <c r="B8" s="275"/>
      <c r="C8" s="275"/>
      <c r="D8" s="275"/>
      <c r="E8" s="275"/>
      <c r="F8" s="54" t="s">
        <v>396</v>
      </c>
      <c r="G8" s="54"/>
      <c r="H8" s="275"/>
      <c r="I8" s="275"/>
    </row>
    <row r="9" spans="1:9" ht="18.75" customHeight="1">
      <c r="A9" s="54"/>
      <c r="B9" s="54"/>
      <c r="C9" s="54"/>
      <c r="D9" s="54"/>
      <c r="E9" s="54"/>
      <c r="F9" s="54"/>
      <c r="G9" s="54"/>
      <c r="H9" s="54"/>
      <c r="I9" s="54"/>
    </row>
    <row r="10" spans="1:9" ht="18.75" customHeight="1">
      <c r="A10" s="342" t="s">
        <v>397</v>
      </c>
      <c r="B10" s="342"/>
      <c r="C10" s="342"/>
      <c r="D10" s="342"/>
      <c r="E10" s="342"/>
      <c r="F10" s="342"/>
      <c r="G10" s="342"/>
      <c r="H10" s="342"/>
      <c r="I10" s="342"/>
    </row>
    <row r="11" spans="1:9" ht="7.5" customHeight="1">
      <c r="A11" s="121"/>
      <c r="B11" s="121"/>
      <c r="C11" s="121"/>
      <c r="D11" s="121"/>
      <c r="E11" s="121"/>
      <c r="F11" s="121"/>
      <c r="G11" s="121"/>
      <c r="H11" s="121"/>
      <c r="I11" s="121"/>
    </row>
    <row r="12" spans="1:9" ht="22.5" customHeight="1">
      <c r="A12" s="54"/>
      <c r="B12" s="54" t="str">
        <f>'[1]Family data'!F3</f>
        <v>Shri</v>
      </c>
      <c r="C12" s="275" t="str">
        <f>[1]Mastersheet!B3</f>
        <v>ABCD</v>
      </c>
      <c r="D12" s="275"/>
      <c r="E12" s="275"/>
      <c r="F12" s="275"/>
      <c r="G12" s="275" t="s">
        <v>398</v>
      </c>
      <c r="H12" s="275"/>
      <c r="I12" s="275"/>
    </row>
    <row r="13" spans="1:9" ht="22.5" customHeight="1">
      <c r="A13" s="503" t="str">
        <f>[1]Mastersheet!B4</f>
        <v>S.D.I.</v>
      </c>
      <c r="B13" s="503"/>
      <c r="C13" s="503"/>
      <c r="D13" s="503"/>
      <c r="E13" s="275" t="s">
        <v>399</v>
      </c>
      <c r="F13" s="275"/>
      <c r="G13" s="275" t="str">
        <f>[1]Mastersheet!G5</f>
        <v>Subordinate Services</v>
      </c>
      <c r="H13" s="275"/>
      <c r="I13" s="275"/>
    </row>
    <row r="14" spans="1:9" ht="25.5" customHeight="1">
      <c r="A14" s="504" t="s">
        <v>400</v>
      </c>
      <c r="B14" s="504"/>
      <c r="C14" s="504"/>
      <c r="D14" s="504"/>
      <c r="E14" s="504"/>
      <c r="F14" s="504"/>
      <c r="G14" s="504"/>
      <c r="H14" s="505" t="str">
        <f>D54</f>
        <v>superannuation</v>
      </c>
      <c r="I14" s="505"/>
    </row>
    <row r="15" spans="1:9" ht="22.5" customHeight="1">
      <c r="A15" s="504" t="s">
        <v>401</v>
      </c>
      <c r="B15" s="504"/>
      <c r="C15" s="506" t="str">
        <f>[1]Mastersheet!H62</f>
        <v>30/06/2024</v>
      </c>
      <c r="D15" s="506"/>
    </row>
    <row r="16" spans="1:9" ht="15.75" hidden="1" customHeight="1">
      <c r="C16" s="122" t="s">
        <v>402</v>
      </c>
      <c r="D16" s="505" t="str">
        <f>[1]Pravesh!I59</f>
        <v>60  Year,0  Month  and  2  Days</v>
      </c>
      <c r="E16" s="505"/>
      <c r="F16" s="505"/>
      <c r="G16" s="505"/>
      <c r="H16" s="123"/>
      <c r="I16" s="123"/>
    </row>
    <row r="17" spans="1:19" ht="18.75" customHeight="1">
      <c r="A17" s="124">
        <v>2</v>
      </c>
      <c r="B17" s="502" t="s">
        <v>403</v>
      </c>
      <c r="C17" s="502"/>
      <c r="D17" s="502"/>
      <c r="E17" s="502"/>
      <c r="F17" s="502"/>
      <c r="G17" s="502"/>
      <c r="H17" s="269" t="str">
        <f>B12</f>
        <v>Shri</v>
      </c>
      <c r="I17" s="269"/>
      <c r="M17" s="56"/>
      <c r="N17" s="56"/>
    </row>
    <row r="18" spans="1:19" ht="18.75" customHeight="1">
      <c r="A18" s="56"/>
      <c r="B18" s="269" t="str">
        <f>C12</f>
        <v>ABCD</v>
      </c>
      <c r="C18" s="269"/>
      <c r="D18" s="269"/>
      <c r="E18" s="269"/>
      <c r="F18" s="269"/>
      <c r="G18" s="117" t="s">
        <v>404</v>
      </c>
      <c r="K18" s="56"/>
      <c r="L18" s="56"/>
      <c r="M18" s="56"/>
      <c r="N18" s="56"/>
    </row>
    <row r="19" spans="1:19" ht="18.75" customHeight="1">
      <c r="A19" s="125" t="s">
        <v>405</v>
      </c>
      <c r="B19" s="276" t="s">
        <v>406</v>
      </c>
      <c r="C19" s="276"/>
      <c r="D19" s="276"/>
      <c r="E19" s="276"/>
      <c r="F19" s="276"/>
      <c r="G19" s="276"/>
      <c r="H19" s="276"/>
      <c r="I19" s="276"/>
    </row>
    <row r="20" spans="1:19" ht="18.75" customHeight="1">
      <c r="A20" s="125"/>
      <c r="B20" s="276"/>
      <c r="C20" s="276"/>
      <c r="D20" s="276"/>
      <c r="E20" s="276"/>
      <c r="F20" s="276"/>
      <c r="G20" s="276"/>
      <c r="H20" s="276"/>
      <c r="I20" s="276"/>
    </row>
    <row r="21" spans="1:19" ht="18.75" customHeight="1">
      <c r="A21" s="125" t="s">
        <v>407</v>
      </c>
      <c r="B21" s="276" t="s">
        <v>408</v>
      </c>
      <c r="C21" s="276"/>
      <c r="D21" s="276"/>
      <c r="E21" s="276"/>
      <c r="F21" s="276"/>
      <c r="G21" s="276"/>
      <c r="H21" s="276"/>
      <c r="I21" s="276"/>
    </row>
    <row r="22" spans="1:19" ht="18.75" customHeight="1">
      <c r="A22" s="56"/>
      <c r="B22" s="276"/>
      <c r="C22" s="276"/>
      <c r="D22" s="276"/>
      <c r="E22" s="276"/>
      <c r="F22" s="276"/>
      <c r="G22" s="276"/>
      <c r="H22" s="276"/>
      <c r="I22" s="276"/>
      <c r="K22" s="269"/>
      <c r="L22" s="269"/>
      <c r="M22" s="269"/>
      <c r="N22" s="269"/>
      <c r="O22" s="269"/>
      <c r="P22" s="269"/>
      <c r="Q22" s="269"/>
      <c r="R22" s="269"/>
      <c r="S22" s="269"/>
    </row>
    <row r="23" spans="1:19" ht="18.75" customHeight="1">
      <c r="A23" s="125" t="s">
        <v>409</v>
      </c>
      <c r="B23" s="276" t="s">
        <v>410</v>
      </c>
      <c r="C23" s="276"/>
      <c r="D23" s="276"/>
      <c r="E23" s="276"/>
      <c r="F23" s="276"/>
      <c r="G23" s="276"/>
      <c r="H23" s="276"/>
      <c r="I23" s="276"/>
      <c r="K23" s="269"/>
      <c r="L23" s="269"/>
      <c r="M23" s="269"/>
      <c r="N23" s="269"/>
      <c r="O23" s="269"/>
      <c r="P23" s="269"/>
      <c r="Q23" s="269"/>
      <c r="R23" s="269"/>
      <c r="S23" s="269"/>
    </row>
    <row r="24" spans="1:19" ht="18.75" customHeight="1">
      <c r="A24" s="56"/>
      <c r="B24" s="56"/>
      <c r="C24" s="56"/>
      <c r="D24" s="56"/>
      <c r="E24" s="56"/>
      <c r="F24" s="56"/>
      <c r="G24" s="56"/>
      <c r="H24" s="56"/>
      <c r="I24" s="56"/>
      <c r="K24" s="269"/>
      <c r="L24" s="269"/>
      <c r="M24" s="269"/>
      <c r="N24" s="269"/>
      <c r="O24" s="269"/>
      <c r="P24" s="269"/>
      <c r="Q24" s="269"/>
      <c r="R24" s="269"/>
      <c r="S24" s="269"/>
    </row>
    <row r="25" spans="1:19" ht="18.75" customHeight="1">
      <c r="A25" s="54"/>
      <c r="B25" s="499" t="s">
        <v>411</v>
      </c>
      <c r="C25" s="499"/>
      <c r="D25" s="499"/>
      <c r="E25" s="275" t="s">
        <v>169</v>
      </c>
      <c r="F25" s="275"/>
      <c r="G25" s="275"/>
      <c r="H25" s="275"/>
      <c r="I25" s="275"/>
      <c r="K25" s="269"/>
      <c r="L25" s="269"/>
      <c r="M25" s="269"/>
      <c r="N25" s="269"/>
      <c r="O25" s="269"/>
      <c r="P25" s="269"/>
      <c r="Q25" s="269"/>
      <c r="R25" s="269"/>
      <c r="S25" s="269"/>
    </row>
    <row r="26" spans="1:19" ht="18.75" customHeight="1">
      <c r="A26" s="54"/>
      <c r="B26" s="499"/>
      <c r="C26" s="499"/>
      <c r="D26" s="499"/>
      <c r="E26" s="108"/>
      <c r="F26" s="108"/>
      <c r="G26" s="108"/>
      <c r="H26" s="108"/>
      <c r="I26" s="108"/>
      <c r="K26" s="269"/>
      <c r="L26" s="269"/>
      <c r="M26" s="269"/>
      <c r="N26" s="269"/>
      <c r="O26" s="269"/>
      <c r="P26" s="269"/>
      <c r="Q26" s="269"/>
      <c r="R26" s="269"/>
      <c r="S26" s="269"/>
    </row>
    <row r="27" spans="1:19" ht="18.75" customHeight="1">
      <c r="A27" s="54"/>
      <c r="B27" s="54"/>
      <c r="C27" s="54"/>
      <c r="D27" s="54"/>
      <c r="E27" s="54"/>
      <c r="F27" s="54"/>
      <c r="G27" s="54"/>
      <c r="H27" s="54"/>
      <c r="I27" s="54"/>
      <c r="K27" s="269"/>
      <c r="L27" s="269"/>
      <c r="M27" s="269"/>
      <c r="N27" s="269"/>
      <c r="O27" s="269"/>
      <c r="P27" s="269"/>
      <c r="Q27" s="269"/>
      <c r="R27" s="269"/>
      <c r="S27" s="269"/>
    </row>
    <row r="28" spans="1:19" ht="18.75" customHeight="1">
      <c r="A28" s="54"/>
      <c r="B28" s="54"/>
      <c r="C28" s="54"/>
      <c r="D28" s="275" t="s">
        <v>412</v>
      </c>
      <c r="E28" s="275"/>
      <c r="F28" s="275"/>
      <c r="G28" s="275"/>
      <c r="H28" s="275"/>
      <c r="I28" s="275"/>
      <c r="K28" s="269"/>
      <c r="L28" s="269"/>
      <c r="M28" s="269"/>
      <c r="N28" s="269"/>
      <c r="O28" s="269"/>
      <c r="P28" s="269"/>
      <c r="Q28" s="269"/>
      <c r="R28" s="269"/>
      <c r="S28" s="269"/>
    </row>
    <row r="29" spans="1:19" ht="18.75" customHeight="1">
      <c r="A29" s="54"/>
      <c r="B29" s="54"/>
      <c r="C29" s="54"/>
      <c r="D29" s="54"/>
      <c r="E29" s="54"/>
      <c r="F29" s="54"/>
      <c r="G29" s="54"/>
      <c r="H29" s="54"/>
      <c r="I29" s="54"/>
    </row>
    <row r="30" spans="1:19" ht="18.75" hidden="1" customHeight="1">
      <c r="A30" s="55"/>
      <c r="B30" s="65"/>
      <c r="C30" s="65"/>
      <c r="D30" s="65"/>
      <c r="E30" s="65"/>
      <c r="F30" s="65"/>
      <c r="G30" s="65"/>
      <c r="H30" s="65"/>
      <c r="I30" s="65"/>
      <c r="J30" s="126"/>
    </row>
    <row r="31" spans="1:19" ht="18.75" customHeight="1">
      <c r="A31" s="54" t="s">
        <v>395</v>
      </c>
      <c r="B31" s="54"/>
      <c r="C31" s="54"/>
      <c r="D31" s="54"/>
      <c r="E31" s="54"/>
      <c r="F31" s="127" t="s">
        <v>396</v>
      </c>
      <c r="G31" s="127"/>
      <c r="H31" s="275"/>
      <c r="I31" s="275"/>
    </row>
    <row r="32" spans="1:19" ht="18.75" customHeight="1">
      <c r="A32" s="274" t="s">
        <v>413</v>
      </c>
      <c r="B32" s="274"/>
      <c r="C32" s="274"/>
      <c r="D32" s="274"/>
      <c r="E32" s="274"/>
      <c r="F32" s="274"/>
      <c r="G32" s="274"/>
      <c r="H32" s="274"/>
      <c r="I32" s="274"/>
    </row>
    <row r="33" spans="1:9" ht="18.75" customHeight="1">
      <c r="A33" s="274" t="s">
        <v>414</v>
      </c>
      <c r="B33" s="274"/>
      <c r="C33" s="274"/>
      <c r="D33" s="274"/>
      <c r="E33" s="274"/>
      <c r="F33" s="274"/>
      <c r="G33" s="274"/>
      <c r="H33" s="274"/>
      <c r="I33" s="274"/>
    </row>
    <row r="34" spans="1:9" ht="31.5" customHeight="1">
      <c r="A34" s="128" t="s">
        <v>415</v>
      </c>
      <c r="B34" s="129" t="s">
        <v>416</v>
      </c>
      <c r="C34" s="127"/>
      <c r="D34" s="127"/>
      <c r="E34" s="500" t="str">
        <f>PROPER([1]Mastersheet!$G$9)</f>
        <v>Deputy Director, Xxxxxxxxx  Raj, Bikaner</v>
      </c>
      <c r="F34" s="500"/>
      <c r="G34" s="500"/>
      <c r="H34" s="500"/>
      <c r="I34" s="500"/>
    </row>
    <row r="35" spans="1:9" ht="18.75" customHeight="1">
      <c r="A35" s="501" t="s">
        <v>417</v>
      </c>
      <c r="B35" s="501"/>
      <c r="C35" s="501"/>
      <c r="D35" s="501"/>
      <c r="E35" s="501"/>
      <c r="F35" s="127" t="str">
        <f>PROPER(CONCATENATE(B12,"  ",C12))</f>
        <v>Shri  Abcd</v>
      </c>
      <c r="G35" s="127"/>
      <c r="H35" s="127"/>
      <c r="I35" s="127"/>
    </row>
    <row r="36" spans="1:9" ht="18.75" customHeight="1">
      <c r="A36" s="274">
        <v>4</v>
      </c>
      <c r="B36" s="274"/>
      <c r="C36" s="274"/>
      <c r="D36" s="274"/>
      <c r="E36" s="274"/>
      <c r="F36" s="274"/>
      <c r="G36" s="274"/>
      <c r="H36" s="274"/>
      <c r="I36" s="274"/>
    </row>
    <row r="37" spans="1:9" ht="18.75" customHeight="1">
      <c r="A37" s="274">
        <v>5</v>
      </c>
      <c r="B37" s="274"/>
      <c r="C37" s="274"/>
      <c r="D37" s="274"/>
      <c r="E37" s="274"/>
      <c r="F37" s="274"/>
      <c r="G37" s="274"/>
      <c r="H37" s="274"/>
      <c r="I37" s="274"/>
    </row>
    <row r="38" spans="1:9" ht="18.75" customHeight="1">
      <c r="A38" s="274">
        <v>6</v>
      </c>
      <c r="B38" s="274"/>
      <c r="C38" s="274"/>
      <c r="D38" s="274"/>
      <c r="E38" s="274"/>
      <c r="F38" s="274"/>
      <c r="G38" s="274"/>
      <c r="H38" s="274"/>
      <c r="I38" s="274"/>
    </row>
    <row r="39" spans="1:9" ht="18.75" customHeight="1">
      <c r="A39" s="274">
        <v>7</v>
      </c>
      <c r="B39" s="274"/>
      <c r="C39" s="274"/>
      <c r="D39" s="274"/>
      <c r="E39" s="274"/>
      <c r="F39" s="274"/>
      <c r="G39" s="274"/>
      <c r="H39" s="274"/>
      <c r="I39" s="274"/>
    </row>
    <row r="40" spans="1:9" ht="18.75" customHeight="1">
      <c r="A40" s="54"/>
      <c r="B40" s="54"/>
      <c r="C40" s="54"/>
      <c r="D40" s="54"/>
      <c r="E40" s="54"/>
      <c r="F40" s="275" t="s">
        <v>169</v>
      </c>
      <c r="G40" s="275"/>
      <c r="H40" s="275"/>
      <c r="I40" s="275"/>
    </row>
    <row r="41" spans="1:9" ht="18.75" customHeight="1">
      <c r="A41" s="54"/>
      <c r="B41" s="54"/>
      <c r="C41" s="54"/>
      <c r="D41" s="54"/>
      <c r="E41" s="54"/>
      <c r="F41" s="54"/>
      <c r="G41" s="54"/>
      <c r="H41" s="54"/>
      <c r="I41" s="54"/>
    </row>
    <row r="42" spans="1:9" ht="18.75" customHeight="1">
      <c r="A42" s="54"/>
      <c r="B42" s="54"/>
      <c r="C42" s="54"/>
      <c r="D42" s="54"/>
      <c r="E42" s="54"/>
      <c r="F42" s="275" t="s">
        <v>2</v>
      </c>
      <c r="G42" s="275"/>
      <c r="H42" s="275"/>
      <c r="I42" s="275"/>
    </row>
    <row r="44" spans="1:9" ht="18.75" customHeight="1">
      <c r="A44" s="130"/>
    </row>
    <row r="45" spans="1:9" ht="18.75" customHeight="1">
      <c r="A45" s="130"/>
    </row>
    <row r="54" spans="3:4" ht="18.75" customHeight="1">
      <c r="C54" s="117" t="str">
        <f>[1]Mastersheet!$B$67</f>
        <v>A</v>
      </c>
      <c r="D54" s="117" t="str">
        <f>VLOOKUP(C54,C55:D57,2)</f>
        <v>superannuation</v>
      </c>
    </row>
    <row r="55" spans="3:4" ht="18.75" customHeight="1">
      <c r="C55" s="131" t="s">
        <v>418</v>
      </c>
      <c r="D55" s="132" t="s">
        <v>419</v>
      </c>
    </row>
    <row r="56" spans="3:4" ht="18.75" customHeight="1">
      <c r="C56" s="131" t="s">
        <v>420</v>
      </c>
      <c r="D56" s="131" t="s">
        <v>421</v>
      </c>
    </row>
    <row r="57" spans="3:4" ht="18.75" customHeight="1">
      <c r="C57" s="131" t="s">
        <v>422</v>
      </c>
      <c r="D57" s="117" t="s">
        <v>423</v>
      </c>
    </row>
  </sheetData>
  <mergeCells count="40">
    <mergeCell ref="A2:I2"/>
    <mergeCell ref="A3:I3"/>
    <mergeCell ref="A4:I4"/>
    <mergeCell ref="A5:I5"/>
    <mergeCell ref="C6:E6"/>
    <mergeCell ref="F6:G6"/>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A37:I37"/>
    <mergeCell ref="A38:I38"/>
    <mergeCell ref="A39:I39"/>
    <mergeCell ref="F40:I40"/>
    <mergeCell ref="F42:I42"/>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9.xml><?xml version="1.0" encoding="utf-8"?>
<worksheet xmlns="http://schemas.openxmlformats.org/spreadsheetml/2006/main" xmlns:r="http://schemas.openxmlformats.org/officeDocument/2006/relationships">
  <sheetPr codeName="Sheet28"/>
  <dimension ref="A1:J45"/>
  <sheetViews>
    <sheetView view="pageBreakPreview" topLeftCell="A13" zoomScaleSheetLayoutView="100" workbookViewId="0">
      <selection activeCell="G12" sqref="G12:I12"/>
    </sheetView>
  </sheetViews>
  <sheetFormatPr defaultColWidth="9.140625" defaultRowHeight="18"/>
  <cols>
    <col min="1" max="1" width="7.140625" style="69" customWidth="1"/>
    <col min="2" max="2" width="9.140625" style="46"/>
    <col min="3" max="3" width="11.42578125" style="46" customWidth="1"/>
    <col min="4" max="4" width="10.85546875" style="46" customWidth="1"/>
    <col min="5" max="5" width="13.28515625" style="46" customWidth="1"/>
    <col min="6" max="6" width="11" style="46" customWidth="1"/>
    <col min="7" max="7" width="9.85546875" style="46" customWidth="1"/>
    <col min="8" max="8" width="10.42578125" style="46" customWidth="1"/>
    <col min="9" max="9" width="9.85546875" style="46" customWidth="1"/>
    <col min="10" max="16384" width="9.140625" style="46"/>
  </cols>
  <sheetData>
    <row r="1" spans="1:9">
      <c r="A1" s="133"/>
      <c r="B1" s="134"/>
      <c r="C1" s="134"/>
      <c r="D1" s="134"/>
      <c r="E1" s="134"/>
      <c r="F1" s="134"/>
      <c r="G1" s="134"/>
      <c r="H1" s="134"/>
      <c r="I1" s="135">
        <v>17</v>
      </c>
    </row>
    <row r="2" spans="1:9">
      <c r="A2" s="342" t="s">
        <v>424</v>
      </c>
      <c r="B2" s="342"/>
      <c r="C2" s="342"/>
      <c r="D2" s="342"/>
      <c r="E2" s="342"/>
      <c r="F2" s="342"/>
      <c r="G2" s="342"/>
      <c r="H2" s="342"/>
      <c r="I2" s="342"/>
    </row>
    <row r="3" spans="1:9">
      <c r="B3" s="275" t="s">
        <v>425</v>
      </c>
      <c r="C3" s="275"/>
      <c r="D3" s="275"/>
      <c r="E3" s="275"/>
      <c r="F3" s="275"/>
      <c r="G3" s="275"/>
      <c r="H3" s="523" t="str">
        <f>IF([1]Mastersheet!$H$124="Tentative LPC","Tentative LPC for Pension purpose only","Final LPC for Pensipn purpose")</f>
        <v>Final LPC for Pensipn purpose</v>
      </c>
      <c r="I3" s="523"/>
    </row>
    <row r="4" spans="1:9">
      <c r="B4" s="342" t="s">
        <v>426</v>
      </c>
      <c r="C4" s="342"/>
      <c r="D4" s="342"/>
      <c r="E4" s="342"/>
      <c r="F4" s="342"/>
      <c r="G4" s="342"/>
      <c r="H4" s="523"/>
      <c r="I4" s="523"/>
    </row>
    <row r="5" spans="1:9">
      <c r="B5" s="342" t="s">
        <v>427</v>
      </c>
      <c r="C5" s="342"/>
      <c r="D5" s="342"/>
      <c r="E5" s="342"/>
      <c r="F5" s="342"/>
      <c r="G5" s="342"/>
      <c r="H5" s="523"/>
      <c r="I5" s="523"/>
    </row>
    <row r="6" spans="1:9">
      <c r="A6" s="274" t="s">
        <v>115</v>
      </c>
      <c r="B6" s="274"/>
      <c r="C6" s="275" t="str">
        <f>[1]Mastersheet!G4</f>
        <v>SECONDARY EDUCATION</v>
      </c>
      <c r="D6" s="275"/>
      <c r="E6" s="275"/>
      <c r="F6" s="275"/>
      <c r="G6" s="275"/>
      <c r="H6" s="275"/>
      <c r="I6" s="275"/>
    </row>
    <row r="7" spans="1:9">
      <c r="A7" s="274" t="s">
        <v>428</v>
      </c>
      <c r="B7" s="274"/>
      <c r="C7" s="275" t="str">
        <f>[1]Mastersheet!B5</f>
        <v>DEPUTY DIRECTOR, XXXXX, BIKANER</v>
      </c>
      <c r="D7" s="275"/>
      <c r="E7" s="275"/>
      <c r="F7" s="275"/>
      <c r="G7" s="275"/>
      <c r="H7" s="275"/>
      <c r="I7" s="275"/>
    </row>
    <row r="8" spans="1:9">
      <c r="A8" s="108">
        <v>1</v>
      </c>
      <c r="B8" s="274" t="s">
        <v>429</v>
      </c>
      <c r="C8" s="274"/>
      <c r="D8" s="274"/>
      <c r="E8" s="274"/>
      <c r="F8" s="275" t="str">
        <f>[1]Mastersheet!B3</f>
        <v>ABCD</v>
      </c>
      <c r="G8" s="275"/>
      <c r="H8" s="275"/>
      <c r="I8" s="275"/>
    </row>
    <row r="9" spans="1:9">
      <c r="A9" s="108"/>
      <c r="B9" s="275" t="str">
        <f>[1]Mastersheet!B4</f>
        <v>S.D.I.</v>
      </c>
      <c r="C9" s="275"/>
      <c r="D9" s="275"/>
      <c r="E9" s="275"/>
      <c r="F9" s="275"/>
      <c r="G9" s="274" t="s">
        <v>2</v>
      </c>
      <c r="H9" s="274"/>
      <c r="I9" s="274"/>
    </row>
    <row r="10" spans="1:9">
      <c r="A10" s="108"/>
      <c r="B10" s="275" t="s">
        <v>430</v>
      </c>
      <c r="C10" s="275"/>
      <c r="D10" s="275" t="str">
        <f>[1]Pravesh!D226</f>
        <v>retired/is to retire</v>
      </c>
      <c r="E10" s="275"/>
      <c r="F10" s="54" t="s">
        <v>431</v>
      </c>
      <c r="G10" s="520" t="str">
        <f>[1]Mastersheet!H62</f>
        <v>30/06/2024</v>
      </c>
      <c r="H10" s="520"/>
      <c r="I10" s="520"/>
    </row>
    <row r="11" spans="1:9" ht="23.25" customHeight="1">
      <c r="A11" s="111">
        <v>2</v>
      </c>
      <c r="B11" s="521" t="s">
        <v>432</v>
      </c>
      <c r="C11" s="521"/>
      <c r="D11" s="521"/>
      <c r="E11" s="522" t="str">
        <f>[1]Pravesh!I128</f>
        <v>30/06/2024</v>
      </c>
      <c r="F11" s="472"/>
      <c r="G11" s="275" t="s">
        <v>433</v>
      </c>
      <c r="H11" s="275"/>
      <c r="I11" s="275"/>
    </row>
    <row r="12" spans="1:9" ht="27.75" customHeight="1">
      <c r="A12" s="111"/>
      <c r="B12" s="671" t="str">
        <f>IF([1]Mastersheet!$G$44="YES","Substantive pay (Notional Pay for Pension Purpose)","Substantive pay")</f>
        <v>Substantive pay</v>
      </c>
      <c r="C12" s="672"/>
      <c r="D12" s="672"/>
      <c r="E12" s="673"/>
      <c r="F12" s="136" t="s">
        <v>434</v>
      </c>
      <c r="G12" s="514">
        <f>[1]Pravesh!$N$175</f>
        <v>105000</v>
      </c>
      <c r="H12" s="514"/>
      <c r="I12" s="514"/>
    </row>
    <row r="13" spans="1:9">
      <c r="A13" s="111"/>
      <c r="B13" s="367" t="s">
        <v>435</v>
      </c>
      <c r="C13" s="367"/>
      <c r="D13" s="367"/>
      <c r="E13" s="367"/>
      <c r="F13" s="136" t="s">
        <v>434</v>
      </c>
      <c r="G13" s="514">
        <f>[1]Mastersheet!F40</f>
        <v>0</v>
      </c>
      <c r="H13" s="514"/>
      <c r="I13" s="514"/>
    </row>
    <row r="14" spans="1:9">
      <c r="A14" s="111"/>
      <c r="B14" s="367" t="s">
        <v>436</v>
      </c>
      <c r="C14" s="367"/>
      <c r="D14" s="367"/>
      <c r="E14" s="367"/>
      <c r="F14" s="136" t="s">
        <v>434</v>
      </c>
      <c r="G14" s="514">
        <f>[1]Mastersheet!F41</f>
        <v>0</v>
      </c>
      <c r="H14" s="514"/>
      <c r="I14" s="514"/>
    </row>
    <row r="15" spans="1:9" ht="18.75">
      <c r="A15" s="111"/>
      <c r="B15" s="674" t="str">
        <f>IF([1]Mastersheet!$G$44="YES",CONCATENATE("Allowance  on acutal paid amt. Rs.",[1]Pravesh!$N$172),"Allowances:")</f>
        <v>Allowances:</v>
      </c>
      <c r="C15" s="674"/>
      <c r="D15" s="674"/>
      <c r="E15" s="674"/>
      <c r="F15" s="137"/>
      <c r="G15" s="517"/>
      <c r="H15" s="518"/>
      <c r="I15" s="519"/>
    </row>
    <row r="16" spans="1:9">
      <c r="A16" s="111"/>
      <c r="B16" s="367" t="str">
        <f>[1]Mastersheet!G40</f>
        <v xml:space="preserve">D.A. Rate @  50%  </v>
      </c>
      <c r="C16" s="367"/>
      <c r="D16" s="367"/>
      <c r="E16" s="367"/>
      <c r="F16" s="136" t="s">
        <v>434</v>
      </c>
      <c r="G16" s="514">
        <f>[1]Mastersheet!H40</f>
        <v>52500</v>
      </c>
      <c r="H16" s="514"/>
      <c r="I16" s="514"/>
    </row>
    <row r="17" spans="1:10">
      <c r="A17" s="111"/>
      <c r="B17" s="367" t="str">
        <f>CONCATENATE("House Rent Allowance","  ","@","  ",[1]Mastersheet!B43*100,"%")</f>
        <v>House Rent Allowance  @  18%</v>
      </c>
      <c r="C17" s="367"/>
      <c r="D17" s="367"/>
      <c r="E17" s="367"/>
      <c r="F17" s="136" t="s">
        <v>434</v>
      </c>
      <c r="G17" s="514">
        <f>[1]Mastersheet!H41</f>
        <v>18900</v>
      </c>
      <c r="H17" s="514"/>
      <c r="I17" s="514"/>
    </row>
    <row r="18" spans="1:10">
      <c r="A18" s="111"/>
      <c r="B18" s="367" t="s">
        <v>437</v>
      </c>
      <c r="C18" s="367"/>
      <c r="D18" s="367"/>
      <c r="E18" s="367"/>
      <c r="F18" s="136" t="s">
        <v>434</v>
      </c>
      <c r="G18" s="514">
        <f>[1]Mastersheet!F42</f>
        <v>620</v>
      </c>
      <c r="H18" s="514"/>
      <c r="I18" s="514"/>
    </row>
    <row r="19" spans="1:10">
      <c r="A19" s="111"/>
      <c r="B19" s="367" t="s">
        <v>438</v>
      </c>
      <c r="C19" s="367"/>
      <c r="D19" s="367"/>
      <c r="E19" s="367"/>
      <c r="F19" s="136" t="s">
        <v>434</v>
      </c>
      <c r="G19" s="514">
        <f>[1]Mastersheet!F43</f>
        <v>0</v>
      </c>
      <c r="H19" s="514"/>
      <c r="I19" s="514"/>
    </row>
    <row r="20" spans="1:10" ht="18.75" thickBot="1">
      <c r="A20" s="111"/>
      <c r="B20" s="515" t="str">
        <f>[1]Pravesh!$K$406</f>
        <v/>
      </c>
      <c r="C20" s="516"/>
      <c r="D20" s="516"/>
      <c r="E20" s="516"/>
      <c r="F20" s="138" t="s">
        <v>439</v>
      </c>
      <c r="G20" s="514">
        <f>SUM(G12:I14,G16:I19)</f>
        <v>177020</v>
      </c>
      <c r="H20" s="514"/>
      <c r="I20" s="514"/>
    </row>
    <row r="21" spans="1:10" ht="18" customHeight="1">
      <c r="A21" s="111">
        <v>3</v>
      </c>
      <c r="B21" s="473" t="s">
        <v>440</v>
      </c>
      <c r="C21" s="473"/>
      <c r="D21" s="473"/>
      <c r="E21" s="473"/>
      <c r="F21" s="473"/>
      <c r="G21" s="512" t="str">
        <f>B9</f>
        <v>S.D.I.</v>
      </c>
      <c r="H21" s="513"/>
      <c r="I21" s="513"/>
    </row>
    <row r="22" spans="1:10" ht="18" customHeight="1">
      <c r="A22" s="111"/>
      <c r="B22" s="473" t="s">
        <v>441</v>
      </c>
      <c r="C22" s="473"/>
      <c r="D22" s="274" t="str">
        <f>[1]Mastersheet!B41</f>
        <v>afternoon of.</v>
      </c>
      <c r="E22" s="274"/>
      <c r="H22" s="54"/>
      <c r="I22" s="54"/>
    </row>
    <row r="23" spans="1:10" ht="18" customHeight="1">
      <c r="A23" s="111">
        <v>4</v>
      </c>
      <c r="B23" s="473" t="s">
        <v>442</v>
      </c>
      <c r="C23" s="473"/>
      <c r="D23" s="473"/>
      <c r="E23" s="473"/>
      <c r="F23" s="473"/>
      <c r="G23" s="473"/>
      <c r="H23" s="473"/>
      <c r="I23" s="473"/>
    </row>
    <row r="24" spans="1:10" ht="18" customHeight="1">
      <c r="A24" s="108"/>
      <c r="B24" s="462" t="s">
        <v>443</v>
      </c>
      <c r="C24" s="462"/>
      <c r="D24" s="462"/>
      <c r="E24" s="464" t="s">
        <v>444</v>
      </c>
      <c r="F24" s="464" t="s">
        <v>445</v>
      </c>
      <c r="G24" s="464" t="s">
        <v>446</v>
      </c>
      <c r="H24" s="464" t="s">
        <v>447</v>
      </c>
      <c r="I24" s="464" t="s">
        <v>336</v>
      </c>
    </row>
    <row r="25" spans="1:10">
      <c r="A25" s="111"/>
      <c r="B25" s="462"/>
      <c r="C25" s="462"/>
      <c r="D25" s="462"/>
      <c r="E25" s="510"/>
      <c r="F25" s="464"/>
      <c r="G25" s="464"/>
      <c r="H25" s="464"/>
      <c r="I25" s="464"/>
      <c r="J25" s="139"/>
    </row>
    <row r="26" spans="1:10" ht="11.25" customHeight="1">
      <c r="A26" s="111"/>
      <c r="B26" s="389"/>
      <c r="C26" s="389"/>
      <c r="D26" s="389"/>
      <c r="E26" s="511"/>
      <c r="F26" s="509"/>
      <c r="G26" s="509"/>
      <c r="H26" s="509"/>
      <c r="I26" s="509"/>
      <c r="J26" s="139"/>
    </row>
    <row r="27" spans="1:10">
      <c r="A27" s="68" t="s">
        <v>339</v>
      </c>
      <c r="B27" s="339" t="s">
        <v>448</v>
      </c>
      <c r="C27" s="339"/>
      <c r="D27" s="339"/>
      <c r="E27" s="62"/>
      <c r="F27" s="62"/>
      <c r="G27" s="62"/>
      <c r="H27" s="62"/>
      <c r="I27" s="62"/>
      <c r="J27" s="139"/>
    </row>
    <row r="28" spans="1:10">
      <c r="A28" s="68"/>
      <c r="B28" s="339"/>
      <c r="C28" s="339"/>
      <c r="D28" s="339"/>
      <c r="E28" s="93" t="str">
        <f>IF([1]Recovery!E26&gt;0,[1]Recovery!E26,"NIL")</f>
        <v>NIL</v>
      </c>
      <c r="F28" s="93" t="str">
        <f>IF([1]Recovery!F26&gt;0,[1]Recovery!F26,"NIL")</f>
        <v>NIL</v>
      </c>
      <c r="G28" s="93" t="str">
        <f>IF([1]Recovery!G26&gt;0,[1]Recovery!G26,"NIL")</f>
        <v>NIL</v>
      </c>
      <c r="H28" s="93" t="str">
        <f>IF([1]Recovery!H26&gt;0,[1]Recovery!H26,"NIL")</f>
        <v>NIL</v>
      </c>
      <c r="I28" s="93" t="str">
        <f>IF([1]Recovery!I26&gt;0,[1]Recovery!I26,"NIL")</f>
        <v>NIL</v>
      </c>
    </row>
    <row r="29" spans="1:10">
      <c r="A29" s="108" t="s">
        <v>449</v>
      </c>
      <c r="B29" s="339" t="s">
        <v>450</v>
      </c>
      <c r="C29" s="339"/>
      <c r="D29" s="339"/>
      <c r="E29" s="62"/>
      <c r="F29" s="62"/>
      <c r="G29" s="62"/>
      <c r="H29" s="62"/>
      <c r="I29" s="62"/>
    </row>
    <row r="30" spans="1:10">
      <c r="A30" s="108"/>
      <c r="B30" s="339" t="s">
        <v>343</v>
      </c>
      <c r="C30" s="339"/>
      <c r="D30" s="70" t="s">
        <v>339</v>
      </c>
      <c r="E30" s="140" t="str">
        <f>IF([1]Recovery!E28&gt;0,[1]Recovery!E28,"NIL")</f>
        <v>NIL</v>
      </c>
      <c r="F30" s="140" t="str">
        <f>IF([1]Recovery!F28&gt;0,[1]Recovery!F28,"NIL")</f>
        <v>NIL</v>
      </c>
      <c r="G30" s="140" t="str">
        <f>IF([1]Recovery!G28&gt;0,[1]Recovery!G28,"NIL")</f>
        <v>NIL</v>
      </c>
      <c r="H30" s="140" t="str">
        <f>IF([1]Recovery!H28&gt;0,[1]Recovery!H28,"NIL")</f>
        <v>NIL</v>
      </c>
      <c r="I30" s="140" t="str">
        <f>IF([1]Recovery!I28&gt;0,[1]Recovery!I28,"NIL")</f>
        <v>NIL</v>
      </c>
    </row>
    <row r="31" spans="1:10">
      <c r="A31" s="108"/>
      <c r="B31" s="508"/>
      <c r="C31" s="508"/>
      <c r="D31" s="70" t="s">
        <v>449</v>
      </c>
      <c r="E31" s="140" t="str">
        <f>IF([1]Recovery!E29&gt;0,[1]Recovery!E29,"NIL")</f>
        <v>NIL</v>
      </c>
      <c r="F31" s="140" t="str">
        <f>IF([1]Recovery!F29&gt;0,[1]Recovery!F29,"NIL")</f>
        <v>NIL</v>
      </c>
      <c r="G31" s="140" t="str">
        <f>IF([1]Recovery!G29&gt;0,[1]Recovery!G29,"NIL")</f>
        <v>NIL</v>
      </c>
      <c r="H31" s="140" t="str">
        <f>IF([1]Recovery!H29&gt;0,[1]Recovery!H29,"NIL")</f>
        <v>NIL</v>
      </c>
      <c r="I31" s="140" t="str">
        <f>IF([1]Recovery!I29&gt;0,[1]Recovery!I29,"NIL")</f>
        <v>NIL</v>
      </c>
    </row>
    <row r="32" spans="1:10" ht="18" customHeight="1">
      <c r="A32" s="108"/>
      <c r="B32" s="339" t="s">
        <v>451</v>
      </c>
      <c r="C32" s="508"/>
      <c r="D32" s="70" t="s">
        <v>339</v>
      </c>
      <c r="E32" s="140" t="str">
        <f>IF([1]Recovery!E30&gt;0,[1]Recovery!E30,"NIL")</f>
        <v>NIL</v>
      </c>
      <c r="F32" s="140" t="str">
        <f>IF([1]Recovery!F30&gt;0,[1]Recovery!F30,"NIL")</f>
        <v>NIL</v>
      </c>
      <c r="G32" s="140" t="str">
        <f>IF([1]Recovery!G30&gt;0,[1]Recovery!G30,"NIL")</f>
        <v>NIL</v>
      </c>
      <c r="H32" s="140" t="str">
        <f>IF([1]Recovery!H30&gt;0,[1]Recovery!H30,"NIL")</f>
        <v>NIL</v>
      </c>
      <c r="I32" s="140" t="str">
        <f>IF([1]Recovery!I30&gt;0,[1]Recovery!I30,"NIL")</f>
        <v>NIL</v>
      </c>
    </row>
    <row r="33" spans="1:9">
      <c r="A33" s="108"/>
      <c r="B33" s="508"/>
      <c r="C33" s="508"/>
      <c r="D33" s="70" t="s">
        <v>449</v>
      </c>
      <c r="E33" s="140" t="str">
        <f>IF([1]Recovery!E31&gt;0,[1]Recovery!E31,"NIL")</f>
        <v>NIL</v>
      </c>
      <c r="F33" s="140" t="str">
        <f>IF([1]Recovery!F31&gt;0,[1]Recovery!F31,"NIL")</f>
        <v>NIL</v>
      </c>
      <c r="G33" s="140" t="str">
        <f>IF([1]Recovery!G31&gt;0,[1]Recovery!G31,"NIL")</f>
        <v>NIL</v>
      </c>
      <c r="H33" s="140" t="str">
        <f>IF([1]Recovery!H31&gt;0,[1]Recovery!H31,"NIL")</f>
        <v>NIL</v>
      </c>
      <c r="I33" s="140" t="str">
        <f>IF([1]Recovery!I31&gt;0,[1]Recovery!I31,"NIL")</f>
        <v>NIL</v>
      </c>
    </row>
    <row r="34" spans="1:9">
      <c r="A34" s="108"/>
      <c r="B34" s="508"/>
      <c r="C34" s="508"/>
      <c r="D34" s="70" t="s">
        <v>351</v>
      </c>
      <c r="E34" s="140" t="str">
        <f>IF([1]Recovery!E32&gt;0,[1]Recovery!E32,"NIL")</f>
        <v>NIL</v>
      </c>
      <c r="F34" s="140" t="str">
        <f>IF([1]Recovery!F32&gt;0,[1]Recovery!F32,"NIL")</f>
        <v>NIL</v>
      </c>
      <c r="G34" s="140" t="str">
        <f>IF([1]Recovery!G32&gt;0,[1]Recovery!G32,"NIL")</f>
        <v>NIL</v>
      </c>
      <c r="H34" s="140" t="str">
        <f>IF([1]Recovery!H32&gt;0,[1]Recovery!H32,"NIL")</f>
        <v>NIL</v>
      </c>
      <c r="I34" s="140" t="str">
        <f>IF([1]Recovery!I32&gt;0,[1]Recovery!I32,"NIL")</f>
        <v>NIL</v>
      </c>
    </row>
    <row r="35" spans="1:9">
      <c r="A35" s="108"/>
      <c r="B35" s="339" t="s">
        <v>350</v>
      </c>
      <c r="C35" s="339"/>
      <c r="D35" s="70" t="s">
        <v>339</v>
      </c>
      <c r="E35" s="140" t="str">
        <f>IF([1]Recovery!E33&gt;0,[1]Recovery!E33,"NIL")</f>
        <v>NIL</v>
      </c>
      <c r="F35" s="140" t="str">
        <f>IF([1]Recovery!F33&gt;0,[1]Recovery!F33,"NIL")</f>
        <v>NIL</v>
      </c>
      <c r="G35" s="140" t="str">
        <f>IF([1]Recovery!G33&gt;0,[1]Recovery!G33,"NIL")</f>
        <v>NIL</v>
      </c>
      <c r="H35" s="140" t="str">
        <f>IF([1]Recovery!H33&gt;0,[1]Recovery!H33,"NIL")</f>
        <v>NIL</v>
      </c>
      <c r="I35" s="140" t="str">
        <f>IF([1]Recovery!I33&gt;0,[1]Recovery!I33,"NIL")</f>
        <v>NIL</v>
      </c>
    </row>
    <row r="36" spans="1:9">
      <c r="A36" s="108"/>
      <c r="B36" s="508" t="s">
        <v>339</v>
      </c>
      <c r="C36" s="508"/>
      <c r="D36" s="70" t="s">
        <v>449</v>
      </c>
      <c r="E36" s="140" t="str">
        <f>IF([1]Recovery!E34&gt;0,[1]Recovery!E34,"NIL")</f>
        <v>NIL</v>
      </c>
      <c r="F36" s="140" t="str">
        <f>IF([1]Recovery!F34&gt;0,[1]Recovery!F34,"NIL")</f>
        <v>NIL</v>
      </c>
      <c r="G36" s="140" t="str">
        <f>IF([1]Recovery!G34&gt;0,[1]Recovery!G34,"NIL")</f>
        <v>NIL</v>
      </c>
      <c r="H36" s="140" t="str">
        <f>IF([1]Recovery!H34&gt;0,[1]Recovery!H34,"NIL")</f>
        <v>NIL</v>
      </c>
      <c r="I36" s="140" t="str">
        <f>IF([1]Recovery!I34&gt;0,[1]Recovery!I34,"NIL")</f>
        <v>NIL</v>
      </c>
    </row>
    <row r="37" spans="1:9">
      <c r="A37" s="108" t="s">
        <v>351</v>
      </c>
      <c r="B37" s="339" t="s">
        <v>452</v>
      </c>
      <c r="C37" s="508"/>
      <c r="D37" s="70" t="s">
        <v>194</v>
      </c>
      <c r="E37" s="140" t="str">
        <f>IF([1]Recovery!E35&gt;0,[1]Recovery!E35,"NIL")</f>
        <v>NIL</v>
      </c>
      <c r="F37" s="140" t="str">
        <f>IF([1]Recovery!F35&gt;0,[1]Recovery!F35,"NIL")</f>
        <v>NIL</v>
      </c>
      <c r="G37" s="140" t="str">
        <f>IF([1]Recovery!G35&gt;0,[1]Recovery!G35,"NIL")</f>
        <v>NIL</v>
      </c>
      <c r="H37" s="140" t="str">
        <f>IF([1]Recovery!H35&gt;0,[1]Recovery!H35,"NIL")</f>
        <v>NIL</v>
      </c>
      <c r="I37" s="140" t="str">
        <f>IF([1]Recovery!I35&gt;0,[1]Recovery!I35,"NIL")</f>
        <v>NIL</v>
      </c>
    </row>
    <row r="38" spans="1:9">
      <c r="A38" s="108"/>
      <c r="B38" s="508"/>
      <c r="C38" s="508"/>
      <c r="D38" s="70" t="s">
        <v>196</v>
      </c>
      <c r="E38" s="140" t="str">
        <f>IF([1]Recovery!E36&gt;0,[1]Recovery!E36,"NIL")</f>
        <v>NIL</v>
      </c>
      <c r="F38" s="140" t="str">
        <f>IF([1]Recovery!F36&gt;0,[1]Recovery!F36,"NIL")</f>
        <v>NIL</v>
      </c>
      <c r="G38" s="140" t="str">
        <f>IF([1]Recovery!G36&gt;0,[1]Recovery!G36,"NIL")</f>
        <v>NIL</v>
      </c>
      <c r="H38" s="140" t="str">
        <f>IF([1]Recovery!H36&gt;0,[1]Recovery!H36,"NIL")</f>
        <v>NIL</v>
      </c>
      <c r="I38" s="140" t="str">
        <f>IF([1]Recovery!I36&gt;0,[1]Recovery!I36,"NIL")</f>
        <v>NIL</v>
      </c>
    </row>
    <row r="39" spans="1:9">
      <c r="A39" s="108"/>
      <c r="B39" s="508"/>
      <c r="C39" s="508"/>
      <c r="D39" s="70" t="s">
        <v>295</v>
      </c>
      <c r="E39" s="140" t="str">
        <f>IF([1]Recovery!E37&gt;0,[1]Recovery!E37,"NIL")</f>
        <v>NIL</v>
      </c>
      <c r="F39" s="140" t="str">
        <f>IF([1]Recovery!F37&gt;0,[1]Recovery!F37,"NIL")</f>
        <v>NIL</v>
      </c>
      <c r="G39" s="140" t="str">
        <f>IF([1]Recovery!G37&gt;0,[1]Recovery!G37,"NIL")</f>
        <v>NIL</v>
      </c>
      <c r="H39" s="140" t="str">
        <f>IF([1]Recovery!H37&gt;0,[1]Recovery!H37,"NIL")</f>
        <v>NIL</v>
      </c>
      <c r="I39" s="140" t="str">
        <f>IF([1]Recovery!I37&gt;0,[1]Recovery!I37,"NIL")</f>
        <v>NIL</v>
      </c>
    </row>
    <row r="40" spans="1:9">
      <c r="A40" s="108" t="s">
        <v>453</v>
      </c>
      <c r="B40" s="339" t="s">
        <v>354</v>
      </c>
      <c r="C40" s="508"/>
      <c r="D40" s="70" t="s">
        <v>194</v>
      </c>
      <c r="E40" s="140" t="str">
        <f>IF([1]Recovery!E38&gt;0,[1]Recovery!E38,"NIL")</f>
        <v>NIL</v>
      </c>
      <c r="F40" s="140" t="str">
        <f>IF([1]Recovery!F38&gt;0,[1]Recovery!F38,"NIL")</f>
        <v>NIL</v>
      </c>
      <c r="G40" s="140" t="str">
        <f>IF([1]Recovery!G38&gt;0,[1]Recovery!G38,"NIL")</f>
        <v>NIL</v>
      </c>
      <c r="H40" s="140" t="str">
        <f>IF([1]Recovery!H38&gt;0,[1]Recovery!H38,"NIL")</f>
        <v>NIL</v>
      </c>
      <c r="I40" s="140" t="str">
        <f>IF([1]Recovery!I38&gt;0,[1]Recovery!I38,"NIL")</f>
        <v>NIL</v>
      </c>
    </row>
    <row r="41" spans="1:9">
      <c r="A41" s="108"/>
      <c r="B41" s="508"/>
      <c r="C41" s="508"/>
      <c r="D41" s="70" t="s">
        <v>196</v>
      </c>
      <c r="E41" s="140" t="str">
        <f>IF([1]Recovery!E39&gt;0,[1]Recovery!E39,"NIL")</f>
        <v>NIL</v>
      </c>
      <c r="F41" s="140" t="str">
        <f>IF([1]Recovery!F39&gt;0,[1]Recovery!F39,"NIL")</f>
        <v>NIL</v>
      </c>
      <c r="G41" s="140" t="str">
        <f>IF([1]Recovery!G39&gt;0,[1]Recovery!G39,"NIL")</f>
        <v>NIL</v>
      </c>
      <c r="H41" s="140" t="str">
        <f>IF([1]Recovery!H39&gt;0,[1]Recovery!H39,"NIL")</f>
        <v>NIL</v>
      </c>
      <c r="I41" s="140" t="str">
        <f>IF([1]Recovery!I39&gt;0,[1]Recovery!I39,"NIL")</f>
        <v>NIL</v>
      </c>
    </row>
    <row r="42" spans="1:9">
      <c r="A42" s="108"/>
      <c r="B42" s="508"/>
      <c r="C42" s="508"/>
      <c r="D42" s="70" t="s">
        <v>295</v>
      </c>
      <c r="E42" s="93" t="str">
        <f>IF([1]Recovery!E40&gt;0,[1]Recovery!E40,"NIL")</f>
        <v>NIL</v>
      </c>
      <c r="F42" s="93" t="str">
        <f>IF([1]Recovery!F40&gt;0,[1]Recovery!F40,"NIL")</f>
        <v>NIL</v>
      </c>
      <c r="G42" s="93" t="str">
        <f>IF([1]Recovery!G40&gt;0,[1]Recovery!G40,"NIL")</f>
        <v>NIL</v>
      </c>
      <c r="H42" s="93" t="str">
        <f>IF([1]Recovery!H40&gt;0,[1]Recovery!H40,"NIL")</f>
        <v>NIL</v>
      </c>
      <c r="I42" s="93" t="str">
        <f>IF([1]Recovery!I40&gt;0,[1]Recovery!I40,"NIL")</f>
        <v>NIL</v>
      </c>
    </row>
    <row r="43" spans="1:9">
      <c r="A43" s="108"/>
      <c r="B43" s="54"/>
      <c r="C43" s="54"/>
      <c r="D43" s="54"/>
      <c r="E43" s="54"/>
      <c r="F43" s="54"/>
      <c r="G43" s="54"/>
      <c r="H43" s="54"/>
      <c r="I43" s="54"/>
    </row>
    <row r="44" spans="1:9">
      <c r="A44" s="108"/>
      <c r="B44" s="54"/>
      <c r="C44" s="54"/>
      <c r="D44" s="54"/>
      <c r="E44" s="275" t="s">
        <v>454</v>
      </c>
      <c r="F44" s="275"/>
      <c r="G44" s="275"/>
      <c r="H44" s="275"/>
      <c r="I44" s="275"/>
    </row>
    <row r="45" spans="1:9">
      <c r="A45" s="108"/>
      <c r="B45" s="54"/>
      <c r="C45" s="54"/>
      <c r="D45" s="54"/>
      <c r="E45" s="275" t="s">
        <v>455</v>
      </c>
      <c r="F45" s="275"/>
      <c r="G45" s="275"/>
      <c r="H45" s="275"/>
      <c r="I45" s="275"/>
    </row>
  </sheetData>
  <mergeCells count="57">
    <mergeCell ref="A6:B6"/>
    <mergeCell ref="C6:I6"/>
    <mergeCell ref="A2:I2"/>
    <mergeCell ref="B3:G3"/>
    <mergeCell ref="H3:I5"/>
    <mergeCell ref="B4:G4"/>
    <mergeCell ref="B5:G5"/>
    <mergeCell ref="A7:B7"/>
    <mergeCell ref="C7:I7"/>
    <mergeCell ref="B8:E8"/>
    <mergeCell ref="F8:I8"/>
    <mergeCell ref="B9:F9"/>
    <mergeCell ref="G9:I9"/>
    <mergeCell ref="B10:C10"/>
    <mergeCell ref="D10:E10"/>
    <mergeCell ref="G10:I10"/>
    <mergeCell ref="B11:D11"/>
    <mergeCell ref="E11:F11"/>
    <mergeCell ref="G11:I11"/>
    <mergeCell ref="B12:E12"/>
    <mergeCell ref="G12:I12"/>
    <mergeCell ref="B13:E13"/>
    <mergeCell ref="G13:I13"/>
    <mergeCell ref="B14:E14"/>
    <mergeCell ref="G14:I14"/>
    <mergeCell ref="B15:E15"/>
    <mergeCell ref="G15:I15"/>
    <mergeCell ref="B16:E16"/>
    <mergeCell ref="G16:I16"/>
    <mergeCell ref="B17:E17"/>
    <mergeCell ref="G17:I17"/>
    <mergeCell ref="B18:E18"/>
    <mergeCell ref="G18:I18"/>
    <mergeCell ref="B19:E19"/>
    <mergeCell ref="G19:I19"/>
    <mergeCell ref="B20:E20"/>
    <mergeCell ref="G20:I20"/>
    <mergeCell ref="B21:F21"/>
    <mergeCell ref="G21:I21"/>
    <mergeCell ref="B22:C22"/>
    <mergeCell ref="D22:E22"/>
    <mergeCell ref="B23:I23"/>
    <mergeCell ref="B37:C39"/>
    <mergeCell ref="B40:C42"/>
    <mergeCell ref="E44:I44"/>
    <mergeCell ref="E45:I45"/>
    <mergeCell ref="I24:I26"/>
    <mergeCell ref="B27:D28"/>
    <mergeCell ref="B29:D29"/>
    <mergeCell ref="B30:C31"/>
    <mergeCell ref="B32:C34"/>
    <mergeCell ref="B35:C36"/>
    <mergeCell ref="B24:D26"/>
    <mergeCell ref="E24:E26"/>
    <mergeCell ref="F24:F26"/>
    <mergeCell ref="G24:G26"/>
    <mergeCell ref="H24:H26"/>
  </mergeCells>
  <pageMargins left="0.55118110236220474" right="0.35433070866141736" top="0.44" bottom="0.3" header="0.36" footer="0.26"/>
  <pageSetup paperSize="9" scale="99" orientation="portrait" r:id="rId1"/>
  <headerFooter alignWithMargins="0">
    <oddFooter>&amp;L16.18.1.22.5.19.8√97263.0458756048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25</vt:i4>
      </vt:variant>
    </vt:vector>
  </HeadingPairs>
  <TitlesOfParts>
    <vt:vector size="44" baseType="lpstr">
      <vt:lpstr>CFront</vt:lpstr>
      <vt:lpstr>Index</vt:lpstr>
      <vt:lpstr>CIFMS</vt:lpstr>
      <vt:lpstr>R8</vt:lpstr>
      <vt:lpstr>R5</vt:lpstr>
      <vt:lpstr>R7</vt:lpstr>
      <vt:lpstr>R5A</vt:lpstr>
      <vt:lpstr>C 6</vt:lpstr>
      <vt:lpstr>C31</vt:lpstr>
      <vt:lpstr>C28</vt:lpstr>
      <vt:lpstr>28A</vt:lpstr>
      <vt:lpstr>C27</vt:lpstr>
      <vt:lpstr>R1</vt:lpstr>
      <vt:lpstr>C3</vt:lpstr>
      <vt:lpstr>R2</vt:lpstr>
      <vt:lpstr>RComm</vt:lpstr>
      <vt:lpstr>C5</vt:lpstr>
      <vt:lpstr>C9 </vt:lpstr>
      <vt:lpstr>EOL</vt:lpstr>
      <vt:lpstr>RComm!page224</vt:lpstr>
      <vt:lpstr>'C5'!page236</vt:lpstr>
      <vt:lpstr>'R1'!page363</vt:lpstr>
      <vt:lpstr>'R2'!page363</vt:lpstr>
      <vt:lpstr>'R7'!page373</vt:lpstr>
      <vt:lpstr>'R7'!page374</vt:lpstr>
      <vt:lpstr>'R7'!page375</vt:lpstr>
      <vt:lpstr>'R7'!page376</vt:lpstr>
      <vt:lpstr>'C9 '!page380</vt:lpstr>
      <vt:lpstr>'C27'!page424</vt:lpstr>
      <vt:lpstr>'C31'!page432</vt:lpstr>
      <vt:lpstr>'C 6'!Print_Area</vt:lpstr>
      <vt:lpstr>'C27'!Print_Area</vt:lpstr>
      <vt:lpstr>'C31'!Print_Area</vt:lpstr>
      <vt:lpstr>'C9 '!Print_Area</vt:lpstr>
      <vt:lpstr>CFront!Print_Area</vt:lpstr>
      <vt:lpstr>CIFMS!Print_Area</vt:lpstr>
      <vt:lpstr>EOL!Print_Area</vt:lpstr>
      <vt:lpstr>'R1'!Print_Area</vt:lpstr>
      <vt:lpstr>'R2'!Print_Area</vt:lpstr>
      <vt:lpstr>'R5'!Print_Area</vt:lpstr>
      <vt:lpstr>'R5A'!Print_Area</vt:lpstr>
      <vt:lpstr>'R7'!Print_Area</vt:lpstr>
      <vt:lpstr>'R8'!Print_Area</vt:lpstr>
      <vt:lpstr>RComm!Print_Area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2024-09-15T18:14:49Z</dcterms:modified>
</cp:coreProperties>
</file>