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CFront" sheetId="17" r:id="rId1"/>
    <sheet name="CIFMS" sheetId="12" r:id="rId2"/>
    <sheet name="PROV" sheetId="13" r:id="rId3"/>
    <sheet name="R5A" sheetId="18" r:id="rId4"/>
    <sheet name="C31" sheetId="19" r:id="rId5"/>
    <sheet name="EOL" sheetId="15" r:id="rId6"/>
  </sheets>
  <externalReferences>
    <externalReference r:id="rId7"/>
    <externalReference r:id="rId8"/>
  </externalReferences>
  <definedNames>
    <definedName name="EMP_ID">[1]Data!$A$4:$A$102</definedName>
    <definedName name="Form_list" localSheetId="0">'[1]Form List'!$B$4:$B$50</definedName>
    <definedName name="Form_list">'[1]Form List'!$B$4:$B$49</definedName>
    <definedName name="Leave_Base_Year_PL">'[1]Leave Table'!$K$9:$K$53</definedName>
    <definedName name="LPC_data" localSheetId="5">[2]Mastersheet!$H$23:$H$24,[2]Mastersheet!$H$26:$H$28,[2]Mastersheet!$H$31:$H$32</definedName>
    <definedName name="LPC_data">[1]Mastersheet!$B$58:$B$59,[1]Mastersheet!#REF!,[1]Mastersheet!#REF!</definedName>
    <definedName name="LTA_DATA" localSheetId="5">[2]LTA!$C$5:$D$19,[2]LTA!$F$5:$J$20</definedName>
    <definedName name="LTA_DATA">[1]Recovery!$E$26:$F$40,[1]Recovery!$H$26:$L$41</definedName>
    <definedName name="Name_of_Person">[1]Mastersheet!$F$13:$G$16,[1]Mastersheet!$E$22,[1]Mastersheet!$E$23,[1]Mastersheet!$H$18:$H$20,[1]Mastersheet!$D$25:$F$25,[1]Mastersheet!$E$27:$F$28,[1]Mastersheet!$H$24:$H$26,[1]Mastersheet!$H$24:$H$28,[1]Mastersheet!$D$31,[1]Mastersheet!$E$31,[1]Mastersheet!$F$31</definedName>
    <definedName name="Name_of_Treasury" localSheetId="0">[1]Pravesh!$A$456:$A$490</definedName>
    <definedName name="Name_of_Treasury">[1]Pravesh!$A$444:$A$478</definedName>
    <definedName name="page432" localSheetId="4">'C31'!$B$37</definedName>
    <definedName name="page435" localSheetId="2">PROV!$B$39</definedName>
    <definedName name="page436" localSheetId="2">PROV!$B$71</definedName>
    <definedName name="page437" localSheetId="2">PROV!$A$91</definedName>
    <definedName name="PL_DAYS">'[1]Leave Table'!$Z$9:$Z$53</definedName>
    <definedName name="PL_Limit_Deptt">'[1]Leave Table'!$G$2:$G$5</definedName>
    <definedName name="PL_TYPE">'[1]Leave Table'!$AA$9:$AA$53</definedName>
    <definedName name="PL_YEAR">'[1]Leave Table'!$Y$9:$Y$53</definedName>
    <definedName name="_xlnm.Print_Area" localSheetId="4">'C31'!$A$1:$I$45</definedName>
    <definedName name="_xlnm.Print_Area" localSheetId="0">CFront!$A$1:$J$35</definedName>
    <definedName name="_xlnm.Print_Area" localSheetId="1">CIFMS!$A$1:$I$38</definedName>
    <definedName name="_xlnm.Print_Area" localSheetId="5">EOL!$A$1:$G$29</definedName>
    <definedName name="_xlnm.Print_Area" localSheetId="2">PROV!$A$1:$J$110</definedName>
    <definedName name="_xlnm.Print_Area" localSheetId="3">'R5A'!$A$1:$G$135</definedName>
    <definedName name="Rate" localSheetId="0">'[1]DA Rate'!$E$3:$E$23</definedName>
    <definedName name="Rate">'[1]DA Rate'!$D$3:$D$23</definedName>
    <definedName name="Relation">'[1]Family data'!$A$88:$A$99</definedName>
  </definedNames>
  <calcPr calcId="125725"/>
</workbook>
</file>

<file path=xl/calcChain.xml><?xml version="1.0" encoding="utf-8"?>
<calcChain xmlns="http://schemas.openxmlformats.org/spreadsheetml/2006/main">
  <c r="E34" i="13"/>
  <c r="G93"/>
  <c r="I42" i="19"/>
  <c r="H42"/>
  <c r="G42"/>
  <c r="F42"/>
  <c r="E42"/>
  <c r="I41"/>
  <c r="H41"/>
  <c r="G41"/>
  <c r="F41"/>
  <c r="E41"/>
  <c r="I40"/>
  <c r="H40"/>
  <c r="G40"/>
  <c r="F40"/>
  <c r="E40"/>
  <c r="I39"/>
  <c r="H39"/>
  <c r="G39"/>
  <c r="F39"/>
  <c r="E39"/>
  <c r="I38"/>
  <c r="H38"/>
  <c r="G38"/>
  <c r="F38"/>
  <c r="E38"/>
  <c r="I37"/>
  <c r="H37"/>
  <c r="G37"/>
  <c r="F37"/>
  <c r="E37"/>
  <c r="I36"/>
  <c r="H36"/>
  <c r="G36"/>
  <c r="F36"/>
  <c r="E36"/>
  <c r="I35"/>
  <c r="H35"/>
  <c r="G35"/>
  <c r="F35"/>
  <c r="E35"/>
  <c r="I34"/>
  <c r="H34"/>
  <c r="G34"/>
  <c r="F34"/>
  <c r="E34"/>
  <c r="I33"/>
  <c r="H33"/>
  <c r="G33"/>
  <c r="F33"/>
  <c r="E33"/>
  <c r="I32"/>
  <c r="H32"/>
  <c r="G32"/>
  <c r="F32"/>
  <c r="E32"/>
  <c r="I31"/>
  <c r="H31"/>
  <c r="G31"/>
  <c r="F31"/>
  <c r="E31"/>
  <c r="I30"/>
  <c r="H30"/>
  <c r="G30"/>
  <c r="F30"/>
  <c r="E30"/>
  <c r="I28"/>
  <c r="H28"/>
  <c r="G28"/>
  <c r="F28"/>
  <c r="E28"/>
  <c r="D22"/>
  <c r="B20"/>
  <c r="G19"/>
  <c r="G18"/>
  <c r="G17"/>
  <c r="B17"/>
  <c r="G16"/>
  <c r="B16"/>
  <c r="G14"/>
  <c r="G13"/>
  <c r="G12"/>
  <c r="G20"/>
  <c r="E11"/>
  <c r="G10"/>
  <c r="D10"/>
  <c r="B9"/>
  <c r="G21"/>
  <c r="F8"/>
  <c r="C7"/>
  <c r="C6"/>
  <c r="C132" i="18"/>
  <c r="E122"/>
  <c r="D122"/>
  <c r="F121"/>
  <c r="F120"/>
  <c r="F119"/>
  <c r="E118"/>
  <c r="E116"/>
  <c r="E114"/>
  <c r="E110"/>
  <c r="E109"/>
  <c r="E98"/>
  <c r="E97"/>
  <c r="E96"/>
  <c r="C87"/>
  <c r="F80"/>
  <c r="F125"/>
  <c r="E78"/>
  <c r="E123"/>
  <c r="E77"/>
  <c r="D77"/>
  <c r="F76"/>
  <c r="F75"/>
  <c r="F74"/>
  <c r="E73"/>
  <c r="E71"/>
  <c r="E69"/>
  <c r="E65"/>
  <c r="E64"/>
  <c r="E53"/>
  <c r="E52"/>
  <c r="E51"/>
  <c r="C42"/>
  <c r="B41"/>
  <c r="B86"/>
  <c r="B131"/>
  <c r="F35"/>
  <c r="F34"/>
  <c r="F79"/>
  <c r="F124"/>
  <c r="E33"/>
  <c r="B33"/>
  <c r="B78"/>
  <c r="B123"/>
  <c r="E32"/>
  <c r="D32"/>
  <c r="D33"/>
  <c r="D78"/>
  <c r="D123"/>
  <c r="B32"/>
  <c r="B77"/>
  <c r="B122"/>
  <c r="F31"/>
  <c r="F30"/>
  <c r="F29"/>
  <c r="E28"/>
  <c r="B28"/>
  <c r="B73"/>
  <c r="B118"/>
  <c r="E26"/>
  <c r="E24"/>
  <c r="E20"/>
  <c r="E19"/>
  <c r="E8"/>
  <c r="E7"/>
  <c r="E6"/>
  <c r="F34" i="17"/>
  <c r="G29"/>
  <c r="G26"/>
  <c r="G23"/>
  <c r="D23"/>
  <c r="G20"/>
  <c r="B20"/>
  <c r="G18"/>
  <c r="G17"/>
  <c r="G15"/>
  <c r="G13"/>
  <c r="C27" i="15"/>
  <c r="G21"/>
  <c r="D21"/>
  <c r="J21"/>
  <c r="A21"/>
  <c r="H21"/>
  <c r="G20"/>
  <c r="D20"/>
  <c r="J20"/>
  <c r="A20"/>
  <c r="H20"/>
  <c r="G19"/>
  <c r="D19"/>
  <c r="J19"/>
  <c r="A19"/>
  <c r="H19"/>
  <c r="G18"/>
  <c r="D18"/>
  <c r="J18"/>
  <c r="A18"/>
  <c r="H18"/>
  <c r="G17"/>
  <c r="D17"/>
  <c r="J17"/>
  <c r="A17"/>
  <c r="H17"/>
  <c r="G16"/>
  <c r="D16"/>
  <c r="J16"/>
  <c r="A16"/>
  <c r="H16"/>
  <c r="G15"/>
  <c r="D15"/>
  <c r="J15"/>
  <c r="A15"/>
  <c r="H15"/>
  <c r="G14"/>
  <c r="D14"/>
  <c r="J14"/>
  <c r="A14"/>
  <c r="H14"/>
  <c r="G13"/>
  <c r="D13"/>
  <c r="J13"/>
  <c r="A13"/>
  <c r="H13"/>
  <c r="G12"/>
  <c r="D12"/>
  <c r="J12"/>
  <c r="A12"/>
  <c r="H12"/>
  <c r="G11"/>
  <c r="D11"/>
  <c r="J11"/>
  <c r="A11"/>
  <c r="H11"/>
  <c r="G10"/>
  <c r="D10"/>
  <c r="J10"/>
  <c r="A10"/>
  <c r="H10"/>
  <c r="G9"/>
  <c r="G22"/>
  <c r="F24"/>
  <c r="D9"/>
  <c r="A9"/>
  <c r="H9"/>
  <c r="H23"/>
  <c r="D6"/>
  <c r="D5"/>
  <c r="B107" i="13"/>
  <c r="B106"/>
  <c r="B105"/>
  <c r="G96"/>
  <c r="I89"/>
  <c r="I88"/>
  <c r="I84"/>
  <c r="I77"/>
  <c r="I75"/>
  <c r="I73"/>
  <c r="I72"/>
  <c r="I68"/>
  <c r="I62"/>
  <c r="I60"/>
  <c r="I59"/>
  <c r="I55"/>
  <c r="I82"/>
  <c r="I54"/>
  <c r="F53"/>
  <c r="C53"/>
  <c r="I52"/>
  <c r="I47"/>
  <c r="I45"/>
  <c r="I41"/>
  <c r="F40"/>
  <c r="I34"/>
  <c r="F30"/>
  <c r="I29"/>
  <c r="I39"/>
  <c r="E28"/>
  <c r="E29"/>
  <c r="F23"/>
  <c r="B34"/>
  <c r="F22"/>
  <c r="B29"/>
  <c r="F20"/>
  <c r="H18"/>
  <c r="F18"/>
  <c r="F17"/>
  <c r="F16"/>
  <c r="F15"/>
  <c r="F13"/>
  <c r="F11"/>
  <c r="F10"/>
  <c r="F7"/>
  <c r="F6"/>
  <c r="G97"/>
  <c r="F37" i="12"/>
  <c r="C34"/>
  <c r="A34"/>
  <c r="I33"/>
  <c r="H33"/>
  <c r="G33"/>
  <c r="B33"/>
  <c r="F33"/>
  <c r="C33"/>
  <c r="I32"/>
  <c r="H32"/>
  <c r="G32"/>
  <c r="B32"/>
  <c r="F32"/>
  <c r="C32"/>
  <c r="I31"/>
  <c r="H31"/>
  <c r="G31"/>
  <c r="B31"/>
  <c r="F31"/>
  <c r="C31"/>
  <c r="I30"/>
  <c r="H30"/>
  <c r="G30"/>
  <c r="B30"/>
  <c r="F30"/>
  <c r="C30"/>
  <c r="I29"/>
  <c r="H29"/>
  <c r="G29"/>
  <c r="B29"/>
  <c r="F29"/>
  <c r="C29"/>
  <c r="I28"/>
  <c r="H28"/>
  <c r="G28"/>
  <c r="B28"/>
  <c r="F28"/>
  <c r="C28"/>
  <c r="I27"/>
  <c r="H27"/>
  <c r="G27"/>
  <c r="B27"/>
  <c r="F27"/>
  <c r="C27"/>
  <c r="I26"/>
  <c r="H26"/>
  <c r="G26"/>
  <c r="B26"/>
  <c r="F26"/>
  <c r="C26"/>
  <c r="I25"/>
  <c r="H25"/>
  <c r="G25"/>
  <c r="B25"/>
  <c r="F25"/>
  <c r="C25"/>
  <c r="F20"/>
  <c r="F19"/>
  <c r="F18"/>
  <c r="F17"/>
  <c r="F16"/>
  <c r="B16"/>
  <c r="F15"/>
  <c r="D15"/>
  <c r="F14"/>
  <c r="F13"/>
  <c r="F11"/>
  <c r="F9"/>
  <c r="F7"/>
  <c r="F5"/>
  <c r="B5"/>
  <c r="F3"/>
  <c r="I9" i="15"/>
  <c r="I23"/>
  <c r="I10"/>
  <c r="I12"/>
  <c r="I14"/>
  <c r="I16"/>
  <c r="I18"/>
  <c r="I20"/>
  <c r="G24"/>
  <c r="E24"/>
  <c r="J9"/>
  <c r="J23"/>
  <c r="C33" i="18"/>
  <c r="C78"/>
  <c r="C123"/>
  <c r="I21" i="15"/>
  <c r="I19"/>
  <c r="I17"/>
  <c r="I15"/>
  <c r="I13"/>
  <c r="I11"/>
</calcChain>
</file>

<file path=xl/sharedStrings.xml><?xml version="1.0" encoding="utf-8"?>
<sst xmlns="http://schemas.openxmlformats.org/spreadsheetml/2006/main" count="280" uniqueCount="183">
  <si>
    <t>Name of Applicant</t>
  </si>
  <si>
    <t xml:space="preserve">Date of </t>
  </si>
  <si>
    <t>Designation</t>
  </si>
  <si>
    <t>Department's Name &amp; Address</t>
  </si>
  <si>
    <t>¼vaxzsth ds cM+s v{kjksa esa Hkjk tkuk lqfuf'pr djkosa½</t>
  </si>
  <si>
    <t>Employee Name</t>
  </si>
  <si>
    <t>Post</t>
  </si>
  <si>
    <t>Deptt. Name, address with Pin code and Phone no</t>
  </si>
  <si>
    <t>Pensioner's postal address with pin code and phone no</t>
  </si>
  <si>
    <t>Date of Birth</t>
  </si>
  <si>
    <t>Date of Appointment</t>
  </si>
  <si>
    <t>Mobie No</t>
  </si>
  <si>
    <t>Bank Account No</t>
  </si>
  <si>
    <t>Bank Name &amp; Branch Name</t>
  </si>
  <si>
    <t>PPO./F.P.P. No 
(in case of revision)</t>
  </si>
  <si>
    <t>N.A.</t>
  </si>
  <si>
    <t>Family Details</t>
  </si>
  <si>
    <t>S.N.</t>
  </si>
  <si>
    <t>Name</t>
  </si>
  <si>
    <t>Relation</t>
  </si>
  <si>
    <t>Married/
Unmarried</t>
  </si>
  <si>
    <t>Employee/
Unemployee</t>
  </si>
  <si>
    <t>Signature of Applicant</t>
  </si>
  <si>
    <t>FORM NO. 33</t>
  </si>
  <si>
    <t>FORM FOR SANCTIONING PROVISIONAL PENSION/FAMILY PENSION AND RETIREMENT/DEATH GRATUITY</t>
  </si>
  <si>
    <t>(See Rule 5.9 and 5.22)</t>
  </si>
  <si>
    <t xml:space="preserve">Name of the Government servant </t>
  </si>
  <si>
    <t>Photograph
Attested by
Head of Office</t>
  </si>
  <si>
    <t>Father’s Name (and also husband’s name in the case of a female Government servant)</t>
  </si>
  <si>
    <t>Date of birth (by Christian era)</t>
  </si>
  <si>
    <t>Permanent residential address</t>
  </si>
  <si>
    <t>Present or last appointment including name of establishment:</t>
  </si>
  <si>
    <t>(i) Substantive</t>
  </si>
  <si>
    <t>(ii) Officiating, if any.</t>
  </si>
  <si>
    <t>Date of beginning of service</t>
  </si>
  <si>
    <t>Date of ending of service/Date of Death (For Family Pension)</t>
  </si>
  <si>
    <t>Total qualifying service which counts for pension.</t>
  </si>
  <si>
    <t>Emoluments reckoning for Pension and Gratuity.</t>
  </si>
  <si>
    <t>PART - I</t>
  </si>
  <si>
    <t>Amount of Pension:</t>
  </si>
  <si>
    <t>Emoluments last drawn</t>
  </si>
  <si>
    <t>x</t>
  </si>
  <si>
    <t>Completed six monthly period of qualifying service</t>
  </si>
  <si>
    <t>=</t>
  </si>
  <si>
    <t>Pension Amount</t>
  </si>
  <si>
    <t xml:space="preserve">Amount of Retirement gratuity: </t>
  </si>
  <si>
    <t>Amount of retirement gratuity</t>
  </si>
  <si>
    <t>or</t>
  </si>
  <si>
    <t>16½ times of emoluments at the time of retirement, whichever is less (This amount should not more than Rs. 2.50 lacs).</t>
  </si>
  <si>
    <t xml:space="preserve">Provisional Pension = 100% of amount arrived at item No.10. </t>
  </si>
  <si>
    <t xml:space="preserve">Provisional Gratuity = Rs.... </t>
  </si>
  <si>
    <t>(75% of the amount arrived at item No.11 if no amount of HBA has been set apart for recovery out of gratuity otherwise not exceeding 20%)</t>
  </si>
  <si>
    <t>(a)</t>
  </si>
  <si>
    <t>Details of  Gratuity recoverable from gratuity under sub-rule (1) of Rule 5.8</t>
  </si>
  <si>
    <t>(b)</t>
  </si>
  <si>
    <t xml:space="preserve">Net amount payable of  provisional Gratuity (item No.13-item No.14 (a). </t>
  </si>
  <si>
    <t>PART - II</t>
  </si>
  <si>
    <t xml:space="preserve">Amount of Family Pension </t>
  </si>
  <si>
    <t>(i)</t>
  </si>
  <si>
    <t>Emoluments at the time of death X ... percent (As per slab)</t>
  </si>
  <si>
    <t>(ii)</t>
  </si>
  <si>
    <t>Minimum Family pension in the slab</t>
  </si>
  <si>
    <t>(iii)</t>
  </si>
  <si>
    <t>Maximum family pension in the slab Amount of family pension determined based on (i), (ii) and (iii)</t>
  </si>
  <si>
    <t>Amount of family pension at enhanced rates (if service rendered is 7 years or more)</t>
  </si>
  <si>
    <t>Fifty percent of emoluments</t>
  </si>
  <si>
    <t>Double the amount of pension determined at item No.15 above</t>
  </si>
  <si>
    <t>Amount of family pension at enhanced rate (amount of (i) or (ii) whichever is less)</t>
  </si>
  <si>
    <t>where workmen’s Compensation Act is applicable</t>
  </si>
  <si>
    <t>One and half time the amount of pension determined at item No.15 above</t>
  </si>
  <si>
    <t>Note:-</t>
  </si>
  <si>
    <t>The amount under (a) or (b) shall not exceed Rs.2500/-p.m.</t>
  </si>
  <si>
    <t xml:space="preserve">Amount of Death Gratuity Length of qualifying service: </t>
  </si>
  <si>
    <t>Less than one year</t>
  </si>
  <si>
    <t xml:space="preserve">emoluments X 2 </t>
  </si>
  <si>
    <t>One year or more but less than five years</t>
  </si>
  <si>
    <t xml:space="preserve">emoluments X 6 </t>
  </si>
  <si>
    <t>Five years or more but less than twenty years</t>
  </si>
  <si>
    <t xml:space="preserve">emoluments X 12 </t>
  </si>
  <si>
    <t>Twenty years or more</t>
  </si>
  <si>
    <t>emoluments X Completed six emoluments monthly period of service</t>
  </si>
  <si>
    <t>Note:</t>
  </si>
  <si>
    <t>This amount should not exceeding 33 times of emoluments and Rs.2.50 lacs.</t>
  </si>
  <si>
    <t>18.</t>
  </si>
  <si>
    <t>Provisional Family Pension</t>
  </si>
  <si>
    <t>100% of amount determining at item No.15/16 as the case may be</t>
  </si>
  <si>
    <t>19.</t>
  </si>
  <si>
    <t>Provisional Death Gratuity</t>
  </si>
  <si>
    <t>75% of amount determined at item No.17.</t>
  </si>
  <si>
    <t xml:space="preserve">Details of amount recoverable </t>
  </si>
  <si>
    <t>Out of Gratuity under sub-rule (4) of Rule 5.21</t>
  </si>
  <si>
    <t>Net amount payable of provisional Death Gratuity (item No.19-item No.20 (a)</t>
  </si>
  <si>
    <t>PART III</t>
  </si>
  <si>
    <t>In exercise of powers conferred under Rule</t>
  </si>
  <si>
    <t>of R.C.S. (Pension)</t>
  </si>
  <si>
    <t xml:space="preserve">Rules the undersigned, having satisfied that the pension case has been sent/not sent to the Director, Pension Department and the same has not been finalised so far hereby </t>
  </si>
  <si>
    <t>sanction the provisional pension/family pension w.e.f.</t>
  </si>
  <si>
    <t>as above</t>
  </si>
  <si>
    <t xml:space="preserve"> in Part I/II and Provisional Retirement/Death Gratuity to</t>
  </si>
  <si>
    <t xml:space="preserve"> Shri/Smt./Ku</t>
  </si>
  <si>
    <t>Signature Designation of the Head of Office with Rubber Stamp</t>
  </si>
  <si>
    <t>Copy forwarded to the-</t>
  </si>
  <si>
    <t xml:space="preserve">Director, Pension Department, Rajasthan, Jaipur. </t>
  </si>
  <si>
    <t>Signature and Seal of Head of Office</t>
  </si>
  <si>
    <t>FORM 5A</t>
  </si>
  <si>
    <t>(See Rules 81 (1) (d) and 83 (1) and note in Form 5)</t>
  </si>
  <si>
    <t>(in triplicate)</t>
  </si>
  <si>
    <t>DETAILS OF PARTICULARS OF GOVERNMENT SERVANT</t>
  </si>
  <si>
    <t xml:space="preserve">Name : </t>
  </si>
  <si>
    <t xml:space="preserve">(a) Date of birth : </t>
  </si>
  <si>
    <t xml:space="preserve">(b) Date of retirement : </t>
  </si>
  <si>
    <t>Three specimen signatures:</t>
  </si>
  <si>
    <t xml:space="preserve">(i) </t>
  </si>
  <si>
    <t xml:space="preserve">Three specimen signatures (to be furnished in a separate sheet) duly attested by a Gazetted Government servant. </t>
  </si>
  <si>
    <t xml:space="preserve">(ii) </t>
  </si>
  <si>
    <t xml:space="preserve">Three copies of passport size joint photograph with wife or husband (to be attested by the Head of Office ) (4 copies to be submitted if payment is required outside Rajasthan) </t>
  </si>
  <si>
    <t xml:space="preserve">Three slips showing the particulars of height and personal identification marks duly attested by a Gazetted Government servant. </t>
  </si>
  <si>
    <t xml:space="preserve">Height : </t>
  </si>
  <si>
    <t xml:space="preserve">Personal identification mark: </t>
  </si>
  <si>
    <t xml:space="preserve"> Left/Right hand thumb and Thumb Index Middle Ring Lit finger impressions (in case not literate to sign). </t>
  </si>
  <si>
    <t xml:space="preserve"> Present Address: </t>
  </si>
  <si>
    <t xml:space="preserve"> Address after retirement : </t>
  </si>
  <si>
    <t xml:space="preserve"> Name of Treasury/Branch of Public Sector Bank through which the pension is to be drawn : </t>
  </si>
  <si>
    <t xml:space="preserve">(See Notes 2 and 3 in Form 5) </t>
  </si>
  <si>
    <t>Signature of the applicant.</t>
  </si>
  <si>
    <t>Attested :</t>
  </si>
  <si>
    <t xml:space="preserve">Dated </t>
  </si>
  <si>
    <t>Name and designation(With Seal) of Attesting Officer.</t>
  </si>
  <si>
    <t>Form 31</t>
  </si>
  <si>
    <t>[See rule 8 and 96 (4)]</t>
  </si>
  <si>
    <t>Form of Tentative Last Pay Certificate</t>
  </si>
  <si>
    <t>(To be attached with form 7 or 18)</t>
  </si>
  <si>
    <t>Department</t>
  </si>
  <si>
    <t>Office</t>
  </si>
  <si>
    <t>Tentative/Final Last Pay Certificate of</t>
  </si>
  <si>
    <t>who has been</t>
  </si>
  <si>
    <t>on</t>
  </si>
  <si>
    <t>He has been be paid up to</t>
  </si>
  <si>
    <t>at the following rates :—</t>
  </si>
  <si>
    <t>Substantive pay</t>
  </si>
  <si>
    <t>P.M.</t>
  </si>
  <si>
    <t>Officiating pay</t>
  </si>
  <si>
    <t>Special pay</t>
  </si>
  <si>
    <t>Allowances:</t>
  </si>
  <si>
    <t>City Compensatory Allowance</t>
  </si>
  <si>
    <t>Any other Allowance</t>
  </si>
  <si>
    <t>Total:</t>
  </si>
  <si>
    <t>He has handed over/will hand over the charge of.</t>
  </si>
  <si>
    <t xml:space="preserve">Office in the </t>
  </si>
  <si>
    <t>The following amount is to be recovered from the Pension/DCRG:-</t>
  </si>
  <si>
    <t>Details of Recovery</t>
  </si>
  <si>
    <t>Amount outstanding</t>
  </si>
  <si>
    <t>Amount Recovered</t>
  </si>
  <si>
    <t>Balance Principal/Interest</t>
  </si>
  <si>
    <t>Authority (basis) of Recovery</t>
  </si>
  <si>
    <t>Head of credit</t>
  </si>
  <si>
    <t>I</t>
  </si>
  <si>
    <t xml:space="preserve">Dues of Government accommodation </t>
  </si>
  <si>
    <t>II</t>
  </si>
  <si>
    <t xml:space="preserve">Long Term Advances </t>
  </si>
  <si>
    <t>House Building Advance</t>
  </si>
  <si>
    <t>House Repairs Advance</t>
  </si>
  <si>
    <t>III</t>
  </si>
  <si>
    <t>Conveyance Advance</t>
  </si>
  <si>
    <t xml:space="preserve">Any Other Advance (give details) </t>
  </si>
  <si>
    <t>IV</t>
  </si>
  <si>
    <t>Other recoveries</t>
  </si>
  <si>
    <t>Signature of D.D.O.</t>
  </si>
  <si>
    <t>Office/Department</t>
  </si>
  <si>
    <t>Statement showing the details of Extraordinay leave not qualify for pension purpose</t>
  </si>
  <si>
    <t>Name of employee</t>
  </si>
  <si>
    <t>Clear EOL data</t>
  </si>
  <si>
    <t>Fom</t>
  </si>
  <si>
    <t>To</t>
  </si>
  <si>
    <t>Days</t>
  </si>
  <si>
    <t>Year</t>
  </si>
  <si>
    <t>Month</t>
  </si>
  <si>
    <t>TOTAL DAYS</t>
  </si>
  <si>
    <t xml:space="preserve"> Non qualify periods</t>
  </si>
  <si>
    <t>Months</t>
  </si>
  <si>
    <t>16.18.1.22.5.19.8√97263.0458756048</t>
  </si>
  <si>
    <t>Home</t>
  </si>
  <si>
    <t xml:space="preserve">Address after retirement : </t>
  </si>
</sst>
</file>

<file path=xl/styles.xml><?xml version="1.0" encoding="utf-8"?>
<styleSheet xmlns="http://schemas.openxmlformats.org/spreadsheetml/2006/main">
  <numFmts count="4">
    <numFmt numFmtId="164" formatCode="dd/mm/yyyy;@"/>
    <numFmt numFmtId="165" formatCode="_(&quot;Rs &quot;* #,##0_);_(&quot;Rs &quot;* \(#,##0\);_(&quot;Rs &quot;* &quot;-&quot;_);_(@_)"/>
    <numFmt numFmtId="166" formatCode="[$-F800]dddd\,\ mmmm\ dd\,\ yyyy"/>
    <numFmt numFmtId="167" formatCode="_-* #,##0.00\ [$Ft-40E]_-;\-* #,##0.00\ [$Ft-40E]_-;_-* &quot;-&quot;??\ [$Ft-40E]_-;_-@_-"/>
  </numFmts>
  <fonts count="4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20"/>
      <name val="DevLys 010"/>
    </font>
    <font>
      <b/>
      <sz val="10.5"/>
      <name val="Arial"/>
      <family val="2"/>
    </font>
    <font>
      <b/>
      <sz val="12"/>
      <name val="Arial"/>
      <family val="2"/>
    </font>
    <font>
      <b/>
      <sz val="12"/>
      <name val="Times New Roman"/>
      <family val="1"/>
    </font>
    <font>
      <b/>
      <sz val="14"/>
      <name val="Arial"/>
      <family val="2"/>
    </font>
    <font>
      <b/>
      <sz val="14"/>
      <color indexed="14"/>
      <name val="Arial"/>
      <family val="2"/>
    </font>
    <font>
      <b/>
      <sz val="10"/>
      <color indexed="14"/>
      <name val="Arial"/>
      <family val="2"/>
    </font>
    <font>
      <sz val="10"/>
      <color indexed="8"/>
      <name val="MS Sans Serif"/>
      <family val="2"/>
    </font>
    <font>
      <b/>
      <sz val="14"/>
      <color indexed="9"/>
      <name val="Calibri"/>
      <family val="2"/>
    </font>
    <font>
      <sz val="10"/>
      <name val="Arial"/>
      <family val="2"/>
    </font>
    <font>
      <sz val="14"/>
      <name val="Sylfaen"/>
      <family val="1"/>
    </font>
    <font>
      <b/>
      <sz val="16"/>
      <name val="DevLys 010"/>
    </font>
    <font>
      <sz val="14"/>
      <name val="Calibri"/>
      <family val="2"/>
    </font>
    <font>
      <sz val="10"/>
      <name val="Calibri"/>
      <family val="2"/>
    </font>
    <font>
      <sz val="12"/>
      <name val="Calibri"/>
      <family val="2"/>
    </font>
    <font>
      <b/>
      <sz val="14"/>
      <name val="Calibri"/>
      <family val="2"/>
    </font>
    <font>
      <sz val="12"/>
      <name val="Sylfaen"/>
      <family val="1"/>
    </font>
    <font>
      <b/>
      <sz val="12"/>
      <name val="Calibri"/>
      <family val="2"/>
    </font>
    <font>
      <b/>
      <sz val="12"/>
      <name val="Sylfaen"/>
      <family val="1"/>
    </font>
    <font>
      <sz val="11"/>
      <name val="Calibri"/>
      <family val="2"/>
    </font>
    <font>
      <sz val="14"/>
      <name val="Arial"/>
      <family val="2"/>
    </font>
    <font>
      <b/>
      <sz val="14"/>
      <name val="Tahoma"/>
      <family val="2"/>
    </font>
    <font>
      <sz val="14"/>
      <name val="Tahoma"/>
      <family val="2"/>
    </font>
    <font>
      <u/>
      <sz val="10"/>
      <color indexed="12"/>
      <name val="Arial"/>
      <family val="2"/>
    </font>
    <font>
      <b/>
      <sz val="16"/>
      <color indexed="12"/>
      <name val="Arial"/>
      <family val="2"/>
    </font>
    <font>
      <sz val="12"/>
      <color indexed="43"/>
      <name val="Arial"/>
      <family val="2"/>
    </font>
    <font>
      <b/>
      <sz val="16"/>
      <color indexed="36"/>
      <name val="Times New Roman"/>
      <family val="1"/>
    </font>
    <font>
      <sz val="8.5"/>
      <color indexed="8"/>
      <name val="MS Sans Serif"/>
      <family val="2"/>
    </font>
    <font>
      <b/>
      <u/>
      <sz val="18"/>
      <color indexed="12"/>
      <name val="Arial"/>
      <family val="2"/>
    </font>
    <font>
      <sz val="10"/>
      <name val="Arial"/>
      <family val="2"/>
    </font>
    <font>
      <i/>
      <u/>
      <sz val="12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i/>
      <sz val="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10"/>
      </patternFill>
    </fill>
    <fill>
      <patternFill patternType="solid">
        <fgColor indexed="26"/>
      </patternFill>
    </fill>
    <fill>
      <patternFill patternType="solid">
        <fgColor indexed="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7"/>
      </patternFill>
    </fill>
    <fill>
      <patternFill patternType="solid">
        <fgColor rgb="FFF2F2F2"/>
      </patternFill>
    </fill>
    <fill>
      <patternFill patternType="solid">
        <fgColor rgb="FFFFCC99"/>
      </patternFill>
    </fill>
  </fills>
  <borders count="44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7">
    <xf numFmtId="0" fontId="0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37" fillId="10" borderId="42" applyNumberFormat="0" applyAlignment="0" applyProtection="0"/>
    <xf numFmtId="0" fontId="1" fillId="0" borderId="0"/>
    <xf numFmtId="0" fontId="1" fillId="0" borderId="0"/>
    <xf numFmtId="0" fontId="36" fillId="0" borderId="0"/>
    <xf numFmtId="0" fontId="13" fillId="0" borderId="0"/>
    <xf numFmtId="0" fontId="1" fillId="0" borderId="0"/>
    <xf numFmtId="0" fontId="33" fillId="0" borderId="0"/>
    <xf numFmtId="0" fontId="1" fillId="0" borderId="0"/>
    <xf numFmtId="0" fontId="35" fillId="0" borderId="0"/>
    <xf numFmtId="0" fontId="11" fillId="0" borderId="0"/>
    <xf numFmtId="0" fontId="38" fillId="9" borderId="43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2" borderId="1">
      <alignment horizontal="center" vertical="center" wrapText="1"/>
    </xf>
    <xf numFmtId="0" fontId="1" fillId="3" borderId="0" applyNumberFormat="0" applyFont="0" applyBorder="0" applyAlignment="0" applyProtection="0"/>
  </cellStyleXfs>
  <cellXfs count="454">
    <xf numFmtId="0" fontId="0" fillId="0" borderId="0" xfId="0"/>
    <xf numFmtId="0" fontId="24" fillId="0" borderId="0" xfId="3" applyFont="1"/>
    <xf numFmtId="0" fontId="29" fillId="4" borderId="2" xfId="3" applyFont="1" applyFill="1" applyBorder="1" applyAlignment="1">
      <alignment horizontal="center"/>
    </xf>
    <xf numFmtId="1" fontId="30" fillId="5" borderId="2" xfId="3" applyNumberFormat="1" applyFont="1" applyFill="1" applyBorder="1" applyAlignment="1" applyProtection="1">
      <alignment horizontal="center" vertical="center" wrapText="1"/>
      <protection hidden="1"/>
    </xf>
    <xf numFmtId="1" fontId="24" fillId="0" borderId="0" xfId="3" applyNumberFormat="1" applyFont="1"/>
    <xf numFmtId="0" fontId="14" fillId="0" borderId="0" xfId="3" applyFont="1" applyAlignment="1">
      <alignment vertical="top"/>
    </xf>
    <xf numFmtId="0" fontId="14" fillId="0" borderId="0" xfId="3" applyFont="1"/>
    <xf numFmtId="0" fontId="16" fillId="6" borderId="2" xfId="3" applyFont="1" applyFill="1" applyBorder="1" applyAlignment="1">
      <alignment vertical="top"/>
    </xf>
    <xf numFmtId="0" fontId="16" fillId="6" borderId="2" xfId="3" applyFont="1" applyFill="1" applyBorder="1"/>
    <xf numFmtId="0" fontId="16" fillId="6" borderId="2" xfId="3" applyFont="1" applyFill="1" applyBorder="1" applyAlignment="1">
      <alignment horizontal="justify" vertical="justify"/>
    </xf>
    <xf numFmtId="0" fontId="16" fillId="6" borderId="2" xfId="3" applyFont="1" applyFill="1" applyBorder="1" applyAlignment="1">
      <alignment horizontal="center" vertical="justify"/>
    </xf>
    <xf numFmtId="0" fontId="16" fillId="6" borderId="2" xfId="3" applyFont="1" applyFill="1" applyBorder="1" applyAlignment="1">
      <alignment horizontal="center" vertical="justify" wrapText="1"/>
    </xf>
    <xf numFmtId="0" fontId="14" fillId="0" borderId="0" xfId="3" applyFont="1" applyAlignment="1">
      <alignment horizontal="justify" vertical="justify"/>
    </xf>
    <xf numFmtId="0" fontId="18" fillId="6" borderId="2" xfId="3" applyFont="1" applyFill="1" applyBorder="1"/>
    <xf numFmtId="164" fontId="18" fillId="6" borderId="2" xfId="3" applyNumberFormat="1" applyFont="1" applyFill="1" applyBorder="1"/>
    <xf numFmtId="164" fontId="16" fillId="6" borderId="2" xfId="3" applyNumberFormat="1" applyFont="1" applyFill="1" applyBorder="1"/>
    <xf numFmtId="0" fontId="18" fillId="6" borderId="0" xfId="3" applyFont="1" applyFill="1" applyBorder="1" applyAlignment="1">
      <alignment horizontal="left" vertical="top"/>
    </xf>
    <xf numFmtId="0" fontId="16" fillId="6" borderId="0" xfId="3" applyFont="1" applyFill="1" applyBorder="1"/>
    <xf numFmtId="0" fontId="16" fillId="6" borderId="0" xfId="3" applyFont="1" applyFill="1" applyBorder="1" applyAlignment="1">
      <alignment vertical="top"/>
    </xf>
    <xf numFmtId="0" fontId="16" fillId="6" borderId="0" xfId="3" applyFont="1" applyFill="1" applyBorder="1" applyAlignment="1">
      <alignment horizontal="left"/>
    </xf>
    <xf numFmtId="0" fontId="16" fillId="6" borderId="0" xfId="3" applyFont="1" applyFill="1" applyAlignment="1">
      <alignment vertical="top"/>
    </xf>
    <xf numFmtId="0" fontId="16" fillId="6" borderId="0" xfId="3" applyFont="1" applyFill="1"/>
    <xf numFmtId="0" fontId="20" fillId="6" borderId="0" xfId="9" applyFont="1" applyFill="1" applyAlignment="1">
      <alignment horizontal="center" vertical="top"/>
    </xf>
    <xf numFmtId="0" fontId="20" fillId="6" borderId="0" xfId="9" applyFont="1" applyFill="1" applyAlignment="1">
      <alignment vertical="justify"/>
    </xf>
    <xf numFmtId="0" fontId="20" fillId="6" borderId="0" xfId="9" applyFont="1" applyFill="1"/>
    <xf numFmtId="0" fontId="20" fillId="0" borderId="0" xfId="9" applyFont="1"/>
    <xf numFmtId="0" fontId="18" fillId="6" borderId="2" xfId="9" applyFont="1" applyFill="1" applyBorder="1" applyAlignment="1">
      <alignment horizontal="center" vertical="top"/>
    </xf>
    <xf numFmtId="0" fontId="18" fillId="6" borderId="3" xfId="9" applyFont="1" applyFill="1" applyBorder="1" applyAlignment="1">
      <alignment horizontal="center" vertical="top" wrapText="1"/>
    </xf>
    <xf numFmtId="0" fontId="18" fillId="6" borderId="0" xfId="9" applyFont="1" applyFill="1" applyBorder="1" applyAlignment="1">
      <alignment horizontal="justify" vertical="justify" wrapText="1"/>
    </xf>
    <xf numFmtId="0" fontId="18" fillId="6" borderId="2" xfId="9" applyFont="1" applyFill="1" applyBorder="1" applyAlignment="1">
      <alignment horizontal="center" vertical="top" wrapText="1"/>
    </xf>
    <xf numFmtId="0" fontId="18" fillId="6" borderId="2" xfId="9" applyFont="1" applyFill="1" applyBorder="1" applyAlignment="1">
      <alignment vertical="justify" wrapText="1"/>
    </xf>
    <xf numFmtId="0" fontId="18" fillId="6" borderId="2" xfId="9" applyFont="1" applyFill="1" applyBorder="1" applyAlignment="1">
      <alignment horizontal="center" vertical="justify"/>
    </xf>
    <xf numFmtId="0" fontId="18" fillId="6" borderId="2" xfId="9" applyFont="1" applyFill="1" applyBorder="1" applyAlignment="1">
      <alignment horizontal="center"/>
    </xf>
    <xf numFmtId="0" fontId="18" fillId="6" borderId="0" xfId="9" applyFont="1" applyFill="1" applyBorder="1" applyAlignment="1">
      <alignment vertical="justify" wrapText="1"/>
    </xf>
    <xf numFmtId="0" fontId="18" fillId="6" borderId="0" xfId="9" applyFont="1" applyFill="1" applyBorder="1" applyAlignment="1">
      <alignment horizontal="center" vertical="justify" wrapText="1"/>
    </xf>
    <xf numFmtId="0" fontId="18" fillId="6" borderId="2" xfId="9" applyFont="1" applyFill="1" applyBorder="1" applyAlignment="1">
      <alignment horizontal="center" vertical="justify" wrapText="1"/>
    </xf>
    <xf numFmtId="0" fontId="18" fillId="6" borderId="2" xfId="9" applyFont="1" applyFill="1" applyBorder="1" applyAlignment="1">
      <alignment horizontal="right" wrapText="1"/>
    </xf>
    <xf numFmtId="0" fontId="18" fillId="6" borderId="2" xfId="9" applyFont="1" applyFill="1" applyBorder="1" applyAlignment="1">
      <alignment horizontal="center" wrapText="1"/>
    </xf>
    <xf numFmtId="0" fontId="18" fillId="6" borderId="0" xfId="9" applyFont="1" applyFill="1" applyAlignment="1">
      <alignment vertical="justify"/>
    </xf>
    <xf numFmtId="0" fontId="18" fillId="6" borderId="0" xfId="9" applyFont="1" applyFill="1" applyBorder="1" applyAlignment="1">
      <alignment vertical="center" wrapText="1"/>
    </xf>
    <xf numFmtId="0" fontId="18" fillId="6" borderId="0" xfId="9" applyFont="1" applyFill="1" applyBorder="1" applyAlignment="1">
      <alignment wrapText="1"/>
    </xf>
    <xf numFmtId="0" fontId="18" fillId="6" borderId="0" xfId="9" applyFont="1" applyFill="1" applyBorder="1" applyAlignment="1">
      <alignment vertical="justify"/>
    </xf>
    <xf numFmtId="0" fontId="18" fillId="6" borderId="4" xfId="9" applyFont="1" applyFill="1" applyBorder="1" applyAlignment="1">
      <alignment wrapText="1"/>
    </xf>
    <xf numFmtId="0" fontId="18" fillId="6" borderId="0" xfId="9" applyFont="1" applyFill="1" applyBorder="1" applyAlignment="1">
      <alignment horizontal="left" vertical="justify" wrapText="1"/>
    </xf>
    <xf numFmtId="0" fontId="18" fillId="6" borderId="0" xfId="9" applyFont="1" applyFill="1" applyBorder="1" applyAlignment="1">
      <alignment horizontal="center" vertical="top"/>
    </xf>
    <xf numFmtId="0" fontId="18" fillId="6" borderId="0" xfId="9" applyFont="1" applyFill="1" applyBorder="1" applyAlignment="1">
      <alignment horizontal="center"/>
    </xf>
    <xf numFmtId="0" fontId="18" fillId="6" borderId="0" xfId="9" applyFont="1" applyFill="1" applyBorder="1"/>
    <xf numFmtId="0" fontId="18" fillId="6" borderId="0" xfId="9" applyFont="1" applyFill="1" applyBorder="1" applyAlignment="1"/>
    <xf numFmtId="0" fontId="20" fillId="0" borderId="0" xfId="9" applyFont="1" applyAlignment="1">
      <alignment horizontal="center" vertical="top"/>
    </xf>
    <xf numFmtId="0" fontId="20" fillId="0" borderId="0" xfId="9" applyFont="1" applyAlignment="1">
      <alignment vertical="justify"/>
    </xf>
    <xf numFmtId="0" fontId="18" fillId="6" borderId="5" xfId="5" applyFont="1" applyFill="1" applyBorder="1" applyAlignment="1">
      <alignment horizontal="center"/>
    </xf>
    <xf numFmtId="0" fontId="18" fillId="6" borderId="5" xfId="5" applyFont="1" applyFill="1" applyBorder="1"/>
    <xf numFmtId="0" fontId="18" fillId="6" borderId="5" xfId="5" applyFont="1" applyFill="1" applyBorder="1" applyAlignment="1"/>
    <xf numFmtId="0" fontId="24" fillId="6" borderId="0" xfId="3" applyFont="1" applyFill="1"/>
    <xf numFmtId="0" fontId="26" fillId="6" borderId="6" xfId="3" applyNumberFormat="1" applyFont="1" applyFill="1" applyBorder="1" applyAlignment="1">
      <alignment horizontal="center" vertical="center"/>
    </xf>
    <xf numFmtId="0" fontId="8" fillId="6" borderId="6" xfId="3" applyFont="1" applyFill="1" applyBorder="1" applyAlignment="1">
      <alignment horizontal="center"/>
    </xf>
    <xf numFmtId="0" fontId="31" fillId="6" borderId="0" xfId="11" applyFont="1" applyFill="1"/>
    <xf numFmtId="0" fontId="3" fillId="0" borderId="0" xfId="10" applyFont="1" applyBorder="1"/>
    <xf numFmtId="0" fontId="3" fillId="6" borderId="0" xfId="10" applyFont="1" applyFill="1" applyBorder="1"/>
    <xf numFmtId="0" fontId="4" fillId="6" borderId="0" xfId="10" applyFont="1" applyFill="1" applyBorder="1" applyAlignment="1">
      <alignment horizontal="center" vertical="center" wrapText="1"/>
    </xf>
    <xf numFmtId="0" fontId="2" fillId="6" borderId="0" xfId="10" applyFont="1" applyFill="1" applyBorder="1"/>
    <xf numFmtId="0" fontId="3" fillId="6" borderId="0" xfId="10" applyFont="1" applyFill="1" applyBorder="1" applyAlignment="1">
      <alignment horizontal="center"/>
    </xf>
    <xf numFmtId="0" fontId="5" fillId="6" borderId="0" xfId="10" applyFont="1" applyFill="1" applyBorder="1"/>
    <xf numFmtId="0" fontId="6" fillId="6" borderId="0" xfId="10" applyFont="1" applyFill="1" applyBorder="1"/>
    <xf numFmtId="0" fontId="2" fillId="6" borderId="7" xfId="10" applyFont="1" applyFill="1" applyBorder="1" applyAlignment="1">
      <alignment horizontal="center" vertical="center" wrapText="1"/>
    </xf>
    <xf numFmtId="0" fontId="2" fillId="6" borderId="8" xfId="10" applyFont="1" applyFill="1" applyBorder="1" applyAlignment="1">
      <alignment horizontal="center" vertical="center" wrapText="1"/>
    </xf>
    <xf numFmtId="0" fontId="2" fillId="6" borderId="9" xfId="10" applyFont="1" applyFill="1" applyBorder="1" applyAlignment="1">
      <alignment horizontal="center" vertical="center" wrapText="1"/>
    </xf>
    <xf numFmtId="0" fontId="7" fillId="6" borderId="10" xfId="10" applyFont="1" applyFill="1" applyBorder="1"/>
    <xf numFmtId="0" fontId="8" fillId="6" borderId="0" xfId="10" applyFont="1" applyFill="1" applyBorder="1" applyAlignment="1">
      <alignment vertical="center" wrapText="1"/>
    </xf>
    <xf numFmtId="0" fontId="8" fillId="6" borderId="0" xfId="10" applyFont="1" applyFill="1" applyBorder="1" applyAlignment="1">
      <alignment horizontal="left"/>
    </xf>
    <xf numFmtId="0" fontId="35" fillId="6" borderId="0" xfId="10" applyFill="1" applyAlignment="1">
      <alignment vertical="center" wrapText="1"/>
    </xf>
    <xf numFmtId="0" fontId="10" fillId="6" borderId="0" xfId="10" applyFont="1" applyFill="1" applyBorder="1" applyAlignment="1">
      <alignment horizontal="left" vertical="center" wrapText="1"/>
    </xf>
    <xf numFmtId="0" fontId="10" fillId="6" borderId="11" xfId="10" applyFont="1" applyFill="1" applyBorder="1" applyAlignment="1">
      <alignment horizontal="left" vertical="center" wrapText="1"/>
    </xf>
    <xf numFmtId="0" fontId="9" fillId="6" borderId="0" xfId="10" applyFont="1" applyFill="1" applyBorder="1" applyAlignment="1">
      <alignment horizontal="left"/>
    </xf>
    <xf numFmtId="0" fontId="9" fillId="6" borderId="11" xfId="10" applyFont="1" applyFill="1" applyBorder="1" applyAlignment="1">
      <alignment horizontal="left"/>
    </xf>
    <xf numFmtId="0" fontId="3" fillId="6" borderId="10" xfId="10" applyFont="1" applyFill="1" applyBorder="1"/>
    <xf numFmtId="0" fontId="3" fillId="6" borderId="0" xfId="10" applyFont="1" applyFill="1" applyBorder="1" applyAlignment="1">
      <alignment vertical="center" wrapText="1"/>
    </xf>
    <xf numFmtId="0" fontId="7" fillId="6" borderId="12" xfId="10" applyFont="1" applyFill="1" applyBorder="1"/>
    <xf numFmtId="0" fontId="35" fillId="6" borderId="13" xfId="10" applyFill="1" applyBorder="1" applyAlignment="1">
      <alignment vertical="center" wrapText="1"/>
    </xf>
    <xf numFmtId="0" fontId="7" fillId="6" borderId="0" xfId="10" applyFont="1" applyFill="1" applyBorder="1"/>
    <xf numFmtId="0" fontId="35" fillId="6" borderId="0" xfId="10" applyFill="1" applyBorder="1" applyAlignment="1">
      <alignment vertical="center" wrapText="1"/>
    </xf>
    <xf numFmtId="0" fontId="8" fillId="0" borderId="0" xfId="4" applyFont="1" applyBorder="1"/>
    <xf numFmtId="0" fontId="20" fillId="0" borderId="0" xfId="10" applyFont="1" applyFill="1" applyAlignment="1">
      <alignment horizontal="center"/>
    </xf>
    <xf numFmtId="0" fontId="20" fillId="0" borderId="0" xfId="10" applyFont="1" applyFill="1"/>
    <xf numFmtId="0" fontId="21" fillId="0" borderId="0" xfId="10" applyFont="1" applyFill="1" applyAlignment="1"/>
    <xf numFmtId="0" fontId="18" fillId="0" borderId="0" xfId="10" applyFont="1" applyFill="1"/>
    <xf numFmtId="0" fontId="18" fillId="6" borderId="0" xfId="10" applyFont="1" applyFill="1" applyAlignment="1">
      <alignment horizontal="center"/>
    </xf>
    <xf numFmtId="0" fontId="18" fillId="6" borderId="2" xfId="10" applyFont="1" applyFill="1" applyBorder="1" applyAlignment="1">
      <alignment horizontal="center"/>
    </xf>
    <xf numFmtId="0" fontId="18" fillId="6" borderId="2" xfId="10" applyFont="1" applyFill="1" applyBorder="1" applyAlignment="1">
      <alignment horizontal="left"/>
    </xf>
    <xf numFmtId="0" fontId="18" fillId="6" borderId="0" xfId="10" applyFont="1" applyFill="1"/>
    <xf numFmtId="0" fontId="18" fillId="6" borderId="0" xfId="10" applyFont="1" applyFill="1" applyBorder="1" applyAlignment="1">
      <alignment horizontal="center"/>
    </xf>
    <xf numFmtId="0" fontId="18" fillId="6" borderId="0" xfId="10" applyFont="1" applyFill="1" applyAlignment="1">
      <alignment horizontal="center" wrapText="1"/>
    </xf>
    <xf numFmtId="0" fontId="18" fillId="6" borderId="0" xfId="10" applyFont="1" applyFill="1" applyAlignment="1">
      <alignment wrapText="1"/>
    </xf>
    <xf numFmtId="14" fontId="18" fillId="6" borderId="0" xfId="10" applyNumberFormat="1" applyFont="1" applyFill="1" applyAlignment="1">
      <alignment wrapText="1"/>
    </xf>
    <xf numFmtId="0" fontId="18" fillId="6" borderId="0" xfId="10" applyFont="1" applyFill="1" applyAlignment="1">
      <alignment horizontal="left" wrapText="1" indent="9"/>
    </xf>
    <xf numFmtId="0" fontId="18" fillId="6" borderId="0" xfId="10" applyFont="1" applyFill="1" applyAlignment="1">
      <alignment horizontal="right" wrapText="1"/>
    </xf>
    <xf numFmtId="0" fontId="18" fillId="6" borderId="14" xfId="10" applyFont="1" applyFill="1" applyBorder="1" applyAlignment="1">
      <alignment horizontal="center"/>
    </xf>
    <xf numFmtId="0" fontId="18" fillId="6" borderId="5" xfId="10" applyFont="1" applyFill="1" applyBorder="1" applyAlignment="1">
      <alignment horizontal="center"/>
    </xf>
    <xf numFmtId="0" fontId="18" fillId="6" borderId="5" xfId="10" applyFont="1" applyFill="1" applyBorder="1"/>
    <xf numFmtId="0" fontId="20" fillId="6" borderId="0" xfId="10" applyFont="1" applyFill="1" applyAlignment="1">
      <alignment horizontal="center"/>
    </xf>
    <xf numFmtId="0" fontId="20" fillId="6" borderId="0" xfId="10" applyFont="1" applyFill="1"/>
    <xf numFmtId="0" fontId="20" fillId="6" borderId="0" xfId="10" applyFont="1" applyFill="1" applyAlignment="1">
      <alignment horizontal="right"/>
    </xf>
    <xf numFmtId="0" fontId="18" fillId="6" borderId="2" xfId="10" applyFont="1" applyFill="1" applyBorder="1" applyAlignment="1">
      <alignment horizontal="left" wrapText="1" indent="1"/>
    </xf>
    <xf numFmtId="0" fontId="18" fillId="6" borderId="2" xfId="10" applyFont="1" applyFill="1" applyBorder="1" applyAlignment="1">
      <alignment wrapText="1"/>
    </xf>
    <xf numFmtId="0" fontId="18" fillId="6" borderId="15" xfId="10" applyFont="1" applyFill="1" applyBorder="1" applyAlignment="1">
      <alignment wrapText="1"/>
    </xf>
    <xf numFmtId="0" fontId="20" fillId="0" borderId="16" xfId="10" applyFont="1" applyFill="1" applyBorder="1"/>
    <xf numFmtId="0" fontId="18" fillId="6" borderId="2" xfId="10" applyFont="1" applyFill="1" applyBorder="1"/>
    <xf numFmtId="0" fontId="18" fillId="6" borderId="2" xfId="10" applyFont="1" applyFill="1" applyBorder="1" applyAlignment="1"/>
    <xf numFmtId="0" fontId="18" fillId="6" borderId="3" xfId="10" applyFont="1" applyFill="1" applyBorder="1" applyAlignment="1"/>
    <xf numFmtId="0" fontId="32" fillId="8" borderId="17" xfId="1" applyFont="1" applyFill="1" applyBorder="1" applyAlignment="1" applyProtection="1">
      <alignment horizontal="center" vertical="center"/>
    </xf>
    <xf numFmtId="0" fontId="32" fillId="8" borderId="18" xfId="1" applyFont="1" applyFill="1" applyBorder="1" applyAlignment="1" applyProtection="1">
      <alignment horizontal="center" vertical="center"/>
    </xf>
    <xf numFmtId="0" fontId="32" fillId="8" borderId="19" xfId="1" applyFont="1" applyFill="1" applyBorder="1" applyAlignment="1" applyProtection="1">
      <alignment horizontal="center" vertical="center"/>
    </xf>
    <xf numFmtId="0" fontId="32" fillId="8" borderId="20" xfId="1" applyFont="1" applyFill="1" applyBorder="1" applyAlignment="1" applyProtection="1">
      <alignment horizontal="center" vertical="center"/>
    </xf>
    <xf numFmtId="0" fontId="9" fillId="6" borderId="0" xfId="10" applyFont="1" applyFill="1" applyBorder="1" applyAlignment="1">
      <alignment horizontal="left"/>
    </xf>
    <xf numFmtId="0" fontId="9" fillId="6" borderId="11" xfId="10" applyFont="1" applyFill="1" applyBorder="1" applyAlignment="1">
      <alignment horizontal="left"/>
    </xf>
    <xf numFmtId="0" fontId="8" fillId="6" borderId="0" xfId="10" applyFont="1" applyFill="1" applyBorder="1" applyAlignment="1">
      <alignment vertical="center" wrapText="1"/>
    </xf>
    <xf numFmtId="0" fontId="35" fillId="6" borderId="0" xfId="10" applyFill="1" applyAlignment="1">
      <alignment vertical="center" wrapText="1"/>
    </xf>
    <xf numFmtId="0" fontId="9" fillId="6" borderId="0" xfId="10" applyFont="1" applyFill="1" applyBorder="1" applyAlignment="1">
      <alignment horizontal="left" vertical="center" wrapText="1"/>
    </xf>
    <xf numFmtId="0" fontId="9" fillId="6" borderId="11" xfId="10" applyFont="1" applyFill="1" applyBorder="1" applyAlignment="1">
      <alignment horizontal="left" vertical="center" wrapText="1"/>
    </xf>
    <xf numFmtId="0" fontId="10" fillId="6" borderId="0" xfId="10" applyFont="1" applyFill="1" applyBorder="1" applyAlignment="1">
      <alignment horizontal="left" vertical="center" wrapText="1"/>
    </xf>
    <xf numFmtId="0" fontId="10" fillId="6" borderId="11" xfId="10" applyFont="1" applyFill="1" applyBorder="1" applyAlignment="1">
      <alignment horizontal="left" vertical="center" wrapText="1"/>
    </xf>
    <xf numFmtId="0" fontId="3" fillId="6" borderId="0" xfId="10" applyFont="1" applyFill="1" applyBorder="1" applyAlignment="1">
      <alignment vertical="center" wrapText="1"/>
    </xf>
    <xf numFmtId="0" fontId="35" fillId="6" borderId="13" xfId="10" applyFill="1" applyBorder="1" applyAlignment="1">
      <alignment vertical="center" wrapText="1"/>
    </xf>
    <xf numFmtId="0" fontId="10" fillId="6" borderId="13" xfId="10" applyFont="1" applyFill="1" applyBorder="1" applyAlignment="1">
      <alignment horizontal="left" vertical="center" wrapText="1"/>
    </xf>
    <xf numFmtId="0" fontId="10" fillId="6" borderId="21" xfId="10" applyFont="1" applyFill="1" applyBorder="1" applyAlignment="1">
      <alignment horizontal="left" vertical="center" wrapText="1"/>
    </xf>
    <xf numFmtId="0" fontId="8" fillId="6" borderId="0" xfId="10" applyFont="1" applyFill="1" applyBorder="1" applyAlignment="1">
      <alignment horizontal="left" vertical="top" wrapText="1"/>
    </xf>
    <xf numFmtId="164" fontId="9" fillId="6" borderId="0" xfId="10" applyNumberFormat="1" applyFont="1" applyFill="1" applyBorder="1" applyAlignment="1">
      <alignment horizontal="left"/>
    </xf>
    <xf numFmtId="164" fontId="9" fillId="6" borderId="11" xfId="10" applyNumberFormat="1" applyFont="1" applyFill="1" applyBorder="1" applyAlignment="1">
      <alignment horizontal="left"/>
    </xf>
    <xf numFmtId="0" fontId="2" fillId="6" borderId="0" xfId="10" applyFont="1" applyFill="1" applyBorder="1" applyAlignment="1">
      <alignment horizontal="right"/>
    </xf>
    <xf numFmtId="0" fontId="2" fillId="6" borderId="0" xfId="10" applyFont="1" applyFill="1" applyBorder="1" applyAlignment="1">
      <alignment horizontal="center"/>
    </xf>
    <xf numFmtId="0" fontId="3" fillId="6" borderId="0" xfId="10" applyFont="1" applyFill="1" applyBorder="1" applyAlignment="1">
      <alignment horizontal="center"/>
    </xf>
    <xf numFmtId="14" fontId="9" fillId="6" borderId="0" xfId="10" applyNumberFormat="1" applyFont="1" applyFill="1" applyBorder="1" applyAlignment="1">
      <alignment horizontal="left" vertical="center" wrapText="1"/>
    </xf>
    <xf numFmtId="0" fontId="16" fillId="6" borderId="0" xfId="3" applyFont="1" applyFill="1" applyAlignment="1">
      <alignment horizontal="center"/>
    </xf>
    <xf numFmtId="0" fontId="19" fillId="6" borderId="0" xfId="3" applyFont="1" applyFill="1" applyBorder="1" applyAlignment="1">
      <alignment horizontal="center" vertical="center" wrapText="1"/>
    </xf>
    <xf numFmtId="0" fontId="18" fillId="6" borderId="2" xfId="3" applyFont="1" applyFill="1" applyBorder="1" applyAlignment="1">
      <alignment horizontal="left"/>
    </xf>
    <xf numFmtId="0" fontId="16" fillId="6" borderId="2" xfId="3" applyFont="1" applyFill="1" applyBorder="1" applyAlignment="1">
      <alignment horizontal="left"/>
    </xf>
    <xf numFmtId="0" fontId="18" fillId="6" borderId="24" xfId="3" applyFont="1" applyFill="1" applyBorder="1" applyAlignment="1">
      <alignment horizontal="left" vertical="top" wrapText="1"/>
    </xf>
    <xf numFmtId="0" fontId="18" fillId="6" borderId="0" xfId="3" applyFont="1" applyFill="1" applyBorder="1" applyAlignment="1">
      <alignment horizontal="left" vertical="top" wrapText="1"/>
    </xf>
    <xf numFmtId="0" fontId="16" fillId="6" borderId="3" xfId="3" applyFont="1" applyFill="1" applyBorder="1" applyAlignment="1">
      <alignment vertical="top"/>
    </xf>
    <xf numFmtId="0" fontId="16" fillId="6" borderId="22" xfId="3" applyFont="1" applyFill="1" applyBorder="1" applyAlignment="1">
      <alignment vertical="top"/>
    </xf>
    <xf numFmtId="0" fontId="16" fillId="6" borderId="2" xfId="3" applyFont="1" applyFill="1" applyBorder="1" applyAlignment="1">
      <alignment horizontal="justify" vertical="justify" wrapText="1"/>
    </xf>
    <xf numFmtId="0" fontId="17" fillId="6" borderId="2" xfId="3" applyFont="1" applyFill="1" applyBorder="1" applyAlignment="1">
      <alignment horizontal="justify" vertical="justify" wrapText="1"/>
    </xf>
    <xf numFmtId="0" fontId="16" fillId="6" borderId="23" xfId="3" applyFont="1" applyFill="1" applyBorder="1" applyAlignment="1">
      <alignment vertical="justify" wrapText="1"/>
    </xf>
    <xf numFmtId="0" fontId="16" fillId="6" borderId="24" xfId="3" applyFont="1" applyFill="1" applyBorder="1" applyAlignment="1">
      <alignment vertical="justify" wrapText="1"/>
    </xf>
    <xf numFmtId="0" fontId="16" fillId="6" borderId="25" xfId="3" applyFont="1" applyFill="1" applyBorder="1" applyAlignment="1">
      <alignment vertical="justify" wrapText="1"/>
    </xf>
    <xf numFmtId="0" fontId="16" fillId="6" borderId="26" xfId="3" applyFont="1" applyFill="1" applyBorder="1" applyAlignment="1">
      <alignment vertical="justify" wrapText="1"/>
    </xf>
    <xf numFmtId="0" fontId="16" fillId="6" borderId="4" xfId="3" applyFont="1" applyFill="1" applyBorder="1" applyAlignment="1">
      <alignment vertical="justify" wrapText="1"/>
    </xf>
    <xf numFmtId="0" fontId="16" fillId="6" borderId="27" xfId="3" applyFont="1" applyFill="1" applyBorder="1" applyAlignment="1">
      <alignment vertical="justify" wrapText="1"/>
    </xf>
    <xf numFmtId="0" fontId="16" fillId="6" borderId="2" xfId="3" applyFont="1" applyFill="1" applyBorder="1" applyAlignment="1">
      <alignment vertical="top"/>
    </xf>
    <xf numFmtId="0" fontId="16" fillId="6" borderId="14" xfId="3" applyFont="1" applyFill="1" applyBorder="1" applyAlignment="1">
      <alignment horizontal="left"/>
    </xf>
    <xf numFmtId="0" fontId="16" fillId="6" borderId="5" xfId="3" applyFont="1" applyFill="1" applyBorder="1" applyAlignment="1">
      <alignment horizontal="left"/>
    </xf>
    <xf numFmtId="0" fontId="16" fillId="6" borderId="28" xfId="3" applyFont="1" applyFill="1" applyBorder="1" applyAlignment="1">
      <alignment horizontal="left"/>
    </xf>
    <xf numFmtId="0" fontId="16" fillId="6" borderId="2" xfId="3" applyFont="1" applyFill="1" applyBorder="1" applyAlignment="1">
      <alignment horizontal="justify" vertical="justify"/>
    </xf>
    <xf numFmtId="1" fontId="16" fillId="6" borderId="14" xfId="3" applyNumberFormat="1" applyFont="1" applyFill="1" applyBorder="1" applyAlignment="1">
      <alignment horizontal="left"/>
    </xf>
    <xf numFmtId="1" fontId="16" fillId="6" borderId="5" xfId="3" applyNumberFormat="1" applyFont="1" applyFill="1" applyBorder="1" applyAlignment="1">
      <alignment horizontal="left"/>
    </xf>
    <xf numFmtId="1" fontId="16" fillId="6" borderId="28" xfId="3" applyNumberFormat="1" applyFont="1" applyFill="1" applyBorder="1" applyAlignment="1">
      <alignment horizontal="left"/>
    </xf>
    <xf numFmtId="14" fontId="16" fillId="6" borderId="14" xfId="3" applyNumberFormat="1" applyFont="1" applyFill="1" applyBorder="1" applyAlignment="1">
      <alignment horizontal="left"/>
    </xf>
    <xf numFmtId="0" fontId="16" fillId="6" borderId="23" xfId="3" applyFont="1" applyFill="1" applyBorder="1" applyAlignment="1">
      <alignment horizontal="justify" vertical="justify" wrapText="1"/>
    </xf>
    <xf numFmtId="0" fontId="17" fillId="0" borderId="24" xfId="3" applyFont="1" applyBorder="1"/>
    <xf numFmtId="0" fontId="17" fillId="0" borderId="25" xfId="3" applyFont="1" applyBorder="1"/>
    <xf numFmtId="0" fontId="17" fillId="0" borderId="26" xfId="3" applyFont="1" applyBorder="1"/>
    <xf numFmtId="0" fontId="17" fillId="0" borderId="4" xfId="3" applyFont="1" applyBorder="1"/>
    <xf numFmtId="0" fontId="17" fillId="0" borderId="27" xfId="3" applyFont="1" applyBorder="1"/>
    <xf numFmtId="0" fontId="15" fillId="6" borderId="4" xfId="3" applyFont="1" applyFill="1" applyBorder="1" applyAlignment="1">
      <alignment horizontal="center" vertical="top"/>
    </xf>
    <xf numFmtId="0" fontId="18" fillId="6" borderId="0" xfId="9" applyFont="1" applyFill="1" applyBorder="1" applyAlignment="1">
      <alignment horizontal="left"/>
    </xf>
    <xf numFmtId="0" fontId="18" fillId="6" borderId="0" xfId="9" applyFont="1" applyFill="1" applyBorder="1" applyAlignment="1">
      <alignment horizontal="center" vertical="top"/>
    </xf>
    <xf numFmtId="0" fontId="21" fillId="6" borderId="0" xfId="9" applyFont="1" applyFill="1" applyBorder="1" applyAlignment="1">
      <alignment horizontal="center"/>
    </xf>
    <xf numFmtId="0" fontId="18" fillId="6" borderId="0" xfId="9" applyFont="1" applyFill="1" applyBorder="1" applyAlignment="1">
      <alignment horizontal="left" vertical="justify" wrapText="1"/>
    </xf>
    <xf numFmtId="0" fontId="18" fillId="6" borderId="0" xfId="9" applyFont="1" applyFill="1" applyBorder="1" applyAlignment="1">
      <alignment horizontal="center" vertical="justify" wrapText="1"/>
    </xf>
    <xf numFmtId="0" fontId="18" fillId="6" borderId="0" xfId="9" applyFont="1" applyFill="1" applyBorder="1" applyAlignment="1">
      <alignment horizontal="center"/>
    </xf>
    <xf numFmtId="14" fontId="18" fillId="6" borderId="0" xfId="9" applyNumberFormat="1" applyFont="1" applyFill="1" applyBorder="1" applyAlignment="1">
      <alignment horizontal="center" vertical="justify" wrapText="1"/>
    </xf>
    <xf numFmtId="0" fontId="18" fillId="6" borderId="14" xfId="9" applyFont="1" applyFill="1" applyBorder="1" applyAlignment="1">
      <alignment horizontal="right" vertical="top" wrapText="1"/>
    </xf>
    <xf numFmtId="0" fontId="18" fillId="6" borderId="5" xfId="9" applyFont="1" applyFill="1" applyBorder="1" applyAlignment="1">
      <alignment horizontal="right" vertical="top" wrapText="1"/>
    </xf>
    <xf numFmtId="0" fontId="18" fillId="6" borderId="28" xfId="9" applyFont="1" applyFill="1" applyBorder="1" applyAlignment="1">
      <alignment horizontal="right" vertical="top" wrapText="1"/>
    </xf>
    <xf numFmtId="0" fontId="18" fillId="6" borderId="14" xfId="9" applyFont="1" applyFill="1" applyBorder="1" applyAlignment="1">
      <alignment horizontal="left"/>
    </xf>
    <xf numFmtId="0" fontId="18" fillId="6" borderId="5" xfId="9" applyFont="1" applyFill="1" applyBorder="1" applyAlignment="1">
      <alignment horizontal="left"/>
    </xf>
    <xf numFmtId="0" fontId="18" fillId="6" borderId="28" xfId="9" applyFont="1" applyFill="1" applyBorder="1" applyAlignment="1">
      <alignment horizontal="left"/>
    </xf>
    <xf numFmtId="165" fontId="18" fillId="6" borderId="14" xfId="9" applyNumberFormat="1" applyFont="1" applyFill="1" applyBorder="1" applyAlignment="1">
      <alignment horizontal="center" vertical="center" wrapText="1"/>
    </xf>
    <xf numFmtId="0" fontId="18" fillId="6" borderId="28" xfId="9" applyFont="1" applyFill="1" applyBorder="1" applyAlignment="1">
      <alignment horizontal="center" vertical="center" wrapText="1"/>
    </xf>
    <xf numFmtId="0" fontId="18" fillId="6" borderId="2" xfId="9" applyFont="1" applyFill="1" applyBorder="1" applyAlignment="1">
      <alignment horizontal="center" vertical="top" wrapText="1"/>
    </xf>
    <xf numFmtId="0" fontId="18" fillId="6" borderId="2" xfId="9" applyFont="1" applyFill="1" applyBorder="1" applyAlignment="1">
      <alignment horizontal="left" wrapText="1"/>
    </xf>
    <xf numFmtId="165" fontId="18" fillId="6" borderId="2" xfId="9" applyNumberFormat="1" applyFont="1" applyFill="1" applyBorder="1" applyAlignment="1">
      <alignment horizontal="center"/>
    </xf>
    <xf numFmtId="0" fontId="18" fillId="6" borderId="2" xfId="9" applyFont="1" applyFill="1" applyBorder="1" applyAlignment="1">
      <alignment horizontal="center"/>
    </xf>
    <xf numFmtId="0" fontId="18" fillId="6" borderId="14" xfId="9" applyFont="1" applyFill="1" applyBorder="1" applyAlignment="1">
      <alignment horizontal="left" wrapText="1"/>
    </xf>
    <xf numFmtId="0" fontId="18" fillId="6" borderId="5" xfId="9" applyFont="1" applyFill="1" applyBorder="1" applyAlignment="1">
      <alignment horizontal="left" wrapText="1"/>
    </xf>
    <xf numFmtId="0" fontId="18" fillId="6" borderId="28" xfId="9" applyFont="1" applyFill="1" applyBorder="1" applyAlignment="1">
      <alignment horizontal="left" wrapText="1"/>
    </xf>
    <xf numFmtId="0" fontId="18" fillId="6" borderId="3" xfId="9" applyFont="1" applyFill="1" applyBorder="1" applyAlignment="1">
      <alignment horizontal="center" vertical="top" wrapText="1"/>
    </xf>
    <xf numFmtId="0" fontId="18" fillId="6" borderId="30" xfId="9" applyFont="1" applyFill="1" applyBorder="1" applyAlignment="1">
      <alignment horizontal="center" vertical="top" wrapText="1"/>
    </xf>
    <xf numFmtId="0" fontId="18" fillId="6" borderId="2" xfId="9" applyFont="1" applyFill="1" applyBorder="1" applyAlignment="1">
      <alignment vertical="justify" wrapText="1"/>
    </xf>
    <xf numFmtId="0" fontId="18" fillId="6" borderId="23" xfId="9" applyFont="1" applyFill="1" applyBorder="1" applyAlignment="1">
      <alignment horizontal="left" vertical="justify" wrapText="1"/>
    </xf>
    <xf numFmtId="0" fontId="18" fillId="6" borderId="24" xfId="9" applyFont="1" applyFill="1" applyBorder="1" applyAlignment="1">
      <alignment horizontal="left" vertical="justify" wrapText="1"/>
    </xf>
    <xf numFmtId="0" fontId="18" fillId="6" borderId="25" xfId="9" applyFont="1" applyFill="1" applyBorder="1" applyAlignment="1">
      <alignment horizontal="left" vertical="justify" wrapText="1"/>
    </xf>
    <xf numFmtId="0" fontId="18" fillId="6" borderId="29" xfId="9" applyFont="1" applyFill="1" applyBorder="1" applyAlignment="1">
      <alignment horizontal="left" vertical="justify" wrapText="1"/>
    </xf>
    <xf numFmtId="0" fontId="18" fillId="6" borderId="16" xfId="9" applyFont="1" applyFill="1" applyBorder="1" applyAlignment="1">
      <alignment horizontal="left" vertical="justify" wrapText="1"/>
    </xf>
    <xf numFmtId="165" fontId="18" fillId="6" borderId="23" xfId="9" applyNumberFormat="1" applyFont="1" applyFill="1" applyBorder="1" applyAlignment="1">
      <alignment horizontal="center" wrapText="1"/>
    </xf>
    <xf numFmtId="0" fontId="18" fillId="6" borderId="25" xfId="9" applyFont="1" applyFill="1" applyBorder="1" applyAlignment="1">
      <alignment horizontal="center" wrapText="1"/>
    </xf>
    <xf numFmtId="0" fontId="18" fillId="6" borderId="26" xfId="9" applyFont="1" applyFill="1" applyBorder="1" applyAlignment="1">
      <alignment horizontal="center" wrapText="1"/>
    </xf>
    <xf numFmtId="0" fontId="18" fillId="6" borderId="27" xfId="9" applyFont="1" applyFill="1" applyBorder="1" applyAlignment="1">
      <alignment horizontal="center" wrapText="1"/>
    </xf>
    <xf numFmtId="0" fontId="18" fillId="6" borderId="22" xfId="9" applyFont="1" applyFill="1" applyBorder="1" applyAlignment="1">
      <alignment horizontal="center" vertical="top" wrapText="1"/>
    </xf>
    <xf numFmtId="0" fontId="18" fillId="6" borderId="23" xfId="9" applyFont="1" applyFill="1" applyBorder="1" applyAlignment="1">
      <alignment vertical="justify" wrapText="1"/>
    </xf>
    <xf numFmtId="0" fontId="18" fillId="6" borderId="24" xfId="9" applyFont="1" applyFill="1" applyBorder="1" applyAlignment="1">
      <alignment vertical="justify" wrapText="1"/>
    </xf>
    <xf numFmtId="0" fontId="18" fillId="6" borderId="25" xfId="9" applyFont="1" applyFill="1" applyBorder="1" applyAlignment="1">
      <alignment vertical="justify" wrapText="1"/>
    </xf>
    <xf numFmtId="0" fontId="18" fillId="6" borderId="26" xfId="9" applyFont="1" applyFill="1" applyBorder="1" applyAlignment="1">
      <alignment vertical="justify" wrapText="1"/>
    </xf>
    <xf numFmtId="0" fontId="18" fillId="6" borderId="4" xfId="9" applyFont="1" applyFill="1" applyBorder="1" applyAlignment="1">
      <alignment vertical="justify" wrapText="1"/>
    </xf>
    <xf numFmtId="0" fontId="18" fillId="6" borderId="27" xfId="9" applyFont="1" applyFill="1" applyBorder="1" applyAlignment="1">
      <alignment vertical="justify" wrapText="1"/>
    </xf>
    <xf numFmtId="0" fontId="18" fillId="6" borderId="26" xfId="9" applyFont="1" applyFill="1" applyBorder="1" applyAlignment="1">
      <alignment horizontal="left" vertical="justify" wrapText="1"/>
    </xf>
    <xf numFmtId="0" fontId="18" fillId="6" borderId="4" xfId="9" applyFont="1" applyFill="1" applyBorder="1" applyAlignment="1">
      <alignment horizontal="left" vertical="justify" wrapText="1"/>
    </xf>
    <xf numFmtId="0" fontId="18" fillId="6" borderId="27" xfId="9" applyFont="1" applyFill="1" applyBorder="1" applyAlignment="1">
      <alignment horizontal="left" vertical="justify" wrapText="1"/>
    </xf>
    <xf numFmtId="165" fontId="18" fillId="6" borderId="23" xfId="9" applyNumberFormat="1" applyFont="1" applyFill="1" applyBorder="1" applyAlignment="1">
      <alignment horizontal="center"/>
    </xf>
    <xf numFmtId="0" fontId="18" fillId="6" borderId="25" xfId="9" applyFont="1" applyFill="1" applyBorder="1" applyAlignment="1">
      <alignment horizontal="center"/>
    </xf>
    <xf numFmtId="0" fontId="18" fillId="6" borderId="26" xfId="9" applyFont="1" applyFill="1" applyBorder="1" applyAlignment="1">
      <alignment horizontal="center"/>
    </xf>
    <xf numFmtId="0" fontId="18" fillId="6" borderId="27" xfId="9" applyFont="1" applyFill="1" applyBorder="1" applyAlignment="1">
      <alignment horizontal="center"/>
    </xf>
    <xf numFmtId="0" fontId="18" fillId="6" borderId="0" xfId="9" applyFont="1" applyFill="1" applyBorder="1" applyAlignment="1">
      <alignment horizontal="left" vertical="center" wrapText="1"/>
    </xf>
    <xf numFmtId="0" fontId="18" fillId="6" borderId="16" xfId="9" applyFont="1" applyFill="1" applyBorder="1" applyAlignment="1">
      <alignment horizontal="left" vertical="center" wrapText="1"/>
    </xf>
    <xf numFmtId="165" fontId="18" fillId="6" borderId="25" xfId="9" applyNumberFormat="1" applyFont="1" applyFill="1" applyBorder="1" applyAlignment="1">
      <alignment horizontal="center"/>
    </xf>
    <xf numFmtId="165" fontId="18" fillId="6" borderId="26" xfId="9" applyNumberFormat="1" applyFont="1" applyFill="1" applyBorder="1" applyAlignment="1">
      <alignment horizontal="center"/>
    </xf>
    <xf numFmtId="165" fontId="18" fillId="6" borderId="27" xfId="9" applyNumberFormat="1" applyFont="1" applyFill="1" applyBorder="1" applyAlignment="1">
      <alignment horizontal="center"/>
    </xf>
    <xf numFmtId="0" fontId="18" fillId="6" borderId="0" xfId="9" applyFont="1" applyFill="1" applyBorder="1" applyAlignment="1">
      <alignment vertical="justify" wrapText="1"/>
    </xf>
    <xf numFmtId="0" fontId="18" fillId="6" borderId="0" xfId="9" applyFont="1" applyFill="1" applyBorder="1" applyAlignment="1">
      <alignment horizontal="left" wrapText="1"/>
    </xf>
    <xf numFmtId="0" fontId="18" fillId="6" borderId="16" xfId="9" applyFont="1" applyFill="1" applyBorder="1" applyAlignment="1">
      <alignment horizontal="left" wrapText="1"/>
    </xf>
    <xf numFmtId="0" fontId="18" fillId="6" borderId="32" xfId="9" applyFont="1" applyFill="1" applyBorder="1" applyAlignment="1">
      <alignment horizontal="left" wrapText="1"/>
    </xf>
    <xf numFmtId="0" fontId="18" fillId="6" borderId="35" xfId="9" applyFont="1" applyFill="1" applyBorder="1" applyAlignment="1">
      <alignment horizontal="left" wrapText="1"/>
    </xf>
    <xf numFmtId="0" fontId="18" fillId="6" borderId="4" xfId="9" applyFont="1" applyFill="1" applyBorder="1" applyAlignment="1">
      <alignment horizontal="center" wrapText="1"/>
    </xf>
    <xf numFmtId="0" fontId="18" fillId="6" borderId="3" xfId="9" applyFont="1" applyFill="1" applyBorder="1" applyAlignment="1">
      <alignment horizontal="center" vertical="top"/>
    </xf>
    <xf numFmtId="0" fontId="18" fillId="6" borderId="30" xfId="9" applyFont="1" applyFill="1" applyBorder="1" applyAlignment="1">
      <alignment horizontal="center" vertical="top"/>
    </xf>
    <xf numFmtId="0" fontId="18" fillId="6" borderId="23" xfId="9" applyFont="1" applyFill="1" applyBorder="1" applyAlignment="1">
      <alignment horizontal="left" vertical="center" wrapText="1"/>
    </xf>
    <xf numFmtId="0" fontId="18" fillId="6" borderId="24" xfId="9" applyFont="1" applyFill="1" applyBorder="1" applyAlignment="1">
      <alignment horizontal="left" vertical="center" wrapText="1"/>
    </xf>
    <xf numFmtId="0" fontId="18" fillId="6" borderId="25" xfId="9" applyFont="1" applyFill="1" applyBorder="1" applyAlignment="1">
      <alignment horizontal="left" vertical="center" wrapText="1"/>
    </xf>
    <xf numFmtId="0" fontId="18" fillId="6" borderId="23" xfId="9" applyFont="1" applyFill="1" applyBorder="1" applyAlignment="1">
      <alignment horizontal="left" wrapText="1"/>
    </xf>
    <xf numFmtId="0" fontId="18" fillId="6" borderId="24" xfId="9" applyFont="1" applyFill="1" applyBorder="1" applyAlignment="1">
      <alignment horizontal="left" wrapText="1"/>
    </xf>
    <xf numFmtId="0" fontId="18" fillId="6" borderId="25" xfId="9" applyFont="1" applyFill="1" applyBorder="1" applyAlignment="1">
      <alignment horizontal="left" wrapText="1"/>
    </xf>
    <xf numFmtId="0" fontId="18" fillId="6" borderId="29" xfId="9" applyFont="1" applyFill="1" applyBorder="1" applyAlignment="1">
      <alignment horizontal="left" wrapText="1"/>
    </xf>
    <xf numFmtId="0" fontId="18" fillId="6" borderId="23" xfId="9" applyFont="1" applyFill="1" applyBorder="1" applyAlignment="1">
      <alignment horizontal="center"/>
    </xf>
    <xf numFmtId="0" fontId="18" fillId="6" borderId="26" xfId="9" applyFont="1" applyFill="1" applyBorder="1" applyAlignment="1">
      <alignment horizontal="left" wrapText="1"/>
    </xf>
    <xf numFmtId="0" fontId="18" fillId="6" borderId="4" xfId="9" applyFont="1" applyFill="1" applyBorder="1" applyAlignment="1">
      <alignment horizontal="left" wrapText="1"/>
    </xf>
    <xf numFmtId="0" fontId="18" fillId="6" borderId="27" xfId="9" applyFont="1" applyFill="1" applyBorder="1" applyAlignment="1">
      <alignment horizontal="left" wrapText="1"/>
    </xf>
    <xf numFmtId="165" fontId="18" fillId="6" borderId="23" xfId="9" applyNumberFormat="1" applyFont="1" applyFill="1" applyBorder="1" applyAlignment="1">
      <alignment horizontal="center" vertical="center" wrapText="1"/>
    </xf>
    <xf numFmtId="165" fontId="18" fillId="6" borderId="25" xfId="9" applyNumberFormat="1" applyFont="1" applyFill="1" applyBorder="1" applyAlignment="1">
      <alignment horizontal="center" vertical="center" wrapText="1"/>
    </xf>
    <xf numFmtId="165" fontId="18" fillId="6" borderId="26" xfId="9" applyNumberFormat="1" applyFont="1" applyFill="1" applyBorder="1" applyAlignment="1">
      <alignment horizontal="center" vertical="center" wrapText="1"/>
    </xf>
    <xf numFmtId="165" fontId="18" fillId="6" borderId="27" xfId="9" applyNumberFormat="1" applyFont="1" applyFill="1" applyBorder="1" applyAlignment="1">
      <alignment horizontal="center" vertical="center" wrapText="1"/>
    </xf>
    <xf numFmtId="0" fontId="18" fillId="6" borderId="3" xfId="9" applyFont="1" applyFill="1" applyBorder="1" applyAlignment="1">
      <alignment vertical="justify" wrapText="1"/>
    </xf>
    <xf numFmtId="0" fontId="18" fillId="6" borderId="30" xfId="9" applyFont="1" applyFill="1" applyBorder="1" applyAlignment="1">
      <alignment vertical="justify" wrapText="1"/>
    </xf>
    <xf numFmtId="0" fontId="18" fillId="6" borderId="22" xfId="9" applyFont="1" applyFill="1" applyBorder="1" applyAlignment="1">
      <alignment vertical="justify" wrapText="1"/>
    </xf>
    <xf numFmtId="0" fontId="18" fillId="6" borderId="14" xfId="9" applyFont="1" applyFill="1" applyBorder="1" applyAlignment="1">
      <alignment horizontal="left" vertical="justify" wrapText="1"/>
    </xf>
    <xf numFmtId="0" fontId="18" fillId="6" borderId="5" xfId="9" applyFont="1" applyFill="1" applyBorder="1" applyAlignment="1">
      <alignment horizontal="left" vertical="justify" wrapText="1"/>
    </xf>
    <xf numFmtId="0" fontId="18" fillId="6" borderId="28" xfId="9" applyFont="1" applyFill="1" applyBorder="1" applyAlignment="1">
      <alignment horizontal="left" vertical="justify" wrapText="1"/>
    </xf>
    <xf numFmtId="0" fontId="18" fillId="6" borderId="3" xfId="9" applyFont="1" applyFill="1" applyBorder="1" applyAlignment="1">
      <alignment horizontal="center" vertical="justify" wrapText="1"/>
    </xf>
    <xf numFmtId="0" fontId="18" fillId="6" borderId="22" xfId="9" applyFont="1" applyFill="1" applyBorder="1" applyAlignment="1">
      <alignment horizontal="center" vertical="justify" wrapText="1"/>
    </xf>
    <xf numFmtId="0" fontId="18" fillId="6" borderId="2" xfId="9" applyFont="1" applyFill="1" applyBorder="1" applyAlignment="1">
      <alignment horizontal="left" vertical="justify" wrapText="1"/>
    </xf>
    <xf numFmtId="0" fontId="18" fillId="6" borderId="22" xfId="9" applyFont="1" applyFill="1" applyBorder="1" applyAlignment="1">
      <alignment horizontal="center" vertical="top"/>
    </xf>
    <xf numFmtId="0" fontId="21" fillId="6" borderId="24" xfId="9" applyFont="1" applyFill="1" applyBorder="1" applyAlignment="1">
      <alignment horizontal="center" vertical="center" wrapText="1"/>
    </xf>
    <xf numFmtId="0" fontId="21" fillId="6" borderId="4" xfId="9" applyFont="1" applyFill="1" applyBorder="1" applyAlignment="1">
      <alignment horizontal="center" vertical="center" wrapText="1"/>
    </xf>
    <xf numFmtId="0" fontId="18" fillId="6" borderId="2" xfId="9" applyFont="1" applyFill="1" applyBorder="1" applyAlignment="1">
      <alignment horizontal="center" vertical="top"/>
    </xf>
    <xf numFmtId="0" fontId="18" fillId="6" borderId="2" xfId="9" applyFont="1" applyFill="1" applyBorder="1" applyAlignment="1">
      <alignment horizontal="left"/>
    </xf>
    <xf numFmtId="9" fontId="18" fillId="6" borderId="14" xfId="9" applyNumberFormat="1" applyFont="1" applyFill="1" applyBorder="1" applyAlignment="1">
      <alignment horizontal="center" wrapText="1"/>
    </xf>
    <xf numFmtId="9" fontId="18" fillId="6" borderId="5" xfId="9" applyNumberFormat="1" applyFont="1" applyFill="1" applyBorder="1" applyAlignment="1">
      <alignment horizontal="center" wrapText="1"/>
    </xf>
    <xf numFmtId="9" fontId="18" fillId="6" borderId="28" xfId="9" applyNumberFormat="1" applyFont="1" applyFill="1" applyBorder="1" applyAlignment="1">
      <alignment horizontal="center" wrapText="1"/>
    </xf>
    <xf numFmtId="0" fontId="18" fillId="6" borderId="2" xfId="9" applyFont="1" applyFill="1" applyBorder="1" applyAlignment="1">
      <alignment wrapText="1"/>
    </xf>
    <xf numFmtId="0" fontId="18" fillId="6" borderId="14" xfId="9" applyFont="1" applyFill="1" applyBorder="1" applyAlignment="1">
      <alignment horizontal="right" vertical="top"/>
    </xf>
    <xf numFmtId="0" fontId="18" fillId="6" borderId="5" xfId="9" applyFont="1" applyFill="1" applyBorder="1" applyAlignment="1">
      <alignment horizontal="right" vertical="top"/>
    </xf>
    <xf numFmtId="0" fontId="18" fillId="6" borderId="28" xfId="9" applyFont="1" applyFill="1" applyBorder="1" applyAlignment="1">
      <alignment horizontal="right" vertical="top"/>
    </xf>
    <xf numFmtId="0" fontId="18" fillId="6" borderId="3" xfId="9" applyFont="1" applyFill="1" applyBorder="1" applyAlignment="1">
      <alignment vertical="justify"/>
    </xf>
    <xf numFmtId="0" fontId="18" fillId="6" borderId="22" xfId="9" applyFont="1" applyFill="1" applyBorder="1" applyAlignment="1">
      <alignment vertical="justify"/>
    </xf>
    <xf numFmtId="0" fontId="18" fillId="6" borderId="2" xfId="9" applyFont="1" applyFill="1" applyBorder="1" applyAlignment="1">
      <alignment horizontal="left" vertical="center" wrapText="1"/>
    </xf>
    <xf numFmtId="0" fontId="18" fillId="6" borderId="27" xfId="9" applyFont="1" applyFill="1" applyBorder="1" applyAlignment="1">
      <alignment horizontal="left" vertical="center" wrapText="1"/>
    </xf>
    <xf numFmtId="0" fontId="18" fillId="6" borderId="22" xfId="9" applyFont="1" applyFill="1" applyBorder="1" applyAlignment="1">
      <alignment horizontal="left" vertical="center" wrapText="1"/>
    </xf>
    <xf numFmtId="0" fontId="18" fillId="6" borderId="28" xfId="9" applyFont="1" applyFill="1" applyBorder="1" applyAlignment="1">
      <alignment horizontal="left" vertical="center" wrapText="1"/>
    </xf>
    <xf numFmtId="0" fontId="18" fillId="6" borderId="23" xfId="9" applyFont="1" applyFill="1" applyBorder="1" applyAlignment="1">
      <alignment horizontal="center" vertical="center" wrapText="1"/>
    </xf>
    <xf numFmtId="0" fontId="18" fillId="6" borderId="25" xfId="9" applyFont="1" applyFill="1" applyBorder="1" applyAlignment="1">
      <alignment horizontal="center" vertical="center" wrapText="1"/>
    </xf>
    <xf numFmtId="0" fontId="18" fillId="6" borderId="29" xfId="9" applyFont="1" applyFill="1" applyBorder="1" applyAlignment="1">
      <alignment horizontal="center" vertical="center" wrapText="1"/>
    </xf>
    <xf numFmtId="0" fontId="18" fillId="6" borderId="16" xfId="9" applyFont="1" applyFill="1" applyBorder="1" applyAlignment="1">
      <alignment horizontal="center" vertical="center" wrapText="1"/>
    </xf>
    <xf numFmtId="0" fontId="18" fillId="6" borderId="26" xfId="9" applyFont="1" applyFill="1" applyBorder="1" applyAlignment="1">
      <alignment horizontal="center" vertical="center" wrapText="1"/>
    </xf>
    <xf numFmtId="0" fontId="18" fillId="6" borderId="27" xfId="9" applyFont="1" applyFill="1" applyBorder="1" applyAlignment="1">
      <alignment horizontal="center" vertical="center" wrapText="1"/>
    </xf>
    <xf numFmtId="165" fontId="18" fillId="6" borderId="5" xfId="9" applyNumberFormat="1" applyFont="1" applyFill="1" applyBorder="1" applyAlignment="1">
      <alignment horizontal="center" vertical="justify" wrapText="1"/>
    </xf>
    <xf numFmtId="165" fontId="18" fillId="6" borderId="28" xfId="9" applyNumberFormat="1" applyFont="1" applyFill="1" applyBorder="1" applyAlignment="1">
      <alignment horizontal="center" vertical="justify" wrapText="1"/>
    </xf>
    <xf numFmtId="0" fontId="17" fillId="6" borderId="24" xfId="9" applyFont="1" applyFill="1" applyBorder="1"/>
    <xf numFmtId="0" fontId="17" fillId="6" borderId="25" xfId="9" applyFont="1" applyFill="1" applyBorder="1"/>
    <xf numFmtId="0" fontId="17" fillId="6" borderId="29" xfId="9" applyFont="1" applyFill="1" applyBorder="1"/>
    <xf numFmtId="0" fontId="17" fillId="6" borderId="0" xfId="9" applyFont="1" applyFill="1"/>
    <xf numFmtId="0" fontId="17" fillId="6" borderId="16" xfId="9" applyFont="1" applyFill="1" applyBorder="1"/>
    <xf numFmtId="0" fontId="17" fillId="6" borderId="26" xfId="9" applyFont="1" applyFill="1" applyBorder="1"/>
    <xf numFmtId="0" fontId="17" fillId="6" borderId="4" xfId="9" applyFont="1" applyFill="1" applyBorder="1"/>
    <xf numFmtId="0" fontId="17" fillId="6" borderId="27" xfId="9" applyFont="1" applyFill="1" applyBorder="1"/>
    <xf numFmtId="165" fontId="18" fillId="6" borderId="23" xfId="9" applyNumberFormat="1" applyFont="1" applyFill="1" applyBorder="1" applyAlignment="1">
      <alignment horizontal="center" vertical="justify" wrapText="1"/>
    </xf>
    <xf numFmtId="165" fontId="18" fillId="6" borderId="25" xfId="9" applyNumberFormat="1" applyFont="1" applyFill="1" applyBorder="1" applyAlignment="1">
      <alignment horizontal="center" vertical="justify" wrapText="1"/>
    </xf>
    <xf numFmtId="165" fontId="18" fillId="6" borderId="29" xfId="9" applyNumberFormat="1" applyFont="1" applyFill="1" applyBorder="1" applyAlignment="1">
      <alignment horizontal="center" vertical="justify" wrapText="1"/>
    </xf>
    <xf numFmtId="165" fontId="18" fillId="6" borderId="16" xfId="9" applyNumberFormat="1" applyFont="1" applyFill="1" applyBorder="1" applyAlignment="1">
      <alignment horizontal="center" vertical="justify" wrapText="1"/>
    </xf>
    <xf numFmtId="165" fontId="18" fillId="6" borderId="26" xfId="9" applyNumberFormat="1" applyFont="1" applyFill="1" applyBorder="1" applyAlignment="1">
      <alignment horizontal="center" vertical="justify" wrapText="1"/>
    </xf>
    <xf numFmtId="165" fontId="18" fillId="6" borderId="27" xfId="9" applyNumberFormat="1" applyFont="1" applyFill="1" applyBorder="1" applyAlignment="1">
      <alignment horizontal="center" vertical="justify" wrapText="1"/>
    </xf>
    <xf numFmtId="0" fontId="18" fillId="6" borderId="0" xfId="9" applyFont="1" applyFill="1" applyBorder="1" applyAlignment="1">
      <alignment horizontal="center" vertical="center" wrapText="1"/>
    </xf>
    <xf numFmtId="0" fontId="18" fillId="6" borderId="4" xfId="9" applyFont="1" applyFill="1" applyBorder="1" applyAlignment="1">
      <alignment horizontal="center" vertical="center" wrapText="1"/>
    </xf>
    <xf numFmtId="165" fontId="18" fillId="6" borderId="14" xfId="9" applyNumberFormat="1" applyFont="1" applyFill="1" applyBorder="1" applyAlignment="1">
      <alignment vertical="justify" wrapText="1"/>
    </xf>
    <xf numFmtId="0" fontId="18" fillId="6" borderId="28" xfId="9" applyFont="1" applyFill="1" applyBorder="1" applyAlignment="1">
      <alignment vertical="justify" wrapText="1"/>
    </xf>
    <xf numFmtId="0" fontId="18" fillId="6" borderId="14" xfId="9" applyFont="1" applyFill="1" applyBorder="1" applyAlignment="1">
      <alignment horizontal="center" wrapText="1"/>
    </xf>
    <xf numFmtId="0" fontId="18" fillId="6" borderId="5" xfId="9" applyFont="1" applyFill="1" applyBorder="1" applyAlignment="1">
      <alignment horizontal="center" wrapText="1"/>
    </xf>
    <xf numFmtId="0" fontId="18" fillId="6" borderId="28" xfId="9" applyFont="1" applyFill="1" applyBorder="1" applyAlignment="1">
      <alignment horizontal="center" wrapText="1"/>
    </xf>
    <xf numFmtId="165" fontId="18" fillId="6" borderId="14" xfId="9" applyNumberFormat="1" applyFont="1" applyFill="1" applyBorder="1" applyAlignment="1">
      <alignment horizontal="center" vertical="justify" wrapText="1"/>
    </xf>
    <xf numFmtId="0" fontId="18" fillId="6" borderId="28" xfId="9" applyFont="1" applyFill="1" applyBorder="1" applyAlignment="1">
      <alignment horizontal="center" vertical="justify" wrapText="1"/>
    </xf>
    <xf numFmtId="165" fontId="18" fillId="6" borderId="2" xfId="9" applyNumberFormat="1" applyFont="1" applyFill="1" applyBorder="1" applyAlignment="1">
      <alignment vertical="justify"/>
    </xf>
    <xf numFmtId="0" fontId="18" fillId="6" borderId="2" xfId="9" applyFont="1" applyFill="1" applyBorder="1" applyAlignment="1">
      <alignment vertical="justify"/>
    </xf>
    <xf numFmtId="0" fontId="18" fillId="6" borderId="24" xfId="9" applyFont="1" applyFill="1" applyBorder="1" applyAlignment="1">
      <alignment horizontal="center" wrapText="1"/>
    </xf>
    <xf numFmtId="0" fontId="18" fillId="6" borderId="29" xfId="9" applyFont="1" applyFill="1" applyBorder="1" applyAlignment="1">
      <alignment vertical="justify" wrapText="1"/>
    </xf>
    <xf numFmtId="0" fontId="18" fillId="6" borderId="31" xfId="9" applyFont="1" applyFill="1" applyBorder="1" applyAlignment="1">
      <alignment vertical="justify" wrapText="1"/>
    </xf>
    <xf numFmtId="0" fontId="18" fillId="6" borderId="32" xfId="9" applyFont="1" applyFill="1" applyBorder="1" applyAlignment="1">
      <alignment vertical="justify" wrapText="1"/>
    </xf>
    <xf numFmtId="0" fontId="18" fillId="6" borderId="32" xfId="9" applyFont="1" applyFill="1" applyBorder="1" applyAlignment="1">
      <alignment horizontal="center" vertical="justify" wrapText="1"/>
    </xf>
    <xf numFmtId="0" fontId="18" fillId="6" borderId="0" xfId="9" applyFont="1" applyFill="1" applyBorder="1" applyAlignment="1">
      <alignment horizontal="center" wrapText="1"/>
    </xf>
    <xf numFmtId="0" fontId="18" fillId="6" borderId="32" xfId="9" applyFont="1" applyFill="1" applyBorder="1" applyAlignment="1">
      <alignment horizontal="center" wrapText="1"/>
    </xf>
    <xf numFmtId="0" fontId="21" fillId="6" borderId="0" xfId="9" applyFont="1" applyFill="1" applyBorder="1" applyAlignment="1">
      <alignment horizontal="center" wrapText="1"/>
    </xf>
    <xf numFmtId="0" fontId="18" fillId="6" borderId="3" xfId="9" applyFont="1" applyFill="1" applyBorder="1" applyAlignment="1">
      <alignment horizontal="left" wrapText="1"/>
    </xf>
    <xf numFmtId="0" fontId="18" fillId="6" borderId="24" xfId="9" applyFont="1" applyFill="1" applyBorder="1" applyAlignment="1">
      <alignment horizontal="center" vertical="center" wrapText="1"/>
    </xf>
    <xf numFmtId="0" fontId="18" fillId="6" borderId="33" xfId="9" applyFont="1" applyFill="1" applyBorder="1" applyAlignment="1">
      <alignment horizontal="center" vertical="justify" wrapText="1"/>
    </xf>
    <xf numFmtId="0" fontId="18" fillId="6" borderId="34" xfId="9" applyFont="1" applyFill="1" applyBorder="1" applyAlignment="1">
      <alignment horizontal="center" vertical="justify" wrapText="1"/>
    </xf>
    <xf numFmtId="0" fontId="18" fillId="6" borderId="23" xfId="9" applyFont="1" applyFill="1" applyBorder="1" applyAlignment="1">
      <alignment horizontal="justify" vertical="justify" wrapText="1"/>
    </xf>
    <xf numFmtId="0" fontId="18" fillId="6" borderId="24" xfId="9" applyFont="1" applyFill="1" applyBorder="1" applyAlignment="1">
      <alignment horizontal="justify" vertical="justify" wrapText="1"/>
    </xf>
    <xf numFmtId="0" fontId="18" fillId="6" borderId="25" xfId="9" applyFont="1" applyFill="1" applyBorder="1" applyAlignment="1">
      <alignment horizontal="justify" vertical="justify" wrapText="1"/>
    </xf>
    <xf numFmtId="0" fontId="18" fillId="6" borderId="26" xfId="9" applyFont="1" applyFill="1" applyBorder="1" applyAlignment="1">
      <alignment horizontal="justify" vertical="justify" wrapText="1"/>
    </xf>
    <xf numFmtId="0" fontId="18" fillId="6" borderId="4" xfId="9" applyFont="1" applyFill="1" applyBorder="1" applyAlignment="1">
      <alignment horizontal="justify" vertical="justify" wrapText="1"/>
    </xf>
    <xf numFmtId="0" fontId="18" fillId="6" borderId="27" xfId="9" applyFont="1" applyFill="1" applyBorder="1" applyAlignment="1">
      <alignment horizontal="justify" vertical="justify" wrapText="1"/>
    </xf>
    <xf numFmtId="0" fontId="18" fillId="6" borderId="23" xfId="9" applyFont="1" applyFill="1" applyBorder="1" applyAlignment="1">
      <alignment horizontal="left" vertical="justify"/>
    </xf>
    <xf numFmtId="0" fontId="18" fillId="6" borderId="24" xfId="9" applyFont="1" applyFill="1" applyBorder="1" applyAlignment="1">
      <alignment horizontal="left" vertical="justify"/>
    </xf>
    <xf numFmtId="0" fontId="18" fillId="6" borderId="25" xfId="9" applyFont="1" applyFill="1" applyBorder="1" applyAlignment="1">
      <alignment horizontal="left" vertical="justify"/>
    </xf>
    <xf numFmtId="0" fontId="18" fillId="6" borderId="26" xfId="9" applyFont="1" applyFill="1" applyBorder="1" applyAlignment="1">
      <alignment horizontal="left" vertical="justify"/>
    </xf>
    <xf numFmtId="0" fontId="18" fillId="6" borderId="4" xfId="9" applyFont="1" applyFill="1" applyBorder="1" applyAlignment="1">
      <alignment horizontal="left" vertical="justify"/>
    </xf>
    <xf numFmtId="0" fontId="18" fillId="6" borderId="27" xfId="9" applyFont="1" applyFill="1" applyBorder="1" applyAlignment="1">
      <alignment horizontal="left" vertical="justify"/>
    </xf>
    <xf numFmtId="0" fontId="18" fillId="6" borderId="2" xfId="9" applyFont="1" applyFill="1" applyBorder="1" applyAlignment="1">
      <alignment horizontal="justify" vertical="justify" wrapText="1"/>
    </xf>
    <xf numFmtId="165" fontId="18" fillId="6" borderId="2" xfId="9" applyNumberFormat="1" applyFont="1" applyFill="1" applyBorder="1" applyAlignment="1">
      <alignment horizontal="center" vertical="justify"/>
    </xf>
    <xf numFmtId="14" fontId="18" fillId="6" borderId="14" xfId="9" applyNumberFormat="1" applyFont="1" applyFill="1" applyBorder="1" applyAlignment="1">
      <alignment horizontal="left"/>
    </xf>
    <xf numFmtId="14" fontId="18" fillId="6" borderId="23" xfId="9" applyNumberFormat="1" applyFont="1" applyFill="1" applyBorder="1" applyAlignment="1">
      <alignment horizontal="left"/>
    </xf>
    <xf numFmtId="14" fontId="18" fillId="6" borderId="24" xfId="9" applyNumberFormat="1" applyFont="1" applyFill="1" applyBorder="1" applyAlignment="1">
      <alignment horizontal="left"/>
    </xf>
    <xf numFmtId="14" fontId="18" fillId="6" borderId="26" xfId="9" applyNumberFormat="1" applyFont="1" applyFill="1" applyBorder="1" applyAlignment="1">
      <alignment horizontal="left"/>
    </xf>
    <xf numFmtId="14" fontId="18" fillId="6" borderId="4" xfId="9" applyNumberFormat="1" applyFont="1" applyFill="1" applyBorder="1" applyAlignment="1">
      <alignment horizontal="left"/>
    </xf>
    <xf numFmtId="0" fontId="18" fillId="6" borderId="24" xfId="9" applyFont="1" applyFill="1" applyBorder="1" applyAlignment="1">
      <alignment horizontal="center"/>
    </xf>
    <xf numFmtId="0" fontId="18" fillId="6" borderId="4" xfId="9" applyFont="1" applyFill="1" applyBorder="1" applyAlignment="1">
      <alignment horizontal="center"/>
    </xf>
    <xf numFmtId="164" fontId="18" fillId="6" borderId="14" xfId="9" applyNumberFormat="1" applyFont="1" applyFill="1" applyBorder="1" applyAlignment="1">
      <alignment horizontal="left"/>
    </xf>
    <xf numFmtId="164" fontId="18" fillId="6" borderId="5" xfId="9" applyNumberFormat="1" applyFont="1" applyFill="1" applyBorder="1" applyAlignment="1">
      <alignment horizontal="left"/>
    </xf>
    <xf numFmtId="0" fontId="21" fillId="6" borderId="0" xfId="9" applyFont="1" applyFill="1" applyAlignment="1">
      <alignment horizontal="center"/>
    </xf>
    <xf numFmtId="0" fontId="21" fillId="6" borderId="0" xfId="9" applyFont="1" applyFill="1" applyAlignment="1">
      <alignment horizontal="center" vertical="justify" wrapText="1"/>
    </xf>
    <xf numFmtId="0" fontId="18" fillId="6" borderId="0" xfId="9" applyFont="1" applyFill="1" applyAlignment="1">
      <alignment horizontal="center"/>
    </xf>
    <xf numFmtId="0" fontId="18" fillId="6" borderId="14" xfId="9" applyFont="1" applyFill="1" applyBorder="1" applyAlignment="1">
      <alignment shrinkToFit="1"/>
    </xf>
    <xf numFmtId="0" fontId="17" fillId="6" borderId="5" xfId="9" applyFont="1" applyFill="1" applyBorder="1" applyAlignment="1">
      <alignment shrinkToFit="1"/>
    </xf>
    <xf numFmtId="0" fontId="17" fillId="6" borderId="23" xfId="9" applyFont="1" applyFill="1" applyBorder="1" applyAlignment="1">
      <alignment horizontal="center" vertical="center" wrapText="1"/>
    </xf>
    <xf numFmtId="0" fontId="17" fillId="6" borderId="25" xfId="9" applyFont="1" applyFill="1" applyBorder="1" applyAlignment="1">
      <alignment horizontal="center" vertical="center" wrapText="1"/>
    </xf>
    <xf numFmtId="0" fontId="17" fillId="6" borderId="29" xfId="9" applyFont="1" applyFill="1" applyBorder="1" applyAlignment="1">
      <alignment horizontal="center" vertical="center" wrapText="1"/>
    </xf>
    <xf numFmtId="0" fontId="17" fillId="6" borderId="16" xfId="9" applyFont="1" applyFill="1" applyBorder="1" applyAlignment="1">
      <alignment horizontal="center" vertical="center" wrapText="1"/>
    </xf>
    <xf numFmtId="0" fontId="17" fillId="6" borderId="26" xfId="9" applyFont="1" applyFill="1" applyBorder="1" applyAlignment="1">
      <alignment horizontal="center" vertical="center" wrapText="1"/>
    </xf>
    <xf numFmtId="0" fontId="17" fillId="6" borderId="27" xfId="9" applyFont="1" applyFill="1" applyBorder="1" applyAlignment="1">
      <alignment horizontal="center" vertical="center" wrapText="1"/>
    </xf>
    <xf numFmtId="0" fontId="18" fillId="6" borderId="29" xfId="9" applyFont="1" applyFill="1" applyBorder="1" applyAlignment="1">
      <alignment horizontal="justify" vertical="justify" wrapText="1"/>
    </xf>
    <xf numFmtId="0" fontId="18" fillId="6" borderId="0" xfId="9" applyFont="1" applyFill="1" applyBorder="1" applyAlignment="1">
      <alignment horizontal="justify" vertical="justify" wrapText="1"/>
    </xf>
    <xf numFmtId="0" fontId="18" fillId="6" borderId="16" xfId="9" applyFont="1" applyFill="1" applyBorder="1" applyAlignment="1">
      <alignment horizontal="justify" vertical="justify" wrapText="1"/>
    </xf>
    <xf numFmtId="0" fontId="18" fillId="6" borderId="23" xfId="9" applyFont="1" applyFill="1" applyBorder="1" applyAlignment="1">
      <alignment horizontal="left" vertical="top" wrapText="1"/>
    </xf>
    <xf numFmtId="0" fontId="18" fillId="6" borderId="24" xfId="9" applyFont="1" applyFill="1" applyBorder="1" applyAlignment="1">
      <alignment horizontal="left" vertical="top" wrapText="1"/>
    </xf>
    <xf numFmtId="0" fontId="18" fillId="6" borderId="29" xfId="9" applyFont="1" applyFill="1" applyBorder="1" applyAlignment="1">
      <alignment horizontal="left" vertical="top" wrapText="1"/>
    </xf>
    <xf numFmtId="0" fontId="18" fillId="6" borderId="0" xfId="9" applyFont="1" applyFill="1" applyBorder="1" applyAlignment="1">
      <alignment horizontal="left" vertical="top" wrapText="1"/>
    </xf>
    <xf numFmtId="0" fontId="18" fillId="6" borderId="26" xfId="9" applyFont="1" applyFill="1" applyBorder="1" applyAlignment="1">
      <alignment horizontal="left" vertical="top" wrapText="1"/>
    </xf>
    <xf numFmtId="0" fontId="18" fillId="6" borderId="4" xfId="9" applyFont="1" applyFill="1" applyBorder="1" applyAlignment="1">
      <alignment horizontal="left" vertical="top" wrapText="1"/>
    </xf>
    <xf numFmtId="0" fontId="18" fillId="6" borderId="0" xfId="10" applyFont="1" applyFill="1" applyAlignment="1">
      <alignment horizontal="center" wrapText="1"/>
    </xf>
    <xf numFmtId="0" fontId="18" fillId="6" borderId="0" xfId="10" applyFont="1" applyFill="1" applyAlignment="1">
      <alignment horizontal="left" wrapText="1"/>
    </xf>
    <xf numFmtId="0" fontId="18" fillId="6" borderId="14" xfId="10" applyFont="1" applyFill="1" applyBorder="1" applyAlignment="1">
      <alignment horizontal="center"/>
    </xf>
    <xf numFmtId="0" fontId="18" fillId="6" borderId="5" xfId="10" applyFont="1" applyFill="1" applyBorder="1" applyAlignment="1">
      <alignment horizontal="center"/>
    </xf>
    <xf numFmtId="0" fontId="18" fillId="6" borderId="5" xfId="10" applyFont="1" applyFill="1" applyBorder="1" applyAlignment="1">
      <alignment horizontal="left"/>
    </xf>
    <xf numFmtId="0" fontId="18" fillId="6" borderId="28" xfId="10" applyFont="1" applyFill="1" applyBorder="1" applyAlignment="1">
      <alignment horizontal="left"/>
    </xf>
    <xf numFmtId="0" fontId="18" fillId="6" borderId="17" xfId="10" applyFont="1" applyFill="1" applyBorder="1" applyAlignment="1">
      <alignment horizontal="center"/>
    </xf>
    <xf numFmtId="0" fontId="18" fillId="6" borderId="36" xfId="10" applyFont="1" applyFill="1" applyBorder="1" applyAlignment="1">
      <alignment horizontal="center"/>
    </xf>
    <xf numFmtId="0" fontId="18" fillId="6" borderId="18" xfId="10" applyFont="1" applyFill="1" applyBorder="1" applyAlignment="1">
      <alignment horizontal="center"/>
    </xf>
    <xf numFmtId="0" fontId="18" fillId="6" borderId="37" xfId="10" applyFont="1" applyFill="1" applyBorder="1" applyAlignment="1">
      <alignment horizontal="center"/>
    </xf>
    <xf numFmtId="0" fontId="18" fillId="6" borderId="0" xfId="10" applyFont="1" applyFill="1" applyBorder="1" applyAlignment="1">
      <alignment horizontal="center"/>
    </xf>
    <xf numFmtId="0" fontId="18" fillId="6" borderId="38" xfId="10" applyFont="1" applyFill="1" applyBorder="1" applyAlignment="1">
      <alignment horizontal="center"/>
    </xf>
    <xf numFmtId="0" fontId="18" fillId="6" borderId="19" xfId="10" applyFont="1" applyFill="1" applyBorder="1" applyAlignment="1">
      <alignment horizontal="center"/>
    </xf>
    <xf numFmtId="0" fontId="18" fillId="6" borderId="32" xfId="10" applyFont="1" applyFill="1" applyBorder="1" applyAlignment="1">
      <alignment horizontal="center"/>
    </xf>
    <xf numFmtId="0" fontId="18" fillId="6" borderId="20" xfId="10" applyFont="1" applyFill="1" applyBorder="1" applyAlignment="1">
      <alignment horizontal="center"/>
    </xf>
    <xf numFmtId="0" fontId="18" fillId="6" borderId="37" xfId="10" applyFont="1" applyFill="1" applyBorder="1" applyAlignment="1">
      <alignment horizontal="left" wrapText="1"/>
    </xf>
    <xf numFmtId="0" fontId="18" fillId="6" borderId="2" xfId="10" applyFont="1" applyFill="1" applyBorder="1" applyAlignment="1">
      <alignment vertical="center" wrapText="1"/>
    </xf>
    <xf numFmtId="0" fontId="18" fillId="6" borderId="3" xfId="10" applyFont="1" applyFill="1" applyBorder="1" applyAlignment="1">
      <alignment horizontal="center" vertical="top"/>
    </xf>
    <xf numFmtId="0" fontId="18" fillId="6" borderId="30" xfId="10" applyFont="1" applyFill="1" applyBorder="1" applyAlignment="1">
      <alignment horizontal="center" vertical="top"/>
    </xf>
    <xf numFmtId="0" fontId="18" fillId="6" borderId="22" xfId="10" applyFont="1" applyFill="1" applyBorder="1" applyAlignment="1">
      <alignment horizontal="center" vertical="top"/>
    </xf>
    <xf numFmtId="0" fontId="18" fillId="6" borderId="2" xfId="10" applyFont="1" applyFill="1" applyBorder="1" applyAlignment="1">
      <alignment horizontal="left" vertical="center" wrapText="1"/>
    </xf>
    <xf numFmtId="0" fontId="18" fillId="6" borderId="2" xfId="10" applyFont="1" applyFill="1" applyBorder="1" applyAlignment="1">
      <alignment horizontal="left"/>
    </xf>
    <xf numFmtId="0" fontId="23" fillId="6" borderId="14" xfId="10" applyFont="1" applyFill="1" applyBorder="1" applyAlignment="1">
      <alignment horizontal="left" vertical="top" wrapText="1" shrinkToFit="1"/>
    </xf>
    <xf numFmtId="0" fontId="23" fillId="6" borderId="28" xfId="10" applyFont="1" applyFill="1" applyBorder="1" applyAlignment="1">
      <alignment horizontal="left" vertical="top" wrapText="1" shrinkToFit="1"/>
    </xf>
    <xf numFmtId="0" fontId="18" fillId="6" borderId="3" xfId="10" applyFont="1" applyFill="1" applyBorder="1" applyAlignment="1">
      <alignment horizontal="center"/>
    </xf>
    <xf numFmtId="0" fontId="18" fillId="6" borderId="22" xfId="10" applyFont="1" applyFill="1" applyBorder="1" applyAlignment="1">
      <alignment horizontal="center"/>
    </xf>
    <xf numFmtId="0" fontId="18" fillId="6" borderId="23" xfId="10" applyFont="1" applyFill="1" applyBorder="1" applyAlignment="1">
      <alignment vertical="center" wrapText="1"/>
    </xf>
    <xf numFmtId="0" fontId="18" fillId="6" borderId="24" xfId="10" applyFont="1" applyFill="1" applyBorder="1" applyAlignment="1">
      <alignment vertical="center" wrapText="1"/>
    </xf>
    <xf numFmtId="0" fontId="18" fillId="6" borderId="25" xfId="10" applyFont="1" applyFill="1" applyBorder="1" applyAlignment="1">
      <alignment vertical="center" wrapText="1"/>
    </xf>
    <xf numFmtId="0" fontId="18" fillId="6" borderId="26" xfId="10" applyFont="1" applyFill="1" applyBorder="1" applyAlignment="1">
      <alignment vertical="center" wrapText="1"/>
    </xf>
    <xf numFmtId="0" fontId="18" fillId="6" borderId="4" xfId="10" applyFont="1" applyFill="1" applyBorder="1" applyAlignment="1">
      <alignment vertical="center" wrapText="1"/>
    </xf>
    <xf numFmtId="0" fontId="18" fillId="6" borderId="27" xfId="10" applyFont="1" applyFill="1" applyBorder="1" applyAlignment="1">
      <alignment vertical="center" wrapText="1"/>
    </xf>
    <xf numFmtId="167" fontId="18" fillId="6" borderId="2" xfId="10" applyNumberFormat="1" applyFont="1" applyFill="1" applyBorder="1" applyAlignment="1">
      <alignment horizontal="left" vertical="center"/>
    </xf>
    <xf numFmtId="0" fontId="18" fillId="6" borderId="23" xfId="10" applyFont="1" applyFill="1" applyBorder="1" applyAlignment="1">
      <alignment vertical="top" wrapText="1"/>
    </xf>
    <xf numFmtId="0" fontId="18" fillId="6" borderId="24" xfId="10" applyFont="1" applyFill="1" applyBorder="1" applyAlignment="1">
      <alignment vertical="top" wrapText="1"/>
    </xf>
    <xf numFmtId="0" fontId="18" fillId="6" borderId="25" xfId="10" applyFont="1" applyFill="1" applyBorder="1" applyAlignment="1">
      <alignment vertical="top" wrapText="1"/>
    </xf>
    <xf numFmtId="0" fontId="18" fillId="6" borderId="26" xfId="10" applyFont="1" applyFill="1" applyBorder="1" applyAlignment="1">
      <alignment vertical="top" wrapText="1"/>
    </xf>
    <xf numFmtId="0" fontId="18" fillId="6" borderId="4" xfId="10" applyFont="1" applyFill="1" applyBorder="1" applyAlignment="1">
      <alignment vertical="top" wrapText="1"/>
    </xf>
    <xf numFmtId="0" fontId="18" fillId="6" borderId="27" xfId="10" applyFont="1" applyFill="1" applyBorder="1" applyAlignment="1">
      <alignment vertical="top" wrapText="1"/>
    </xf>
    <xf numFmtId="0" fontId="18" fillId="6" borderId="2" xfId="10" applyFont="1" applyFill="1" applyBorder="1" applyAlignment="1">
      <alignment vertical="top" wrapText="1"/>
    </xf>
    <xf numFmtId="0" fontId="18" fillId="6" borderId="2" xfId="10" applyFont="1" applyFill="1" applyBorder="1" applyAlignment="1">
      <alignment horizontal="center" vertical="top"/>
    </xf>
    <xf numFmtId="0" fontId="18" fillId="6" borderId="29" xfId="10" applyFont="1" applyFill="1" applyBorder="1" applyAlignment="1">
      <alignment vertical="top" wrapText="1"/>
    </xf>
    <xf numFmtId="0" fontId="18" fillId="6" borderId="0" xfId="10" applyFont="1" applyFill="1" applyBorder="1" applyAlignment="1">
      <alignment vertical="top" wrapText="1"/>
    </xf>
    <xf numFmtId="0" fontId="18" fillId="6" borderId="16" xfId="10" applyFont="1" applyFill="1" applyBorder="1" applyAlignment="1">
      <alignment vertical="top" wrapText="1"/>
    </xf>
    <xf numFmtId="0" fontId="18" fillId="6" borderId="2" xfId="10" applyFont="1" applyFill="1" applyBorder="1" applyAlignment="1">
      <alignment horizontal="center"/>
    </xf>
    <xf numFmtId="0" fontId="18" fillId="6" borderId="2" xfId="10" applyFont="1" applyFill="1" applyBorder="1" applyAlignment="1">
      <alignment horizontal="justify" vertical="justify" wrapText="1"/>
    </xf>
    <xf numFmtId="0" fontId="21" fillId="6" borderId="0" xfId="10" applyFont="1" applyFill="1" applyAlignment="1">
      <alignment horizontal="center"/>
    </xf>
    <xf numFmtId="166" fontId="18" fillId="6" borderId="2" xfId="10" applyNumberFormat="1" applyFont="1" applyFill="1" applyBorder="1" applyAlignment="1">
      <alignment horizontal="left"/>
    </xf>
    <xf numFmtId="0" fontId="18" fillId="6" borderId="0" xfId="10" applyFont="1" applyFill="1" applyAlignment="1">
      <alignment horizontal="center"/>
    </xf>
    <xf numFmtId="0" fontId="18" fillId="6" borderId="3" xfId="10" applyFont="1" applyFill="1" applyBorder="1" applyAlignment="1">
      <alignment horizontal="left" vertical="center" wrapText="1"/>
    </xf>
    <xf numFmtId="0" fontId="23" fillId="6" borderId="23" xfId="10" applyFont="1" applyFill="1" applyBorder="1" applyAlignment="1">
      <alignment horizontal="left" vertical="top" wrapText="1" shrinkToFit="1"/>
    </xf>
    <xf numFmtId="0" fontId="23" fillId="6" borderId="25" xfId="10" applyFont="1" applyFill="1" applyBorder="1" applyAlignment="1">
      <alignment horizontal="left" vertical="top" wrapText="1" shrinkToFit="1"/>
    </xf>
    <xf numFmtId="0" fontId="18" fillId="6" borderId="5" xfId="5" applyFont="1" applyFill="1" applyBorder="1" applyAlignment="1">
      <alignment horizontal="center"/>
    </xf>
    <xf numFmtId="0" fontId="18" fillId="6" borderId="5" xfId="5" applyFont="1" applyFill="1" applyBorder="1" applyAlignment="1">
      <alignment horizontal="left"/>
    </xf>
    <xf numFmtId="0" fontId="18" fillId="6" borderId="28" xfId="5" applyFont="1" applyFill="1" applyBorder="1" applyAlignment="1">
      <alignment horizontal="left"/>
    </xf>
    <xf numFmtId="0" fontId="18" fillId="6" borderId="0" xfId="5" applyFont="1" applyFill="1" applyBorder="1" applyAlignment="1">
      <alignment horizontal="center"/>
    </xf>
    <xf numFmtId="0" fontId="34" fillId="6" borderId="37" xfId="5" applyFont="1" applyFill="1" applyBorder="1" applyAlignment="1">
      <alignment horizontal="left" vertical="center" wrapText="1"/>
    </xf>
    <xf numFmtId="0" fontId="34" fillId="6" borderId="0" xfId="5" applyFont="1" applyFill="1" applyAlignment="1">
      <alignment horizontal="left" vertical="center" wrapText="1"/>
    </xf>
    <xf numFmtId="0" fontId="22" fillId="0" borderId="0" xfId="10" applyFont="1" applyFill="1" applyAlignment="1">
      <alignment horizontal="center"/>
    </xf>
    <xf numFmtId="0" fontId="17" fillId="6" borderId="2" xfId="10" applyFont="1" applyFill="1" applyBorder="1" applyAlignment="1">
      <alignment horizontal="left" vertical="center" wrapText="1"/>
    </xf>
    <xf numFmtId="0" fontId="18" fillId="6" borderId="3" xfId="10" applyFont="1" applyFill="1" applyBorder="1" applyAlignment="1">
      <alignment vertical="top" wrapText="1"/>
    </xf>
    <xf numFmtId="14" fontId="18" fillId="6" borderId="24" xfId="10" applyNumberFormat="1" applyFont="1" applyFill="1" applyBorder="1" applyAlignment="1">
      <alignment horizontal="center" shrinkToFit="1"/>
    </xf>
    <xf numFmtId="0" fontId="18" fillId="6" borderId="24" xfId="10" applyFont="1" applyFill="1" applyBorder="1" applyAlignment="1">
      <alignment horizontal="center" shrinkToFit="1"/>
    </xf>
    <xf numFmtId="0" fontId="18" fillId="6" borderId="0" xfId="10" applyFont="1" applyFill="1" applyAlignment="1">
      <alignment horizontal="left"/>
    </xf>
    <xf numFmtId="0" fontId="18" fillId="6" borderId="2" xfId="10" applyFont="1" applyFill="1" applyBorder="1" applyAlignment="1">
      <alignment horizontal="center" vertical="top" wrapText="1"/>
    </xf>
    <xf numFmtId="0" fontId="18" fillId="6" borderId="3" xfId="10" applyFont="1" applyFill="1" applyBorder="1" applyAlignment="1">
      <alignment horizontal="center" vertical="top" wrapText="1"/>
    </xf>
    <xf numFmtId="0" fontId="17" fillId="6" borderId="2" xfId="10" applyFont="1" applyFill="1" applyBorder="1" applyAlignment="1">
      <alignment vertical="top" wrapText="1"/>
    </xf>
    <xf numFmtId="0" fontId="17" fillId="6" borderId="3" xfId="10" applyFont="1" applyFill="1" applyBorder="1" applyAlignment="1">
      <alignment vertical="top" wrapText="1"/>
    </xf>
    <xf numFmtId="0" fontId="18" fillId="6" borderId="2" xfId="10" applyFont="1" applyFill="1" applyBorder="1" applyAlignment="1">
      <alignment horizontal="left" wrapText="1"/>
    </xf>
    <xf numFmtId="165" fontId="18" fillId="6" borderId="2" xfId="10" applyNumberFormat="1" applyFont="1" applyFill="1" applyBorder="1" applyAlignment="1" applyProtection="1">
      <alignment horizontal="center" vertical="center"/>
    </xf>
    <xf numFmtId="0" fontId="39" fillId="0" borderId="14" xfId="10" applyFont="1" applyFill="1" applyBorder="1" applyAlignment="1">
      <alignment horizontal="center" shrinkToFit="1"/>
    </xf>
    <xf numFmtId="0" fontId="39" fillId="0" borderId="5" xfId="10" applyFont="1" applyFill="1" applyBorder="1" applyAlignment="1">
      <alignment horizontal="center" shrinkToFit="1"/>
    </xf>
    <xf numFmtId="165" fontId="16" fillId="6" borderId="14" xfId="10" applyNumberFormat="1" applyFont="1" applyFill="1" applyBorder="1" applyAlignment="1" applyProtection="1">
      <alignment horizontal="center" vertical="center"/>
    </xf>
    <xf numFmtId="165" fontId="16" fillId="6" borderId="5" xfId="10" applyNumberFormat="1" applyFont="1" applyFill="1" applyBorder="1" applyAlignment="1" applyProtection="1">
      <alignment horizontal="center" vertical="center"/>
    </xf>
    <xf numFmtId="165" fontId="16" fillId="6" borderId="28" xfId="10" applyNumberFormat="1" applyFont="1" applyFill="1" applyBorder="1" applyAlignment="1" applyProtection="1">
      <alignment horizontal="center" vertical="center"/>
    </xf>
    <xf numFmtId="14" fontId="18" fillId="6" borderId="0" xfId="10" applyNumberFormat="1" applyFont="1" applyFill="1" applyAlignment="1">
      <alignment horizontal="left"/>
    </xf>
    <xf numFmtId="0" fontId="18" fillId="6" borderId="4" xfId="10" applyFont="1" applyFill="1" applyBorder="1" applyAlignment="1">
      <alignment horizontal="left" wrapText="1"/>
    </xf>
    <xf numFmtId="14" fontId="18" fillId="6" borderId="0" xfId="10" applyNumberFormat="1" applyFont="1" applyFill="1" applyAlignment="1">
      <alignment horizontal="center" wrapText="1"/>
    </xf>
    <xf numFmtId="0" fontId="8" fillId="6" borderId="0" xfId="3" applyFont="1" applyFill="1" applyAlignment="1">
      <alignment horizontal="center" vertical="center" shrinkToFit="1"/>
    </xf>
    <xf numFmtId="0" fontId="1" fillId="6" borderId="0" xfId="3" applyFill="1" applyAlignment="1">
      <alignment horizontal="center" vertical="center" shrinkToFit="1"/>
    </xf>
    <xf numFmtId="14" fontId="26" fillId="6" borderId="39" xfId="3" applyNumberFormat="1" applyFont="1" applyFill="1" applyBorder="1" applyAlignment="1">
      <alignment horizontal="center" vertical="center" wrapText="1"/>
    </xf>
    <xf numFmtId="14" fontId="26" fillId="6" borderId="40" xfId="3" applyNumberFormat="1" applyFont="1" applyFill="1" applyBorder="1" applyAlignment="1">
      <alignment horizontal="center" vertical="center" wrapText="1"/>
    </xf>
    <xf numFmtId="14" fontId="26" fillId="6" borderId="41" xfId="3" applyNumberFormat="1" applyFont="1" applyFill="1" applyBorder="1" applyAlignment="1">
      <alignment horizontal="center" vertical="center" wrapText="1"/>
    </xf>
    <xf numFmtId="0" fontId="24" fillId="6" borderId="17" xfId="3" applyFont="1" applyFill="1" applyBorder="1" applyAlignment="1">
      <alignment horizontal="center" vertical="center"/>
    </xf>
    <xf numFmtId="0" fontId="24" fillId="6" borderId="36" xfId="3" applyFont="1" applyFill="1" applyBorder="1" applyAlignment="1">
      <alignment horizontal="center" vertical="center"/>
    </xf>
    <xf numFmtId="0" fontId="24" fillId="6" borderId="18" xfId="3" applyFont="1" applyFill="1" applyBorder="1" applyAlignment="1">
      <alignment horizontal="center" vertical="center"/>
    </xf>
    <xf numFmtId="0" fontId="24" fillId="6" borderId="19" xfId="3" applyFont="1" applyFill="1" applyBorder="1" applyAlignment="1">
      <alignment horizontal="center" vertical="center"/>
    </xf>
    <xf numFmtId="0" fontId="24" fillId="6" borderId="32" xfId="3" applyFont="1" applyFill="1" applyBorder="1" applyAlignment="1">
      <alignment horizontal="center" vertical="center"/>
    </xf>
    <xf numFmtId="0" fontId="24" fillId="6" borderId="20" xfId="3" applyFont="1" applyFill="1" applyBorder="1" applyAlignment="1">
      <alignment horizontal="center" vertical="center"/>
    </xf>
    <xf numFmtId="14" fontId="26" fillId="6" borderId="6" xfId="3" applyNumberFormat="1" applyFont="1" applyFill="1" applyBorder="1" applyAlignment="1">
      <alignment horizontal="center" vertical="center" wrapText="1"/>
    </xf>
    <xf numFmtId="0" fontId="24" fillId="6" borderId="6" xfId="3" applyFont="1" applyFill="1" applyBorder="1" applyAlignment="1">
      <alignment horizontal="center"/>
    </xf>
    <xf numFmtId="0" fontId="25" fillId="6" borderId="0" xfId="3" applyFont="1" applyFill="1" applyBorder="1" applyAlignment="1">
      <alignment horizontal="center" vertical="center" wrapText="1"/>
    </xf>
    <xf numFmtId="0" fontId="26" fillId="6" borderId="37" xfId="3" applyFont="1" applyFill="1" applyBorder="1" applyAlignment="1">
      <alignment horizontal="left" vertical="center" wrapText="1"/>
    </xf>
    <xf numFmtId="0" fontId="26" fillId="6" borderId="0" xfId="3" applyFont="1" applyFill="1" applyBorder="1" applyAlignment="1">
      <alignment horizontal="left" vertical="center" wrapText="1"/>
    </xf>
    <xf numFmtId="0" fontId="24" fillId="6" borderId="0" xfId="3" applyFont="1" applyFill="1" applyAlignment="1">
      <alignment horizontal="left"/>
    </xf>
    <xf numFmtId="0" fontId="28" fillId="7" borderId="17" xfId="1" applyFont="1" applyFill="1" applyBorder="1" applyAlignment="1" applyProtection="1">
      <alignment horizontal="center" vertical="center" wrapText="1"/>
    </xf>
    <xf numFmtId="0" fontId="28" fillId="7" borderId="18" xfId="1" applyFont="1" applyFill="1" applyBorder="1" applyAlignment="1" applyProtection="1">
      <alignment horizontal="center" vertical="center" wrapText="1"/>
    </xf>
    <xf numFmtId="0" fontId="28" fillId="7" borderId="19" xfId="1" applyFont="1" applyFill="1" applyBorder="1" applyAlignment="1" applyProtection="1">
      <alignment horizontal="center" vertical="center" wrapText="1"/>
    </xf>
    <xf numFmtId="0" fontId="28" fillId="7" borderId="20" xfId="1" applyFont="1" applyFill="1" applyBorder="1" applyAlignment="1" applyProtection="1">
      <alignment horizontal="center" vertical="center" wrapText="1"/>
    </xf>
  </cellXfs>
  <cellStyles count="17">
    <cellStyle name="Hyperlink" xfId="1" builtinId="8"/>
    <cellStyle name="Input 2" xfId="2"/>
    <cellStyle name="Normal" xfId="0" builtinId="0"/>
    <cellStyle name="Normal 2" xfId="3"/>
    <cellStyle name="Normal 2 2" xfId="4"/>
    <cellStyle name="Normal 2 3" xfId="5"/>
    <cellStyle name="Normal 3" xfId="6"/>
    <cellStyle name="Normal 3 2" xfId="7"/>
    <cellStyle name="Normal 4" xfId="8"/>
    <cellStyle name="Normal 4 2" xfId="9"/>
    <cellStyle name="Normal 5" xfId="10"/>
    <cellStyle name="Normal_treasury increment order" xfId="11"/>
    <cellStyle name="Output 2" xfId="12"/>
    <cellStyle name="Percent 2" xfId="13"/>
    <cellStyle name="Percent 3" xfId="14"/>
    <cellStyle name="Style 1" xfId="15"/>
    <cellStyle name="Yellow" xfId="16"/>
  </cellStyles>
  <dxfs count="1">
    <dxf>
      <font>
        <strike val="0"/>
        <u val="none"/>
      </font>
      <fill>
        <patternFill patternType="lightTrellis"/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476250</xdr:colOff>
      <xdr:row>8</xdr:row>
      <xdr:rowOff>85725</xdr:rowOff>
    </xdr:from>
    <xdr:to>
      <xdr:col>9</xdr:col>
      <xdr:colOff>209550</xdr:colOff>
      <xdr:row>11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90575" y="1990725"/>
          <a:ext cx="4048125" cy="542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  <a:scene3d>
          <a:camera prst="legacyPerspectiveTop"/>
          <a:lightRig rig="legacyFlat3" dir="b"/>
        </a:scene3d>
        <a:sp3d extrusionH="887400" prstMaterial="legacyMatte">
          <a:bevelT w="13500" h="13500" prst="angle"/>
          <a:bevelB w="13500" h="13500" prst="angle"/>
          <a:extrusionClr>
            <a:srgbClr val="FFFFFF"/>
          </a:extrusionClr>
        </a:sp3d>
      </xdr:spPr>
      <xdr:txBody>
        <a:bodyPr vertOverflow="clip" wrap="square" lIns="45720" tIns="36576" rIns="45720" bIns="0" anchor="t" upright="1"/>
        <a:lstStyle/>
        <a:p>
          <a:pPr algn="ctr" rtl="1">
            <a:defRPr sz="1000"/>
          </a:pPr>
          <a:r>
            <a:rPr lang="en-US" sz="1800" b="1" i="0" strike="noStrike">
              <a:solidFill>
                <a:srgbClr val="000000"/>
              </a:solidFill>
              <a:latin typeface="Arial"/>
              <a:cs typeface="Arial"/>
            </a:rPr>
            <a:t>SET OF PENSION FORMS</a:t>
          </a:r>
        </a:p>
      </xdr:txBody>
    </xdr:sp>
    <xdr:clientData/>
  </xdr:twoCellAnchor>
  <xdr:twoCellAnchor>
    <xdr:from>
      <xdr:col>11</xdr:col>
      <xdr:colOff>0</xdr:colOff>
      <xdr:row>2</xdr:row>
      <xdr:rowOff>0</xdr:rowOff>
    </xdr:from>
    <xdr:to>
      <xdr:col>11</xdr:col>
      <xdr:colOff>0</xdr:colOff>
      <xdr:row>5</xdr:row>
      <xdr:rowOff>0</xdr:rowOff>
    </xdr:to>
    <xdr:sp macro="" textlink="">
      <xdr:nvSpPr>
        <xdr:cNvPr id="6152" name="Rectangle 2"/>
        <xdr:cNvSpPr>
          <a:spLocks noChangeArrowheads="1"/>
        </xdr:cNvSpPr>
      </xdr:nvSpPr>
      <xdr:spPr bwMode="auto">
        <a:xfrm>
          <a:off x="6353175" y="381000"/>
          <a:ext cx="0" cy="571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133350</xdr:colOff>
      <xdr:row>2</xdr:row>
      <xdr:rowOff>66675</xdr:rowOff>
    </xdr:from>
    <xdr:to>
      <xdr:col>9</xdr:col>
      <xdr:colOff>800100</xdr:colOff>
      <xdr:row>5</xdr:row>
      <xdr:rowOff>266700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33350" y="447675"/>
          <a:ext cx="5295900" cy="771525"/>
        </a:xfrm>
        <a:prstGeom prst="rect">
          <a:avLst/>
        </a:prstGeom>
        <a:solidFill>
          <a:srgbClr val="FFFFFF"/>
        </a:solidFill>
        <a:ln w="9525">
          <a:miter lim="800000"/>
          <a:headEnd/>
          <a:tailEnd/>
        </a:ln>
        <a:effectLst/>
        <a:scene3d>
          <a:camera prst="legacyPerspectiveTop"/>
          <a:lightRig rig="legacyFlat3" dir="b"/>
        </a:scene3d>
        <a:sp3d extrusionH="887400" prstMaterial="legacyMatte">
          <a:bevelT w="13500" h="13500" prst="angle"/>
          <a:bevelB w="13500" h="13500" prst="angle"/>
          <a:extrusionClr>
            <a:srgbClr val="FFFFFF"/>
          </a:extrusionClr>
        </a:sp3d>
      </xdr:spPr>
      <xdr:txBody>
        <a:bodyPr vertOverflow="clip" wrap="square" lIns="36576" tIns="41148" rIns="36576" bIns="0" anchor="t" upright="1"/>
        <a:lstStyle/>
        <a:p>
          <a:pPr algn="ctr" rtl="1">
            <a:defRPr sz="1000"/>
          </a:pPr>
          <a:r>
            <a:rPr lang="en-US" sz="2200" b="1" i="0" strike="noStrike">
              <a:solidFill>
                <a:srgbClr val="000000"/>
              </a:solidFill>
              <a:latin typeface="DevLys 010"/>
            </a:rPr>
            <a:t>jktLFkku flfoy lsok ¼isa'ku½  fu;e] 1996 ds vUrxZr isa'ku izi=ksa dk dqyd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10</xdr:col>
      <xdr:colOff>0</xdr:colOff>
      <xdr:row>5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238750" y="1057275"/>
          <a:ext cx="0" cy="2286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18900000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endParaRPr 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avesh/Desktop/Pension%20Master%204.8%20--/Pension%20Master%204.8%20-/Pensionmaster4.8/Pension%20master(2.0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ensionworkason05-03-13/Pension%20master%20(march13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ome"/>
      <sheetName val="Data"/>
      <sheetName val="Add"/>
      <sheetName val="NPS Amt"/>
      <sheetName val="Mastersheet"/>
      <sheetName val="Form List"/>
      <sheetName val="Family data"/>
      <sheetName val="Pravesh"/>
      <sheetName val="Recovery"/>
      <sheetName val="LTA"/>
      <sheetName val="CEOL"/>
      <sheetName val="f118"/>
      <sheetName val="Service History"/>
      <sheetName val="DA Rate"/>
      <sheetName val="Instant Cal"/>
      <sheetName val="CFront"/>
      <sheetName val="NPS FORMAT"/>
      <sheetName val="CIFMS"/>
      <sheetName val="PROV"/>
      <sheetName val="R8"/>
      <sheetName val="R5"/>
      <sheetName val="R7"/>
      <sheetName val="R5A"/>
      <sheetName val="EOL"/>
      <sheetName val="C 6"/>
      <sheetName val="C31"/>
      <sheetName val="C28"/>
      <sheetName val="28A"/>
      <sheetName val="C27"/>
      <sheetName val="R1"/>
      <sheetName val="C270"/>
      <sheetName val="RI0"/>
      <sheetName val="C3"/>
      <sheetName val="R2O"/>
      <sheetName val="R2"/>
      <sheetName val="RComm"/>
      <sheetName val="C5"/>
      <sheetName val="C9 "/>
      <sheetName val="f18"/>
      <sheetName val="f14"/>
      <sheetName val="f14a"/>
      <sheetName val="f12"/>
      <sheetName val="f11"/>
      <sheetName val="f10"/>
      <sheetName val="Sheet1"/>
      <sheetName val="Table(R)"/>
      <sheetName val="OPT. FORM"/>
      <sheetName val="Statement"/>
      <sheetName val="Table(Inst)"/>
      <sheetName val="PL"/>
      <sheetName val="Leave Table"/>
      <sheetName val="Sheet2"/>
    </sheetNames>
    <sheetDataSet>
      <sheetData sheetId="0"/>
      <sheetData sheetId="1">
        <row r="4">
          <cell r="A4" t="str">
            <v xml:space="preserve">647805  PRAVESH KUMAR SHARMA </v>
          </cell>
        </row>
        <row r="5">
          <cell r="A5" t="str">
            <v>1  XYZ</v>
          </cell>
        </row>
        <row r="6">
          <cell r="A6" t="str">
            <v xml:space="preserve">  </v>
          </cell>
        </row>
        <row r="7">
          <cell r="A7" t="str">
            <v xml:space="preserve">  </v>
          </cell>
        </row>
        <row r="8">
          <cell r="A8" t="str">
            <v xml:space="preserve">  </v>
          </cell>
        </row>
        <row r="9">
          <cell r="A9" t="str">
            <v xml:space="preserve">  </v>
          </cell>
        </row>
        <row r="10">
          <cell r="A10" t="str">
            <v xml:space="preserve">  </v>
          </cell>
        </row>
        <row r="11">
          <cell r="A11" t="str">
            <v xml:space="preserve">  </v>
          </cell>
        </row>
        <row r="12">
          <cell r="A12" t="str">
            <v xml:space="preserve">  </v>
          </cell>
        </row>
        <row r="13">
          <cell r="A13" t="str">
            <v xml:space="preserve">  </v>
          </cell>
        </row>
        <row r="14">
          <cell r="A14" t="str">
            <v xml:space="preserve">  </v>
          </cell>
        </row>
        <row r="15">
          <cell r="A15" t="str">
            <v xml:space="preserve">  </v>
          </cell>
        </row>
        <row r="16">
          <cell r="A16" t="str">
            <v xml:space="preserve">  </v>
          </cell>
        </row>
        <row r="17">
          <cell r="A17" t="str">
            <v xml:space="preserve">  </v>
          </cell>
        </row>
        <row r="18">
          <cell r="A18" t="str">
            <v xml:space="preserve">  </v>
          </cell>
        </row>
        <row r="19">
          <cell r="A19" t="str">
            <v xml:space="preserve">  </v>
          </cell>
        </row>
        <row r="20">
          <cell r="A20" t="str">
            <v xml:space="preserve">  </v>
          </cell>
        </row>
        <row r="21">
          <cell r="A21" t="str">
            <v xml:space="preserve">  </v>
          </cell>
        </row>
        <row r="22">
          <cell r="A22" t="str">
            <v xml:space="preserve">  </v>
          </cell>
        </row>
        <row r="23">
          <cell r="A23" t="str">
            <v xml:space="preserve">  </v>
          </cell>
        </row>
        <row r="24">
          <cell r="A24" t="str">
            <v xml:space="preserve">  </v>
          </cell>
        </row>
        <row r="25">
          <cell r="A25" t="str">
            <v xml:space="preserve">  </v>
          </cell>
        </row>
        <row r="26">
          <cell r="A26" t="str">
            <v xml:space="preserve">  </v>
          </cell>
        </row>
        <row r="27">
          <cell r="A27" t="str">
            <v xml:space="preserve">  </v>
          </cell>
        </row>
        <row r="28">
          <cell r="A28" t="str">
            <v xml:space="preserve">  </v>
          </cell>
        </row>
        <row r="29">
          <cell r="A29" t="str">
            <v xml:space="preserve">  </v>
          </cell>
        </row>
        <row r="30">
          <cell r="A30" t="str">
            <v xml:space="preserve">  </v>
          </cell>
        </row>
        <row r="31">
          <cell r="A31" t="str">
            <v xml:space="preserve">  </v>
          </cell>
        </row>
        <row r="32">
          <cell r="A32" t="str">
            <v xml:space="preserve">  </v>
          </cell>
        </row>
        <row r="33">
          <cell r="A33" t="str">
            <v xml:space="preserve">  </v>
          </cell>
        </row>
        <row r="34">
          <cell r="A34" t="str">
            <v xml:space="preserve">  </v>
          </cell>
        </row>
        <row r="35">
          <cell r="A35" t="str">
            <v xml:space="preserve">  </v>
          </cell>
        </row>
        <row r="36">
          <cell r="A36" t="str">
            <v xml:space="preserve">  </v>
          </cell>
        </row>
        <row r="37">
          <cell r="A37" t="str">
            <v xml:space="preserve">  </v>
          </cell>
        </row>
        <row r="38">
          <cell r="A38" t="str">
            <v xml:space="preserve">  </v>
          </cell>
        </row>
        <row r="39">
          <cell r="A39" t="str">
            <v xml:space="preserve">  </v>
          </cell>
        </row>
        <row r="40">
          <cell r="A40" t="str">
            <v xml:space="preserve">  </v>
          </cell>
        </row>
        <row r="41">
          <cell r="A41" t="str">
            <v xml:space="preserve">  </v>
          </cell>
        </row>
        <row r="42">
          <cell r="A42" t="str">
            <v xml:space="preserve">  </v>
          </cell>
        </row>
        <row r="43">
          <cell r="A43" t="str">
            <v xml:space="preserve">  </v>
          </cell>
        </row>
        <row r="44">
          <cell r="A44" t="str">
            <v xml:space="preserve">  </v>
          </cell>
        </row>
        <row r="45">
          <cell r="A45" t="str">
            <v xml:space="preserve">  </v>
          </cell>
        </row>
        <row r="46">
          <cell r="A46" t="str">
            <v xml:space="preserve">  </v>
          </cell>
        </row>
        <row r="47">
          <cell r="A47" t="str">
            <v xml:space="preserve">  </v>
          </cell>
        </row>
        <row r="48">
          <cell r="A48" t="str">
            <v xml:space="preserve">  </v>
          </cell>
        </row>
        <row r="49">
          <cell r="A49" t="str">
            <v xml:space="preserve">  </v>
          </cell>
        </row>
        <row r="50">
          <cell r="A50" t="str">
            <v xml:space="preserve">  </v>
          </cell>
        </row>
        <row r="51">
          <cell r="A51" t="str">
            <v xml:space="preserve">  </v>
          </cell>
        </row>
        <row r="52">
          <cell r="A52" t="str">
            <v xml:space="preserve">  </v>
          </cell>
        </row>
        <row r="53">
          <cell r="A53" t="str">
            <v xml:space="preserve">  </v>
          </cell>
        </row>
        <row r="54">
          <cell r="A54" t="str">
            <v xml:space="preserve">  </v>
          </cell>
        </row>
        <row r="55">
          <cell r="A55" t="str">
            <v xml:space="preserve">  </v>
          </cell>
        </row>
        <row r="56">
          <cell r="A56" t="str">
            <v xml:space="preserve">  </v>
          </cell>
        </row>
        <row r="57">
          <cell r="A57" t="str">
            <v xml:space="preserve">  </v>
          </cell>
        </row>
        <row r="58">
          <cell r="A58" t="str">
            <v xml:space="preserve">  </v>
          </cell>
        </row>
        <row r="59">
          <cell r="A59" t="str">
            <v xml:space="preserve">  </v>
          </cell>
        </row>
        <row r="60">
          <cell r="A60" t="str">
            <v xml:space="preserve">  </v>
          </cell>
        </row>
        <row r="61">
          <cell r="A61" t="str">
            <v xml:space="preserve">  </v>
          </cell>
        </row>
        <row r="62">
          <cell r="A62" t="str">
            <v xml:space="preserve">  </v>
          </cell>
        </row>
        <row r="63">
          <cell r="A63" t="str">
            <v xml:space="preserve">  </v>
          </cell>
        </row>
        <row r="64">
          <cell r="A64" t="str">
            <v xml:space="preserve">  </v>
          </cell>
        </row>
        <row r="65">
          <cell r="A65" t="str">
            <v xml:space="preserve">  </v>
          </cell>
        </row>
        <row r="66">
          <cell r="A66" t="str">
            <v xml:space="preserve">  </v>
          </cell>
        </row>
        <row r="67">
          <cell r="A67" t="str">
            <v xml:space="preserve">  </v>
          </cell>
        </row>
        <row r="68">
          <cell r="A68" t="str">
            <v xml:space="preserve">  </v>
          </cell>
        </row>
        <row r="69">
          <cell r="A69" t="str">
            <v xml:space="preserve">  </v>
          </cell>
        </row>
        <row r="70">
          <cell r="A70" t="str">
            <v xml:space="preserve">  </v>
          </cell>
        </row>
        <row r="71">
          <cell r="A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 xml:space="preserve">  </v>
          </cell>
        </row>
        <row r="74">
          <cell r="A74" t="str">
            <v xml:space="preserve">  </v>
          </cell>
        </row>
        <row r="75">
          <cell r="A75" t="str">
            <v xml:space="preserve">  </v>
          </cell>
        </row>
        <row r="76">
          <cell r="A76" t="str">
            <v xml:space="preserve">  </v>
          </cell>
        </row>
        <row r="77">
          <cell r="A77" t="str">
            <v xml:space="preserve">  </v>
          </cell>
        </row>
        <row r="78">
          <cell r="A78" t="str">
            <v xml:space="preserve">  </v>
          </cell>
        </row>
        <row r="79">
          <cell r="A79" t="str">
            <v xml:space="preserve">  </v>
          </cell>
        </row>
        <row r="80">
          <cell r="A80" t="str">
            <v xml:space="preserve">  </v>
          </cell>
        </row>
        <row r="81">
          <cell r="A81" t="str">
            <v xml:space="preserve">  </v>
          </cell>
        </row>
        <row r="82">
          <cell r="A82" t="str">
            <v xml:space="preserve">  </v>
          </cell>
        </row>
        <row r="83">
          <cell r="A83" t="str">
            <v xml:space="preserve">  </v>
          </cell>
        </row>
        <row r="84">
          <cell r="A84" t="str">
            <v xml:space="preserve">  </v>
          </cell>
        </row>
        <row r="85">
          <cell r="A85" t="str">
            <v xml:space="preserve">  </v>
          </cell>
        </row>
        <row r="86">
          <cell r="A86" t="str">
            <v xml:space="preserve">  </v>
          </cell>
        </row>
        <row r="87">
          <cell r="A87" t="str">
            <v xml:space="preserve">  </v>
          </cell>
        </row>
        <row r="88">
          <cell r="A88" t="str">
            <v xml:space="preserve">  </v>
          </cell>
        </row>
        <row r="89">
          <cell r="A89" t="str">
            <v xml:space="preserve">  </v>
          </cell>
        </row>
        <row r="90">
          <cell r="A90" t="str">
            <v xml:space="preserve">  </v>
          </cell>
        </row>
        <row r="91">
          <cell r="A91" t="str">
            <v xml:space="preserve">  </v>
          </cell>
        </row>
        <row r="92">
          <cell r="A92" t="str">
            <v xml:space="preserve">  </v>
          </cell>
        </row>
        <row r="93">
          <cell r="A93" t="str">
            <v xml:space="preserve">  </v>
          </cell>
        </row>
        <row r="94">
          <cell r="A94" t="str">
            <v xml:space="preserve">  </v>
          </cell>
        </row>
        <row r="95">
          <cell r="A95" t="str">
            <v xml:space="preserve">  </v>
          </cell>
        </row>
        <row r="96">
          <cell r="A96" t="str">
            <v xml:space="preserve">  </v>
          </cell>
        </row>
        <row r="97">
          <cell r="A97" t="str">
            <v xml:space="preserve">  </v>
          </cell>
        </row>
        <row r="98">
          <cell r="A98" t="str">
            <v xml:space="preserve">  </v>
          </cell>
        </row>
        <row r="99">
          <cell r="A99" t="str">
            <v xml:space="preserve">  </v>
          </cell>
        </row>
        <row r="100">
          <cell r="A100" t="str">
            <v xml:space="preserve">  </v>
          </cell>
        </row>
        <row r="102">
          <cell r="A102" t="str">
            <v xml:space="preserve">  </v>
          </cell>
        </row>
      </sheetData>
      <sheetData sheetId="2"/>
      <sheetData sheetId="3"/>
      <sheetData sheetId="4">
        <row r="3">
          <cell r="B3" t="str">
            <v xml:space="preserve">PRAVESH KUMAR SHARMA </v>
          </cell>
          <cell r="G3" t="str">
            <v>MAHAVEER PRASAD SHARMA</v>
          </cell>
        </row>
        <row r="4">
          <cell r="B4" t="str">
            <v xml:space="preserve">ASSISTANT ACCOUNT OFFICER -II </v>
          </cell>
          <cell r="G4" t="str">
            <v>COLONISATION</v>
          </cell>
        </row>
        <row r="5">
          <cell r="B5" t="str">
            <v>COMMISSIONER COLONISATION BIKANER BIKANER BIKANER</v>
          </cell>
        </row>
        <row r="6">
          <cell r="A6" t="str">
            <v>(0151  -1234567  )</v>
          </cell>
        </row>
        <row r="7">
          <cell r="B7" t="str">
            <v>B-204, KANTA KHATURIYA COLONY , BIKANER-334001</v>
          </cell>
        </row>
        <row r="8">
          <cell r="B8" t="str">
            <v>B-204, KANTA KHATURIYA COLONY , BIKANER-334001</v>
          </cell>
        </row>
        <row r="9">
          <cell r="B9" t="str">
            <v>Substantive</v>
          </cell>
          <cell r="G9" t="str">
            <v>EXTRA ASSISTANT COMMISSIONER COLONISATION,(ADM), BIKANER</v>
          </cell>
        </row>
        <row r="10">
          <cell r="G10" t="str">
            <v>COMMISSIONER  COLONISATION</v>
          </cell>
        </row>
        <row r="24">
          <cell r="H24" t="str">
            <v>Treasury</v>
          </cell>
        </row>
        <row r="25">
          <cell r="H25" t="str">
            <v>BIKANER</v>
          </cell>
        </row>
        <row r="26">
          <cell r="H26" t="str">
            <v>SBI</v>
          </cell>
        </row>
        <row r="27">
          <cell r="H27" t="str">
            <v>JNV BRANCH, BIKANER</v>
          </cell>
        </row>
        <row r="28">
          <cell r="H28">
            <v>12345678900</v>
          </cell>
        </row>
        <row r="56">
          <cell r="H56" t="str">
            <v>afternoon of.</v>
          </cell>
        </row>
        <row r="57">
          <cell r="F57">
            <v>15000</v>
          </cell>
          <cell r="G57" t="str">
            <v xml:space="preserve">D.A. Rate @  5%  </v>
          </cell>
          <cell r="H57">
            <v>750</v>
          </cell>
        </row>
        <row r="58">
          <cell r="B58">
            <v>0.05</v>
          </cell>
          <cell r="F58">
            <v>0</v>
          </cell>
          <cell r="H58">
            <v>2400</v>
          </cell>
        </row>
        <row r="59">
          <cell r="B59">
            <v>0.16</v>
          </cell>
          <cell r="F59">
            <v>0</v>
          </cell>
          <cell r="H59">
            <v>0</v>
          </cell>
        </row>
        <row r="60">
          <cell r="F60">
            <v>0</v>
          </cell>
        </row>
        <row r="62">
          <cell r="C62">
            <v>24549</v>
          </cell>
          <cell r="H62" t="str">
            <v>31/03/2027</v>
          </cell>
        </row>
        <row r="63">
          <cell r="C63">
            <v>32979</v>
          </cell>
        </row>
        <row r="64">
          <cell r="H64" t="str">
            <v>01/04/2027</v>
          </cell>
        </row>
        <row r="65">
          <cell r="H65">
            <v>8450</v>
          </cell>
        </row>
        <row r="66">
          <cell r="C66" t="str">
            <v>Regular Pension Case</v>
          </cell>
        </row>
        <row r="68">
          <cell r="H68">
            <v>15750</v>
          </cell>
        </row>
        <row r="69">
          <cell r="H69">
            <v>0</v>
          </cell>
        </row>
        <row r="73">
          <cell r="C73" t="str">
            <v>After 01-07-2013</v>
          </cell>
        </row>
        <row r="75">
          <cell r="H75">
            <v>15000</v>
          </cell>
        </row>
        <row r="76">
          <cell r="A76" t="str">
            <v>36  Year  11  Month  15  Days</v>
          </cell>
          <cell r="H76">
            <v>0</v>
          </cell>
        </row>
        <row r="77">
          <cell r="H77">
            <v>56</v>
          </cell>
        </row>
        <row r="104">
          <cell r="D104">
            <v>90</v>
          </cell>
        </row>
      </sheetData>
      <sheetData sheetId="5">
        <row r="4">
          <cell r="B4" t="str">
            <v>Nomination for Retirement Gratuity/ Death Gratuity - when the Government servant has a family.</v>
          </cell>
        </row>
        <row r="5">
          <cell r="B5" t="str">
            <v>Nomination for Retirement Gratuity/ Death Gratuity -when the Government servant has no family.</v>
          </cell>
        </row>
        <row r="6">
          <cell r="B6" t="str">
            <v>Details of family.</v>
          </cell>
        </row>
        <row r="7">
          <cell r="B7" t="str">
            <v>Form of Option to workcharged employees  governed by C.P.F. Rules.</v>
          </cell>
        </row>
        <row r="8">
          <cell r="B8" t="str">
            <v>Particulars to be obtained by the Head of Office from the retiring Government servant eight months before the date of his retirement.</v>
          </cell>
        </row>
        <row r="9">
          <cell r="B9" t="str">
            <v>Details of particulars of Government servant under Form 5.</v>
          </cell>
        </row>
        <row r="10">
          <cell r="B10" t="str">
            <v>Form of Order of retirement.</v>
          </cell>
        </row>
        <row r="11">
          <cell r="B11" t="str">
            <v>Form of assessing pension and gratuity.</v>
          </cell>
        </row>
        <row r="12">
          <cell r="B12" t="str">
            <v>Form of letter to the Director, Pension Department, forwarding the pension papers of a Government servant.</v>
          </cell>
        </row>
        <row r="13">
          <cell r="B13" t="str">
            <v>Form of declaration by the Government servant for counting specified period of service.</v>
          </cell>
        </row>
        <row r="14">
          <cell r="B14" t="str">
            <v>Form of Order of admitting service for pension or the basis of declaration etc. of the Government servant.</v>
          </cell>
        </row>
        <row r="15">
          <cell r="B15" t="str">
            <v>Form of letter to the member or members of the family of a deceased Government servant where valid nomination for the grant of death gratuity exists.</v>
          </cell>
        </row>
        <row r="16">
          <cell r="B16" t="str">
            <v>Form of letter to the member or members of the family of a deceased Government servant where valid nomination for the grant of death gratuity does not exists.</v>
          </cell>
        </row>
        <row r="17">
          <cell r="B17" t="str">
            <v>Form of application for the grant of death gratuity on the death of a Government servant.</v>
          </cell>
        </row>
        <row r="18">
          <cell r="B18" t="str">
            <v>Form of letter to the widow/ widower of a deceased Government servant for grant of Family Pension.</v>
          </cell>
        </row>
        <row r="19">
          <cell r="B19" t="str">
            <v>Form of application for grant of Family Pension on the death of a Government servant/pensioner.</v>
          </cell>
        </row>
        <row r="20">
          <cell r="B20" t="str">
            <v>Form of details of particulars for family pension.</v>
          </cell>
        </row>
        <row r="21">
          <cell r="B21" t="str">
            <v>Form of application for grant of family pension when a pensioner is unheard for more than one year and the pension remained undrawn.</v>
          </cell>
        </row>
        <row r="22">
          <cell r="B22" t="str">
            <v>Form of Affidavit in case of a missing pensioner.</v>
          </cell>
        </row>
        <row r="23">
          <cell r="B23" t="str">
            <v>Form of Indemnity Bond in case of a missing pensioner.</v>
          </cell>
        </row>
        <row r="24">
          <cell r="B24" t="str">
            <v>Form of application for grant of Family Pension when a Government servant is unheard of for more than one year.</v>
          </cell>
        </row>
        <row r="25">
          <cell r="B25" t="str">
            <v>Form of Affidavit in case of a missing Government servant.</v>
          </cell>
        </row>
        <row r="26">
          <cell r="B26" t="str">
            <v>Form of Indemnity Bond in case of a missing Government servant.</v>
          </cell>
        </row>
        <row r="27">
          <cell r="B27" t="str">
            <v>Form of Application for ex-gratia grant under certain circumstances.</v>
          </cell>
        </row>
        <row r="28">
          <cell r="B28" t="str">
            <v>Form for assessing and authorising the payment of family pension and death gratuity when a Government servant dies while in service.</v>
          </cell>
        </row>
        <row r="29">
          <cell r="B29" t="str">
            <v>Form of letter to the Director, Pension Department, forwarding papers for the grant of family pension and death gratuity to the family of a Government servant who dies while in service.</v>
          </cell>
        </row>
        <row r="30">
          <cell r="B30" t="str">
            <v>Form of letter sanctioning Family Pension to the child or children of a retired Government servant who dies after retirement but does not leave behind a widow/ widower.</v>
          </cell>
        </row>
        <row r="31">
          <cell r="B31" t="str">
            <v>Form of letter sanctioning Family Pension to the child or children on the death or re-marriage of a widow/ widower who was in receipt of family pension.</v>
          </cell>
        </row>
        <row r="32">
          <cell r="B32" t="str">
            <v>Form of application for the grant of death gratuity on the death of a Government servant.</v>
          </cell>
        </row>
        <row r="33">
          <cell r="B33" t="str">
            <v>Form of medical certificate.</v>
          </cell>
        </row>
        <row r="34">
          <cell r="B34" t="str">
            <v>Form of certificate of verification of service for pension.</v>
          </cell>
        </row>
        <row r="35">
          <cell r="B35" t="str">
            <v>Form of application for permission to State Service Officers to accept commercial employment within a period of two years after retirement.</v>
          </cell>
        </row>
        <row r="36">
          <cell r="B36" t="str">
            <v>Statements for Monitoring and Reporting System (No. 1 to 4).</v>
          </cell>
        </row>
        <row r="37">
          <cell r="B37" t="str">
            <v>Form of application to Directorate of Estates/ P.W.D. for issue of No Demand Certificate in respect of Government accommodation.</v>
          </cell>
        </row>
        <row r="38">
          <cell r="B38" t="str">
            <v>Form of certificate where no Government accommodation has been occupied by the Government servant.</v>
          </cell>
        </row>
        <row r="39">
          <cell r="B39" t="str">
            <v>Form of application to Treasury Officer for issue of N.D.C. in respect of Long term advances.</v>
          </cell>
        </row>
        <row r="40">
          <cell r="B40" t="str">
            <v>Form of certificate by the Government servant where no L.T.A. has been taken by him.</v>
          </cell>
        </row>
        <row r="41">
          <cell r="B41" t="str">
            <v>Form of intimation regarding death of a pensioner where payment of family pension has been authorised to the widow/ widower.</v>
          </cell>
        </row>
        <row r="42">
          <cell r="B42" t="str">
            <v>Form of application by a pensioner for endorsement of particulars of spouse post retrial marriage.</v>
          </cell>
        </row>
        <row r="43">
          <cell r="B43" t="str">
            <v>Form of tentative Last Pay Certificate.</v>
          </cell>
        </row>
        <row r="44">
          <cell r="B44" t="str">
            <v>Form of certificate for counting officiating pay.</v>
          </cell>
        </row>
        <row r="45">
          <cell r="B45" t="str">
            <v>Form for sanctioning provisional pension/F.P. and Retirement / Death Gratuity.</v>
          </cell>
        </row>
        <row r="46">
          <cell r="B46" t="str">
            <v>Other  important format</v>
          </cell>
        </row>
        <row r="47">
          <cell r="B47" t="str">
            <v>Form of application for Commutation of a fraction of Pension without medical examination.</v>
          </cell>
        </row>
        <row r="48">
          <cell r="B48" t="str">
            <v>IFSM format (as required by pension department)</v>
          </cell>
        </row>
        <row r="49">
          <cell r="B49" t="str">
            <v>Calculation of EOL</v>
          </cell>
        </row>
        <row r="50">
          <cell r="B50" t="str">
            <v>NPS format (Additional information require in provionsal family case i.e. NPS)</v>
          </cell>
        </row>
      </sheetData>
      <sheetData sheetId="6">
        <row r="3">
          <cell r="F3" t="str">
            <v>Shri</v>
          </cell>
        </row>
        <row r="4">
          <cell r="B4" t="str">
            <v>5.10  Ft</v>
          </cell>
          <cell r="H4" t="str">
            <v>TEQE</v>
          </cell>
          <cell r="J4">
            <v>123456789</v>
          </cell>
        </row>
        <row r="5">
          <cell r="B5" t="str">
            <v>INJURY SCAR ON RIGHT SIDE EYE</v>
          </cell>
        </row>
        <row r="6">
          <cell r="H6" t="str">
            <v>Live</v>
          </cell>
        </row>
        <row r="11">
          <cell r="A11" t="str">
            <v>TEQE</v>
          </cell>
          <cell r="B11" t="str">
            <v>Wife</v>
          </cell>
          <cell r="E11">
            <v>22669</v>
          </cell>
          <cell r="F11" t="str">
            <v>Married</v>
          </cell>
          <cell r="G11" t="str">
            <v>Unemployed</v>
          </cell>
        </row>
        <row r="88">
          <cell r="A88" t="str">
            <v>Brother below the age of 18years</v>
          </cell>
        </row>
        <row r="89">
          <cell r="A89" t="str">
            <v>Daughter</v>
          </cell>
        </row>
        <row r="90">
          <cell r="A90" t="str">
            <v>Father</v>
          </cell>
        </row>
        <row r="91">
          <cell r="A91" t="str">
            <v>Husband</v>
          </cell>
        </row>
        <row r="92">
          <cell r="A92" t="str">
            <v>Married daughter children of a pre deceased son</v>
          </cell>
        </row>
        <row r="93">
          <cell r="A93" t="str">
            <v>Mother</v>
          </cell>
        </row>
        <row r="94">
          <cell r="A94" t="str">
            <v>Son</v>
          </cell>
        </row>
        <row r="95">
          <cell r="A95" t="str">
            <v>Unmarried  sister</v>
          </cell>
        </row>
        <row r="96">
          <cell r="A96" t="str">
            <v>Unmarried daughter</v>
          </cell>
        </row>
        <row r="97">
          <cell r="A97" t="str">
            <v>Widowed daughter</v>
          </cell>
        </row>
        <row r="98">
          <cell r="A98" t="str">
            <v>Widowed sister</v>
          </cell>
        </row>
        <row r="99">
          <cell r="A99" t="str">
            <v>Wife</v>
          </cell>
        </row>
      </sheetData>
      <sheetData sheetId="7">
        <row r="3">
          <cell r="D3" t="str">
            <v xml:space="preserve">PRAVESH KUMAR SHARMA </v>
          </cell>
        </row>
        <row r="4">
          <cell r="D4" t="str">
            <v xml:space="preserve">ASSISTANT ACCOUNT OFFICER -II </v>
          </cell>
        </row>
        <row r="6">
          <cell r="D6" t="str">
            <v>B-204, KANTA KHATURIYA COLONY , BIKANER-334001</v>
          </cell>
        </row>
        <row r="8">
          <cell r="D8" t="str">
            <v>MAHAVEER PRASAD SHARMA</v>
          </cell>
        </row>
        <row r="17">
          <cell r="B17">
            <v>24549</v>
          </cell>
        </row>
        <row r="18">
          <cell r="B18">
            <v>32979</v>
          </cell>
        </row>
        <row r="128">
          <cell r="I128" t="str">
            <v>31/03/2027</v>
          </cell>
        </row>
        <row r="140">
          <cell r="B140">
            <v>56</v>
          </cell>
        </row>
        <row r="155">
          <cell r="J155" t="str">
            <v>After 01-07-2013</v>
          </cell>
        </row>
        <row r="156">
          <cell r="J156" t="str">
            <v>Final data</v>
          </cell>
        </row>
        <row r="157">
          <cell r="J157">
            <v>8450</v>
          </cell>
        </row>
        <row r="175">
          <cell r="C175">
            <v>66</v>
          </cell>
        </row>
        <row r="197">
          <cell r="I197" t="str">
            <v>Treasury  Bikaner</v>
          </cell>
        </row>
        <row r="201">
          <cell r="I201" t="str">
            <v/>
          </cell>
        </row>
        <row r="210">
          <cell r="D210" t="str">
            <v>A</v>
          </cell>
          <cell r="F210">
            <v>259875</v>
          </cell>
          <cell r="H210" t="str">
            <v>A</v>
          </cell>
          <cell r="K210" t="str">
            <v>(Date of ending of service)</v>
          </cell>
        </row>
        <row r="216">
          <cell r="J216" t="b">
            <v>0</v>
          </cell>
        </row>
        <row r="217">
          <cell r="C217" t="str">
            <v xml:space="preserve">PRAVESH KUMAR SHARMA </v>
          </cell>
          <cell r="D217" t="str">
            <v/>
          </cell>
        </row>
        <row r="218">
          <cell r="C218" t="str">
            <v/>
          </cell>
        </row>
        <row r="220">
          <cell r="D220" t="str">
            <v>Father's/Huband's Name</v>
          </cell>
        </row>
        <row r="222">
          <cell r="D222" t="str">
            <v>MAHAVEER PRASAD SHARMA</v>
          </cell>
        </row>
        <row r="224">
          <cell r="D224" t="str">
            <v>Retirement</v>
          </cell>
        </row>
        <row r="225">
          <cell r="B225" t="str">
            <v>Death</v>
          </cell>
        </row>
        <row r="226">
          <cell r="D226" t="str">
            <v>retired/is to retire</v>
          </cell>
        </row>
        <row r="270">
          <cell r="K270" t="str">
            <v>Amt block</v>
          </cell>
        </row>
        <row r="404">
          <cell r="C404">
            <v>0</v>
          </cell>
        </row>
        <row r="406">
          <cell r="K406" t="str">
            <v/>
          </cell>
        </row>
        <row r="455">
          <cell r="A455" t="str">
            <v>Design &amp; prepared by Pravesh Kumar Sharma-9460100093</v>
          </cell>
        </row>
        <row r="456">
          <cell r="A456" t="str">
            <v>Name_of_Treasury</v>
          </cell>
        </row>
        <row r="457">
          <cell r="A457" t="str">
            <v>AJMER</v>
          </cell>
        </row>
        <row r="458">
          <cell r="A458" t="str">
            <v>ALWAR</v>
          </cell>
        </row>
        <row r="459">
          <cell r="A459" t="str">
            <v xml:space="preserve">BANSWARA </v>
          </cell>
        </row>
        <row r="460">
          <cell r="A460" t="str">
            <v>BARAN</v>
          </cell>
        </row>
        <row r="461">
          <cell r="A461" t="str">
            <v>BARMER</v>
          </cell>
        </row>
        <row r="462">
          <cell r="A462" t="str">
            <v xml:space="preserve">BHARATPUR </v>
          </cell>
        </row>
        <row r="463">
          <cell r="A463" t="str">
            <v>BHILWARA</v>
          </cell>
        </row>
        <row r="464">
          <cell r="A464" t="str">
            <v>BIKANER</v>
          </cell>
        </row>
        <row r="465">
          <cell r="A465" t="str">
            <v>BUNDI</v>
          </cell>
        </row>
        <row r="466">
          <cell r="A466" t="str">
            <v xml:space="preserve">CHITTORGARH </v>
          </cell>
        </row>
        <row r="467">
          <cell r="A467" t="str">
            <v>CHURU</v>
          </cell>
        </row>
        <row r="468">
          <cell r="A468" t="str">
            <v>DAUSA</v>
          </cell>
        </row>
        <row r="469">
          <cell r="A469" t="str">
            <v>DHOLPUR</v>
          </cell>
        </row>
        <row r="470">
          <cell r="A470" t="str">
            <v>DUNGARPUR</v>
          </cell>
        </row>
        <row r="471">
          <cell r="A471" t="str">
            <v xml:space="preserve">GANGANAGAR </v>
          </cell>
        </row>
        <row r="472">
          <cell r="A472" t="str">
            <v>HANUMANGARH</v>
          </cell>
        </row>
        <row r="473">
          <cell r="A473" t="str">
            <v xml:space="preserve">JAIPUR </v>
          </cell>
        </row>
        <row r="474">
          <cell r="A474" t="str">
            <v>JAISALMER</v>
          </cell>
        </row>
        <row r="475">
          <cell r="A475" t="str">
            <v>JALORE</v>
          </cell>
        </row>
        <row r="476">
          <cell r="A476" t="str">
            <v>JHALAWAR</v>
          </cell>
        </row>
        <row r="477">
          <cell r="A477" t="str">
            <v>JHUNJHUNU</v>
          </cell>
        </row>
        <row r="478">
          <cell r="A478" t="str">
            <v>JODHPUR</v>
          </cell>
        </row>
        <row r="479">
          <cell r="A479" t="str">
            <v xml:space="preserve">KARAULI  </v>
          </cell>
        </row>
        <row r="480">
          <cell r="A480" t="str">
            <v>KOTA</v>
          </cell>
        </row>
        <row r="481">
          <cell r="A481" t="str">
            <v>NAGAUR</v>
          </cell>
        </row>
        <row r="482">
          <cell r="A482" t="str">
            <v>PALI</v>
          </cell>
        </row>
        <row r="483">
          <cell r="A483" t="str">
            <v>RAJSAMAND</v>
          </cell>
        </row>
        <row r="484">
          <cell r="A484" t="str">
            <v xml:space="preserve">SAWAI MADHOPUR </v>
          </cell>
        </row>
        <row r="485">
          <cell r="A485" t="str">
            <v>SIKAR</v>
          </cell>
        </row>
        <row r="486">
          <cell r="A486" t="str">
            <v>SIROHI</v>
          </cell>
        </row>
        <row r="487">
          <cell r="A487" t="str">
            <v>TONK</v>
          </cell>
        </row>
        <row r="488">
          <cell r="A488" t="str">
            <v>UDAIPUR</v>
          </cell>
        </row>
        <row r="489">
          <cell r="A489" t="str">
            <v>SECRETAIAT</v>
          </cell>
        </row>
      </sheetData>
      <sheetData sheetId="8">
        <row r="26">
          <cell r="E26">
            <v>0</v>
          </cell>
          <cell r="F26">
            <v>0</v>
          </cell>
          <cell r="G26">
            <v>0</v>
          </cell>
        </row>
        <row r="27">
          <cell r="F27">
            <v>0</v>
          </cell>
        </row>
        <row r="29">
          <cell r="E29">
            <v>0</v>
          </cell>
          <cell r="F29">
            <v>0</v>
          </cell>
          <cell r="G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</row>
        <row r="34">
          <cell r="E34">
            <v>0</v>
          </cell>
          <cell r="F34">
            <v>0</v>
          </cell>
          <cell r="G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</row>
        <row r="36">
          <cell r="E36">
            <v>0</v>
          </cell>
          <cell r="F36">
            <v>0</v>
          </cell>
          <cell r="G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</row>
        <row r="38">
          <cell r="E38">
            <v>0</v>
          </cell>
          <cell r="F38">
            <v>0</v>
          </cell>
          <cell r="G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</row>
      </sheetData>
      <sheetData sheetId="9"/>
      <sheetData sheetId="10"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0</v>
          </cell>
        </row>
        <row r="12">
          <cell r="G12">
            <v>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</sheetData>
      <sheetData sheetId="11"/>
      <sheetData sheetId="12"/>
      <sheetData sheetId="13">
        <row r="3">
          <cell r="D3" t="str">
            <v>V PAY</v>
          </cell>
          <cell r="E3" t="str">
            <v>VI PAY</v>
          </cell>
        </row>
        <row r="4">
          <cell r="D4">
            <v>0.35</v>
          </cell>
          <cell r="E4">
            <v>0.06</v>
          </cell>
        </row>
        <row r="5">
          <cell r="D5">
            <v>0.41</v>
          </cell>
          <cell r="E5">
            <v>0.09</v>
          </cell>
        </row>
        <row r="6">
          <cell r="D6">
            <v>0.47</v>
          </cell>
          <cell r="E6">
            <v>0.12</v>
          </cell>
        </row>
        <row r="7">
          <cell r="D7">
            <v>0.54</v>
          </cell>
          <cell r="E7">
            <v>0.16</v>
          </cell>
        </row>
        <row r="8">
          <cell r="D8">
            <v>0.64</v>
          </cell>
          <cell r="E8">
            <v>0.22</v>
          </cell>
        </row>
        <row r="9">
          <cell r="D9">
            <v>0.73</v>
          </cell>
          <cell r="E9">
            <v>0.27</v>
          </cell>
        </row>
        <row r="10">
          <cell r="D10">
            <v>0.87</v>
          </cell>
          <cell r="E10">
            <v>0.35</v>
          </cell>
        </row>
        <row r="11">
          <cell r="D11">
            <v>1.03</v>
          </cell>
          <cell r="E11">
            <v>0.45</v>
          </cell>
        </row>
        <row r="12">
          <cell r="D12">
            <v>1.1499999999999999</v>
          </cell>
          <cell r="E12">
            <v>0.51</v>
          </cell>
        </row>
        <row r="13">
          <cell r="D13">
            <v>1.27</v>
          </cell>
          <cell r="E13">
            <v>0.57999999999999996</v>
          </cell>
        </row>
        <row r="14">
          <cell r="D14">
            <v>1.39</v>
          </cell>
          <cell r="E14">
            <v>0.65</v>
          </cell>
        </row>
        <row r="15">
          <cell r="D15">
            <v>1.51</v>
          </cell>
          <cell r="E15">
            <v>0.72</v>
          </cell>
        </row>
        <row r="16">
          <cell r="D16">
            <v>1.66</v>
          </cell>
          <cell r="E16">
            <v>0.8</v>
          </cell>
        </row>
        <row r="17">
          <cell r="D17">
            <v>1.83</v>
          </cell>
          <cell r="E17">
            <v>0.9</v>
          </cell>
        </row>
        <row r="18">
          <cell r="D18">
            <v>2</v>
          </cell>
          <cell r="E18">
            <v>1</v>
          </cell>
        </row>
        <row r="19">
          <cell r="D19">
            <v>2.12</v>
          </cell>
          <cell r="E19">
            <v>1.07</v>
          </cell>
        </row>
        <row r="20">
          <cell r="D20">
            <v>2.23</v>
          </cell>
          <cell r="E20">
            <v>1.1299999999999999</v>
          </cell>
        </row>
        <row r="21">
          <cell r="D21">
            <v>2.34</v>
          </cell>
          <cell r="E21">
            <v>1.19</v>
          </cell>
        </row>
        <row r="22">
          <cell r="D22">
            <v>2.4500000000000002</v>
          </cell>
          <cell r="E22">
            <v>1.25</v>
          </cell>
        </row>
        <row r="23">
          <cell r="D23">
            <v>2.57</v>
          </cell>
          <cell r="E23">
            <v>1.32</v>
          </cell>
        </row>
      </sheetData>
      <sheetData sheetId="14"/>
      <sheetData sheetId="15"/>
      <sheetData sheetId="16"/>
      <sheetData sheetId="17">
        <row r="5">
          <cell r="B5" t="str">
            <v>Father Name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24">
          <cell r="A24" t="str">
            <v/>
          </cell>
          <cell r="B24" t="str">
            <v/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G2" t="str">
            <v>Judicial Deptt.</v>
          </cell>
        </row>
        <row r="3">
          <cell r="G3" t="str">
            <v>R.A.C Deptt</v>
          </cell>
        </row>
        <row r="4">
          <cell r="G4" t="str">
            <v>Vacation Deptt</v>
          </cell>
        </row>
        <row r="5">
          <cell r="G5" t="str">
            <v>Others Deptt</v>
          </cell>
        </row>
        <row r="9">
          <cell r="K9">
            <v>1990</v>
          </cell>
          <cell r="Y9">
            <v>1990</v>
          </cell>
          <cell r="Z9">
            <v>6</v>
          </cell>
          <cell r="AA9" t="str">
            <v>Joining Time</v>
          </cell>
        </row>
        <row r="10">
          <cell r="K10">
            <v>1991</v>
          </cell>
          <cell r="Y10">
            <v>1992</v>
          </cell>
          <cell r="Z10">
            <v>30</v>
          </cell>
          <cell r="AA10" t="str">
            <v>Surrender Leave</v>
          </cell>
        </row>
        <row r="11">
          <cell r="K11">
            <v>1992</v>
          </cell>
          <cell r="Y11">
            <v>2000</v>
          </cell>
          <cell r="Z11">
            <v>30</v>
          </cell>
          <cell r="AA11" t="str">
            <v>Surrender Leave</v>
          </cell>
        </row>
        <row r="12">
          <cell r="K12">
            <v>1993</v>
          </cell>
          <cell r="Y12">
            <v>2001</v>
          </cell>
          <cell r="Z12">
            <v>3</v>
          </cell>
          <cell r="AA12" t="str">
            <v>Leave Adjustment</v>
          </cell>
        </row>
        <row r="13">
          <cell r="K13">
            <v>1994</v>
          </cell>
          <cell r="Y13">
            <v>2008</v>
          </cell>
          <cell r="Z13">
            <v>15</v>
          </cell>
          <cell r="AA13" t="str">
            <v>Surrender Leave</v>
          </cell>
        </row>
        <row r="14">
          <cell r="K14">
            <v>1995</v>
          </cell>
          <cell r="Y14">
            <v>2009</v>
          </cell>
          <cell r="Z14">
            <v>15</v>
          </cell>
          <cell r="AA14" t="str">
            <v>Surrender Leave</v>
          </cell>
        </row>
        <row r="15">
          <cell r="K15">
            <v>1996</v>
          </cell>
          <cell r="Y15">
            <v>2010</v>
          </cell>
          <cell r="Z15">
            <v>15</v>
          </cell>
          <cell r="AA15" t="str">
            <v>Surrender Leave</v>
          </cell>
        </row>
        <row r="16">
          <cell r="K16">
            <v>1997</v>
          </cell>
          <cell r="Y16">
            <v>2011</v>
          </cell>
          <cell r="Z16">
            <v>15</v>
          </cell>
          <cell r="AA16" t="str">
            <v>Surrender Leave</v>
          </cell>
        </row>
        <row r="17">
          <cell r="K17">
            <v>1998</v>
          </cell>
          <cell r="Y17">
            <v>2012</v>
          </cell>
          <cell r="Z17">
            <v>15</v>
          </cell>
          <cell r="AA17" t="str">
            <v>Surrender Leave</v>
          </cell>
        </row>
        <row r="18">
          <cell r="K18">
            <v>1999</v>
          </cell>
          <cell r="Y18">
            <v>2013</v>
          </cell>
          <cell r="Z18">
            <v>15</v>
          </cell>
          <cell r="AA18" t="str">
            <v>Surrender Leave</v>
          </cell>
        </row>
        <row r="19">
          <cell r="K19">
            <v>2000</v>
          </cell>
          <cell r="Y19">
            <v>2014</v>
          </cell>
          <cell r="Z19">
            <v>15</v>
          </cell>
          <cell r="AA19" t="str">
            <v>Surrender Leave</v>
          </cell>
        </row>
        <row r="20">
          <cell r="K20">
            <v>2001</v>
          </cell>
          <cell r="Y20">
            <v>2015</v>
          </cell>
          <cell r="Z20">
            <v>15</v>
          </cell>
          <cell r="AA20" t="str">
            <v>Surrender Leave</v>
          </cell>
        </row>
        <row r="21">
          <cell r="K21">
            <v>2002</v>
          </cell>
          <cell r="Y21" t="str">
            <v/>
          </cell>
          <cell r="Z21">
            <v>0</v>
          </cell>
          <cell r="AA21" t="str">
            <v/>
          </cell>
        </row>
        <row r="22">
          <cell r="K22">
            <v>2003</v>
          </cell>
          <cell r="Y22" t="str">
            <v/>
          </cell>
          <cell r="Z22">
            <v>0</v>
          </cell>
          <cell r="AA22" t="str">
            <v/>
          </cell>
        </row>
        <row r="23">
          <cell r="K23">
            <v>2004</v>
          </cell>
          <cell r="Y23" t="str">
            <v/>
          </cell>
          <cell r="Z23">
            <v>0</v>
          </cell>
          <cell r="AA23" t="str">
            <v/>
          </cell>
        </row>
        <row r="24">
          <cell r="K24">
            <v>2005</v>
          </cell>
          <cell r="Y24" t="str">
            <v/>
          </cell>
          <cell r="Z24">
            <v>0</v>
          </cell>
          <cell r="AA24" t="str">
            <v/>
          </cell>
        </row>
        <row r="25">
          <cell r="K25">
            <v>2006</v>
          </cell>
          <cell r="Y25" t="str">
            <v/>
          </cell>
          <cell r="Z25">
            <v>0</v>
          </cell>
          <cell r="AA25" t="str">
            <v/>
          </cell>
        </row>
        <row r="26">
          <cell r="K26">
            <v>2007</v>
          </cell>
          <cell r="Y26" t="str">
            <v/>
          </cell>
          <cell r="Z26">
            <v>0</v>
          </cell>
          <cell r="AA26" t="str">
            <v/>
          </cell>
        </row>
        <row r="27">
          <cell r="K27">
            <v>2008</v>
          </cell>
          <cell r="Y27" t="str">
            <v/>
          </cell>
          <cell r="Z27">
            <v>0</v>
          </cell>
          <cell r="AA27" t="str">
            <v/>
          </cell>
        </row>
        <row r="28">
          <cell r="K28">
            <v>2009</v>
          </cell>
          <cell r="Y28" t="str">
            <v/>
          </cell>
          <cell r="Z28">
            <v>0</v>
          </cell>
          <cell r="AA28" t="str">
            <v/>
          </cell>
        </row>
        <row r="29">
          <cell r="K29">
            <v>2010</v>
          </cell>
          <cell r="Y29" t="str">
            <v/>
          </cell>
          <cell r="Z29">
            <v>0</v>
          </cell>
          <cell r="AA29" t="str">
            <v/>
          </cell>
        </row>
        <row r="30">
          <cell r="K30">
            <v>2011</v>
          </cell>
          <cell r="Y30" t="str">
            <v/>
          </cell>
          <cell r="Z30">
            <v>0</v>
          </cell>
          <cell r="AA30" t="str">
            <v/>
          </cell>
        </row>
        <row r="31">
          <cell r="K31">
            <v>2012</v>
          </cell>
          <cell r="Y31" t="str">
            <v/>
          </cell>
          <cell r="Z31">
            <v>0</v>
          </cell>
          <cell r="AA31" t="str">
            <v/>
          </cell>
        </row>
        <row r="32">
          <cell r="K32">
            <v>2013</v>
          </cell>
          <cell r="Y32" t="str">
            <v/>
          </cell>
          <cell r="Z32">
            <v>0</v>
          </cell>
          <cell r="AA32" t="str">
            <v/>
          </cell>
        </row>
        <row r="33">
          <cell r="K33">
            <v>2014</v>
          </cell>
          <cell r="Y33" t="str">
            <v/>
          </cell>
          <cell r="Z33">
            <v>0</v>
          </cell>
          <cell r="AA33" t="str">
            <v/>
          </cell>
        </row>
        <row r="34">
          <cell r="K34">
            <v>2015</v>
          </cell>
          <cell r="Y34" t="str">
            <v/>
          </cell>
          <cell r="Z34">
            <v>0</v>
          </cell>
          <cell r="AA34" t="str">
            <v/>
          </cell>
        </row>
        <row r="35">
          <cell r="K35">
            <v>2015</v>
          </cell>
          <cell r="Y35" t="str">
            <v/>
          </cell>
          <cell r="Z35">
            <v>0</v>
          </cell>
          <cell r="AA35" t="str">
            <v/>
          </cell>
        </row>
        <row r="36">
          <cell r="K36" t="str">
            <v/>
          </cell>
          <cell r="Y36" t="str">
            <v/>
          </cell>
          <cell r="Z36">
            <v>0</v>
          </cell>
          <cell r="AA36" t="str">
            <v/>
          </cell>
        </row>
        <row r="37">
          <cell r="K37" t="str">
            <v/>
          </cell>
          <cell r="Y37" t="str">
            <v/>
          </cell>
          <cell r="Z37">
            <v>0</v>
          </cell>
          <cell r="AA37" t="str">
            <v/>
          </cell>
        </row>
        <row r="38">
          <cell r="K38" t="str">
            <v/>
          </cell>
          <cell r="Y38" t="str">
            <v/>
          </cell>
          <cell r="Z38">
            <v>0</v>
          </cell>
          <cell r="AA38" t="str">
            <v/>
          </cell>
        </row>
        <row r="39">
          <cell r="K39" t="str">
            <v/>
          </cell>
          <cell r="Y39" t="str">
            <v/>
          </cell>
          <cell r="Z39">
            <v>0</v>
          </cell>
          <cell r="AA39" t="str">
            <v/>
          </cell>
        </row>
        <row r="40">
          <cell r="K40" t="str">
            <v/>
          </cell>
          <cell r="Y40" t="str">
            <v/>
          </cell>
          <cell r="Z40">
            <v>0</v>
          </cell>
          <cell r="AA40" t="str">
            <v/>
          </cell>
        </row>
        <row r="41">
          <cell r="K41" t="str">
            <v/>
          </cell>
          <cell r="Y41" t="str">
            <v/>
          </cell>
          <cell r="Z41">
            <v>0</v>
          </cell>
          <cell r="AA41" t="str">
            <v/>
          </cell>
        </row>
        <row r="42">
          <cell r="K42" t="str">
            <v/>
          </cell>
          <cell r="Y42" t="str">
            <v/>
          </cell>
          <cell r="Z42">
            <v>0</v>
          </cell>
          <cell r="AA42" t="str">
            <v/>
          </cell>
        </row>
        <row r="43">
          <cell r="K43" t="str">
            <v/>
          </cell>
          <cell r="Y43" t="str">
            <v/>
          </cell>
          <cell r="Z43">
            <v>0</v>
          </cell>
          <cell r="AA43" t="str">
            <v/>
          </cell>
        </row>
        <row r="44">
          <cell r="K44" t="str">
            <v/>
          </cell>
          <cell r="Y44" t="str">
            <v/>
          </cell>
          <cell r="Z44">
            <v>0</v>
          </cell>
          <cell r="AA44" t="str">
            <v/>
          </cell>
        </row>
        <row r="45">
          <cell r="K45" t="str">
            <v/>
          </cell>
          <cell r="Y45" t="str">
            <v/>
          </cell>
          <cell r="Z45">
            <v>0</v>
          </cell>
          <cell r="AA45" t="str">
            <v/>
          </cell>
        </row>
        <row r="46">
          <cell r="K46" t="str">
            <v/>
          </cell>
          <cell r="Y46" t="str">
            <v/>
          </cell>
          <cell r="Z46">
            <v>0</v>
          </cell>
          <cell r="AA46" t="str">
            <v/>
          </cell>
        </row>
        <row r="47">
          <cell r="K47" t="str">
            <v/>
          </cell>
          <cell r="Y47" t="str">
            <v/>
          </cell>
          <cell r="Z47">
            <v>0</v>
          </cell>
          <cell r="AA47" t="str">
            <v/>
          </cell>
        </row>
        <row r="48">
          <cell r="K48" t="str">
            <v/>
          </cell>
          <cell r="Y48" t="str">
            <v/>
          </cell>
          <cell r="Z48">
            <v>0</v>
          </cell>
          <cell r="AA48" t="str">
            <v/>
          </cell>
        </row>
        <row r="49">
          <cell r="K49" t="str">
            <v/>
          </cell>
          <cell r="Y49" t="str">
            <v/>
          </cell>
          <cell r="Z49">
            <v>0</v>
          </cell>
          <cell r="AA49" t="str">
            <v/>
          </cell>
        </row>
        <row r="50">
          <cell r="K50" t="str">
            <v/>
          </cell>
          <cell r="Y50" t="str">
            <v/>
          </cell>
          <cell r="Z50">
            <v>0</v>
          </cell>
          <cell r="AA50" t="str">
            <v/>
          </cell>
        </row>
        <row r="51">
          <cell r="K51" t="str">
            <v/>
          </cell>
          <cell r="Y51" t="str">
            <v/>
          </cell>
          <cell r="Z51">
            <v>0</v>
          </cell>
          <cell r="AA51" t="str">
            <v/>
          </cell>
        </row>
        <row r="52">
          <cell r="K52" t="str">
            <v/>
          </cell>
          <cell r="Y52" t="str">
            <v/>
          </cell>
          <cell r="Z52">
            <v>0</v>
          </cell>
          <cell r="AA52" t="str">
            <v/>
          </cell>
        </row>
        <row r="53">
          <cell r="K53" t="str">
            <v/>
          </cell>
          <cell r="Y53" t="str">
            <v/>
          </cell>
          <cell r="Z53">
            <v>0</v>
          </cell>
          <cell r="AA53" t="str">
            <v/>
          </cell>
        </row>
      </sheetData>
      <sheetData sheetId="5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able(V)"/>
      <sheetName val="Table(D)"/>
      <sheetName val="Table(R)"/>
      <sheetName val="DATA"/>
      <sheetName val="Sheet1"/>
      <sheetName val="Mastersheet"/>
      <sheetName val="LTA"/>
      <sheetName val="Family data"/>
      <sheetName val="OPT. FORM"/>
      <sheetName val="Statement"/>
      <sheetName val="Instant Cal"/>
      <sheetName val="Age Calculator"/>
    </sheetNames>
    <sheetDataSet>
      <sheetData sheetId="0"/>
      <sheetData sheetId="1"/>
      <sheetData sheetId="2"/>
      <sheetData sheetId="3"/>
      <sheetData sheetId="4"/>
      <sheetData sheetId="5">
        <row r="23">
          <cell r="H23">
            <v>0.57999999999999996</v>
          </cell>
        </row>
        <row r="24">
          <cell r="H24">
            <v>0.2</v>
          </cell>
        </row>
        <row r="26">
          <cell r="H26">
            <v>9250</v>
          </cell>
        </row>
        <row r="27">
          <cell r="H27">
            <v>0</v>
          </cell>
        </row>
        <row r="28">
          <cell r="H28">
            <v>0</v>
          </cell>
        </row>
        <row r="31">
          <cell r="H31">
            <v>0</v>
          </cell>
        </row>
        <row r="32">
          <cell r="H32">
            <v>0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../../Desktop/Pension%20Master%204.8%20--/Pension%20Master%204.8%20-/Pensionmaster4.8/Pension%20master(2.0).xl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9"/>
  <dimension ref="A1:M35"/>
  <sheetViews>
    <sheetView tabSelected="1" view="pageBreakPreview" zoomScaleNormal="100" zoomScaleSheetLayoutView="100" workbookViewId="0">
      <selection activeCell="L7" sqref="L7:M8"/>
    </sheetView>
  </sheetViews>
  <sheetFormatPr defaultRowHeight="12.75"/>
  <cols>
    <col min="1" max="1" width="4.7109375" style="57" customWidth="1"/>
    <col min="2" max="2" width="9.140625" style="57"/>
    <col min="3" max="3" width="1.7109375" style="57" customWidth="1"/>
    <col min="4" max="4" width="9.140625" style="57"/>
    <col min="5" max="5" width="11.5703125" style="57" customWidth="1"/>
    <col min="6" max="6" width="5.7109375" style="57" customWidth="1"/>
    <col min="7" max="9" width="9.140625" style="57"/>
    <col min="10" max="10" width="16.7109375" style="57" customWidth="1"/>
    <col min="11" max="16384" width="9.140625" style="57"/>
  </cols>
  <sheetData>
    <row r="1" spans="1:13" ht="15">
      <c r="A1" s="128">
        <v>1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3" ht="15">
      <c r="A2" s="129"/>
      <c r="B2" s="129"/>
      <c r="C2" s="129"/>
      <c r="D2" s="129"/>
      <c r="E2" s="129"/>
      <c r="F2" s="129"/>
      <c r="G2" s="129"/>
      <c r="H2" s="129"/>
      <c r="I2" s="129"/>
      <c r="J2" s="129"/>
    </row>
    <row r="3" spans="1:13" ht="15" customHeight="1">
      <c r="A3" s="58"/>
      <c r="B3" s="58"/>
      <c r="C3" s="58"/>
      <c r="D3" s="58"/>
      <c r="E3" s="58"/>
      <c r="F3" s="58"/>
      <c r="G3" s="58"/>
      <c r="H3" s="58"/>
      <c r="I3" s="58"/>
      <c r="J3" s="58"/>
    </row>
    <row r="4" spans="1:13" ht="15" customHeight="1">
      <c r="A4" s="58"/>
      <c r="B4" s="58"/>
      <c r="C4" s="58"/>
      <c r="D4" s="58"/>
      <c r="E4" s="58"/>
      <c r="F4" s="58"/>
      <c r="G4" s="58"/>
      <c r="H4" s="58"/>
      <c r="I4" s="58"/>
      <c r="J4" s="58"/>
    </row>
    <row r="5" spans="1:13" ht="15" customHeight="1">
      <c r="A5" s="58"/>
      <c r="B5" s="58"/>
      <c r="C5" s="58"/>
      <c r="D5" s="58"/>
      <c r="E5" s="58"/>
      <c r="F5" s="58"/>
      <c r="G5" s="58"/>
      <c r="H5" s="58"/>
      <c r="I5" s="58"/>
      <c r="J5" s="58"/>
    </row>
    <row r="6" spans="1:13" ht="22.5" customHeight="1" thickBot="1">
      <c r="A6" s="59"/>
      <c r="B6" s="59"/>
      <c r="C6" s="59"/>
      <c r="D6" s="59"/>
      <c r="E6" s="59"/>
      <c r="F6" s="59"/>
      <c r="G6" s="59"/>
      <c r="H6" s="59"/>
      <c r="I6" s="59"/>
      <c r="J6" s="59"/>
    </row>
    <row r="7" spans="1:13" ht="22.5" customHeight="1">
      <c r="A7" s="59"/>
      <c r="B7" s="59"/>
      <c r="C7" s="59"/>
      <c r="D7" s="59"/>
      <c r="E7" s="59"/>
      <c r="F7" s="59"/>
      <c r="G7" s="59"/>
      <c r="H7" s="59"/>
      <c r="I7" s="59"/>
      <c r="J7" s="59"/>
      <c r="L7" s="109" t="s">
        <v>181</v>
      </c>
      <c r="M7" s="110"/>
    </row>
    <row r="8" spans="1:13" ht="30" customHeight="1" thickBot="1">
      <c r="A8" s="59"/>
      <c r="B8" s="59"/>
      <c r="C8" s="59"/>
      <c r="D8" s="59"/>
      <c r="E8" s="59"/>
      <c r="F8" s="59"/>
      <c r="G8" s="59"/>
      <c r="H8" s="59"/>
      <c r="I8" s="59"/>
      <c r="J8" s="59"/>
      <c r="L8" s="111"/>
      <c r="M8" s="112"/>
    </row>
    <row r="9" spans="1:13" ht="15">
      <c r="A9" s="60"/>
      <c r="B9" s="130"/>
      <c r="C9" s="130"/>
      <c r="D9" s="130"/>
      <c r="E9" s="130"/>
      <c r="F9" s="61"/>
      <c r="G9" s="62"/>
      <c r="H9" s="58"/>
      <c r="I9" s="130"/>
      <c r="J9" s="130"/>
    </row>
    <row r="10" spans="1:13" ht="15.75" customHeight="1">
      <c r="A10" s="58"/>
      <c r="B10" s="58"/>
      <c r="C10" s="58"/>
      <c r="D10" s="58"/>
      <c r="E10" s="58"/>
      <c r="F10" s="58"/>
      <c r="G10" s="58"/>
      <c r="H10" s="58"/>
      <c r="I10" s="58"/>
      <c r="J10" s="58"/>
    </row>
    <row r="11" spans="1:13" ht="15.75" customHeight="1">
      <c r="A11" s="58"/>
      <c r="B11" s="58"/>
      <c r="C11" s="58"/>
      <c r="D11" s="58"/>
      <c r="E11" s="58"/>
      <c r="F11" s="58"/>
      <c r="G11" s="58"/>
      <c r="H11" s="58"/>
      <c r="I11" s="58"/>
      <c r="J11" s="58"/>
    </row>
    <row r="12" spans="1:13" ht="15" customHeight="1">
      <c r="A12" s="58"/>
      <c r="B12" s="58"/>
      <c r="C12" s="58"/>
      <c r="D12" s="58"/>
      <c r="E12" s="58"/>
      <c r="F12" s="58"/>
      <c r="G12" s="58"/>
      <c r="H12" s="58"/>
      <c r="I12" s="58"/>
      <c r="J12" s="58"/>
    </row>
    <row r="13" spans="1:13" ht="24.75" customHeight="1" thickBot="1">
      <c r="A13" s="58"/>
      <c r="B13" s="58"/>
      <c r="C13" s="58"/>
      <c r="D13" s="58"/>
      <c r="E13" s="58"/>
      <c r="F13" s="58"/>
      <c r="G13" s="63" t="str">
        <f>[1]Mastersheet!C66</f>
        <v>Regular Pension Case</v>
      </c>
      <c r="I13" s="58"/>
      <c r="J13" s="58"/>
    </row>
    <row r="14" spans="1:13" ht="15" customHeight="1" thickTop="1">
      <c r="A14" s="64"/>
      <c r="B14" s="65"/>
      <c r="C14" s="65"/>
      <c r="D14" s="65"/>
      <c r="E14" s="65"/>
      <c r="F14" s="65"/>
      <c r="G14" s="65"/>
      <c r="H14" s="65"/>
      <c r="I14" s="65"/>
      <c r="J14" s="66"/>
    </row>
    <row r="15" spans="1:13" ht="18">
      <c r="A15" s="67"/>
      <c r="B15" s="115" t="s">
        <v>0</v>
      </c>
      <c r="C15" s="115"/>
      <c r="D15" s="115"/>
      <c r="E15" s="115"/>
      <c r="F15" s="69"/>
      <c r="G15" s="131" t="str">
        <f>[1]Pravesh!C217</f>
        <v xml:space="preserve">PRAVESH KUMAR SHARMA </v>
      </c>
      <c r="H15" s="117"/>
      <c r="I15" s="117"/>
      <c r="J15" s="118"/>
    </row>
    <row r="16" spans="1:13" ht="18">
      <c r="A16" s="67"/>
      <c r="B16" s="116"/>
      <c r="C16" s="116"/>
      <c r="D16" s="116"/>
      <c r="E16" s="116"/>
      <c r="F16" s="69"/>
      <c r="G16" s="119"/>
      <c r="H16" s="119"/>
      <c r="I16" s="119"/>
      <c r="J16" s="120"/>
    </row>
    <row r="17" spans="1:10" ht="21.75" customHeight="1">
      <c r="A17" s="67"/>
      <c r="B17" s="69"/>
      <c r="C17" s="69"/>
      <c r="D17" s="69"/>
      <c r="E17" s="69"/>
      <c r="F17" s="69"/>
      <c r="G17" s="119" t="str">
        <f>[1]Pravesh!C218</f>
        <v/>
      </c>
      <c r="H17" s="119"/>
      <c r="I17" s="119"/>
      <c r="J17" s="72"/>
    </row>
    <row r="18" spans="1:10" ht="22.5" customHeight="1">
      <c r="A18" s="67"/>
      <c r="B18" s="69"/>
      <c r="C18" s="69"/>
      <c r="D18" s="69"/>
      <c r="E18" s="69"/>
      <c r="F18" s="69"/>
      <c r="G18" s="113" t="str">
        <f>[1]Pravesh!D217</f>
        <v/>
      </c>
      <c r="H18" s="113"/>
      <c r="I18" s="113"/>
      <c r="J18" s="114"/>
    </row>
    <row r="19" spans="1:10" ht="9" customHeight="1">
      <c r="A19" s="67"/>
      <c r="B19" s="69"/>
      <c r="C19" s="69"/>
      <c r="D19" s="69"/>
      <c r="E19" s="69"/>
      <c r="F19" s="69"/>
      <c r="G19" s="73"/>
      <c r="H19" s="73"/>
      <c r="I19" s="73"/>
      <c r="J19" s="74"/>
    </row>
    <row r="20" spans="1:10" ht="18">
      <c r="A20" s="75"/>
      <c r="B20" s="115" t="str">
        <f>[1]Pravesh!D220</f>
        <v>Father's/Huband's Name</v>
      </c>
      <c r="C20" s="115"/>
      <c r="D20" s="115"/>
      <c r="E20" s="115"/>
      <c r="F20" s="69"/>
      <c r="G20" s="117" t="str">
        <f>[1]Pravesh!D222</f>
        <v>MAHAVEER PRASAD SHARMA</v>
      </c>
      <c r="H20" s="117"/>
      <c r="I20" s="117"/>
      <c r="J20" s="118"/>
    </row>
    <row r="21" spans="1:10" ht="18">
      <c r="A21" s="75"/>
      <c r="B21" s="116"/>
      <c r="C21" s="116"/>
      <c r="D21" s="116"/>
      <c r="E21" s="116"/>
      <c r="F21" s="69"/>
      <c r="G21" s="119"/>
      <c r="H21" s="119"/>
      <c r="I21" s="119"/>
      <c r="J21" s="120"/>
    </row>
    <row r="22" spans="1:10" ht="18">
      <c r="A22" s="75"/>
      <c r="B22" s="69"/>
      <c r="C22" s="69"/>
      <c r="D22" s="69"/>
      <c r="E22" s="69"/>
      <c r="F22" s="69"/>
      <c r="G22" s="113"/>
      <c r="H22" s="113"/>
      <c r="I22" s="113"/>
      <c r="J22" s="114"/>
    </row>
    <row r="23" spans="1:10" ht="18" customHeight="1">
      <c r="A23" s="67"/>
      <c r="B23" s="125" t="s">
        <v>1</v>
      </c>
      <c r="C23" s="125"/>
      <c r="D23" s="125" t="str">
        <f>[1]Pravesh!D224</f>
        <v>Retirement</v>
      </c>
      <c r="E23" s="125"/>
      <c r="F23" s="125"/>
      <c r="G23" s="126" t="str">
        <f>[1]Mastersheet!H62</f>
        <v>31/03/2027</v>
      </c>
      <c r="H23" s="126"/>
      <c r="I23" s="126"/>
      <c r="J23" s="127"/>
    </row>
    <row r="24" spans="1:10" ht="18">
      <c r="A24" s="67"/>
      <c r="B24" s="125"/>
      <c r="C24" s="125"/>
      <c r="D24" s="125"/>
      <c r="E24" s="125"/>
      <c r="F24" s="125"/>
      <c r="G24" s="113"/>
      <c r="H24" s="113"/>
      <c r="I24" s="113"/>
      <c r="J24" s="114"/>
    </row>
    <row r="25" spans="1:10" ht="18">
      <c r="A25" s="67"/>
      <c r="B25" s="69"/>
      <c r="C25" s="69"/>
      <c r="D25" s="69"/>
      <c r="E25" s="69"/>
      <c r="F25" s="69"/>
      <c r="G25" s="113"/>
      <c r="H25" s="113"/>
      <c r="I25" s="113"/>
      <c r="J25" s="114"/>
    </row>
    <row r="26" spans="1:10" ht="18" customHeight="1">
      <c r="A26" s="75"/>
      <c r="B26" s="115" t="s">
        <v>2</v>
      </c>
      <c r="C26" s="115"/>
      <c r="D26" s="115"/>
      <c r="E26" s="115"/>
      <c r="F26" s="69"/>
      <c r="G26" s="117" t="str">
        <f>[1]Mastersheet!B4</f>
        <v xml:space="preserve">ASSISTANT ACCOUNT OFFICER -II </v>
      </c>
      <c r="H26" s="117"/>
      <c r="I26" s="117"/>
      <c r="J26" s="118"/>
    </row>
    <row r="27" spans="1:10" ht="18">
      <c r="A27" s="75"/>
      <c r="B27" s="116"/>
      <c r="C27" s="116"/>
      <c r="D27" s="116"/>
      <c r="E27" s="116"/>
      <c r="F27" s="69"/>
      <c r="G27" s="119"/>
      <c r="H27" s="119"/>
      <c r="I27" s="119"/>
      <c r="J27" s="120"/>
    </row>
    <row r="28" spans="1:10" ht="18">
      <c r="A28" s="75"/>
      <c r="B28" s="69"/>
      <c r="C28" s="69"/>
      <c r="D28" s="69"/>
      <c r="E28" s="69"/>
      <c r="F28" s="69"/>
      <c r="G28" s="113"/>
      <c r="H28" s="113"/>
      <c r="I28" s="113"/>
      <c r="J28" s="114"/>
    </row>
    <row r="29" spans="1:10" ht="18">
      <c r="A29" s="75"/>
      <c r="B29" s="115" t="s">
        <v>3</v>
      </c>
      <c r="C29" s="115"/>
      <c r="D29" s="115"/>
      <c r="E29" s="115"/>
      <c r="F29" s="68"/>
      <c r="G29" s="117" t="str">
        <f>[1]Mastersheet!B5</f>
        <v>COMMISSIONER COLONISATION BIKANER BIKANER BIKANER</v>
      </c>
      <c r="H29" s="119"/>
      <c r="I29" s="119"/>
      <c r="J29" s="120"/>
    </row>
    <row r="30" spans="1:10">
      <c r="A30" s="75"/>
      <c r="B30" s="121"/>
      <c r="C30" s="121"/>
      <c r="D30" s="121"/>
      <c r="E30" s="121"/>
      <c r="F30" s="76"/>
      <c r="G30" s="119"/>
      <c r="H30" s="119"/>
      <c r="I30" s="119"/>
      <c r="J30" s="120"/>
    </row>
    <row r="31" spans="1:10">
      <c r="A31" s="75"/>
      <c r="B31" s="121"/>
      <c r="C31" s="121"/>
      <c r="D31" s="121"/>
      <c r="E31" s="121"/>
      <c r="F31" s="76"/>
      <c r="G31" s="119"/>
      <c r="H31" s="119"/>
      <c r="I31" s="119"/>
      <c r="J31" s="120"/>
    </row>
    <row r="32" spans="1:10" ht="15.75">
      <c r="A32" s="67"/>
      <c r="B32" s="116"/>
      <c r="C32" s="116"/>
      <c r="D32" s="116"/>
      <c r="E32" s="116"/>
      <c r="F32" s="70"/>
      <c r="G32" s="119"/>
      <c r="H32" s="119"/>
      <c r="I32" s="119"/>
      <c r="J32" s="120"/>
    </row>
    <row r="33" spans="1:10" ht="16.5" thickBot="1">
      <c r="A33" s="77"/>
      <c r="B33" s="122"/>
      <c r="C33" s="122"/>
      <c r="D33" s="122"/>
      <c r="E33" s="122"/>
      <c r="F33" s="78"/>
      <c r="G33" s="123"/>
      <c r="H33" s="123"/>
      <c r="I33" s="123"/>
      <c r="J33" s="124"/>
    </row>
    <row r="34" spans="1:10" ht="18.75" thickTop="1">
      <c r="A34" s="79"/>
      <c r="B34" s="80"/>
      <c r="C34" s="80"/>
      <c r="D34" s="80"/>
      <c r="E34" s="80"/>
      <c r="F34" s="81" t="str">
        <f>CONCATENATE("Phone No.","  ","(","  ",[1]Mastersheet!$A$6)</f>
        <v>Phone No.  (  (0151  -1234567  )</v>
      </c>
      <c r="G34" s="71"/>
      <c r="H34" s="71"/>
      <c r="I34" s="71"/>
      <c r="J34" s="71"/>
    </row>
    <row r="35" spans="1:10">
      <c r="J35" s="57">
        <v>1</v>
      </c>
    </row>
  </sheetData>
  <mergeCells count="22">
    <mergeCell ref="A1:J1"/>
    <mergeCell ref="A2:J2"/>
    <mergeCell ref="B9:E9"/>
    <mergeCell ref="I9:J9"/>
    <mergeCell ref="B15:E16"/>
    <mergeCell ref="G15:J16"/>
    <mergeCell ref="G20:J21"/>
    <mergeCell ref="G22:J22"/>
    <mergeCell ref="B23:C24"/>
    <mergeCell ref="D23:F24"/>
    <mergeCell ref="G23:J23"/>
    <mergeCell ref="G24:J24"/>
    <mergeCell ref="L7:M8"/>
    <mergeCell ref="G25:J25"/>
    <mergeCell ref="B26:E27"/>
    <mergeCell ref="G26:J27"/>
    <mergeCell ref="G28:J28"/>
    <mergeCell ref="B29:E33"/>
    <mergeCell ref="G29:J33"/>
    <mergeCell ref="G17:I17"/>
    <mergeCell ref="G18:J18"/>
    <mergeCell ref="B20:E21"/>
  </mergeCells>
  <hyperlinks>
    <hyperlink ref="L7" location="Menu!A1" tooltip="Click here for access required sheet" display="Menu!A1"/>
    <hyperlink ref="L7:M8" r:id="rId1" tooltip="Click here for access required sheet" display="Home"/>
  </hyperlinks>
  <printOptions horizontalCentered="1" verticalCentered="1"/>
  <pageMargins left="1.0236220472440944" right="0.35433070866141736" top="0.59055118110236227" bottom="0.77" header="0.51181102362204722" footer="0.82"/>
  <pageSetup paperSize="9" orientation="portrait" r:id="rId2"/>
  <headerFooter alignWithMargins="0">
    <oddFooter>&amp;R16.18.1.22.5.19.8√97263.0458756048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1">
    <pageSetUpPr fitToPage="1"/>
  </sheetPr>
  <dimension ref="A1:I38"/>
  <sheetViews>
    <sheetView view="pageBreakPreview" zoomScaleNormal="100" zoomScaleSheetLayoutView="100" workbookViewId="0">
      <selection activeCell="A34" sqref="A34"/>
    </sheetView>
  </sheetViews>
  <sheetFormatPr defaultRowHeight="19.5"/>
  <cols>
    <col min="1" max="1" width="4.42578125" style="5" bestFit="1" customWidth="1"/>
    <col min="2" max="2" width="7.28515625" style="6" customWidth="1"/>
    <col min="3" max="3" width="10.7109375" style="6" customWidth="1"/>
    <col min="4" max="4" width="11.140625" style="6" bestFit="1" customWidth="1"/>
    <col min="5" max="5" width="7.5703125" style="6" customWidth="1"/>
    <col min="6" max="6" width="15.28515625" style="6" customWidth="1"/>
    <col min="7" max="7" width="14.140625" style="6" customWidth="1"/>
    <col min="8" max="8" width="15.140625" style="6" customWidth="1"/>
    <col min="9" max="9" width="16.42578125" style="6" customWidth="1"/>
    <col min="10" max="16384" width="9.140625" style="6"/>
  </cols>
  <sheetData>
    <row r="1" spans="1:9">
      <c r="I1" s="6">
        <v>2</v>
      </c>
    </row>
    <row r="2" spans="1:9" ht="20.25">
      <c r="A2" s="163" t="s">
        <v>4</v>
      </c>
      <c r="B2" s="163"/>
      <c r="C2" s="163"/>
      <c r="D2" s="163"/>
      <c r="E2" s="163"/>
      <c r="F2" s="163"/>
      <c r="G2" s="163"/>
      <c r="H2" s="163"/>
      <c r="I2" s="163"/>
    </row>
    <row r="3" spans="1:9">
      <c r="A3" s="138">
        <v>1</v>
      </c>
      <c r="B3" s="140" t="s">
        <v>5</v>
      </c>
      <c r="C3" s="140"/>
      <c r="D3" s="140"/>
      <c r="E3" s="140"/>
      <c r="F3" s="142" t="str">
        <f>UPPER([1]Mastersheet!B3)</f>
        <v xml:space="preserve">PRAVESH KUMAR SHARMA </v>
      </c>
      <c r="G3" s="143"/>
      <c r="H3" s="143"/>
      <c r="I3" s="144"/>
    </row>
    <row r="4" spans="1:9">
      <c r="A4" s="139"/>
      <c r="B4" s="141"/>
      <c r="C4" s="141"/>
      <c r="D4" s="141"/>
      <c r="E4" s="141"/>
      <c r="F4" s="145"/>
      <c r="G4" s="146"/>
      <c r="H4" s="146"/>
      <c r="I4" s="147"/>
    </row>
    <row r="5" spans="1:9">
      <c r="A5" s="138">
        <v>2</v>
      </c>
      <c r="B5" s="140" t="str">
        <f>IF('[1]Family data'!F3="Smt","Husband Name","Father Name")</f>
        <v>Father Name</v>
      </c>
      <c r="C5" s="140"/>
      <c r="D5" s="140"/>
      <c r="E5" s="140"/>
      <c r="F5" s="142" t="str">
        <f>UPPER([1]Mastersheet!G3)</f>
        <v>MAHAVEER PRASAD SHARMA</v>
      </c>
      <c r="G5" s="143"/>
      <c r="H5" s="143"/>
      <c r="I5" s="144"/>
    </row>
    <row r="6" spans="1:9">
      <c r="A6" s="139"/>
      <c r="B6" s="141"/>
      <c r="C6" s="141"/>
      <c r="D6" s="141"/>
      <c r="E6" s="141"/>
      <c r="F6" s="145"/>
      <c r="G6" s="146"/>
      <c r="H6" s="146"/>
      <c r="I6" s="147"/>
    </row>
    <row r="7" spans="1:9">
      <c r="A7" s="138">
        <v>3</v>
      </c>
      <c r="B7" s="140" t="s">
        <v>6</v>
      </c>
      <c r="C7" s="140"/>
      <c r="D7" s="140"/>
      <c r="E7" s="140"/>
      <c r="F7" s="142" t="str">
        <f>UPPER([1]Mastersheet!B4)</f>
        <v xml:space="preserve">ASSISTANT ACCOUNT OFFICER -II </v>
      </c>
      <c r="G7" s="143"/>
      <c r="H7" s="143"/>
      <c r="I7" s="144"/>
    </row>
    <row r="8" spans="1:9">
      <c r="A8" s="139"/>
      <c r="B8" s="141"/>
      <c r="C8" s="141"/>
      <c r="D8" s="141"/>
      <c r="E8" s="141"/>
      <c r="F8" s="145"/>
      <c r="G8" s="146"/>
      <c r="H8" s="146"/>
      <c r="I8" s="147"/>
    </row>
    <row r="9" spans="1:9" ht="19.5" customHeight="1">
      <c r="A9" s="138">
        <v>4</v>
      </c>
      <c r="B9" s="157" t="s">
        <v>7</v>
      </c>
      <c r="C9" s="158"/>
      <c r="D9" s="158"/>
      <c r="E9" s="159"/>
      <c r="F9" s="142" t="str">
        <f>UPPER([1]Mastersheet!B5)</f>
        <v>COMMISSIONER COLONISATION BIKANER BIKANER BIKANER</v>
      </c>
      <c r="G9" s="158"/>
      <c r="H9" s="158"/>
      <c r="I9" s="159"/>
    </row>
    <row r="10" spans="1:9" ht="21.75" customHeight="1">
      <c r="A10" s="139"/>
      <c r="B10" s="160"/>
      <c r="C10" s="161"/>
      <c r="D10" s="161"/>
      <c r="E10" s="162"/>
      <c r="F10" s="160"/>
      <c r="G10" s="161"/>
      <c r="H10" s="161"/>
      <c r="I10" s="162"/>
    </row>
    <row r="11" spans="1:9">
      <c r="A11" s="138">
        <v>5</v>
      </c>
      <c r="B11" s="140" t="s">
        <v>8</v>
      </c>
      <c r="C11" s="140"/>
      <c r="D11" s="140"/>
      <c r="E11" s="140"/>
      <c r="F11" s="142" t="str">
        <f>UPPER([1]Mastersheet!B7)</f>
        <v>B-204, KANTA KHATURIYA COLONY , BIKANER-334001</v>
      </c>
      <c r="G11" s="143"/>
      <c r="H11" s="143"/>
      <c r="I11" s="144"/>
    </row>
    <row r="12" spans="1:9">
      <c r="A12" s="139"/>
      <c r="B12" s="141"/>
      <c r="C12" s="141"/>
      <c r="D12" s="141"/>
      <c r="E12" s="141"/>
      <c r="F12" s="145"/>
      <c r="G12" s="146"/>
      <c r="H12" s="146"/>
      <c r="I12" s="147"/>
    </row>
    <row r="13" spans="1:9">
      <c r="A13" s="7">
        <v>6</v>
      </c>
      <c r="B13" s="135" t="s">
        <v>9</v>
      </c>
      <c r="C13" s="135"/>
      <c r="D13" s="135"/>
      <c r="E13" s="135"/>
      <c r="F13" s="156">
        <f>[1]Mastersheet!C62</f>
        <v>24549</v>
      </c>
      <c r="G13" s="150"/>
      <c r="H13" s="150"/>
      <c r="I13" s="151"/>
    </row>
    <row r="14" spans="1:9">
      <c r="A14" s="7">
        <v>7</v>
      </c>
      <c r="B14" s="135" t="s">
        <v>10</v>
      </c>
      <c r="C14" s="135"/>
      <c r="D14" s="135"/>
      <c r="E14" s="135"/>
      <c r="F14" s="156">
        <f>[1]Mastersheet!C63</f>
        <v>32979</v>
      </c>
      <c r="G14" s="150"/>
      <c r="H14" s="150"/>
      <c r="I14" s="151"/>
    </row>
    <row r="15" spans="1:9">
      <c r="A15" s="7">
        <v>8</v>
      </c>
      <c r="B15" s="149" t="s">
        <v>1</v>
      </c>
      <c r="C15" s="150"/>
      <c r="D15" s="150">
        <f>[1]Pravesh!D218</f>
        <v>0</v>
      </c>
      <c r="E15" s="151"/>
      <c r="F15" s="156" t="str">
        <f>[1]Mastersheet!H62</f>
        <v>31/03/2027</v>
      </c>
      <c r="G15" s="150"/>
      <c r="H15" s="150"/>
      <c r="I15" s="151"/>
    </row>
    <row r="16" spans="1:9">
      <c r="A16" s="7">
        <v>9</v>
      </c>
      <c r="B16" s="135" t="str">
        <f>CONCATENATE("Name of ","  ",[1]Mastersheet!H24)</f>
        <v>Name of   Treasury</v>
      </c>
      <c r="C16" s="135"/>
      <c r="D16" s="135"/>
      <c r="E16" s="135"/>
      <c r="F16" s="149" t="str">
        <f>UPPER([1]Pravesh!I193)</f>
        <v/>
      </c>
      <c r="G16" s="150"/>
      <c r="H16" s="150"/>
      <c r="I16" s="151"/>
    </row>
    <row r="17" spans="1:9">
      <c r="A17" s="8">
        <v>10</v>
      </c>
      <c r="B17" s="135" t="s">
        <v>11</v>
      </c>
      <c r="C17" s="135"/>
      <c r="D17" s="135"/>
      <c r="E17" s="135"/>
      <c r="F17" s="149">
        <f>IF('[1]Family data'!$J$4&gt;0,'[1]Family data'!J4,"")</f>
        <v>123456789</v>
      </c>
      <c r="G17" s="150"/>
      <c r="H17" s="150"/>
      <c r="I17" s="151"/>
    </row>
    <row r="18" spans="1:9">
      <c r="A18" s="7">
        <v>11</v>
      </c>
      <c r="B18" s="135" t="s">
        <v>12</v>
      </c>
      <c r="C18" s="135"/>
      <c r="D18" s="135"/>
      <c r="E18" s="135"/>
      <c r="F18" s="153">
        <f>[1]Mastersheet!H28</f>
        <v>12345678900</v>
      </c>
      <c r="G18" s="154"/>
      <c r="H18" s="154"/>
      <c r="I18" s="155"/>
    </row>
    <row r="19" spans="1:9">
      <c r="A19" s="138">
        <v>12</v>
      </c>
      <c r="B19" s="140" t="s">
        <v>13</v>
      </c>
      <c r="C19" s="140"/>
      <c r="D19" s="140"/>
      <c r="E19" s="140"/>
      <c r="F19" s="149" t="str">
        <f>UPPER([1]Mastersheet!H26)</f>
        <v>SBI</v>
      </c>
      <c r="G19" s="150"/>
      <c r="H19" s="150"/>
      <c r="I19" s="151"/>
    </row>
    <row r="20" spans="1:9">
      <c r="A20" s="139"/>
      <c r="B20" s="141"/>
      <c r="C20" s="141"/>
      <c r="D20" s="141"/>
      <c r="E20" s="141"/>
      <c r="F20" s="149" t="str">
        <f>UPPER([1]Mastersheet!H27)</f>
        <v>JNV BRANCH, BIKANER</v>
      </c>
      <c r="G20" s="150"/>
      <c r="H20" s="150"/>
      <c r="I20" s="151"/>
    </row>
    <row r="21" spans="1:9">
      <c r="A21" s="138">
        <v>13</v>
      </c>
      <c r="B21" s="140" t="s">
        <v>14</v>
      </c>
      <c r="C21" s="140"/>
      <c r="D21" s="140"/>
      <c r="E21" s="140"/>
      <c r="F21" s="142" t="s">
        <v>15</v>
      </c>
      <c r="G21" s="143"/>
      <c r="H21" s="143"/>
      <c r="I21" s="144"/>
    </row>
    <row r="22" spans="1:9">
      <c r="A22" s="139"/>
      <c r="B22" s="141"/>
      <c r="C22" s="141"/>
      <c r="D22" s="141"/>
      <c r="E22" s="141"/>
      <c r="F22" s="145"/>
      <c r="G22" s="146"/>
      <c r="H22" s="146"/>
      <c r="I22" s="147"/>
    </row>
    <row r="23" spans="1:9">
      <c r="A23" s="148">
        <v>14</v>
      </c>
      <c r="B23" s="149" t="s">
        <v>16</v>
      </c>
      <c r="C23" s="150"/>
      <c r="D23" s="150"/>
      <c r="E23" s="150"/>
      <c r="F23" s="150"/>
      <c r="G23" s="150"/>
      <c r="H23" s="150"/>
      <c r="I23" s="151"/>
    </row>
    <row r="24" spans="1:9" s="12" customFormat="1" ht="42" customHeight="1">
      <c r="A24" s="148"/>
      <c r="B24" s="9" t="s">
        <v>17</v>
      </c>
      <c r="C24" s="152" t="s">
        <v>18</v>
      </c>
      <c r="D24" s="152"/>
      <c r="E24" s="152"/>
      <c r="F24" s="9" t="s">
        <v>19</v>
      </c>
      <c r="G24" s="10" t="s">
        <v>9</v>
      </c>
      <c r="H24" s="11" t="s">
        <v>20</v>
      </c>
      <c r="I24" s="11" t="s">
        <v>21</v>
      </c>
    </row>
    <row r="25" spans="1:9">
      <c r="A25" s="148"/>
      <c r="B25" s="8">
        <f>IF(G25&gt;0,1,"")</f>
        <v>1</v>
      </c>
      <c r="C25" s="134" t="str">
        <f>IF('[1]Family data'!A11&gt;0,'[1]Family data'!A11,"")</f>
        <v>TEQE</v>
      </c>
      <c r="D25" s="134"/>
      <c r="E25" s="134"/>
      <c r="F25" s="13" t="str">
        <f>IF('[1]Family data'!B11&gt;0,'[1]Family data'!B11,"")</f>
        <v>Wife</v>
      </c>
      <c r="G25" s="14">
        <f>IF('[1]Family data'!E11&gt;0,'[1]Family data'!E11,"")</f>
        <v>22669</v>
      </c>
      <c r="H25" s="13" t="str">
        <f>IF('[1]Family data'!F11&gt;0,'[1]Family data'!F11,"")</f>
        <v>Married</v>
      </c>
      <c r="I25" s="13" t="str">
        <f>IF('[1]Family data'!G11&gt;0,'[1]Family data'!G11,"")</f>
        <v>Unemployed</v>
      </c>
    </row>
    <row r="26" spans="1:9">
      <c r="A26" s="148"/>
      <c r="B26" s="8" t="str">
        <f t="shared" ref="B26:B33" si="0">IF(G26="","",B25+1)</f>
        <v/>
      </c>
      <c r="C26" s="134" t="str">
        <f>IF('[1]Family data'!A12&gt;0,'[1]Family data'!A12,"")</f>
        <v/>
      </c>
      <c r="D26" s="134"/>
      <c r="E26" s="134"/>
      <c r="F26" s="13" t="str">
        <f>IF('[1]Family data'!B12&gt;0,'[1]Family data'!B12,"")</f>
        <v/>
      </c>
      <c r="G26" s="14" t="str">
        <f>IF('[1]Family data'!E12&gt;0,'[1]Family data'!E12,"")</f>
        <v/>
      </c>
      <c r="H26" s="13" t="str">
        <f>IF('[1]Family data'!F12&gt;0,'[1]Family data'!F12,"")</f>
        <v/>
      </c>
      <c r="I26" s="13" t="str">
        <f>IF('[1]Family data'!G12&gt;0,'[1]Family data'!G12,"")</f>
        <v/>
      </c>
    </row>
    <row r="27" spans="1:9">
      <c r="A27" s="148"/>
      <c r="B27" s="8" t="str">
        <f t="shared" si="0"/>
        <v/>
      </c>
      <c r="C27" s="134" t="str">
        <f>IF('[1]Family data'!A13&gt;0,'[1]Family data'!A13,"")</f>
        <v/>
      </c>
      <c r="D27" s="134"/>
      <c r="E27" s="134"/>
      <c r="F27" s="13" t="str">
        <f>IF('[1]Family data'!B13&gt;0,'[1]Family data'!B13,"")</f>
        <v/>
      </c>
      <c r="G27" s="14" t="str">
        <f>IF('[1]Family data'!E13&gt;0,'[1]Family data'!E13,"")</f>
        <v/>
      </c>
      <c r="H27" s="13" t="str">
        <f>IF('[1]Family data'!F13&gt;0,'[1]Family data'!F13,"")</f>
        <v/>
      </c>
      <c r="I27" s="13" t="str">
        <f>IF('[1]Family data'!G13&gt;0,'[1]Family data'!G13,"")</f>
        <v/>
      </c>
    </row>
    <row r="28" spans="1:9">
      <c r="A28" s="148"/>
      <c r="B28" s="8" t="str">
        <f t="shared" si="0"/>
        <v/>
      </c>
      <c r="C28" s="134" t="str">
        <f>IF('[1]Family data'!A14&gt;0,'[1]Family data'!A14,"")</f>
        <v/>
      </c>
      <c r="D28" s="134"/>
      <c r="E28" s="134"/>
      <c r="F28" s="13" t="str">
        <f>IF('[1]Family data'!B14&gt;0,'[1]Family data'!B14,"")</f>
        <v/>
      </c>
      <c r="G28" s="14" t="str">
        <f>IF('[1]Family data'!E14&gt;0,'[1]Family data'!E14,"")</f>
        <v/>
      </c>
      <c r="H28" s="13" t="str">
        <f>IF('[1]Family data'!F14&gt;0,'[1]Family data'!F14,"")</f>
        <v/>
      </c>
      <c r="I28" s="13" t="str">
        <f>IF('[1]Family data'!G14&gt;0,'[1]Family data'!G14,"")</f>
        <v/>
      </c>
    </row>
    <row r="29" spans="1:9">
      <c r="A29" s="148"/>
      <c r="B29" s="8" t="str">
        <f t="shared" si="0"/>
        <v/>
      </c>
      <c r="C29" s="134" t="str">
        <f>IF('[1]Family data'!A15&gt;0,'[1]Family data'!A15,"")</f>
        <v/>
      </c>
      <c r="D29" s="134"/>
      <c r="E29" s="134"/>
      <c r="F29" s="13" t="str">
        <f>IF('[1]Family data'!B15&gt;0,'[1]Family data'!B15,"")</f>
        <v/>
      </c>
      <c r="G29" s="14" t="str">
        <f>IF('[1]Family data'!E15&gt;0,'[1]Family data'!E15,"")</f>
        <v/>
      </c>
      <c r="H29" s="13" t="str">
        <f>IF('[1]Family data'!F15&gt;0,'[1]Family data'!F15,"")</f>
        <v/>
      </c>
      <c r="I29" s="13" t="str">
        <f>IF('[1]Family data'!G15&gt;0,'[1]Family data'!G15,"")</f>
        <v/>
      </c>
    </row>
    <row r="30" spans="1:9">
      <c r="A30" s="148"/>
      <c r="B30" s="8" t="str">
        <f t="shared" si="0"/>
        <v/>
      </c>
      <c r="C30" s="135" t="str">
        <f>IF('[1]Family data'!A16&gt;0,'[1]Family data'!A16,"")</f>
        <v/>
      </c>
      <c r="D30" s="135"/>
      <c r="E30" s="135"/>
      <c r="F30" s="8" t="str">
        <f>IF('[1]Family data'!B16&gt;0,'[1]Family data'!B16,"")</f>
        <v/>
      </c>
      <c r="G30" s="15" t="str">
        <f>IF('[1]Family data'!E16&gt;0,'[1]Family data'!E16,"")</f>
        <v/>
      </c>
      <c r="H30" s="8" t="str">
        <f>IF('[1]Family data'!F16&gt;0,'[1]Family data'!F16,"")</f>
        <v/>
      </c>
      <c r="I30" s="8" t="str">
        <f>IF('[1]Family data'!G16&gt;0,'[1]Family data'!G16,"")</f>
        <v/>
      </c>
    </row>
    <row r="31" spans="1:9">
      <c r="A31" s="148"/>
      <c r="B31" s="8" t="str">
        <f t="shared" si="0"/>
        <v/>
      </c>
      <c r="C31" s="135" t="str">
        <f>IF('[1]Family data'!A17&gt;0,'[1]Family data'!A17,"")</f>
        <v/>
      </c>
      <c r="D31" s="135"/>
      <c r="E31" s="135"/>
      <c r="F31" s="8" t="str">
        <f>IF('[1]Family data'!B17&gt;0,'[1]Family data'!B17,"")</f>
        <v/>
      </c>
      <c r="G31" s="15" t="str">
        <f>IF('[1]Family data'!E17&gt;0,'[1]Family data'!E17,"")</f>
        <v/>
      </c>
      <c r="H31" s="8" t="str">
        <f>IF('[1]Family data'!F17&gt;0,'[1]Family data'!F17,"")</f>
        <v/>
      </c>
      <c r="I31" s="8" t="str">
        <f>IF('[1]Family data'!G17&gt;0,'[1]Family data'!G17,"")</f>
        <v/>
      </c>
    </row>
    <row r="32" spans="1:9">
      <c r="A32" s="148"/>
      <c r="B32" s="8" t="str">
        <f t="shared" si="0"/>
        <v/>
      </c>
      <c r="C32" s="135" t="str">
        <f>IF('[1]Family data'!A18&gt;0,'[1]Family data'!A18,"")</f>
        <v/>
      </c>
      <c r="D32" s="135"/>
      <c r="E32" s="135"/>
      <c r="F32" s="8" t="str">
        <f>IF('[1]Family data'!B18&gt;0,'[1]Family data'!B18,"")</f>
        <v/>
      </c>
      <c r="G32" s="15" t="str">
        <f>IF('[1]Family data'!E18&gt;0,'[1]Family data'!E18,"")</f>
        <v/>
      </c>
      <c r="H32" s="8" t="str">
        <f>IF('[1]Family data'!F18&gt;0,'[1]Family data'!F18,"")</f>
        <v/>
      </c>
      <c r="I32" s="8" t="str">
        <f>IF('[1]Family data'!G18&gt;0,'[1]Family data'!G18,"")</f>
        <v/>
      </c>
    </row>
    <row r="33" spans="1:9">
      <c r="A33" s="148"/>
      <c r="B33" s="8" t="str">
        <f t="shared" si="0"/>
        <v/>
      </c>
      <c r="C33" s="135" t="str">
        <f>IF('[1]Family data'!A19&gt;0,'[1]Family data'!A19,"")</f>
        <v/>
      </c>
      <c r="D33" s="135"/>
      <c r="E33" s="135"/>
      <c r="F33" s="8" t="str">
        <f>IF('[1]Family data'!B19&gt;0,'[1]Family data'!B19,"")</f>
        <v/>
      </c>
      <c r="G33" s="15" t="str">
        <f>IF('[1]Family data'!E19&gt;0,'[1]Family data'!E19,"")</f>
        <v/>
      </c>
      <c r="H33" s="8" t="str">
        <f>IF('[1]Family data'!F19&gt;0,'[1]Family data'!F19,"")</f>
        <v/>
      </c>
      <c r="I33" s="8" t="str">
        <f>IF('[1]Family data'!G19&gt;0,'[1]Family data'!G19,"")</f>
        <v/>
      </c>
    </row>
    <row r="34" spans="1:9">
      <c r="A34" s="16" t="str">
        <f>[1]C3!A24</f>
        <v/>
      </c>
      <c r="B34" s="17"/>
      <c r="C34" s="136" t="str">
        <f>[1]C3!B24</f>
        <v/>
      </c>
      <c r="D34" s="136"/>
      <c r="E34" s="136"/>
      <c r="F34" s="136"/>
      <c r="G34" s="136"/>
      <c r="H34" s="136"/>
      <c r="I34" s="136"/>
    </row>
    <row r="35" spans="1:9">
      <c r="A35" s="18"/>
      <c r="B35" s="17"/>
      <c r="C35" s="137"/>
      <c r="D35" s="137"/>
      <c r="E35" s="137"/>
      <c r="F35" s="137"/>
      <c r="G35" s="137"/>
      <c r="H35" s="137"/>
      <c r="I35" s="137"/>
    </row>
    <row r="36" spans="1:9">
      <c r="A36" s="18"/>
      <c r="B36" s="17"/>
      <c r="C36" s="19"/>
      <c r="D36" s="19"/>
      <c r="E36" s="19"/>
      <c r="F36" s="17"/>
      <c r="G36" s="17"/>
      <c r="H36" s="17"/>
      <c r="I36" s="17"/>
    </row>
    <row r="37" spans="1:9" ht="19.5" customHeight="1">
      <c r="A37" s="20"/>
      <c r="B37" s="132" t="s">
        <v>22</v>
      </c>
      <c r="C37" s="132"/>
      <c r="D37" s="132"/>
      <c r="E37" s="132"/>
      <c r="F37" s="133" t="str">
        <f>[1]Mastersheet!G9</f>
        <v>EXTRA ASSISTANT COMMISSIONER COLONISATION,(ADM), BIKANER</v>
      </c>
      <c r="G37" s="133"/>
      <c r="H37" s="133"/>
      <c r="I37" s="133"/>
    </row>
    <row r="38" spans="1:9">
      <c r="A38" s="20"/>
      <c r="B38" s="21"/>
      <c r="C38" s="21"/>
      <c r="D38" s="21"/>
      <c r="E38" s="21"/>
      <c r="F38" s="133"/>
      <c r="G38" s="133"/>
      <c r="H38" s="133"/>
      <c r="I38" s="133"/>
    </row>
  </sheetData>
  <mergeCells count="51">
    <mergeCell ref="A2:I2"/>
    <mergeCell ref="A3:A4"/>
    <mergeCell ref="B3:E4"/>
    <mergeCell ref="F3:I4"/>
    <mergeCell ref="A5:A6"/>
    <mergeCell ref="B5:E6"/>
    <mergeCell ref="F5:I6"/>
    <mergeCell ref="A7:A8"/>
    <mergeCell ref="B7:E8"/>
    <mergeCell ref="F7:I8"/>
    <mergeCell ref="A9:A10"/>
    <mergeCell ref="B9:E10"/>
    <mergeCell ref="F9:I10"/>
    <mergeCell ref="A11:A12"/>
    <mergeCell ref="B11:E12"/>
    <mergeCell ref="F11:I12"/>
    <mergeCell ref="B13:E13"/>
    <mergeCell ref="F13:I13"/>
    <mergeCell ref="B14:E14"/>
    <mergeCell ref="F14:I14"/>
    <mergeCell ref="B15:C15"/>
    <mergeCell ref="D15:E15"/>
    <mergeCell ref="F15:I15"/>
    <mergeCell ref="B16:E16"/>
    <mergeCell ref="F16:I16"/>
    <mergeCell ref="B17:E17"/>
    <mergeCell ref="F17:I17"/>
    <mergeCell ref="B18:E18"/>
    <mergeCell ref="F18:I18"/>
    <mergeCell ref="A19:A20"/>
    <mergeCell ref="B19:E20"/>
    <mergeCell ref="F19:I19"/>
    <mergeCell ref="F20:I20"/>
    <mergeCell ref="A21:A22"/>
    <mergeCell ref="B21:E22"/>
    <mergeCell ref="F21:I22"/>
    <mergeCell ref="A23:A33"/>
    <mergeCell ref="B23:I23"/>
    <mergeCell ref="C24:E24"/>
    <mergeCell ref="C25:E25"/>
    <mergeCell ref="C26:E26"/>
    <mergeCell ref="C27:E27"/>
    <mergeCell ref="C28:E28"/>
    <mergeCell ref="B37:E37"/>
    <mergeCell ref="F37:I38"/>
    <mergeCell ref="C29:E29"/>
    <mergeCell ref="C30:E30"/>
    <mergeCell ref="C31:E31"/>
    <mergeCell ref="C32:E32"/>
    <mergeCell ref="C33:E33"/>
    <mergeCell ref="C34:I35"/>
  </mergeCells>
  <pageMargins left="0.55118110236220474" right="0.35433070866141736" top="0.59055118110236227" bottom="0.56999999999999995" header="0.51181102362204722" footer="0.56999999999999995"/>
  <pageSetup paperSize="9" scale="91" orientation="portrait" r:id="rId1"/>
  <headerFooter alignWithMargins="0">
    <oddFooter>&amp;L16.18.1.22.5.19.8√97263.0458756048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6"/>
  <dimension ref="A1:J110"/>
  <sheetViews>
    <sheetView view="pageBreakPreview" zoomScaleNormal="100" workbookViewId="0">
      <selection activeCell="B35" sqref="B35:J35"/>
    </sheetView>
  </sheetViews>
  <sheetFormatPr defaultRowHeight="18"/>
  <cols>
    <col min="1" max="1" width="7" style="48" bestFit="1" customWidth="1"/>
    <col min="2" max="2" width="4.5703125" style="49" bestFit="1" customWidth="1"/>
    <col min="3" max="4" width="9.140625" style="49"/>
    <col min="5" max="5" width="13.5703125" style="49" customWidth="1"/>
    <col min="6" max="6" width="10" style="25" customWidth="1"/>
    <col min="7" max="7" width="9.140625" style="25"/>
    <col min="8" max="8" width="10.85546875" style="25" customWidth="1"/>
    <col min="9" max="16384" width="9.140625" style="25"/>
  </cols>
  <sheetData>
    <row r="1" spans="1:10">
      <c r="A1" s="22"/>
      <c r="B1" s="23"/>
      <c r="C1" s="23"/>
      <c r="D1" s="23"/>
      <c r="E1" s="23"/>
      <c r="F1" s="24"/>
      <c r="G1" s="24"/>
      <c r="H1" s="24"/>
      <c r="I1" s="24"/>
      <c r="J1" s="24">
        <v>3</v>
      </c>
    </row>
    <row r="2" spans="1:10">
      <c r="A2" s="335" t="s">
        <v>23</v>
      </c>
      <c r="B2" s="335"/>
      <c r="C2" s="335"/>
      <c r="D2" s="335"/>
      <c r="E2" s="335"/>
      <c r="F2" s="335"/>
      <c r="G2" s="335"/>
      <c r="H2" s="335"/>
      <c r="I2" s="335"/>
      <c r="J2" s="335"/>
    </row>
    <row r="3" spans="1:10" ht="18" customHeight="1">
      <c r="A3" s="336" t="s">
        <v>24</v>
      </c>
      <c r="B3" s="336"/>
      <c r="C3" s="336"/>
      <c r="D3" s="336"/>
      <c r="E3" s="336"/>
      <c r="F3" s="336"/>
      <c r="G3" s="336"/>
      <c r="H3" s="336"/>
      <c r="I3" s="336"/>
      <c r="J3" s="336"/>
    </row>
    <row r="4" spans="1:10">
      <c r="A4" s="336"/>
      <c r="B4" s="336"/>
      <c r="C4" s="336"/>
      <c r="D4" s="336"/>
      <c r="E4" s="336"/>
      <c r="F4" s="336"/>
      <c r="G4" s="336"/>
      <c r="H4" s="336"/>
      <c r="I4" s="336"/>
      <c r="J4" s="336"/>
    </row>
    <row r="5" spans="1:10">
      <c r="A5" s="337" t="s">
        <v>25</v>
      </c>
      <c r="B5" s="337"/>
      <c r="C5" s="337"/>
      <c r="D5" s="337"/>
      <c r="E5" s="337"/>
      <c r="F5" s="337"/>
      <c r="G5" s="337"/>
      <c r="H5" s="337"/>
      <c r="I5" s="337"/>
      <c r="J5" s="337"/>
    </row>
    <row r="6" spans="1:10">
      <c r="A6" s="26">
        <v>1</v>
      </c>
      <c r="B6" s="299" t="s">
        <v>26</v>
      </c>
      <c r="C6" s="299"/>
      <c r="D6" s="299"/>
      <c r="E6" s="299"/>
      <c r="F6" s="338" t="str">
        <f>[1]Mastersheet!B3</f>
        <v xml:space="preserve">PRAVESH KUMAR SHARMA </v>
      </c>
      <c r="G6" s="339"/>
      <c r="H6" s="339"/>
      <c r="I6" s="340" t="s">
        <v>27</v>
      </c>
      <c r="J6" s="341"/>
    </row>
    <row r="7" spans="1:10" ht="18" customHeight="1">
      <c r="A7" s="186">
        <v>2</v>
      </c>
      <c r="B7" s="312" t="s">
        <v>28</v>
      </c>
      <c r="C7" s="313"/>
      <c r="D7" s="313"/>
      <c r="E7" s="314"/>
      <c r="F7" s="349" t="str">
        <f>[1]Pravesh!D8</f>
        <v>MAHAVEER PRASAD SHARMA</v>
      </c>
      <c r="G7" s="350"/>
      <c r="H7" s="350"/>
      <c r="I7" s="342"/>
      <c r="J7" s="343"/>
    </row>
    <row r="8" spans="1:10">
      <c r="A8" s="187"/>
      <c r="B8" s="346"/>
      <c r="C8" s="347"/>
      <c r="D8" s="347"/>
      <c r="E8" s="348"/>
      <c r="F8" s="351"/>
      <c r="G8" s="352"/>
      <c r="H8" s="352"/>
      <c r="I8" s="342"/>
      <c r="J8" s="343"/>
    </row>
    <row r="9" spans="1:10">
      <c r="A9" s="198"/>
      <c r="B9" s="315"/>
      <c r="C9" s="316"/>
      <c r="D9" s="316"/>
      <c r="E9" s="317"/>
      <c r="F9" s="353"/>
      <c r="G9" s="354"/>
      <c r="H9" s="354"/>
      <c r="I9" s="342"/>
      <c r="J9" s="343"/>
    </row>
    <row r="10" spans="1:10">
      <c r="A10" s="29">
        <v>3</v>
      </c>
      <c r="B10" s="188" t="s">
        <v>29</v>
      </c>
      <c r="C10" s="188"/>
      <c r="D10" s="188"/>
      <c r="E10" s="188"/>
      <c r="F10" s="333">
        <f>[1]Pravesh!B17</f>
        <v>24549</v>
      </c>
      <c r="G10" s="334"/>
      <c r="H10" s="334"/>
      <c r="I10" s="344"/>
      <c r="J10" s="345"/>
    </row>
    <row r="11" spans="1:10" ht="18" customHeight="1">
      <c r="A11" s="186">
        <v>4</v>
      </c>
      <c r="B11" s="199" t="s">
        <v>30</v>
      </c>
      <c r="C11" s="200"/>
      <c r="D11" s="200"/>
      <c r="E11" s="201"/>
      <c r="F11" s="199" t="str">
        <f>[1]Pravesh!D6</f>
        <v>B-204, KANTA KHATURIYA COLONY , BIKANER-334001</v>
      </c>
      <c r="G11" s="200"/>
      <c r="H11" s="200"/>
      <c r="I11" s="200"/>
      <c r="J11" s="201"/>
    </row>
    <row r="12" spans="1:10">
      <c r="A12" s="198"/>
      <c r="B12" s="202"/>
      <c r="C12" s="203"/>
      <c r="D12" s="203"/>
      <c r="E12" s="204"/>
      <c r="F12" s="202"/>
      <c r="G12" s="203"/>
      <c r="H12" s="203"/>
      <c r="I12" s="203"/>
      <c r="J12" s="204"/>
    </row>
    <row r="13" spans="1:10" ht="15.75" customHeight="1">
      <c r="A13" s="186">
        <v>5</v>
      </c>
      <c r="B13" s="188" t="s">
        <v>31</v>
      </c>
      <c r="C13" s="188"/>
      <c r="D13" s="188"/>
      <c r="E13" s="188"/>
      <c r="F13" s="199" t="str">
        <f>[1]Pravesh!D4</f>
        <v xml:space="preserve">ASSISTANT ACCOUNT OFFICER -II </v>
      </c>
      <c r="G13" s="200"/>
      <c r="H13" s="200"/>
      <c r="I13" s="200"/>
      <c r="J13" s="201"/>
    </row>
    <row r="14" spans="1:10">
      <c r="A14" s="187"/>
      <c r="B14" s="188"/>
      <c r="C14" s="188"/>
      <c r="D14" s="188"/>
      <c r="E14" s="188"/>
      <c r="F14" s="202"/>
      <c r="G14" s="203"/>
      <c r="H14" s="203"/>
      <c r="I14" s="203"/>
      <c r="J14" s="204"/>
    </row>
    <row r="15" spans="1:10" ht="15.75" customHeight="1">
      <c r="A15" s="187"/>
      <c r="B15" s="188" t="s">
        <v>32</v>
      </c>
      <c r="C15" s="188"/>
      <c r="D15" s="188"/>
      <c r="E15" s="188"/>
      <c r="F15" s="253" t="str">
        <f>IF([1]Mastersheet!B9="Officiating","Nil",[1]Mastersheet!B9)</f>
        <v>Substantive</v>
      </c>
      <c r="G15" s="253"/>
      <c r="H15" s="253"/>
      <c r="I15" s="253"/>
      <c r="J15" s="253"/>
    </row>
    <row r="16" spans="1:10" ht="15.75" customHeight="1">
      <c r="A16" s="198"/>
      <c r="B16" s="188" t="s">
        <v>33</v>
      </c>
      <c r="C16" s="188"/>
      <c r="D16" s="188"/>
      <c r="E16" s="188"/>
      <c r="F16" s="253" t="str">
        <f>IF([1]Mastersheet!B9="Officiating",[1]Mastersheet!B9,"Nil")</f>
        <v>Nil</v>
      </c>
      <c r="G16" s="253"/>
      <c r="H16" s="253"/>
      <c r="I16" s="253"/>
      <c r="J16" s="253"/>
    </row>
    <row r="17" spans="1:10">
      <c r="A17" s="29">
        <v>6</v>
      </c>
      <c r="B17" s="188" t="s">
        <v>34</v>
      </c>
      <c r="C17" s="188"/>
      <c r="D17" s="188"/>
      <c r="E17" s="188"/>
      <c r="F17" s="326">
        <f>[1]Pravesh!B18</f>
        <v>32979</v>
      </c>
      <c r="G17" s="175"/>
      <c r="H17" s="175"/>
      <c r="I17" s="175"/>
      <c r="J17" s="176"/>
    </row>
    <row r="18" spans="1:10" ht="15.75" customHeight="1">
      <c r="A18" s="186">
        <v>7</v>
      </c>
      <c r="B18" s="312" t="s">
        <v>35</v>
      </c>
      <c r="C18" s="313"/>
      <c r="D18" s="313"/>
      <c r="E18" s="314"/>
      <c r="F18" s="327" t="str">
        <f>[1]Mastersheet!H62</f>
        <v>31/03/2027</v>
      </c>
      <c r="G18" s="328"/>
      <c r="H18" s="331" t="str">
        <f>[1]Pravesh!K210</f>
        <v>(Date of ending of service)</v>
      </c>
      <c r="I18" s="331"/>
      <c r="J18" s="209"/>
    </row>
    <row r="19" spans="1:10">
      <c r="A19" s="198"/>
      <c r="B19" s="315"/>
      <c r="C19" s="316"/>
      <c r="D19" s="316"/>
      <c r="E19" s="317"/>
      <c r="F19" s="329"/>
      <c r="G19" s="330"/>
      <c r="H19" s="332"/>
      <c r="I19" s="332"/>
      <c r="J19" s="211"/>
    </row>
    <row r="20" spans="1:10" ht="15.75" customHeight="1">
      <c r="A20" s="186">
        <v>8</v>
      </c>
      <c r="B20" s="312" t="s">
        <v>36</v>
      </c>
      <c r="C20" s="313"/>
      <c r="D20" s="313"/>
      <c r="E20" s="314"/>
      <c r="F20" s="318" t="str">
        <f>[1]Mastersheet!A76</f>
        <v>36  Year  11  Month  15  Days</v>
      </c>
      <c r="G20" s="319"/>
      <c r="H20" s="319"/>
      <c r="I20" s="319"/>
      <c r="J20" s="320"/>
    </row>
    <row r="21" spans="1:10">
      <c r="A21" s="198"/>
      <c r="B21" s="315"/>
      <c r="C21" s="316"/>
      <c r="D21" s="316"/>
      <c r="E21" s="317"/>
      <c r="F21" s="321"/>
      <c r="G21" s="322"/>
      <c r="H21" s="322"/>
      <c r="I21" s="322"/>
      <c r="J21" s="323"/>
    </row>
    <row r="22" spans="1:10" ht="15.75" customHeight="1">
      <c r="A22" s="179">
        <v>9</v>
      </c>
      <c r="B22" s="324" t="s">
        <v>37</v>
      </c>
      <c r="C22" s="324"/>
      <c r="D22" s="324"/>
      <c r="E22" s="324"/>
      <c r="F22" s="325">
        <f>[1]Mastersheet!H75+[1]Mastersheet!H76</f>
        <v>15000</v>
      </c>
      <c r="G22" s="325"/>
      <c r="H22" s="325"/>
      <c r="I22" s="325"/>
      <c r="J22" s="325"/>
    </row>
    <row r="23" spans="1:10">
      <c r="A23" s="179"/>
      <c r="B23" s="324"/>
      <c r="C23" s="324"/>
      <c r="D23" s="324"/>
      <c r="E23" s="324"/>
      <c r="F23" s="325">
        <f>[1]Mastersheet!H68</f>
        <v>15750</v>
      </c>
      <c r="G23" s="325"/>
      <c r="H23" s="325"/>
      <c r="I23" s="325"/>
      <c r="J23" s="325"/>
    </row>
    <row r="24" spans="1:10" ht="18" customHeight="1">
      <c r="A24" s="307" t="s">
        <v>38</v>
      </c>
      <c r="B24" s="307"/>
      <c r="C24" s="307"/>
      <c r="D24" s="307"/>
      <c r="E24" s="307"/>
      <c r="F24" s="307"/>
      <c r="G24" s="307"/>
      <c r="H24" s="307"/>
      <c r="I24" s="307"/>
      <c r="J24" s="307"/>
    </row>
    <row r="25" spans="1:10" ht="18" customHeight="1">
      <c r="A25" s="186">
        <v>10</v>
      </c>
      <c r="B25" s="308" t="s">
        <v>39</v>
      </c>
      <c r="C25" s="308"/>
      <c r="D25" s="308"/>
      <c r="E25" s="308"/>
      <c r="F25" s="308"/>
      <c r="G25" s="308"/>
      <c r="H25" s="308"/>
      <c r="I25" s="308"/>
      <c r="J25" s="308"/>
    </row>
    <row r="26" spans="1:10" ht="18" customHeight="1">
      <c r="A26" s="187"/>
      <c r="B26" s="199" t="s">
        <v>40</v>
      </c>
      <c r="C26" s="200"/>
      <c r="D26" s="309" t="s">
        <v>41</v>
      </c>
      <c r="E26" s="300" t="s">
        <v>42</v>
      </c>
      <c r="F26" s="300"/>
      <c r="G26" s="300"/>
      <c r="H26" s="309" t="s">
        <v>43</v>
      </c>
      <c r="I26" s="267" t="s">
        <v>44</v>
      </c>
      <c r="J26" s="268"/>
    </row>
    <row r="27" spans="1:10" ht="18.75" thickBot="1">
      <c r="A27" s="187"/>
      <c r="B27" s="302"/>
      <c r="C27" s="303"/>
      <c r="D27" s="289"/>
      <c r="E27" s="306"/>
      <c r="F27" s="306"/>
      <c r="G27" s="306"/>
      <c r="H27" s="289"/>
      <c r="I27" s="269"/>
      <c r="J27" s="270"/>
    </row>
    <row r="28" spans="1:10">
      <c r="A28" s="187"/>
      <c r="B28" s="310">
        <v>2</v>
      </c>
      <c r="C28" s="311"/>
      <c r="D28" s="290"/>
      <c r="E28" s="222">
        <f>IF([1]Mastersheet!C73="After 01-07-2013",56,66)</f>
        <v>56</v>
      </c>
      <c r="F28" s="222"/>
      <c r="G28" s="222"/>
      <c r="H28" s="290"/>
      <c r="I28" s="271"/>
      <c r="J28" s="272"/>
    </row>
    <row r="29" spans="1:10">
      <c r="A29" s="198"/>
      <c r="B29" s="298" t="str">
        <f>IF([1]Pravesh!H210="A",CONCATENATE(F22,"/",2),"N.A.")</f>
        <v>15000/2</v>
      </c>
      <c r="C29" s="299"/>
      <c r="D29" s="31" t="s">
        <v>41</v>
      </c>
      <c r="E29" s="182" t="str">
        <f>IF([1]Pravesh!H210="A",CONCATENATE([1]Mastersheet!H77,"/",E28),"N.A.")</f>
        <v>56/56</v>
      </c>
      <c r="F29" s="182"/>
      <c r="G29" s="182"/>
      <c r="H29" s="32" t="s">
        <v>43</v>
      </c>
      <c r="I29" s="296">
        <f>IF([1]Pravesh!H210="A",[1]Mastersheet!H65,"N.A.")</f>
        <v>8450</v>
      </c>
      <c r="J29" s="297"/>
    </row>
    <row r="30" spans="1:10" ht="18" customHeight="1">
      <c r="A30" s="223">
        <v>11</v>
      </c>
      <c r="B30" s="228" t="s">
        <v>45</v>
      </c>
      <c r="C30" s="229"/>
      <c r="D30" s="229"/>
      <c r="E30" s="229"/>
      <c r="F30" s="300" t="str">
        <f>IF([1]Mastersheet!$D$88="YES","",IF([1]Pravesh!D210="B","","[Grauity not payable]"))</f>
        <v>[Grauity not payable]</v>
      </c>
      <c r="G30" s="300"/>
      <c r="H30" s="300"/>
      <c r="I30" s="300"/>
      <c r="J30" s="195"/>
    </row>
    <row r="31" spans="1:10" ht="18" customHeight="1">
      <c r="A31" s="224"/>
      <c r="B31" s="301" t="s">
        <v>40</v>
      </c>
      <c r="C31" s="217"/>
      <c r="D31" s="168" t="s">
        <v>41</v>
      </c>
      <c r="E31" s="305" t="s">
        <v>42</v>
      </c>
      <c r="F31" s="305"/>
      <c r="G31" s="305"/>
      <c r="H31" s="289" t="s">
        <v>43</v>
      </c>
      <c r="I31" s="289" t="s">
        <v>46</v>
      </c>
      <c r="J31" s="270"/>
    </row>
    <row r="32" spans="1:10" ht="18.75" thickBot="1">
      <c r="A32" s="224"/>
      <c r="B32" s="302"/>
      <c r="C32" s="303"/>
      <c r="D32" s="304"/>
      <c r="E32" s="306"/>
      <c r="F32" s="306"/>
      <c r="G32" s="306"/>
      <c r="H32" s="289"/>
      <c r="I32" s="289"/>
      <c r="J32" s="270"/>
    </row>
    <row r="33" spans="1:10">
      <c r="A33" s="224"/>
      <c r="B33" s="196">
        <v>4</v>
      </c>
      <c r="C33" s="222"/>
      <c r="D33" s="222"/>
      <c r="E33" s="222"/>
      <c r="F33" s="222"/>
      <c r="G33" s="222"/>
      <c r="H33" s="290"/>
      <c r="I33" s="290"/>
      <c r="J33" s="272"/>
    </row>
    <row r="34" spans="1:10">
      <c r="A34" s="224"/>
      <c r="B34" s="291">
        <f>IF([1]Mastersheet!$D$88="NO",0,IF([1]Pravesh!H210="A",F23,"N.A."))</f>
        <v>15750</v>
      </c>
      <c r="C34" s="292"/>
      <c r="D34" s="35" t="s">
        <v>41</v>
      </c>
      <c r="E34" s="293" t="str">
        <f>IF([1]Mastersheet!$D$88="NO",0,IF([1]Pravesh!H210="A",CONCATENATE([1]Pravesh!$C$175,"/",B33),"N.A."))</f>
        <v>66/4</v>
      </c>
      <c r="F34" s="294"/>
      <c r="G34" s="295"/>
      <c r="H34" s="36"/>
      <c r="I34" s="296">
        <f>IF([1]Mastersheet!$D$88="NO",0,IF([1]Pravesh!H210="A",[1]Pravesh!F210,"N.A."))</f>
        <v>259875</v>
      </c>
      <c r="J34" s="297"/>
    </row>
    <row r="35" spans="1:10">
      <c r="A35" s="224"/>
      <c r="B35" s="293" t="s">
        <v>47</v>
      </c>
      <c r="C35" s="294"/>
      <c r="D35" s="294"/>
      <c r="E35" s="294"/>
      <c r="F35" s="294"/>
      <c r="G35" s="294"/>
      <c r="H35" s="294"/>
      <c r="I35" s="294"/>
      <c r="J35" s="295"/>
    </row>
    <row r="36" spans="1:10" ht="18" customHeight="1">
      <c r="A36" s="224"/>
      <c r="B36" s="264" t="s">
        <v>48</v>
      </c>
      <c r="C36" s="265"/>
      <c r="D36" s="265"/>
      <c r="E36" s="265"/>
      <c r="F36" s="265"/>
      <c r="G36" s="265"/>
      <c r="H36" s="265"/>
      <c r="I36" s="267"/>
      <c r="J36" s="268"/>
    </row>
    <row r="37" spans="1:10">
      <c r="A37" s="224"/>
      <c r="B37" s="266"/>
      <c r="C37" s="263"/>
      <c r="D37" s="263"/>
      <c r="E37" s="263"/>
      <c r="F37" s="263"/>
      <c r="G37" s="263"/>
      <c r="H37" s="263"/>
      <c r="I37" s="269"/>
      <c r="J37" s="270"/>
    </row>
    <row r="38" spans="1:10">
      <c r="A38" s="249"/>
      <c r="B38" s="266"/>
      <c r="C38" s="263"/>
      <c r="D38" s="263"/>
      <c r="E38" s="263"/>
      <c r="F38" s="263"/>
      <c r="G38" s="263"/>
      <c r="H38" s="263"/>
      <c r="I38" s="271"/>
      <c r="J38" s="272"/>
    </row>
    <row r="39" spans="1:10">
      <c r="A39" s="27">
        <v>12</v>
      </c>
      <c r="B39" s="263" t="s">
        <v>49</v>
      </c>
      <c r="C39" s="263"/>
      <c r="D39" s="263"/>
      <c r="E39" s="263"/>
      <c r="F39" s="263"/>
      <c r="G39" s="263"/>
      <c r="H39" s="263"/>
      <c r="I39" s="177">
        <f>I29</f>
        <v>8450</v>
      </c>
      <c r="J39" s="178"/>
    </row>
    <row r="40" spans="1:10">
      <c r="A40" s="223">
        <v>13</v>
      </c>
      <c r="B40" s="174" t="s">
        <v>50</v>
      </c>
      <c r="C40" s="175"/>
      <c r="D40" s="175"/>
      <c r="E40" s="175"/>
      <c r="F40" s="273">
        <f>[1]Pravesh!I279</f>
        <v>0</v>
      </c>
      <c r="G40" s="273"/>
      <c r="H40" s="273"/>
      <c r="I40" s="273"/>
      <c r="J40" s="274"/>
    </row>
    <row r="41" spans="1:10" ht="18" customHeight="1">
      <c r="A41" s="224"/>
      <c r="B41" s="225" t="s">
        <v>51</v>
      </c>
      <c r="C41" s="275"/>
      <c r="D41" s="275"/>
      <c r="E41" s="275"/>
      <c r="F41" s="275"/>
      <c r="G41" s="275"/>
      <c r="H41" s="276"/>
      <c r="I41" s="283" t="str">
        <f>IF([1]Pravesh!$D$210="B",0,IF([1]Mastersheet!D90=86,[1]Pravesh!K270,"NIL"))</f>
        <v>NIL</v>
      </c>
      <c r="J41" s="284"/>
    </row>
    <row r="42" spans="1:10">
      <c r="A42" s="224"/>
      <c r="B42" s="277"/>
      <c r="C42" s="278"/>
      <c r="D42" s="278"/>
      <c r="E42" s="278"/>
      <c r="F42" s="278"/>
      <c r="G42" s="278"/>
      <c r="H42" s="279"/>
      <c r="I42" s="285"/>
      <c r="J42" s="286"/>
    </row>
    <row r="43" spans="1:10">
      <c r="A43" s="249"/>
      <c r="B43" s="280"/>
      <c r="C43" s="281"/>
      <c r="D43" s="281"/>
      <c r="E43" s="281"/>
      <c r="F43" s="281"/>
      <c r="G43" s="281"/>
      <c r="H43" s="282"/>
      <c r="I43" s="287"/>
      <c r="J43" s="288"/>
    </row>
    <row r="44" spans="1:10">
      <c r="A44" s="258">
        <v>4</v>
      </c>
      <c r="B44" s="259"/>
      <c r="C44" s="259"/>
      <c r="D44" s="259"/>
      <c r="E44" s="259"/>
      <c r="F44" s="259"/>
      <c r="G44" s="259"/>
      <c r="H44" s="259"/>
      <c r="I44" s="259"/>
      <c r="J44" s="260"/>
    </row>
    <row r="45" spans="1:10">
      <c r="A45" s="223">
        <v>14</v>
      </c>
      <c r="B45" s="261" t="s">
        <v>52</v>
      </c>
      <c r="C45" s="263" t="s">
        <v>53</v>
      </c>
      <c r="D45" s="263"/>
      <c r="E45" s="263"/>
      <c r="F45" s="263"/>
      <c r="G45" s="263"/>
      <c r="H45" s="263"/>
      <c r="I45" s="236" t="str">
        <f>IF([1]Mastersheet!D90=86,[1]Mastersheet!H69,"N.A.")</f>
        <v>N.A.</v>
      </c>
      <c r="J45" s="237"/>
    </row>
    <row r="46" spans="1:10">
      <c r="A46" s="224"/>
      <c r="B46" s="262"/>
      <c r="C46" s="263"/>
      <c r="D46" s="263"/>
      <c r="E46" s="263"/>
      <c r="F46" s="263"/>
      <c r="G46" s="263"/>
      <c r="H46" s="263"/>
      <c r="I46" s="238"/>
      <c r="J46" s="239"/>
    </row>
    <row r="47" spans="1:10">
      <c r="A47" s="224"/>
      <c r="B47" s="261" t="s">
        <v>54</v>
      </c>
      <c r="C47" s="263" t="s">
        <v>55</v>
      </c>
      <c r="D47" s="263"/>
      <c r="E47" s="263"/>
      <c r="F47" s="263"/>
      <c r="G47" s="263"/>
      <c r="H47" s="263"/>
      <c r="I47" s="236" t="str">
        <f>IF([1]Pravesh!$D$210="B",0,IF([1]Pravesh!J265=86,[1]Pravesh!J216,"N.A."))</f>
        <v>N.A.</v>
      </c>
      <c r="J47" s="237"/>
    </row>
    <row r="48" spans="1:10">
      <c r="A48" s="249"/>
      <c r="B48" s="262"/>
      <c r="C48" s="263"/>
      <c r="D48" s="263"/>
      <c r="E48" s="263"/>
      <c r="F48" s="263"/>
      <c r="G48" s="263"/>
      <c r="H48" s="263"/>
      <c r="I48" s="238"/>
      <c r="J48" s="239"/>
    </row>
    <row r="49" spans="1:10" ht="18" customHeight="1">
      <c r="A49" s="250" t="s">
        <v>56</v>
      </c>
      <c r="B49" s="250"/>
      <c r="C49" s="250"/>
      <c r="D49" s="250"/>
      <c r="E49" s="250"/>
      <c r="F49" s="250"/>
      <c r="G49" s="250"/>
      <c r="H49" s="250"/>
      <c r="I49" s="250"/>
      <c r="J49" s="250"/>
    </row>
    <row r="50" spans="1:10">
      <c r="A50" s="251"/>
      <c r="B50" s="251"/>
      <c r="C50" s="251"/>
      <c r="D50" s="251"/>
      <c r="E50" s="251"/>
      <c r="F50" s="251"/>
      <c r="G50" s="251"/>
      <c r="H50" s="251"/>
      <c r="I50" s="251"/>
      <c r="J50" s="251"/>
    </row>
    <row r="51" spans="1:10">
      <c r="A51" s="252">
        <v>15</v>
      </c>
      <c r="B51" s="253" t="s">
        <v>57</v>
      </c>
      <c r="C51" s="253"/>
      <c r="D51" s="253"/>
      <c r="E51" s="253"/>
      <c r="F51" s="253"/>
      <c r="G51" s="253"/>
      <c r="H51" s="253"/>
      <c r="I51" s="182"/>
      <c r="J51" s="182"/>
    </row>
    <row r="52" spans="1:10" ht="18" customHeight="1">
      <c r="A52" s="252"/>
      <c r="B52" s="30" t="s">
        <v>58</v>
      </c>
      <c r="C52" s="180" t="s">
        <v>59</v>
      </c>
      <c r="D52" s="180"/>
      <c r="E52" s="180"/>
      <c r="F52" s="180"/>
      <c r="G52" s="180"/>
      <c r="H52" s="180"/>
      <c r="I52" s="236" t="str">
        <f>IF([1]Pravesh!H210="B",[1]Pravesh!C138,"N.A.")</f>
        <v>N.A.</v>
      </c>
      <c r="J52" s="237"/>
    </row>
    <row r="53" spans="1:10" ht="18" customHeight="1">
      <c r="A53" s="252"/>
      <c r="B53" s="30"/>
      <c r="C53" s="181" t="str">
        <f>IF([1]Pravesh!H210="B",[1]Mastersheet!H75+[1]Mastersheet!H76,"N.A.")</f>
        <v>N.A.</v>
      </c>
      <c r="D53" s="181"/>
      <c r="E53" s="37" t="s">
        <v>41</v>
      </c>
      <c r="F53" s="254" t="str">
        <f>IF([1]Pravesh!H210="B",[1]Pravesh!C137,"N.A.")</f>
        <v>N.A.</v>
      </c>
      <c r="G53" s="255"/>
      <c r="H53" s="256"/>
      <c r="I53" s="238"/>
      <c r="J53" s="239"/>
    </row>
    <row r="54" spans="1:10" ht="18" customHeight="1">
      <c r="A54" s="252"/>
      <c r="B54" s="30" t="s">
        <v>60</v>
      </c>
      <c r="C54" s="257" t="s">
        <v>61</v>
      </c>
      <c r="D54" s="257"/>
      <c r="E54" s="257"/>
      <c r="F54" s="257"/>
      <c r="G54" s="257"/>
      <c r="H54" s="257"/>
      <c r="I54" s="177" t="str">
        <f>IF([1]Pravesh!H210="B",[1]Pravesh!J156,"N.A.")</f>
        <v>N.A.</v>
      </c>
      <c r="J54" s="178"/>
    </row>
    <row r="55" spans="1:10" ht="18" customHeight="1">
      <c r="A55" s="252"/>
      <c r="B55" s="188" t="s">
        <v>62</v>
      </c>
      <c r="C55" s="248" t="s">
        <v>63</v>
      </c>
      <c r="D55" s="248"/>
      <c r="E55" s="248"/>
      <c r="F55" s="248"/>
      <c r="G55" s="248"/>
      <c r="H55" s="248"/>
      <c r="I55" s="236" t="str">
        <f>IF([1]Pravesh!H210="B",[1]Pravesh!J157,"N.A.")</f>
        <v>N.A.</v>
      </c>
      <c r="J55" s="237"/>
    </row>
    <row r="56" spans="1:10">
      <c r="A56" s="252"/>
      <c r="B56" s="188"/>
      <c r="C56" s="248"/>
      <c r="D56" s="248"/>
      <c r="E56" s="248"/>
      <c r="F56" s="248"/>
      <c r="G56" s="248"/>
      <c r="H56" s="248"/>
      <c r="I56" s="238"/>
      <c r="J56" s="239"/>
    </row>
    <row r="57" spans="1:10" ht="18" customHeight="1">
      <c r="A57" s="223">
        <v>16</v>
      </c>
      <c r="B57" s="189" t="s">
        <v>64</v>
      </c>
      <c r="C57" s="190"/>
      <c r="D57" s="190"/>
      <c r="E57" s="190"/>
      <c r="F57" s="190"/>
      <c r="G57" s="190"/>
      <c r="H57" s="191"/>
      <c r="I57" s="232"/>
      <c r="J57" s="209"/>
    </row>
    <row r="58" spans="1:10">
      <c r="A58" s="224"/>
      <c r="B58" s="205"/>
      <c r="C58" s="206"/>
      <c r="D58" s="206"/>
      <c r="E58" s="206"/>
      <c r="F58" s="206"/>
      <c r="G58" s="206"/>
      <c r="H58" s="207"/>
      <c r="I58" s="210"/>
      <c r="J58" s="211"/>
    </row>
    <row r="59" spans="1:10" ht="18" customHeight="1">
      <c r="A59" s="224"/>
      <c r="B59" s="240" t="s">
        <v>52</v>
      </c>
      <c r="C59" s="35" t="s">
        <v>58</v>
      </c>
      <c r="D59" s="183" t="s">
        <v>65</v>
      </c>
      <c r="E59" s="184"/>
      <c r="F59" s="184"/>
      <c r="G59" s="184"/>
      <c r="H59" s="185"/>
      <c r="I59" s="177" t="str">
        <f>IF([1]Pravesh!B140&gt;7,IF([1]Pravesh!H210="B",[1]Pravesh!J155,"N.A.."))</f>
        <v>N.A..</v>
      </c>
      <c r="J59" s="178"/>
    </row>
    <row r="60" spans="1:10" ht="18" customHeight="1">
      <c r="A60" s="224"/>
      <c r="B60" s="241"/>
      <c r="C60" s="246" t="s">
        <v>60</v>
      </c>
      <c r="D60" s="189" t="s">
        <v>66</v>
      </c>
      <c r="E60" s="190"/>
      <c r="F60" s="190"/>
      <c r="G60" s="190"/>
      <c r="H60" s="191"/>
      <c r="I60" s="236" t="str">
        <f>IF([1]Pravesh!B140&gt;7,IF([1]Pravesh!H210="B",[1]Pravesh!J155,"N.A.."))</f>
        <v>N.A..</v>
      </c>
      <c r="J60" s="237"/>
    </row>
    <row r="61" spans="1:10">
      <c r="A61" s="224"/>
      <c r="B61" s="241"/>
      <c r="C61" s="247"/>
      <c r="D61" s="205"/>
      <c r="E61" s="206"/>
      <c r="F61" s="206"/>
      <c r="G61" s="206"/>
      <c r="H61" s="207"/>
      <c r="I61" s="238"/>
      <c r="J61" s="239"/>
    </row>
    <row r="62" spans="1:10" ht="18" customHeight="1">
      <c r="A62" s="224"/>
      <c r="B62" s="241"/>
      <c r="C62" s="189" t="s">
        <v>67</v>
      </c>
      <c r="D62" s="190"/>
      <c r="E62" s="190"/>
      <c r="F62" s="190"/>
      <c r="G62" s="190"/>
      <c r="H62" s="191"/>
      <c r="I62" s="236" t="str">
        <f ca="1">IF([1]Pravesh!H210="B",MIN(PROV!I59:J61),"N.A.")</f>
        <v>N.A.</v>
      </c>
      <c r="J62" s="237"/>
    </row>
    <row r="63" spans="1:10">
      <c r="A63" s="224"/>
      <c r="B63" s="242"/>
      <c r="C63" s="205"/>
      <c r="D63" s="206"/>
      <c r="E63" s="206"/>
      <c r="F63" s="206"/>
      <c r="G63" s="206"/>
      <c r="H63" s="207"/>
      <c r="I63" s="238"/>
      <c r="J63" s="239"/>
    </row>
    <row r="64" spans="1:10" ht="18" customHeight="1">
      <c r="A64" s="224"/>
      <c r="B64" s="240" t="s">
        <v>54</v>
      </c>
      <c r="C64" s="243" t="s">
        <v>68</v>
      </c>
      <c r="D64" s="244"/>
      <c r="E64" s="244"/>
      <c r="F64" s="244"/>
      <c r="G64" s="244"/>
      <c r="H64" s="245"/>
      <c r="I64" s="182"/>
      <c r="J64" s="182"/>
    </row>
    <row r="65" spans="1:10" ht="18" customHeight="1">
      <c r="A65" s="224"/>
      <c r="B65" s="241"/>
      <c r="C65" s="35" t="s">
        <v>58</v>
      </c>
      <c r="D65" s="183" t="s">
        <v>65</v>
      </c>
      <c r="E65" s="184"/>
      <c r="F65" s="184"/>
      <c r="G65" s="184"/>
      <c r="H65" s="185"/>
      <c r="I65" s="182" t="s">
        <v>15</v>
      </c>
      <c r="J65" s="182"/>
    </row>
    <row r="66" spans="1:10" ht="18" customHeight="1">
      <c r="A66" s="224"/>
      <c r="B66" s="241"/>
      <c r="C66" s="246" t="s">
        <v>60</v>
      </c>
      <c r="D66" s="228" t="s">
        <v>69</v>
      </c>
      <c r="E66" s="229"/>
      <c r="F66" s="229"/>
      <c r="G66" s="229"/>
      <c r="H66" s="230"/>
      <c r="I66" s="232" t="s">
        <v>15</v>
      </c>
      <c r="J66" s="209"/>
    </row>
    <row r="67" spans="1:10">
      <c r="A67" s="224"/>
      <c r="B67" s="242"/>
      <c r="C67" s="247"/>
      <c r="D67" s="231"/>
      <c r="E67" s="218"/>
      <c r="F67" s="218"/>
      <c r="G67" s="218"/>
      <c r="H67" s="219"/>
      <c r="I67" s="210"/>
      <c r="J67" s="211"/>
    </row>
    <row r="68" spans="1:10" ht="18" customHeight="1">
      <c r="A68" s="224"/>
      <c r="B68" s="228" t="s">
        <v>64</v>
      </c>
      <c r="C68" s="229"/>
      <c r="D68" s="229"/>
      <c r="E68" s="229"/>
      <c r="F68" s="229"/>
      <c r="G68" s="229"/>
      <c r="H68" s="230"/>
      <c r="I68" s="236" t="str">
        <f ca="1">IF([1]Pravesh!B140&gt;0,IF([1]Pravesh!H210="B",PROV!I62,"N.A."))</f>
        <v>N.A.</v>
      </c>
      <c r="J68" s="237"/>
    </row>
    <row r="69" spans="1:10">
      <c r="A69" s="249"/>
      <c r="B69" s="233"/>
      <c r="C69" s="234"/>
      <c r="D69" s="234"/>
      <c r="E69" s="234"/>
      <c r="F69" s="234"/>
      <c r="G69" s="234"/>
      <c r="H69" s="235"/>
      <c r="I69" s="238"/>
      <c r="J69" s="239"/>
    </row>
    <row r="70" spans="1:10" ht="18" customHeight="1">
      <c r="A70" s="29" t="s">
        <v>70</v>
      </c>
      <c r="B70" s="183" t="s">
        <v>71</v>
      </c>
      <c r="C70" s="184"/>
      <c r="D70" s="184"/>
      <c r="E70" s="184"/>
      <c r="F70" s="184"/>
      <c r="G70" s="184"/>
      <c r="H70" s="185"/>
      <c r="I70" s="182"/>
      <c r="J70" s="182"/>
    </row>
    <row r="71" spans="1:10" ht="18" customHeight="1">
      <c r="A71" s="223">
        <v>17</v>
      </c>
      <c r="B71" s="225" t="s">
        <v>72</v>
      </c>
      <c r="C71" s="226"/>
      <c r="D71" s="226"/>
      <c r="E71" s="226"/>
      <c r="F71" s="226"/>
      <c r="G71" s="226"/>
      <c r="H71" s="227"/>
      <c r="I71" s="182"/>
      <c r="J71" s="182"/>
    </row>
    <row r="72" spans="1:10" ht="18" customHeight="1">
      <c r="A72" s="224"/>
      <c r="B72" s="217" t="s">
        <v>73</v>
      </c>
      <c r="C72" s="217"/>
      <c r="D72" s="217"/>
      <c r="E72" s="38"/>
      <c r="F72" s="218" t="s">
        <v>74</v>
      </c>
      <c r="G72" s="218"/>
      <c r="H72" s="219"/>
      <c r="I72" s="181" t="str">
        <f>IF([1]Pravesh!H210="B",[1]Pravesh!H183,"N.A.")</f>
        <v>N.A.</v>
      </c>
      <c r="J72" s="181"/>
    </row>
    <row r="73" spans="1:10" ht="18" customHeight="1">
      <c r="A73" s="224"/>
      <c r="B73" s="217" t="s">
        <v>75</v>
      </c>
      <c r="C73" s="217"/>
      <c r="D73" s="217"/>
      <c r="E73" s="38"/>
      <c r="F73" s="212" t="s">
        <v>76</v>
      </c>
      <c r="G73" s="212"/>
      <c r="H73" s="213"/>
      <c r="I73" s="208" t="str">
        <f>IF([1]Pravesh!H210="B",[1]Pravesh!H184,"N.A.")</f>
        <v>N.A.</v>
      </c>
      <c r="J73" s="214"/>
    </row>
    <row r="74" spans="1:10">
      <c r="A74" s="224"/>
      <c r="B74" s="217"/>
      <c r="C74" s="217"/>
      <c r="D74" s="217"/>
      <c r="E74" s="39"/>
      <c r="F74" s="212"/>
      <c r="G74" s="212"/>
      <c r="H74" s="213"/>
      <c r="I74" s="215"/>
      <c r="J74" s="216"/>
    </row>
    <row r="75" spans="1:10" ht="18" customHeight="1">
      <c r="A75" s="224"/>
      <c r="B75" s="217" t="s">
        <v>77</v>
      </c>
      <c r="C75" s="217"/>
      <c r="D75" s="217"/>
      <c r="E75" s="38"/>
      <c r="F75" s="212" t="s">
        <v>78</v>
      </c>
      <c r="G75" s="212"/>
      <c r="H75" s="213"/>
      <c r="I75" s="208" t="str">
        <f>IF([1]Pravesh!H210="B",[1]Pravesh!H185,"N.A.")</f>
        <v>N.A.</v>
      </c>
      <c r="J75" s="214"/>
    </row>
    <row r="76" spans="1:10">
      <c r="A76" s="224"/>
      <c r="B76" s="217"/>
      <c r="C76" s="217"/>
      <c r="D76" s="217"/>
      <c r="E76" s="39"/>
      <c r="F76" s="212"/>
      <c r="G76" s="212"/>
      <c r="H76" s="213"/>
      <c r="I76" s="215"/>
      <c r="J76" s="216"/>
    </row>
    <row r="77" spans="1:10" ht="18" customHeight="1">
      <c r="A77" s="224"/>
      <c r="B77" s="217" t="s">
        <v>79</v>
      </c>
      <c r="C77" s="217"/>
      <c r="D77" s="217"/>
      <c r="E77" s="38"/>
      <c r="F77" s="218" t="s">
        <v>80</v>
      </c>
      <c r="G77" s="218"/>
      <c r="H77" s="219"/>
      <c r="I77" s="181" t="str">
        <f>IF([1]Pravesh!H210="B",[1]Pravesh!H186,"N.A.")</f>
        <v>N.A.</v>
      </c>
      <c r="J77" s="181"/>
    </row>
    <row r="78" spans="1:10">
      <c r="A78" s="224"/>
      <c r="B78" s="33"/>
      <c r="C78" s="33"/>
      <c r="D78" s="33"/>
      <c r="E78" s="40"/>
      <c r="F78" s="218"/>
      <c r="G78" s="218"/>
      <c r="H78" s="219"/>
      <c r="I78" s="181"/>
      <c r="J78" s="181"/>
    </row>
    <row r="79" spans="1:10" ht="18.75" thickBot="1">
      <c r="A79" s="224"/>
      <c r="B79" s="33"/>
      <c r="C79" s="33"/>
      <c r="D79" s="33"/>
      <c r="E79" s="40"/>
      <c r="F79" s="220"/>
      <c r="G79" s="220"/>
      <c r="H79" s="221"/>
      <c r="I79" s="181"/>
      <c r="J79" s="181"/>
    </row>
    <row r="80" spans="1:10">
      <c r="A80" s="224"/>
      <c r="B80" s="33"/>
      <c r="C80" s="33"/>
      <c r="D80" s="41"/>
      <c r="E80" s="42"/>
      <c r="F80" s="222">
        <v>2</v>
      </c>
      <c r="G80" s="222"/>
      <c r="H80" s="222"/>
      <c r="I80" s="181"/>
      <c r="J80" s="181"/>
    </row>
    <row r="81" spans="1:10">
      <c r="A81" s="29" t="s">
        <v>81</v>
      </c>
      <c r="B81" s="183" t="s">
        <v>82</v>
      </c>
      <c r="C81" s="184"/>
      <c r="D81" s="184"/>
      <c r="E81" s="184"/>
      <c r="F81" s="184"/>
      <c r="G81" s="184"/>
      <c r="H81" s="184"/>
      <c r="I81" s="184"/>
      <c r="J81" s="185"/>
    </row>
    <row r="82" spans="1:10" ht="18" customHeight="1">
      <c r="A82" s="186" t="s">
        <v>83</v>
      </c>
      <c r="B82" s="188" t="s">
        <v>84</v>
      </c>
      <c r="C82" s="188"/>
      <c r="D82" s="188"/>
      <c r="E82" s="189" t="s">
        <v>85</v>
      </c>
      <c r="F82" s="190"/>
      <c r="G82" s="190"/>
      <c r="H82" s="191"/>
      <c r="I82" s="194">
        <f ca="1">MAX(I55,I68)</f>
        <v>0</v>
      </c>
      <c r="J82" s="195"/>
    </row>
    <row r="83" spans="1:10" ht="18" customHeight="1">
      <c r="A83" s="187"/>
      <c r="B83" s="188"/>
      <c r="C83" s="188"/>
      <c r="D83" s="188"/>
      <c r="E83" s="192"/>
      <c r="F83" s="167"/>
      <c r="G83" s="167"/>
      <c r="H83" s="193"/>
      <c r="I83" s="196"/>
      <c r="J83" s="197"/>
    </row>
    <row r="84" spans="1:10" ht="18" customHeight="1">
      <c r="A84" s="186" t="s">
        <v>86</v>
      </c>
      <c r="B84" s="199" t="s">
        <v>87</v>
      </c>
      <c r="C84" s="200"/>
      <c r="D84" s="201"/>
      <c r="E84" s="189" t="s">
        <v>88</v>
      </c>
      <c r="F84" s="190"/>
      <c r="G84" s="190"/>
      <c r="H84" s="191"/>
      <c r="I84" s="208">
        <f>IF([1]Pravesh!D210="A",0,IF([1]Mastersheet!D88="NO",0,[1]Pravesh!K270))</f>
        <v>0</v>
      </c>
      <c r="J84" s="209"/>
    </row>
    <row r="85" spans="1:10">
      <c r="A85" s="198"/>
      <c r="B85" s="202"/>
      <c r="C85" s="203"/>
      <c r="D85" s="204"/>
      <c r="E85" s="205"/>
      <c r="F85" s="206"/>
      <c r="G85" s="206"/>
      <c r="H85" s="207"/>
      <c r="I85" s="210"/>
      <c r="J85" s="211"/>
    </row>
    <row r="86" spans="1:10">
      <c r="A86" s="171">
        <v>5</v>
      </c>
      <c r="B86" s="172"/>
      <c r="C86" s="172"/>
      <c r="D86" s="172"/>
      <c r="E86" s="172"/>
      <c r="F86" s="172"/>
      <c r="G86" s="172"/>
      <c r="H86" s="172"/>
      <c r="I86" s="172"/>
      <c r="J86" s="173"/>
    </row>
    <row r="87" spans="1:10">
      <c r="A87" s="26">
        <v>20</v>
      </c>
      <c r="B87" s="174" t="s">
        <v>89</v>
      </c>
      <c r="C87" s="175"/>
      <c r="D87" s="175"/>
      <c r="E87" s="175"/>
      <c r="F87" s="175"/>
      <c r="G87" s="175"/>
      <c r="H87" s="175"/>
      <c r="I87" s="175"/>
      <c r="J87" s="176"/>
    </row>
    <row r="88" spans="1:10" ht="18" customHeight="1">
      <c r="A88" s="29" t="s">
        <v>52</v>
      </c>
      <c r="B88" s="174" t="s">
        <v>90</v>
      </c>
      <c r="C88" s="175"/>
      <c r="D88" s="175"/>
      <c r="E88" s="175"/>
      <c r="F88" s="175"/>
      <c r="G88" s="175"/>
      <c r="H88" s="176"/>
      <c r="I88" s="177" t="str">
        <f>IF([1]Pravesh!H210="B",[1]Mastersheet!H69,"N.A.")</f>
        <v>N.A.</v>
      </c>
      <c r="J88" s="178"/>
    </row>
    <row r="89" spans="1:10" ht="18" customHeight="1">
      <c r="A89" s="179" t="s">
        <v>54</v>
      </c>
      <c r="B89" s="180" t="s">
        <v>91</v>
      </c>
      <c r="C89" s="180"/>
      <c r="D89" s="180"/>
      <c r="E89" s="180"/>
      <c r="F89" s="180"/>
      <c r="G89" s="180"/>
      <c r="H89" s="180"/>
      <c r="I89" s="181" t="str">
        <f ca="1">IF([1]Pravesh!H210="B",PROV!I84-PROV!I88,"N.A.")</f>
        <v>N.A.</v>
      </c>
      <c r="J89" s="182"/>
    </row>
    <row r="90" spans="1:10">
      <c r="A90" s="179"/>
      <c r="B90" s="180"/>
      <c r="C90" s="180"/>
      <c r="D90" s="180"/>
      <c r="E90" s="180"/>
      <c r="F90" s="180"/>
      <c r="G90" s="180"/>
      <c r="H90" s="180"/>
      <c r="I90" s="182"/>
      <c r="J90" s="182"/>
    </row>
    <row r="91" spans="1:10">
      <c r="A91" s="166" t="s">
        <v>92</v>
      </c>
      <c r="B91" s="166"/>
      <c r="C91" s="166"/>
      <c r="D91" s="166"/>
      <c r="E91" s="166"/>
      <c r="F91" s="166"/>
      <c r="G91" s="166"/>
      <c r="H91" s="166"/>
      <c r="I91" s="166"/>
      <c r="J91" s="166"/>
    </row>
    <row r="92" spans="1:10">
      <c r="A92" s="165"/>
      <c r="B92" s="165"/>
      <c r="C92" s="165"/>
      <c r="D92" s="165"/>
      <c r="E92" s="165"/>
      <c r="F92" s="165"/>
      <c r="G92" s="165"/>
      <c r="H92" s="165"/>
      <c r="I92" s="165"/>
      <c r="J92" s="165"/>
    </row>
    <row r="93" spans="1:10" ht="27" customHeight="1">
      <c r="A93" s="44"/>
      <c r="B93" s="164" t="s">
        <v>93</v>
      </c>
      <c r="C93" s="164"/>
      <c r="D93" s="164"/>
      <c r="E93" s="164"/>
      <c r="F93" s="164"/>
      <c r="G93" s="45">
        <f>[1]Mastersheet!D104</f>
        <v>90</v>
      </c>
      <c r="H93" s="164" t="s">
        <v>94</v>
      </c>
      <c r="I93" s="164"/>
      <c r="J93" s="164"/>
    </row>
    <row r="94" spans="1:10" ht="19.5" customHeight="1">
      <c r="A94" s="167" t="s">
        <v>95</v>
      </c>
      <c r="B94" s="167"/>
      <c r="C94" s="167"/>
      <c r="D94" s="167"/>
      <c r="E94" s="167"/>
      <c r="F94" s="167"/>
      <c r="G94" s="167"/>
      <c r="H94" s="167"/>
      <c r="I94" s="167"/>
      <c r="J94" s="167"/>
    </row>
    <row r="95" spans="1:10" ht="19.5" customHeight="1">
      <c r="A95" s="167"/>
      <c r="B95" s="167"/>
      <c r="C95" s="167"/>
      <c r="D95" s="167"/>
      <c r="E95" s="167"/>
      <c r="F95" s="167"/>
      <c r="G95" s="167"/>
      <c r="H95" s="167"/>
      <c r="I95" s="167"/>
      <c r="J95" s="167"/>
    </row>
    <row r="96" spans="1:10" ht="22.5" customHeight="1">
      <c r="A96" s="167" t="s">
        <v>96</v>
      </c>
      <c r="B96" s="167"/>
      <c r="C96" s="167"/>
      <c r="D96" s="167"/>
      <c r="E96" s="167"/>
      <c r="F96" s="167"/>
      <c r="G96" s="170" t="str">
        <f>[1]Mastersheet!H64</f>
        <v>01/04/2027</v>
      </c>
      <c r="H96" s="168"/>
      <c r="I96" s="168" t="s">
        <v>97</v>
      </c>
      <c r="J96" s="168"/>
    </row>
    <row r="97" spans="1:10" ht="35.25" customHeight="1">
      <c r="A97" s="167" t="s">
        <v>98</v>
      </c>
      <c r="B97" s="167"/>
      <c r="C97" s="167"/>
      <c r="D97" s="167"/>
      <c r="E97" s="167"/>
      <c r="F97" s="167"/>
      <c r="G97" s="168" t="str">
        <f>F6</f>
        <v xml:space="preserve">PRAVESH KUMAR SHARMA </v>
      </c>
      <c r="H97" s="168"/>
      <c r="I97" s="168"/>
      <c r="J97" s="168"/>
    </row>
    <row r="98" spans="1:10" ht="35.25" customHeight="1">
      <c r="A98" s="43"/>
      <c r="B98" s="43"/>
      <c r="C98" s="43"/>
      <c r="D98" s="43"/>
      <c r="E98" s="43"/>
      <c r="F98" s="43"/>
      <c r="G98" s="34"/>
      <c r="H98" s="34"/>
      <c r="I98" s="34"/>
      <c r="J98" s="34"/>
    </row>
    <row r="99" spans="1:10">
      <c r="A99" s="167" t="s">
        <v>99</v>
      </c>
      <c r="B99" s="167"/>
      <c r="C99" s="33"/>
      <c r="D99" s="33"/>
      <c r="E99" s="33"/>
      <c r="F99" s="28"/>
      <c r="G99" s="28"/>
      <c r="H99" s="28"/>
      <c r="I99" s="28"/>
      <c r="J99" s="28"/>
    </row>
    <row r="100" spans="1:10">
      <c r="A100" s="169" t="s">
        <v>100</v>
      </c>
      <c r="B100" s="169"/>
      <c r="C100" s="169"/>
      <c r="D100" s="169"/>
      <c r="E100" s="169"/>
      <c r="F100" s="169"/>
      <c r="G100" s="169"/>
      <c r="H100" s="169"/>
      <c r="I100" s="169"/>
      <c r="J100" s="169"/>
    </row>
    <row r="101" spans="1:10">
      <c r="A101" s="44"/>
      <c r="B101" s="41"/>
      <c r="C101" s="41"/>
      <c r="D101" s="41"/>
      <c r="E101" s="41"/>
      <c r="F101" s="46"/>
      <c r="G101" s="46"/>
      <c r="H101" s="46"/>
      <c r="I101" s="46"/>
      <c r="J101" s="46"/>
    </row>
    <row r="102" spans="1:10">
      <c r="A102" s="44"/>
      <c r="B102" s="41"/>
      <c r="C102" s="41"/>
      <c r="D102" s="41"/>
      <c r="E102" s="41"/>
      <c r="F102" s="46"/>
      <c r="G102" s="46"/>
      <c r="H102" s="46"/>
      <c r="I102" s="46"/>
      <c r="J102" s="46"/>
    </row>
    <row r="103" spans="1:10">
      <c r="A103" s="164" t="s">
        <v>101</v>
      </c>
      <c r="B103" s="164"/>
      <c r="C103" s="164"/>
      <c r="D103" s="164"/>
      <c r="E103" s="164"/>
      <c r="F103" s="164"/>
      <c r="G103" s="164"/>
      <c r="H103" s="164"/>
      <c r="I103" s="164"/>
      <c r="J103" s="164"/>
    </row>
    <row r="104" spans="1:10">
      <c r="A104" s="44">
        <v>1</v>
      </c>
      <c r="B104" s="164" t="s">
        <v>102</v>
      </c>
      <c r="C104" s="164"/>
      <c r="D104" s="164"/>
      <c r="E104" s="164"/>
      <c r="F104" s="164"/>
      <c r="G104" s="164"/>
      <c r="H104" s="164"/>
      <c r="I104" s="164"/>
      <c r="J104" s="164"/>
    </row>
    <row r="105" spans="1:10">
      <c r="A105" s="44">
        <v>2</v>
      </c>
      <c r="B105" s="164" t="str">
        <f>CONCATENATE([1]Mastersheet!G10,"  ","Department")</f>
        <v>COMMISSIONER  COLONISATION  Department</v>
      </c>
      <c r="C105" s="164"/>
      <c r="D105" s="164"/>
      <c r="E105" s="164"/>
      <c r="F105" s="164"/>
      <c r="G105" s="164"/>
      <c r="H105" s="164"/>
      <c r="I105" s="164"/>
      <c r="J105" s="164"/>
    </row>
    <row r="106" spans="1:10">
      <c r="A106" s="44">
        <v>3</v>
      </c>
      <c r="B106" s="164" t="str">
        <f>IF([1]Pravesh!H210="B",[1]Pravesh!B225,[1]Pravesh!D3)</f>
        <v xml:space="preserve">PRAVESH KUMAR SHARMA </v>
      </c>
      <c r="C106" s="164"/>
      <c r="D106" s="164"/>
      <c r="E106" s="164"/>
      <c r="F106" s="164"/>
      <c r="G106" s="164"/>
      <c r="H106" s="164"/>
      <c r="I106" s="164"/>
      <c r="J106" s="164"/>
    </row>
    <row r="107" spans="1:10">
      <c r="A107" s="44"/>
      <c r="B107" s="47" t="str">
        <f>IF([1]Pravesh!H210="B",[1]Pravesh!C404,[1]Mastersheet!B7)</f>
        <v>B-204, KANTA KHATURIYA COLONY , BIKANER-334001</v>
      </c>
      <c r="C107" s="47"/>
      <c r="D107" s="47"/>
      <c r="E107" s="47"/>
      <c r="F107" s="47"/>
      <c r="G107" s="47"/>
      <c r="H107" s="47"/>
      <c r="I107" s="47"/>
      <c r="J107" s="47"/>
    </row>
    <row r="108" spans="1:10">
      <c r="A108" s="44">
        <v>4</v>
      </c>
      <c r="B108" s="164"/>
      <c r="C108" s="164"/>
      <c r="D108" s="164"/>
      <c r="E108" s="164"/>
      <c r="F108" s="164"/>
      <c r="G108" s="164"/>
      <c r="H108" s="164"/>
      <c r="I108" s="164"/>
      <c r="J108" s="164"/>
    </row>
    <row r="109" spans="1:10">
      <c r="A109" s="44">
        <v>5</v>
      </c>
      <c r="B109" s="164"/>
      <c r="C109" s="164"/>
      <c r="D109" s="164"/>
      <c r="E109" s="164"/>
      <c r="F109" s="164"/>
      <c r="G109" s="164"/>
      <c r="H109" s="164"/>
      <c r="I109" s="164"/>
      <c r="J109" s="164"/>
    </row>
    <row r="110" spans="1:10">
      <c r="A110" s="165"/>
      <c r="B110" s="165"/>
      <c r="C110" s="165"/>
      <c r="D110" s="165"/>
      <c r="E110" s="166" t="s">
        <v>103</v>
      </c>
      <c r="F110" s="166"/>
      <c r="G110" s="166"/>
      <c r="H110" s="166"/>
      <c r="I110" s="166"/>
      <c r="J110" s="166"/>
    </row>
  </sheetData>
  <mergeCells count="165">
    <mergeCell ref="A2:J2"/>
    <mergeCell ref="A3:J4"/>
    <mergeCell ref="A5:J5"/>
    <mergeCell ref="B6:E6"/>
    <mergeCell ref="F6:H6"/>
    <mergeCell ref="I6:J10"/>
    <mergeCell ref="A7:A9"/>
    <mergeCell ref="B7:E9"/>
    <mergeCell ref="F7:H9"/>
    <mergeCell ref="B10:E10"/>
    <mergeCell ref="F10:H10"/>
    <mergeCell ref="A11:A12"/>
    <mergeCell ref="B11:E12"/>
    <mergeCell ref="F11:J12"/>
    <mergeCell ref="A13:A16"/>
    <mergeCell ref="B13:E14"/>
    <mergeCell ref="F13:J14"/>
    <mergeCell ref="B15:E15"/>
    <mergeCell ref="F15:J15"/>
    <mergeCell ref="B16:E16"/>
    <mergeCell ref="F16:J16"/>
    <mergeCell ref="B17:E17"/>
    <mergeCell ref="F17:J17"/>
    <mergeCell ref="A18:A19"/>
    <mergeCell ref="B18:E19"/>
    <mergeCell ref="F18:G19"/>
    <mergeCell ref="H18:J19"/>
    <mergeCell ref="A20:A21"/>
    <mergeCell ref="B20:E21"/>
    <mergeCell ref="F20:J21"/>
    <mergeCell ref="A22:A23"/>
    <mergeCell ref="B22:E23"/>
    <mergeCell ref="F22:J22"/>
    <mergeCell ref="F23:J23"/>
    <mergeCell ref="A24:J24"/>
    <mergeCell ref="A25:A29"/>
    <mergeCell ref="B25:J25"/>
    <mergeCell ref="B26:C27"/>
    <mergeCell ref="D26:D28"/>
    <mergeCell ref="E26:G27"/>
    <mergeCell ref="H26:H28"/>
    <mergeCell ref="I26:J28"/>
    <mergeCell ref="B28:C28"/>
    <mergeCell ref="E28:G28"/>
    <mergeCell ref="B29:C29"/>
    <mergeCell ref="E29:G29"/>
    <mergeCell ref="I29:J29"/>
    <mergeCell ref="A30:A38"/>
    <mergeCell ref="B30:E30"/>
    <mergeCell ref="F30:J30"/>
    <mergeCell ref="B31:C32"/>
    <mergeCell ref="D31:D32"/>
    <mergeCell ref="E31:G32"/>
    <mergeCell ref="H31:H33"/>
    <mergeCell ref="I31:J33"/>
    <mergeCell ref="B33:G33"/>
    <mergeCell ref="B34:C34"/>
    <mergeCell ref="E34:G34"/>
    <mergeCell ref="I34:J34"/>
    <mergeCell ref="B35:J35"/>
    <mergeCell ref="B36:H38"/>
    <mergeCell ref="I36:J38"/>
    <mergeCell ref="B39:H39"/>
    <mergeCell ref="I39:J39"/>
    <mergeCell ref="A40:A43"/>
    <mergeCell ref="B40:E40"/>
    <mergeCell ref="F40:J40"/>
    <mergeCell ref="B41:H43"/>
    <mergeCell ref="I41:J43"/>
    <mergeCell ref="A44:J44"/>
    <mergeCell ref="A45:A48"/>
    <mergeCell ref="B45:B46"/>
    <mergeCell ref="C45:H46"/>
    <mergeCell ref="I45:J46"/>
    <mergeCell ref="B47:B48"/>
    <mergeCell ref="C47:H48"/>
    <mergeCell ref="I47:J48"/>
    <mergeCell ref="A49:J50"/>
    <mergeCell ref="A51:A56"/>
    <mergeCell ref="B51:H51"/>
    <mergeCell ref="I51:J51"/>
    <mergeCell ref="C52:H52"/>
    <mergeCell ref="I52:J53"/>
    <mergeCell ref="C53:D53"/>
    <mergeCell ref="F53:H53"/>
    <mergeCell ref="C54:H54"/>
    <mergeCell ref="I54:J54"/>
    <mergeCell ref="B55:B56"/>
    <mergeCell ref="C55:H56"/>
    <mergeCell ref="I55:J56"/>
    <mergeCell ref="A57:A69"/>
    <mergeCell ref="B57:H58"/>
    <mergeCell ref="I57:J58"/>
    <mergeCell ref="B59:B63"/>
    <mergeCell ref="D59:H59"/>
    <mergeCell ref="I59:J59"/>
    <mergeCell ref="C60:C61"/>
    <mergeCell ref="D60:H61"/>
    <mergeCell ref="I60:J61"/>
    <mergeCell ref="C62:H63"/>
    <mergeCell ref="I62:J63"/>
    <mergeCell ref="B64:B67"/>
    <mergeCell ref="C64:H64"/>
    <mergeCell ref="I64:J64"/>
    <mergeCell ref="D65:H65"/>
    <mergeCell ref="I65:J65"/>
    <mergeCell ref="C66:C67"/>
    <mergeCell ref="D66:H67"/>
    <mergeCell ref="I66:J67"/>
    <mergeCell ref="B68:H69"/>
    <mergeCell ref="I68:J69"/>
    <mergeCell ref="B70:H70"/>
    <mergeCell ref="I70:J70"/>
    <mergeCell ref="A71:A80"/>
    <mergeCell ref="B71:H71"/>
    <mergeCell ref="I71:J71"/>
    <mergeCell ref="B72:D72"/>
    <mergeCell ref="F72:H72"/>
    <mergeCell ref="I72:J72"/>
    <mergeCell ref="B73:D74"/>
    <mergeCell ref="F73:H74"/>
    <mergeCell ref="I73:J74"/>
    <mergeCell ref="B75:D76"/>
    <mergeCell ref="F75:H76"/>
    <mergeCell ref="I75:J76"/>
    <mergeCell ref="B77:D77"/>
    <mergeCell ref="F77:H79"/>
    <mergeCell ref="I77:J80"/>
    <mergeCell ref="F80:H80"/>
    <mergeCell ref="B81:J81"/>
    <mergeCell ref="A82:A83"/>
    <mergeCell ref="B82:D83"/>
    <mergeCell ref="E82:H83"/>
    <mergeCell ref="I82:J83"/>
    <mergeCell ref="A84:A85"/>
    <mergeCell ref="B84:D85"/>
    <mergeCell ref="E84:H85"/>
    <mergeCell ref="I84:J85"/>
    <mergeCell ref="A86:J86"/>
    <mergeCell ref="B87:J87"/>
    <mergeCell ref="B88:H88"/>
    <mergeCell ref="I88:J88"/>
    <mergeCell ref="A89:A90"/>
    <mergeCell ref="B89:H90"/>
    <mergeCell ref="I89:J90"/>
    <mergeCell ref="A91:J91"/>
    <mergeCell ref="A92:J92"/>
    <mergeCell ref="B93:F93"/>
    <mergeCell ref="H93:J93"/>
    <mergeCell ref="A94:J95"/>
    <mergeCell ref="A96:F96"/>
    <mergeCell ref="G96:H96"/>
    <mergeCell ref="I96:J96"/>
    <mergeCell ref="A97:F97"/>
    <mergeCell ref="G97:J97"/>
    <mergeCell ref="A99:B99"/>
    <mergeCell ref="A100:J100"/>
    <mergeCell ref="A103:J103"/>
    <mergeCell ref="B104:J104"/>
    <mergeCell ref="B105:J105"/>
    <mergeCell ref="B106:J106"/>
    <mergeCell ref="B108:J108"/>
    <mergeCell ref="B109:J109"/>
    <mergeCell ref="A110:D110"/>
    <mergeCell ref="E110:J110"/>
  </mergeCells>
  <pageMargins left="0.56000000000000005" right="0.36" top="0.61" bottom="0.5" header="0.5" footer="0.47"/>
  <pageSetup paperSize="9" orientation="portrait" r:id="rId1"/>
  <headerFooter alignWithMargins="0">
    <oddFooter>&amp;L16.18.1.22.5.19.8√97263.0458756048</oddFooter>
  </headerFooter>
  <rowBreaks count="2" manualBreakCount="2">
    <brk id="43" max="9" man="1"/>
    <brk id="85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1"/>
  <dimension ref="A1:S135"/>
  <sheetViews>
    <sheetView view="pageBreakPreview" topLeftCell="A76" zoomScaleNormal="100" zoomScaleSheetLayoutView="100" workbookViewId="0">
      <selection activeCell="A92" sqref="A92:G92"/>
    </sheetView>
  </sheetViews>
  <sheetFormatPr defaultRowHeight="18"/>
  <cols>
    <col min="1" max="1" width="7.5703125" style="82" bestFit="1" customWidth="1"/>
    <col min="2" max="2" width="12" style="83" customWidth="1"/>
    <col min="3" max="3" width="11.5703125" style="83" bestFit="1" customWidth="1"/>
    <col min="4" max="4" width="12.140625" style="83" customWidth="1"/>
    <col min="5" max="5" width="15" style="83" customWidth="1"/>
    <col min="6" max="6" width="17.140625" style="83" customWidth="1"/>
    <col min="7" max="7" width="18" style="83" customWidth="1"/>
    <col min="8" max="16384" width="9.140625" style="83"/>
  </cols>
  <sheetData>
    <row r="1" spans="1:19">
      <c r="G1" s="83">
        <v>6</v>
      </c>
    </row>
    <row r="2" spans="1:19" s="85" customFormat="1" ht="15.75">
      <c r="A2" s="401" t="s">
        <v>104</v>
      </c>
      <c r="B2" s="401"/>
      <c r="C2" s="401"/>
      <c r="D2" s="401"/>
      <c r="E2" s="401"/>
      <c r="F2" s="401"/>
      <c r="G2" s="401"/>
      <c r="H2" s="84"/>
      <c r="I2" s="84"/>
    </row>
    <row r="3" spans="1:19" s="85" customFormat="1" ht="15.75">
      <c r="A3" s="401" t="s">
        <v>105</v>
      </c>
      <c r="B3" s="401"/>
      <c r="C3" s="401"/>
      <c r="D3" s="401"/>
      <c r="E3" s="401"/>
      <c r="F3" s="401"/>
      <c r="G3" s="401"/>
      <c r="H3" s="84"/>
      <c r="I3" s="84"/>
    </row>
    <row r="4" spans="1:19" s="85" customFormat="1" ht="15.75">
      <c r="A4" s="403" t="s">
        <v>106</v>
      </c>
      <c r="B4" s="403"/>
      <c r="C4" s="403"/>
      <c r="D4" s="403"/>
      <c r="E4" s="403"/>
      <c r="F4" s="403"/>
      <c r="G4" s="403"/>
      <c r="H4" s="84"/>
      <c r="I4" s="84"/>
    </row>
    <row r="5" spans="1:19">
      <c r="A5" s="401" t="s">
        <v>107</v>
      </c>
      <c r="B5" s="401"/>
      <c r="C5" s="401"/>
      <c r="D5" s="401"/>
      <c r="E5" s="401"/>
      <c r="F5" s="401"/>
      <c r="G5" s="401"/>
      <c r="H5" s="84"/>
      <c r="I5" s="84"/>
      <c r="J5" s="85"/>
      <c r="K5" s="413"/>
      <c r="L5" s="413"/>
      <c r="M5" s="413"/>
      <c r="N5" s="413"/>
      <c r="O5" s="413"/>
      <c r="P5" s="413"/>
      <c r="Q5" s="413"/>
      <c r="R5" s="413"/>
      <c r="S5" s="413"/>
    </row>
    <row r="6" spans="1:19">
      <c r="A6" s="87">
        <v>1</v>
      </c>
      <c r="B6" s="376" t="s">
        <v>108</v>
      </c>
      <c r="C6" s="376"/>
      <c r="D6" s="376"/>
      <c r="E6" s="376" t="str">
        <f>[1]Mastersheet!$B$3</f>
        <v xml:space="preserve">PRAVESH KUMAR SHARMA </v>
      </c>
      <c r="F6" s="376"/>
      <c r="G6" s="376"/>
    </row>
    <row r="7" spans="1:19">
      <c r="A7" s="379">
        <v>2</v>
      </c>
      <c r="B7" s="376" t="s">
        <v>109</v>
      </c>
      <c r="C7" s="376"/>
      <c r="D7" s="376"/>
      <c r="E7" s="402">
        <f>[1]Mastersheet!$C$62</f>
        <v>24549</v>
      </c>
      <c r="F7" s="402"/>
      <c r="G7" s="402"/>
    </row>
    <row r="8" spans="1:19">
      <c r="A8" s="380"/>
      <c r="B8" s="376" t="s">
        <v>110</v>
      </c>
      <c r="C8" s="376"/>
      <c r="D8" s="376"/>
      <c r="E8" s="402" t="str">
        <f>[1]Mastersheet!$H$62</f>
        <v>31/03/2027</v>
      </c>
      <c r="F8" s="402"/>
      <c r="G8" s="402"/>
    </row>
    <row r="9" spans="1:19">
      <c r="A9" s="395">
        <v>3</v>
      </c>
      <c r="B9" s="388" t="s">
        <v>111</v>
      </c>
      <c r="C9" s="389"/>
      <c r="D9" s="390"/>
      <c r="E9" s="88">
        <v>1</v>
      </c>
      <c r="F9" s="399"/>
      <c r="G9" s="399"/>
    </row>
    <row r="10" spans="1:19">
      <c r="A10" s="395"/>
      <c r="B10" s="396"/>
      <c r="C10" s="397"/>
      <c r="D10" s="398"/>
      <c r="E10" s="88">
        <v>2</v>
      </c>
      <c r="F10" s="399"/>
      <c r="G10" s="399"/>
    </row>
    <row r="11" spans="1:19">
      <c r="A11" s="395"/>
      <c r="B11" s="391"/>
      <c r="C11" s="392"/>
      <c r="D11" s="393"/>
      <c r="E11" s="88">
        <v>3</v>
      </c>
      <c r="F11" s="399"/>
      <c r="G11" s="399"/>
    </row>
    <row r="12" spans="1:19" ht="18" customHeight="1">
      <c r="A12" s="395"/>
      <c r="B12" s="395" t="s">
        <v>112</v>
      </c>
      <c r="C12" s="400" t="s">
        <v>113</v>
      </c>
      <c r="D12" s="400"/>
      <c r="E12" s="400"/>
      <c r="F12" s="400"/>
      <c r="G12" s="400"/>
    </row>
    <row r="13" spans="1:19">
      <c r="A13" s="395"/>
      <c r="B13" s="395"/>
      <c r="C13" s="400"/>
      <c r="D13" s="400"/>
      <c r="E13" s="400"/>
      <c r="F13" s="400"/>
      <c r="G13" s="400"/>
    </row>
    <row r="14" spans="1:19" ht="18" customHeight="1">
      <c r="A14" s="395"/>
      <c r="B14" s="395" t="s">
        <v>114</v>
      </c>
      <c r="C14" s="400" t="s">
        <v>115</v>
      </c>
      <c r="D14" s="400"/>
      <c r="E14" s="400"/>
      <c r="F14" s="400"/>
      <c r="G14" s="400"/>
    </row>
    <row r="15" spans="1:19">
      <c r="A15" s="395"/>
      <c r="B15" s="395"/>
      <c r="C15" s="400"/>
      <c r="D15" s="400"/>
      <c r="E15" s="400"/>
      <c r="F15" s="400"/>
      <c r="G15" s="400"/>
    </row>
    <row r="16" spans="1:19">
      <c r="A16" s="395"/>
      <c r="B16" s="395"/>
      <c r="C16" s="400"/>
      <c r="D16" s="400"/>
      <c r="E16" s="400"/>
      <c r="F16" s="400"/>
      <c r="G16" s="400"/>
    </row>
    <row r="17" spans="1:7" ht="18" customHeight="1">
      <c r="A17" s="395"/>
      <c r="B17" s="395" t="s">
        <v>62</v>
      </c>
      <c r="C17" s="400" t="s">
        <v>116</v>
      </c>
      <c r="D17" s="400"/>
      <c r="E17" s="400"/>
      <c r="F17" s="400"/>
      <c r="G17" s="400"/>
    </row>
    <row r="18" spans="1:7" ht="18.75" customHeight="1">
      <c r="A18" s="395"/>
      <c r="B18" s="395"/>
      <c r="C18" s="400"/>
      <c r="D18" s="400"/>
      <c r="E18" s="400"/>
      <c r="F18" s="400"/>
      <c r="G18" s="400"/>
    </row>
    <row r="19" spans="1:7">
      <c r="A19" s="87">
        <v>4</v>
      </c>
      <c r="B19" s="376" t="s">
        <v>117</v>
      </c>
      <c r="C19" s="376"/>
      <c r="D19" s="376"/>
      <c r="E19" s="387" t="str">
        <f>'[1]Family data'!$B$4</f>
        <v>5.10  Ft</v>
      </c>
      <c r="F19" s="387"/>
      <c r="G19" s="387"/>
    </row>
    <row r="20" spans="1:7">
      <c r="A20" s="379">
        <v>5</v>
      </c>
      <c r="B20" s="388" t="s">
        <v>118</v>
      </c>
      <c r="C20" s="389"/>
      <c r="D20" s="390"/>
      <c r="E20" s="394" t="str">
        <f>'[1]Family data'!$B$5</f>
        <v>INJURY SCAR ON RIGHT SIDE EYE</v>
      </c>
      <c r="F20" s="394"/>
      <c r="G20" s="394"/>
    </row>
    <row r="21" spans="1:7" ht="8.25" customHeight="1">
      <c r="A21" s="380"/>
      <c r="B21" s="391"/>
      <c r="C21" s="392"/>
      <c r="D21" s="393"/>
      <c r="E21" s="394"/>
      <c r="F21" s="394"/>
      <c r="G21" s="394"/>
    </row>
    <row r="22" spans="1:7">
      <c r="A22" s="379">
        <v>6</v>
      </c>
      <c r="B22" s="371" t="s">
        <v>119</v>
      </c>
      <c r="C22" s="371"/>
      <c r="D22" s="371"/>
      <c r="E22" s="371"/>
      <c r="F22" s="371"/>
      <c r="G22" s="371"/>
    </row>
    <row r="23" spans="1:7">
      <c r="A23" s="380"/>
      <c r="B23" s="371"/>
      <c r="C23" s="371"/>
      <c r="D23" s="371"/>
      <c r="E23" s="371"/>
      <c r="F23" s="371"/>
      <c r="G23" s="371"/>
    </row>
    <row r="24" spans="1:7">
      <c r="A24" s="379">
        <v>7</v>
      </c>
      <c r="B24" s="371" t="s">
        <v>120</v>
      </c>
      <c r="C24" s="371"/>
      <c r="D24" s="371"/>
      <c r="E24" s="381" t="str">
        <f>[1]Mastersheet!$B$7</f>
        <v>B-204, KANTA KHATURIYA COLONY , BIKANER-334001</v>
      </c>
      <c r="F24" s="382"/>
      <c r="G24" s="383"/>
    </row>
    <row r="25" spans="1:7">
      <c r="A25" s="380"/>
      <c r="B25" s="371"/>
      <c r="C25" s="371"/>
      <c r="D25" s="371"/>
      <c r="E25" s="384"/>
      <c r="F25" s="385"/>
      <c r="G25" s="386"/>
    </row>
    <row r="26" spans="1:7" ht="18" customHeight="1">
      <c r="A26" s="379">
        <v>8</v>
      </c>
      <c r="B26" s="371" t="s">
        <v>182</v>
      </c>
      <c r="C26" s="371"/>
      <c r="D26" s="371"/>
      <c r="E26" s="381" t="str">
        <f>[1]Mastersheet!$B$8</f>
        <v>B-204, KANTA KHATURIYA COLONY , BIKANER-334001</v>
      </c>
      <c r="F26" s="382"/>
      <c r="G26" s="383"/>
    </row>
    <row r="27" spans="1:7">
      <c r="A27" s="380"/>
      <c r="B27" s="371"/>
      <c r="C27" s="371"/>
      <c r="D27" s="371"/>
      <c r="E27" s="384"/>
      <c r="F27" s="385"/>
      <c r="G27" s="386"/>
    </row>
    <row r="28" spans="1:7">
      <c r="A28" s="87">
        <v>9</v>
      </c>
      <c r="B28" s="371" t="str">
        <f>[1]CIFMS!B5</f>
        <v>Father Name</v>
      </c>
      <c r="C28" s="371"/>
      <c r="D28" s="371"/>
      <c r="E28" s="371" t="str">
        <f>[1]Mastersheet!$G$3</f>
        <v>MAHAVEER PRASAD SHARMA</v>
      </c>
      <c r="F28" s="371"/>
      <c r="G28" s="371"/>
    </row>
    <row r="29" spans="1:7" ht="18" customHeight="1">
      <c r="A29" s="372">
        <v>10</v>
      </c>
      <c r="B29" s="375" t="s">
        <v>122</v>
      </c>
      <c r="C29" s="375"/>
      <c r="D29" s="375"/>
      <c r="E29" s="375"/>
      <c r="F29" s="376" t="str">
        <f>PROPER([1]Pravesh!$I$197)</f>
        <v>Treasury  Bikaner</v>
      </c>
      <c r="G29" s="376"/>
    </row>
    <row r="30" spans="1:7">
      <c r="A30" s="373"/>
      <c r="B30" s="375"/>
      <c r="C30" s="375"/>
      <c r="D30" s="375"/>
      <c r="E30" s="375"/>
      <c r="F30" s="376" t="str">
        <f>[1]Mastersheet!$H$26</f>
        <v>SBI</v>
      </c>
      <c r="G30" s="376"/>
    </row>
    <row r="31" spans="1:7" ht="28.5" customHeight="1">
      <c r="A31" s="374"/>
      <c r="B31" s="375"/>
      <c r="C31" s="375"/>
      <c r="D31" s="375"/>
      <c r="E31" s="375"/>
      <c r="F31" s="377" t="str">
        <f>PROPER([1]Mastersheet!$H$27)</f>
        <v>Jnv Branch, Bikaner</v>
      </c>
      <c r="G31" s="378"/>
    </row>
    <row r="32" spans="1:7">
      <c r="A32" s="399">
        <v>11</v>
      </c>
      <c r="B32" s="407" t="str">
        <f>IF('[1]Family data'!$H$6="Live","Joint photograph of ","Single  photograph of ")</f>
        <v xml:space="preserve">Joint photograph of </v>
      </c>
      <c r="C32" s="407"/>
      <c r="D32" s="51" t="str">
        <f>'[1]Family data'!$F$3</f>
        <v>Shri</v>
      </c>
      <c r="E32" s="408" t="str">
        <f>[1]Mastersheet!$B$3</f>
        <v xml:space="preserve">PRAVESH KUMAR SHARMA </v>
      </c>
      <c r="F32" s="408"/>
      <c r="G32" s="409"/>
    </row>
    <row r="33" spans="1:7">
      <c r="A33" s="399"/>
      <c r="B33" s="50" t="str">
        <f>IF('[1]Family data'!$H$6="Death","","with ")</f>
        <v xml:space="preserve">with </v>
      </c>
      <c r="C33" s="50" t="str">
        <f>IF('[1]Family data'!$H$6="Death","",IF($D$32="Shri","wife","husband"))</f>
        <v>wife</v>
      </c>
      <c r="D33" s="52" t="str">
        <f>IF('[1]Family data'!$H$6="Death","",IF($D$32="Shri","Smt","Shri"))</f>
        <v>Smt</v>
      </c>
      <c r="E33" s="408" t="str">
        <f>IF('[1]Family data'!$H$6="Death","",'[1]Family data'!$H$4)</f>
        <v>TEQE</v>
      </c>
      <c r="F33" s="408"/>
      <c r="G33" s="409"/>
    </row>
    <row r="34" spans="1:7" ht="18.75" thickBot="1">
      <c r="A34" s="86"/>
      <c r="B34" s="89" t="s">
        <v>123</v>
      </c>
      <c r="C34" s="89"/>
      <c r="D34" s="89"/>
      <c r="E34" s="89"/>
      <c r="F34" s="410" t="str">
        <f>[1]C3!A24</f>
        <v/>
      </c>
      <c r="G34" s="410"/>
    </row>
    <row r="35" spans="1:7">
      <c r="A35" s="86"/>
      <c r="B35" s="361"/>
      <c r="C35" s="362"/>
      <c r="D35" s="362"/>
      <c r="E35" s="363"/>
      <c r="F35" s="411" t="str">
        <f>[1]C3!B24</f>
        <v/>
      </c>
      <c r="G35" s="412"/>
    </row>
    <row r="36" spans="1:7">
      <c r="A36" s="86"/>
      <c r="B36" s="364"/>
      <c r="C36" s="365"/>
      <c r="D36" s="365"/>
      <c r="E36" s="366"/>
      <c r="F36" s="411"/>
      <c r="G36" s="412"/>
    </row>
    <row r="37" spans="1:7">
      <c r="A37" s="86"/>
      <c r="B37" s="364"/>
      <c r="C37" s="365"/>
      <c r="D37" s="365"/>
      <c r="E37" s="366"/>
      <c r="F37" s="411"/>
      <c r="G37" s="412"/>
    </row>
    <row r="38" spans="1:7">
      <c r="A38" s="86"/>
      <c r="B38" s="364"/>
      <c r="C38" s="365"/>
      <c r="D38" s="365"/>
      <c r="E38" s="366"/>
      <c r="F38" s="411"/>
      <c r="G38" s="412"/>
    </row>
    <row r="39" spans="1:7" ht="18.75" thickBot="1">
      <c r="A39" s="86"/>
      <c r="B39" s="367"/>
      <c r="C39" s="368"/>
      <c r="D39" s="368"/>
      <c r="E39" s="369"/>
      <c r="F39" s="89"/>
      <c r="G39" s="89"/>
    </row>
    <row r="40" spans="1:7">
      <c r="A40" s="86"/>
      <c r="B40" s="89"/>
      <c r="C40" s="89"/>
      <c r="D40" s="89"/>
      <c r="E40" s="89"/>
      <c r="F40" s="355" t="s">
        <v>124</v>
      </c>
      <c r="G40" s="355"/>
    </row>
    <row r="41" spans="1:7" ht="18" customHeight="1">
      <c r="A41" s="89"/>
      <c r="B41" s="356" t="str">
        <f>IF('[1]Family data'!H6="Death","Attested Single Photograph","Attested Joint Photograph")</f>
        <v>Attested Joint Photograph</v>
      </c>
      <c r="C41" s="356"/>
      <c r="D41" s="356"/>
      <c r="E41" s="89"/>
      <c r="F41" s="92" t="s">
        <v>125</v>
      </c>
      <c r="G41" s="89"/>
    </row>
    <row r="42" spans="1:7" ht="18" customHeight="1">
      <c r="A42" s="89"/>
      <c r="B42" s="92" t="s">
        <v>126</v>
      </c>
      <c r="C42" s="93" t="str">
        <f>[1]Pravesh!$I$201</f>
        <v/>
      </c>
      <c r="D42" s="92"/>
      <c r="E42" s="89"/>
      <c r="F42" s="92"/>
      <c r="G42" s="92"/>
    </row>
    <row r="43" spans="1:7" ht="12.75" customHeight="1">
      <c r="A43" s="91"/>
      <c r="B43" s="92"/>
      <c r="C43" s="92"/>
      <c r="D43" s="89"/>
      <c r="E43" s="89"/>
      <c r="F43" s="89"/>
      <c r="G43" s="89"/>
    </row>
    <row r="44" spans="1:7" ht="15.75" customHeight="1">
      <c r="A44" s="91"/>
      <c r="B44" s="94"/>
      <c r="C44" s="92"/>
      <c r="D44" s="89"/>
      <c r="E44" s="355" t="s">
        <v>127</v>
      </c>
      <c r="F44" s="355"/>
      <c r="G44" s="355"/>
    </row>
    <row r="45" spans="1:7">
      <c r="A45" s="89"/>
      <c r="B45" s="89"/>
      <c r="C45" s="89"/>
      <c r="D45" s="89"/>
      <c r="E45" s="355"/>
      <c r="F45" s="355"/>
      <c r="G45" s="355"/>
    </row>
    <row r="46" spans="1:7">
      <c r="A46" s="89"/>
      <c r="B46" s="89"/>
      <c r="C46" s="89"/>
      <c r="D46" s="89"/>
      <c r="E46" s="91"/>
      <c r="F46" s="91"/>
      <c r="G46" s="95">
        <v>7</v>
      </c>
    </row>
    <row r="47" spans="1:7">
      <c r="A47" s="401" t="s">
        <v>104</v>
      </c>
      <c r="B47" s="401"/>
      <c r="C47" s="401"/>
      <c r="D47" s="401"/>
      <c r="E47" s="401"/>
      <c r="F47" s="401"/>
      <c r="G47" s="401"/>
    </row>
    <row r="48" spans="1:7">
      <c r="A48" s="401" t="s">
        <v>105</v>
      </c>
      <c r="B48" s="401"/>
      <c r="C48" s="401"/>
      <c r="D48" s="401"/>
      <c r="E48" s="401"/>
      <c r="F48" s="401"/>
      <c r="G48" s="401"/>
    </row>
    <row r="49" spans="1:7">
      <c r="A49" s="403" t="s">
        <v>106</v>
      </c>
      <c r="B49" s="403"/>
      <c r="C49" s="403"/>
      <c r="D49" s="403"/>
      <c r="E49" s="403"/>
      <c r="F49" s="403"/>
      <c r="G49" s="403"/>
    </row>
    <row r="50" spans="1:7">
      <c r="A50" s="401" t="s">
        <v>107</v>
      </c>
      <c r="B50" s="401"/>
      <c r="C50" s="401"/>
      <c r="D50" s="401"/>
      <c r="E50" s="401"/>
      <c r="F50" s="401"/>
      <c r="G50" s="401"/>
    </row>
    <row r="51" spans="1:7">
      <c r="A51" s="87">
        <v>1</v>
      </c>
      <c r="B51" s="376" t="s">
        <v>108</v>
      </c>
      <c r="C51" s="376"/>
      <c r="D51" s="376"/>
      <c r="E51" s="376" t="str">
        <f>[1]Mastersheet!$B$3</f>
        <v xml:space="preserve">PRAVESH KUMAR SHARMA </v>
      </c>
      <c r="F51" s="376"/>
      <c r="G51" s="376"/>
    </row>
    <row r="52" spans="1:7">
      <c r="A52" s="379">
        <v>2</v>
      </c>
      <c r="B52" s="376" t="s">
        <v>109</v>
      </c>
      <c r="C52" s="376"/>
      <c r="D52" s="376"/>
      <c r="E52" s="402">
        <f>[1]Mastersheet!$C$62</f>
        <v>24549</v>
      </c>
      <c r="F52" s="402"/>
      <c r="G52" s="402"/>
    </row>
    <row r="53" spans="1:7">
      <c r="A53" s="380"/>
      <c r="B53" s="376" t="s">
        <v>110</v>
      </c>
      <c r="C53" s="376"/>
      <c r="D53" s="376"/>
      <c r="E53" s="402" t="str">
        <f>[1]Mastersheet!$H$62</f>
        <v>31/03/2027</v>
      </c>
      <c r="F53" s="402"/>
      <c r="G53" s="402"/>
    </row>
    <row r="54" spans="1:7">
      <c r="A54" s="395">
        <v>3</v>
      </c>
      <c r="B54" s="388" t="s">
        <v>111</v>
      </c>
      <c r="C54" s="389"/>
      <c r="D54" s="390"/>
      <c r="E54" s="88">
        <v>1</v>
      </c>
      <c r="F54" s="399"/>
      <c r="G54" s="399"/>
    </row>
    <row r="55" spans="1:7">
      <c r="A55" s="395"/>
      <c r="B55" s="396"/>
      <c r="C55" s="397"/>
      <c r="D55" s="398"/>
      <c r="E55" s="88">
        <v>2</v>
      </c>
      <c r="F55" s="399"/>
      <c r="G55" s="399"/>
    </row>
    <row r="56" spans="1:7">
      <c r="A56" s="395"/>
      <c r="B56" s="391"/>
      <c r="C56" s="392"/>
      <c r="D56" s="393"/>
      <c r="E56" s="88">
        <v>3</v>
      </c>
      <c r="F56" s="399"/>
      <c r="G56" s="399"/>
    </row>
    <row r="57" spans="1:7">
      <c r="A57" s="395"/>
      <c r="B57" s="399" t="s">
        <v>112</v>
      </c>
      <c r="C57" s="400" t="s">
        <v>113</v>
      </c>
      <c r="D57" s="400"/>
      <c r="E57" s="400"/>
      <c r="F57" s="400"/>
      <c r="G57" s="400"/>
    </row>
    <row r="58" spans="1:7">
      <c r="A58" s="395"/>
      <c r="B58" s="399"/>
      <c r="C58" s="400"/>
      <c r="D58" s="400"/>
      <c r="E58" s="400"/>
      <c r="F58" s="400"/>
      <c r="G58" s="400"/>
    </row>
    <row r="59" spans="1:7">
      <c r="A59" s="395"/>
      <c r="B59" s="399" t="s">
        <v>114</v>
      </c>
      <c r="C59" s="400" t="s">
        <v>115</v>
      </c>
      <c r="D59" s="400"/>
      <c r="E59" s="400"/>
      <c r="F59" s="400"/>
      <c r="G59" s="400"/>
    </row>
    <row r="60" spans="1:7">
      <c r="A60" s="395"/>
      <c r="B60" s="399"/>
      <c r="C60" s="400"/>
      <c r="D60" s="400"/>
      <c r="E60" s="400"/>
      <c r="F60" s="400"/>
      <c r="G60" s="400"/>
    </row>
    <row r="61" spans="1:7">
      <c r="A61" s="395"/>
      <c r="B61" s="399"/>
      <c r="C61" s="400"/>
      <c r="D61" s="400"/>
      <c r="E61" s="400"/>
      <c r="F61" s="400"/>
      <c r="G61" s="400"/>
    </row>
    <row r="62" spans="1:7">
      <c r="A62" s="395"/>
      <c r="B62" s="399" t="s">
        <v>62</v>
      </c>
      <c r="C62" s="400" t="s">
        <v>116</v>
      </c>
      <c r="D62" s="400"/>
      <c r="E62" s="400"/>
      <c r="F62" s="400"/>
      <c r="G62" s="400"/>
    </row>
    <row r="63" spans="1:7">
      <c r="A63" s="395"/>
      <c r="B63" s="399"/>
      <c r="C63" s="400"/>
      <c r="D63" s="400"/>
      <c r="E63" s="400"/>
      <c r="F63" s="400"/>
      <c r="G63" s="400"/>
    </row>
    <row r="64" spans="1:7">
      <c r="A64" s="87">
        <v>4</v>
      </c>
      <c r="B64" s="376" t="s">
        <v>117</v>
      </c>
      <c r="C64" s="376"/>
      <c r="D64" s="376"/>
      <c r="E64" s="387" t="str">
        <f>'[1]Family data'!$B$4</f>
        <v>5.10  Ft</v>
      </c>
      <c r="F64" s="387"/>
      <c r="G64" s="387"/>
    </row>
    <row r="65" spans="1:7">
      <c r="A65" s="379">
        <v>5</v>
      </c>
      <c r="B65" s="388" t="s">
        <v>118</v>
      </c>
      <c r="C65" s="389"/>
      <c r="D65" s="390"/>
      <c r="E65" s="394" t="str">
        <f>'[1]Family data'!$B$5</f>
        <v>INJURY SCAR ON RIGHT SIDE EYE</v>
      </c>
      <c r="F65" s="394"/>
      <c r="G65" s="394"/>
    </row>
    <row r="66" spans="1:7">
      <c r="A66" s="380"/>
      <c r="B66" s="391"/>
      <c r="C66" s="392"/>
      <c r="D66" s="393"/>
      <c r="E66" s="394"/>
      <c r="F66" s="394"/>
      <c r="G66" s="394"/>
    </row>
    <row r="67" spans="1:7">
      <c r="A67" s="379">
        <v>6</v>
      </c>
      <c r="B67" s="371" t="s">
        <v>119</v>
      </c>
      <c r="C67" s="371"/>
      <c r="D67" s="371"/>
      <c r="E67" s="371"/>
      <c r="F67" s="371"/>
      <c r="G67" s="371"/>
    </row>
    <row r="68" spans="1:7">
      <c r="A68" s="380"/>
      <c r="B68" s="371"/>
      <c r="C68" s="371"/>
      <c r="D68" s="371"/>
      <c r="E68" s="371"/>
      <c r="F68" s="371"/>
      <c r="G68" s="371"/>
    </row>
    <row r="69" spans="1:7">
      <c r="A69" s="379">
        <v>7</v>
      </c>
      <c r="B69" s="371" t="s">
        <v>120</v>
      </c>
      <c r="C69" s="371"/>
      <c r="D69" s="371"/>
      <c r="E69" s="381" t="str">
        <f>[1]Mastersheet!$B$7</f>
        <v>B-204, KANTA KHATURIYA COLONY , BIKANER-334001</v>
      </c>
      <c r="F69" s="382"/>
      <c r="G69" s="383"/>
    </row>
    <row r="70" spans="1:7">
      <c r="A70" s="380"/>
      <c r="B70" s="371"/>
      <c r="C70" s="371"/>
      <c r="D70" s="371"/>
      <c r="E70" s="384"/>
      <c r="F70" s="385"/>
      <c r="G70" s="386"/>
    </row>
    <row r="71" spans="1:7">
      <c r="A71" s="379">
        <v>8</v>
      </c>
      <c r="B71" s="371" t="s">
        <v>121</v>
      </c>
      <c r="C71" s="371"/>
      <c r="D71" s="371"/>
      <c r="E71" s="381" t="str">
        <f>[1]Mastersheet!$B$8</f>
        <v>B-204, KANTA KHATURIYA COLONY , BIKANER-334001</v>
      </c>
      <c r="F71" s="382"/>
      <c r="G71" s="383"/>
    </row>
    <row r="72" spans="1:7">
      <c r="A72" s="380"/>
      <c r="B72" s="371"/>
      <c r="C72" s="371"/>
      <c r="D72" s="371"/>
      <c r="E72" s="384"/>
      <c r="F72" s="385"/>
      <c r="G72" s="386"/>
    </row>
    <row r="73" spans="1:7">
      <c r="A73" s="87">
        <v>9</v>
      </c>
      <c r="B73" s="371" t="str">
        <f>B28</f>
        <v>Father Name</v>
      </c>
      <c r="C73" s="371"/>
      <c r="D73" s="371"/>
      <c r="E73" s="371" t="str">
        <f>[1]Mastersheet!$G$3</f>
        <v>MAHAVEER PRASAD SHARMA</v>
      </c>
      <c r="F73" s="371"/>
      <c r="G73" s="371"/>
    </row>
    <row r="74" spans="1:7">
      <c r="A74" s="372">
        <v>10</v>
      </c>
      <c r="B74" s="375" t="s">
        <v>122</v>
      </c>
      <c r="C74" s="375"/>
      <c r="D74" s="375"/>
      <c r="E74" s="375"/>
      <c r="F74" s="376" t="str">
        <f>PROPER([1]Pravesh!$I$197)</f>
        <v>Treasury  Bikaner</v>
      </c>
      <c r="G74" s="376"/>
    </row>
    <row r="75" spans="1:7">
      <c r="A75" s="373"/>
      <c r="B75" s="375"/>
      <c r="C75" s="375"/>
      <c r="D75" s="375"/>
      <c r="E75" s="375"/>
      <c r="F75" s="376" t="str">
        <f>[1]Mastersheet!$H$26</f>
        <v>SBI</v>
      </c>
      <c r="G75" s="376"/>
    </row>
    <row r="76" spans="1:7">
      <c r="A76" s="374"/>
      <c r="B76" s="404"/>
      <c r="C76" s="404"/>
      <c r="D76" s="404"/>
      <c r="E76" s="404"/>
      <c r="F76" s="405" t="str">
        <f>PROPER([1]Mastersheet!$H$27)</f>
        <v>Jnv Branch, Bikaner</v>
      </c>
      <c r="G76" s="406"/>
    </row>
    <row r="77" spans="1:7">
      <c r="A77" s="357">
        <v>11</v>
      </c>
      <c r="B77" s="357" t="str">
        <f>B32</f>
        <v xml:space="preserve">Joint photograph of </v>
      </c>
      <c r="C77" s="358"/>
      <c r="D77" s="98" t="str">
        <f>'[1]Family data'!$F$3</f>
        <v>Shri</v>
      </c>
      <c r="E77" s="359" t="str">
        <f>[1]Mastersheet!$B$3</f>
        <v xml:space="preserve">PRAVESH KUMAR SHARMA </v>
      </c>
      <c r="F77" s="359"/>
      <c r="G77" s="360"/>
    </row>
    <row r="78" spans="1:7">
      <c r="A78" s="357"/>
      <c r="B78" s="96" t="str">
        <f>B33</f>
        <v xml:space="preserve">with </v>
      </c>
      <c r="C78" s="97" t="str">
        <f>C33</f>
        <v>wife</v>
      </c>
      <c r="D78" s="97" t="str">
        <f>D33</f>
        <v>Smt</v>
      </c>
      <c r="E78" s="359" t="str">
        <f>E33</f>
        <v>TEQE</v>
      </c>
      <c r="F78" s="359"/>
      <c r="G78" s="360"/>
    </row>
    <row r="79" spans="1:7" ht="18.75" thickBot="1">
      <c r="A79" s="86"/>
      <c r="B79" s="89" t="s">
        <v>123</v>
      </c>
      <c r="C79" s="89"/>
      <c r="D79" s="89"/>
      <c r="E79" s="89"/>
      <c r="F79" s="89" t="str">
        <f>F34</f>
        <v/>
      </c>
      <c r="G79" s="89"/>
    </row>
    <row r="80" spans="1:7">
      <c r="A80" s="86"/>
      <c r="B80" s="361"/>
      <c r="C80" s="362"/>
      <c r="D80" s="362"/>
      <c r="E80" s="363"/>
      <c r="F80" s="370" t="str">
        <f>F35</f>
        <v/>
      </c>
      <c r="G80" s="356"/>
    </row>
    <row r="81" spans="1:7">
      <c r="A81" s="86"/>
      <c r="B81" s="364"/>
      <c r="C81" s="365"/>
      <c r="D81" s="365"/>
      <c r="E81" s="366"/>
      <c r="F81" s="370"/>
      <c r="G81" s="356"/>
    </row>
    <row r="82" spans="1:7">
      <c r="A82" s="86"/>
      <c r="B82" s="364"/>
      <c r="C82" s="365"/>
      <c r="D82" s="365"/>
      <c r="E82" s="366"/>
      <c r="F82" s="370"/>
      <c r="G82" s="356"/>
    </row>
    <row r="83" spans="1:7">
      <c r="A83" s="86"/>
      <c r="B83" s="364"/>
      <c r="C83" s="365"/>
      <c r="D83" s="365"/>
      <c r="E83" s="366"/>
      <c r="F83" s="370"/>
      <c r="G83" s="356"/>
    </row>
    <row r="84" spans="1:7" ht="18.75" thickBot="1">
      <c r="A84" s="86"/>
      <c r="B84" s="367"/>
      <c r="C84" s="368"/>
      <c r="D84" s="368"/>
      <c r="E84" s="369"/>
      <c r="F84" s="89"/>
      <c r="G84" s="89"/>
    </row>
    <row r="85" spans="1:7">
      <c r="A85" s="86"/>
      <c r="B85" s="89"/>
      <c r="C85" s="89"/>
      <c r="D85" s="89"/>
      <c r="E85" s="89"/>
      <c r="F85" s="355" t="s">
        <v>124</v>
      </c>
      <c r="G85" s="355"/>
    </row>
    <row r="86" spans="1:7">
      <c r="A86" s="89"/>
      <c r="B86" s="356" t="str">
        <f>B41</f>
        <v>Attested Joint Photograph</v>
      </c>
      <c r="C86" s="356"/>
      <c r="D86" s="356"/>
      <c r="E86" s="89"/>
      <c r="F86" s="92" t="s">
        <v>125</v>
      </c>
      <c r="G86" s="89"/>
    </row>
    <row r="87" spans="1:7">
      <c r="A87" s="89"/>
      <c r="B87" s="92" t="s">
        <v>126</v>
      </c>
      <c r="C87" s="93" t="str">
        <f>[1]Pravesh!$I$201</f>
        <v/>
      </c>
      <c r="D87" s="92"/>
      <c r="E87" s="89"/>
      <c r="F87" s="92"/>
      <c r="G87" s="92"/>
    </row>
    <row r="88" spans="1:7">
      <c r="A88" s="91"/>
      <c r="B88" s="92"/>
      <c r="C88" s="92"/>
      <c r="D88" s="89"/>
      <c r="E88" s="89"/>
      <c r="F88" s="89"/>
      <c r="G88" s="89"/>
    </row>
    <row r="89" spans="1:7">
      <c r="A89" s="91"/>
      <c r="B89" s="94"/>
      <c r="C89" s="92"/>
      <c r="D89" s="89"/>
      <c r="E89" s="355" t="s">
        <v>127</v>
      </c>
      <c r="F89" s="355"/>
      <c r="G89" s="355"/>
    </row>
    <row r="90" spans="1:7">
      <c r="A90" s="89"/>
      <c r="B90" s="89"/>
      <c r="C90" s="89"/>
      <c r="D90" s="89"/>
      <c r="E90" s="355"/>
      <c r="F90" s="355"/>
      <c r="G90" s="355"/>
    </row>
    <row r="91" spans="1:7">
      <c r="A91" s="89"/>
      <c r="B91" s="89"/>
      <c r="C91" s="89"/>
      <c r="D91" s="89"/>
      <c r="E91" s="91"/>
      <c r="F91" s="91"/>
      <c r="G91" s="95">
        <v>8</v>
      </c>
    </row>
    <row r="92" spans="1:7">
      <c r="A92" s="401" t="s">
        <v>104</v>
      </c>
      <c r="B92" s="401"/>
      <c r="C92" s="401"/>
      <c r="D92" s="401"/>
      <c r="E92" s="401"/>
      <c r="F92" s="401"/>
      <c r="G92" s="401"/>
    </row>
    <row r="93" spans="1:7">
      <c r="A93" s="401" t="s">
        <v>105</v>
      </c>
      <c r="B93" s="401"/>
      <c r="C93" s="401"/>
      <c r="D93" s="401"/>
      <c r="E93" s="401"/>
      <c r="F93" s="401"/>
      <c r="G93" s="401"/>
    </row>
    <row r="94" spans="1:7">
      <c r="A94" s="403" t="s">
        <v>106</v>
      </c>
      <c r="B94" s="403"/>
      <c r="C94" s="403"/>
      <c r="D94" s="403"/>
      <c r="E94" s="403"/>
      <c r="F94" s="403"/>
      <c r="G94" s="403"/>
    </row>
    <row r="95" spans="1:7">
      <c r="A95" s="401" t="s">
        <v>107</v>
      </c>
      <c r="B95" s="401"/>
      <c r="C95" s="401"/>
      <c r="D95" s="401"/>
      <c r="E95" s="401"/>
      <c r="F95" s="401"/>
      <c r="G95" s="401"/>
    </row>
    <row r="96" spans="1:7">
      <c r="A96" s="87">
        <v>1</v>
      </c>
      <c r="B96" s="376" t="s">
        <v>108</v>
      </c>
      <c r="C96" s="376"/>
      <c r="D96" s="376"/>
      <c r="E96" s="376" t="str">
        <f>[1]Mastersheet!$B$3</f>
        <v xml:space="preserve">PRAVESH KUMAR SHARMA </v>
      </c>
      <c r="F96" s="376"/>
      <c r="G96" s="376"/>
    </row>
    <row r="97" spans="1:7">
      <c r="A97" s="379">
        <v>2</v>
      </c>
      <c r="B97" s="376" t="s">
        <v>109</v>
      </c>
      <c r="C97" s="376"/>
      <c r="D97" s="376"/>
      <c r="E97" s="402">
        <f>[1]Mastersheet!$C$62</f>
        <v>24549</v>
      </c>
      <c r="F97" s="402"/>
      <c r="G97" s="402"/>
    </row>
    <row r="98" spans="1:7">
      <c r="A98" s="380"/>
      <c r="B98" s="376" t="s">
        <v>110</v>
      </c>
      <c r="C98" s="376"/>
      <c r="D98" s="376"/>
      <c r="E98" s="402" t="str">
        <f>[1]Mastersheet!$H$62</f>
        <v>31/03/2027</v>
      </c>
      <c r="F98" s="402"/>
      <c r="G98" s="402"/>
    </row>
    <row r="99" spans="1:7">
      <c r="A99" s="395">
        <v>3</v>
      </c>
      <c r="B99" s="388" t="s">
        <v>111</v>
      </c>
      <c r="C99" s="389"/>
      <c r="D99" s="390"/>
      <c r="E99" s="88">
        <v>1</v>
      </c>
      <c r="F99" s="399"/>
      <c r="G99" s="399"/>
    </row>
    <row r="100" spans="1:7">
      <c r="A100" s="395"/>
      <c r="B100" s="396"/>
      <c r="C100" s="397"/>
      <c r="D100" s="398"/>
      <c r="E100" s="88">
        <v>2</v>
      </c>
      <c r="F100" s="399"/>
      <c r="G100" s="399"/>
    </row>
    <row r="101" spans="1:7">
      <c r="A101" s="395"/>
      <c r="B101" s="391"/>
      <c r="C101" s="392"/>
      <c r="D101" s="393"/>
      <c r="E101" s="88">
        <v>3</v>
      </c>
      <c r="F101" s="399"/>
      <c r="G101" s="399"/>
    </row>
    <row r="102" spans="1:7">
      <c r="A102" s="395"/>
      <c r="B102" s="399" t="s">
        <v>112</v>
      </c>
      <c r="C102" s="400" t="s">
        <v>113</v>
      </c>
      <c r="D102" s="400"/>
      <c r="E102" s="400"/>
      <c r="F102" s="400"/>
      <c r="G102" s="400"/>
    </row>
    <row r="103" spans="1:7">
      <c r="A103" s="395"/>
      <c r="B103" s="399"/>
      <c r="C103" s="400"/>
      <c r="D103" s="400"/>
      <c r="E103" s="400"/>
      <c r="F103" s="400"/>
      <c r="G103" s="400"/>
    </row>
    <row r="104" spans="1:7">
      <c r="A104" s="395"/>
      <c r="B104" s="399" t="s">
        <v>114</v>
      </c>
      <c r="C104" s="400" t="s">
        <v>115</v>
      </c>
      <c r="D104" s="400"/>
      <c r="E104" s="400"/>
      <c r="F104" s="400"/>
      <c r="G104" s="400"/>
    </row>
    <row r="105" spans="1:7">
      <c r="A105" s="395"/>
      <c r="B105" s="399"/>
      <c r="C105" s="400"/>
      <c r="D105" s="400"/>
      <c r="E105" s="400"/>
      <c r="F105" s="400"/>
      <c r="G105" s="400"/>
    </row>
    <row r="106" spans="1:7">
      <c r="A106" s="395"/>
      <c r="B106" s="399"/>
      <c r="C106" s="400"/>
      <c r="D106" s="400"/>
      <c r="E106" s="400"/>
      <c r="F106" s="400"/>
      <c r="G106" s="400"/>
    </row>
    <row r="107" spans="1:7">
      <c r="A107" s="395"/>
      <c r="B107" s="399" t="s">
        <v>62</v>
      </c>
      <c r="C107" s="400" t="s">
        <v>116</v>
      </c>
      <c r="D107" s="400"/>
      <c r="E107" s="400"/>
      <c r="F107" s="400"/>
      <c r="G107" s="400"/>
    </row>
    <row r="108" spans="1:7">
      <c r="A108" s="395"/>
      <c r="B108" s="399"/>
      <c r="C108" s="400"/>
      <c r="D108" s="400"/>
      <c r="E108" s="400"/>
      <c r="F108" s="400"/>
      <c r="G108" s="400"/>
    </row>
    <row r="109" spans="1:7">
      <c r="A109" s="87">
        <v>4</v>
      </c>
      <c r="B109" s="376" t="s">
        <v>117</v>
      </c>
      <c r="C109" s="376"/>
      <c r="D109" s="376"/>
      <c r="E109" s="387" t="str">
        <f>'[1]Family data'!$B$4</f>
        <v>5.10  Ft</v>
      </c>
      <c r="F109" s="387"/>
      <c r="G109" s="387"/>
    </row>
    <row r="110" spans="1:7">
      <c r="A110" s="379">
        <v>5</v>
      </c>
      <c r="B110" s="388" t="s">
        <v>118</v>
      </c>
      <c r="C110" s="389"/>
      <c r="D110" s="390"/>
      <c r="E110" s="394" t="str">
        <f>'[1]Family data'!$B$5</f>
        <v>INJURY SCAR ON RIGHT SIDE EYE</v>
      </c>
      <c r="F110" s="394"/>
      <c r="G110" s="394"/>
    </row>
    <row r="111" spans="1:7">
      <c r="A111" s="380"/>
      <c r="B111" s="391"/>
      <c r="C111" s="392"/>
      <c r="D111" s="393"/>
      <c r="E111" s="394"/>
      <c r="F111" s="394"/>
      <c r="G111" s="394"/>
    </row>
    <row r="112" spans="1:7">
      <c r="A112" s="379">
        <v>6</v>
      </c>
      <c r="B112" s="371" t="s">
        <v>119</v>
      </c>
      <c r="C112" s="371"/>
      <c r="D112" s="371"/>
      <c r="E112" s="371"/>
      <c r="F112" s="371"/>
      <c r="G112" s="371"/>
    </row>
    <row r="113" spans="1:7">
      <c r="A113" s="380"/>
      <c r="B113" s="371"/>
      <c r="C113" s="371"/>
      <c r="D113" s="371"/>
      <c r="E113" s="371"/>
      <c r="F113" s="371"/>
      <c r="G113" s="371"/>
    </row>
    <row r="114" spans="1:7">
      <c r="A114" s="379">
        <v>7</v>
      </c>
      <c r="B114" s="371" t="s">
        <v>120</v>
      </c>
      <c r="C114" s="371"/>
      <c r="D114" s="371"/>
      <c r="E114" s="381" t="str">
        <f>[1]Mastersheet!$B$7</f>
        <v>B-204, KANTA KHATURIYA COLONY , BIKANER-334001</v>
      </c>
      <c r="F114" s="382"/>
      <c r="G114" s="383"/>
    </row>
    <row r="115" spans="1:7">
      <c r="A115" s="380"/>
      <c r="B115" s="371"/>
      <c r="C115" s="371"/>
      <c r="D115" s="371"/>
      <c r="E115" s="384"/>
      <c r="F115" s="385"/>
      <c r="G115" s="386"/>
    </row>
    <row r="116" spans="1:7">
      <c r="A116" s="379">
        <v>8</v>
      </c>
      <c r="B116" s="371" t="s">
        <v>121</v>
      </c>
      <c r="C116" s="371"/>
      <c r="D116" s="371"/>
      <c r="E116" s="381" t="str">
        <f>[1]Mastersheet!$B$8</f>
        <v>B-204, KANTA KHATURIYA COLONY , BIKANER-334001</v>
      </c>
      <c r="F116" s="382"/>
      <c r="G116" s="383"/>
    </row>
    <row r="117" spans="1:7">
      <c r="A117" s="380"/>
      <c r="B117" s="371"/>
      <c r="C117" s="371"/>
      <c r="D117" s="371"/>
      <c r="E117" s="384"/>
      <c r="F117" s="385"/>
      <c r="G117" s="386"/>
    </row>
    <row r="118" spans="1:7" ht="18" customHeight="1">
      <c r="A118" s="87">
        <v>9</v>
      </c>
      <c r="B118" s="371" t="str">
        <f>B73</f>
        <v>Father Name</v>
      </c>
      <c r="C118" s="371"/>
      <c r="D118" s="371"/>
      <c r="E118" s="371" t="str">
        <f>[1]Mastersheet!$G$3</f>
        <v>MAHAVEER PRASAD SHARMA</v>
      </c>
      <c r="F118" s="371"/>
      <c r="G118" s="371"/>
    </row>
    <row r="119" spans="1:7">
      <c r="A119" s="372">
        <v>10</v>
      </c>
      <c r="B119" s="375" t="s">
        <v>122</v>
      </c>
      <c r="C119" s="375"/>
      <c r="D119" s="375"/>
      <c r="E119" s="375"/>
      <c r="F119" s="376" t="str">
        <f>PROPER([1]Pravesh!$I$197)</f>
        <v>Treasury  Bikaner</v>
      </c>
      <c r="G119" s="376"/>
    </row>
    <row r="120" spans="1:7">
      <c r="A120" s="373"/>
      <c r="B120" s="375"/>
      <c r="C120" s="375"/>
      <c r="D120" s="375"/>
      <c r="E120" s="375"/>
      <c r="F120" s="376" t="str">
        <f>[1]Mastersheet!$H$26</f>
        <v>SBI</v>
      </c>
      <c r="G120" s="376"/>
    </row>
    <row r="121" spans="1:7">
      <c r="A121" s="374"/>
      <c r="B121" s="375"/>
      <c r="C121" s="375"/>
      <c r="D121" s="375"/>
      <c r="E121" s="375"/>
      <c r="F121" s="377" t="str">
        <f>PROPER([1]Mastersheet!$H$27)</f>
        <v>Jnv Branch, Bikaner</v>
      </c>
      <c r="G121" s="378"/>
    </row>
    <row r="122" spans="1:7">
      <c r="A122" s="357">
        <v>11</v>
      </c>
      <c r="B122" s="357" t="str">
        <f>B77</f>
        <v xml:space="preserve">Joint photograph of </v>
      </c>
      <c r="C122" s="358"/>
      <c r="D122" s="98" t="str">
        <f>'[1]Family data'!$F$3</f>
        <v>Shri</v>
      </c>
      <c r="E122" s="359" t="str">
        <f>[1]Mastersheet!$B$3</f>
        <v xml:space="preserve">PRAVESH KUMAR SHARMA </v>
      </c>
      <c r="F122" s="359"/>
      <c r="G122" s="360"/>
    </row>
    <row r="123" spans="1:7">
      <c r="A123" s="357"/>
      <c r="B123" s="96" t="str">
        <f>B78</f>
        <v xml:space="preserve">with </v>
      </c>
      <c r="C123" s="97" t="str">
        <f>C78</f>
        <v>wife</v>
      </c>
      <c r="D123" s="97" t="str">
        <f>D78</f>
        <v>Smt</v>
      </c>
      <c r="E123" s="359" t="str">
        <f>E78</f>
        <v>TEQE</v>
      </c>
      <c r="F123" s="359"/>
      <c r="G123" s="360"/>
    </row>
    <row r="124" spans="1:7" ht="18.75" thickBot="1">
      <c r="A124" s="86"/>
      <c r="B124" s="89" t="s">
        <v>123</v>
      </c>
      <c r="C124" s="89"/>
      <c r="D124" s="89"/>
      <c r="E124" s="89"/>
      <c r="F124" s="89" t="str">
        <f>F79</f>
        <v/>
      </c>
      <c r="G124" s="89"/>
    </row>
    <row r="125" spans="1:7">
      <c r="A125" s="86"/>
      <c r="B125" s="361"/>
      <c r="C125" s="362"/>
      <c r="D125" s="362"/>
      <c r="E125" s="363"/>
      <c r="F125" s="370" t="str">
        <f>F80</f>
        <v/>
      </c>
      <c r="G125" s="356"/>
    </row>
    <row r="126" spans="1:7">
      <c r="A126" s="86"/>
      <c r="B126" s="364"/>
      <c r="C126" s="365"/>
      <c r="D126" s="365"/>
      <c r="E126" s="366"/>
      <c r="F126" s="370"/>
      <c r="G126" s="356"/>
    </row>
    <row r="127" spans="1:7">
      <c r="A127" s="86"/>
      <c r="B127" s="364"/>
      <c r="C127" s="365"/>
      <c r="D127" s="365"/>
      <c r="E127" s="366"/>
      <c r="F127" s="370"/>
      <c r="G127" s="356"/>
    </row>
    <row r="128" spans="1:7">
      <c r="A128" s="86"/>
      <c r="B128" s="364"/>
      <c r="C128" s="365"/>
      <c r="D128" s="365"/>
      <c r="E128" s="366"/>
      <c r="F128" s="370"/>
      <c r="G128" s="356"/>
    </row>
    <row r="129" spans="1:7" ht="18.75" thickBot="1">
      <c r="A129" s="86"/>
      <c r="B129" s="367"/>
      <c r="C129" s="368"/>
      <c r="D129" s="368"/>
      <c r="E129" s="369"/>
      <c r="F129" s="89"/>
      <c r="G129" s="89"/>
    </row>
    <row r="130" spans="1:7" ht="18" customHeight="1">
      <c r="A130" s="86"/>
      <c r="B130" s="89"/>
      <c r="C130" s="89"/>
      <c r="D130" s="89"/>
      <c r="E130" s="89"/>
      <c r="F130" s="355" t="s">
        <v>124</v>
      </c>
      <c r="G130" s="355"/>
    </row>
    <row r="131" spans="1:7" ht="18" customHeight="1">
      <c r="A131" s="89"/>
      <c r="B131" s="356" t="str">
        <f>B86</f>
        <v>Attested Joint Photograph</v>
      </c>
      <c r="C131" s="356"/>
      <c r="D131" s="356"/>
      <c r="E131" s="89"/>
      <c r="F131" s="92" t="s">
        <v>125</v>
      </c>
      <c r="G131" s="89"/>
    </row>
    <row r="132" spans="1:7">
      <c r="A132" s="89"/>
      <c r="B132" s="92" t="s">
        <v>126</v>
      </c>
      <c r="C132" s="93" t="str">
        <f>[1]Pravesh!$I$201</f>
        <v/>
      </c>
      <c r="D132" s="92"/>
      <c r="E132" s="89"/>
      <c r="F132" s="92"/>
      <c r="G132" s="92"/>
    </row>
    <row r="133" spans="1:7">
      <c r="A133" s="91"/>
      <c r="B133" s="92"/>
      <c r="C133" s="92"/>
      <c r="D133" s="89"/>
      <c r="E133" s="89"/>
      <c r="F133" s="89"/>
      <c r="G133" s="89"/>
    </row>
    <row r="134" spans="1:7">
      <c r="A134" s="91"/>
      <c r="B134" s="94"/>
      <c r="C134" s="92"/>
      <c r="D134" s="89"/>
      <c r="E134" s="355" t="s">
        <v>127</v>
      </c>
      <c r="F134" s="355"/>
      <c r="G134" s="355"/>
    </row>
    <row r="135" spans="1:7">
      <c r="A135" s="89"/>
      <c r="B135" s="89"/>
      <c r="C135" s="89"/>
      <c r="D135" s="89"/>
      <c r="E135" s="355"/>
      <c r="F135" s="355"/>
      <c r="G135" s="355"/>
    </row>
  </sheetData>
  <mergeCells count="155">
    <mergeCell ref="A2:G2"/>
    <mergeCell ref="A3:G3"/>
    <mergeCell ref="A4:G4"/>
    <mergeCell ref="A5:G5"/>
    <mergeCell ref="K5:S5"/>
    <mergeCell ref="B6:D6"/>
    <mergeCell ref="E6:G6"/>
    <mergeCell ref="A7:A8"/>
    <mergeCell ref="B7:D7"/>
    <mergeCell ref="E7:G7"/>
    <mergeCell ref="B8:D8"/>
    <mergeCell ref="E8:G8"/>
    <mergeCell ref="A9:A18"/>
    <mergeCell ref="B9:D11"/>
    <mergeCell ref="F9:G9"/>
    <mergeCell ref="F10:G10"/>
    <mergeCell ref="F11:G11"/>
    <mergeCell ref="B12:B13"/>
    <mergeCell ref="C12:G13"/>
    <mergeCell ref="B14:B16"/>
    <mergeCell ref="C14:G16"/>
    <mergeCell ref="B17:B18"/>
    <mergeCell ref="C17:G18"/>
    <mergeCell ref="B19:D19"/>
    <mergeCell ref="E19:G19"/>
    <mergeCell ref="A20:A21"/>
    <mergeCell ref="B20:D21"/>
    <mergeCell ref="E20:G21"/>
    <mergeCell ref="A22:A23"/>
    <mergeCell ref="B22:G23"/>
    <mergeCell ref="A24:A25"/>
    <mergeCell ref="B24:D25"/>
    <mergeCell ref="E24:G25"/>
    <mergeCell ref="A26:A27"/>
    <mergeCell ref="B26:D27"/>
    <mergeCell ref="E26:G27"/>
    <mergeCell ref="B28:D28"/>
    <mergeCell ref="E28:G28"/>
    <mergeCell ref="A29:A31"/>
    <mergeCell ref="B29:E31"/>
    <mergeCell ref="F29:G29"/>
    <mergeCell ref="F30:G30"/>
    <mergeCell ref="F31:G31"/>
    <mergeCell ref="A32:A33"/>
    <mergeCell ref="B32:C32"/>
    <mergeCell ref="E32:G32"/>
    <mergeCell ref="E33:G33"/>
    <mergeCell ref="F34:G34"/>
    <mergeCell ref="B35:E39"/>
    <mergeCell ref="F35:G38"/>
    <mergeCell ref="F40:G40"/>
    <mergeCell ref="B41:D41"/>
    <mergeCell ref="E44:G45"/>
    <mergeCell ref="A47:G47"/>
    <mergeCell ref="A48:G48"/>
    <mergeCell ref="A49:G49"/>
    <mergeCell ref="A50:G50"/>
    <mergeCell ref="B51:D51"/>
    <mergeCell ref="E51:G51"/>
    <mergeCell ref="A52:A53"/>
    <mergeCell ref="B52:D52"/>
    <mergeCell ref="E52:G52"/>
    <mergeCell ref="B53:D53"/>
    <mergeCell ref="E53:G53"/>
    <mergeCell ref="B57:B58"/>
    <mergeCell ref="C57:G58"/>
    <mergeCell ref="B59:B61"/>
    <mergeCell ref="C59:G61"/>
    <mergeCell ref="B62:B63"/>
    <mergeCell ref="C62:G63"/>
    <mergeCell ref="B64:D64"/>
    <mergeCell ref="E64:G64"/>
    <mergeCell ref="A65:A66"/>
    <mergeCell ref="B65:D66"/>
    <mergeCell ref="E65:G66"/>
    <mergeCell ref="A54:A63"/>
    <mergeCell ref="B54:D56"/>
    <mergeCell ref="F54:G54"/>
    <mergeCell ref="F55:G55"/>
    <mergeCell ref="F56:G56"/>
    <mergeCell ref="A67:A68"/>
    <mergeCell ref="B67:G68"/>
    <mergeCell ref="A69:A70"/>
    <mergeCell ref="B69:D70"/>
    <mergeCell ref="E69:G70"/>
    <mergeCell ref="A71:A72"/>
    <mergeCell ref="B71:D72"/>
    <mergeCell ref="E71:G72"/>
    <mergeCell ref="B73:D73"/>
    <mergeCell ref="E73:G73"/>
    <mergeCell ref="A74:A76"/>
    <mergeCell ref="B74:E76"/>
    <mergeCell ref="F74:G74"/>
    <mergeCell ref="F75:G75"/>
    <mergeCell ref="F76:G76"/>
    <mergeCell ref="A77:A78"/>
    <mergeCell ref="B77:C77"/>
    <mergeCell ref="E77:G77"/>
    <mergeCell ref="E78:G78"/>
    <mergeCell ref="B80:E84"/>
    <mergeCell ref="F80:G83"/>
    <mergeCell ref="F85:G85"/>
    <mergeCell ref="B86:D86"/>
    <mergeCell ref="E89:G90"/>
    <mergeCell ref="A92:G92"/>
    <mergeCell ref="A93:G93"/>
    <mergeCell ref="A94:G94"/>
    <mergeCell ref="A95:G95"/>
    <mergeCell ref="B96:D96"/>
    <mergeCell ref="E96:G96"/>
    <mergeCell ref="A97:A98"/>
    <mergeCell ref="B97:D97"/>
    <mergeCell ref="E97:G97"/>
    <mergeCell ref="B98:D98"/>
    <mergeCell ref="E98:G98"/>
    <mergeCell ref="B102:B103"/>
    <mergeCell ref="C102:G103"/>
    <mergeCell ref="B104:B106"/>
    <mergeCell ref="C104:G106"/>
    <mergeCell ref="B107:B108"/>
    <mergeCell ref="C107:G108"/>
    <mergeCell ref="B109:D109"/>
    <mergeCell ref="E109:G109"/>
    <mergeCell ref="A110:A111"/>
    <mergeCell ref="B110:D111"/>
    <mergeCell ref="E110:G111"/>
    <mergeCell ref="A99:A108"/>
    <mergeCell ref="B99:D101"/>
    <mergeCell ref="F99:G99"/>
    <mergeCell ref="F100:G100"/>
    <mergeCell ref="F101:G101"/>
    <mergeCell ref="A112:A113"/>
    <mergeCell ref="B112:G113"/>
    <mergeCell ref="A114:A115"/>
    <mergeCell ref="B114:D115"/>
    <mergeCell ref="E114:G115"/>
    <mergeCell ref="A116:A117"/>
    <mergeCell ref="B116:D117"/>
    <mergeCell ref="E116:G117"/>
    <mergeCell ref="B118:D118"/>
    <mergeCell ref="E118:G118"/>
    <mergeCell ref="A119:A121"/>
    <mergeCell ref="B119:E121"/>
    <mergeCell ref="F119:G119"/>
    <mergeCell ref="F120:G120"/>
    <mergeCell ref="F121:G121"/>
    <mergeCell ref="F130:G130"/>
    <mergeCell ref="B131:D131"/>
    <mergeCell ref="E134:G135"/>
    <mergeCell ref="A122:A123"/>
    <mergeCell ref="B122:C122"/>
    <mergeCell ref="E122:G122"/>
    <mergeCell ref="E123:G123"/>
    <mergeCell ref="B125:E129"/>
    <mergeCell ref="F125:G128"/>
  </mergeCells>
  <pageMargins left="0.55118110236220474" right="0.35433070866141736" top="0.43307086614173229" bottom="0.51181102362204722" header="0.35433070866141736" footer="0.47244094488188981"/>
  <pageSetup paperSize="9" scale="98" orientation="portrait" r:id="rId1"/>
  <headerFooter alignWithMargins="0">
    <oddFooter>&amp;L16.18.1.22.5.19.8√97263.0458756048</oddFooter>
  </headerFooter>
  <rowBreaks count="2" manualBreakCount="2">
    <brk id="45" max="6" man="1"/>
    <brk id="90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8"/>
  <dimension ref="A1:J45"/>
  <sheetViews>
    <sheetView view="pageBreakPreview" topLeftCell="A31" zoomScaleNormal="100" zoomScaleSheetLayoutView="100" workbookViewId="0">
      <selection activeCell="A2" sqref="A2:I2"/>
    </sheetView>
  </sheetViews>
  <sheetFormatPr defaultRowHeight="18"/>
  <cols>
    <col min="1" max="1" width="7.140625" style="82" customWidth="1"/>
    <col min="2" max="2" width="9.140625" style="83"/>
    <col min="3" max="3" width="11.42578125" style="83" customWidth="1"/>
    <col min="4" max="4" width="10.85546875" style="83" customWidth="1"/>
    <col min="5" max="5" width="11.7109375" style="83" customWidth="1"/>
    <col min="6" max="6" width="11.85546875" style="83" customWidth="1"/>
    <col min="7" max="7" width="9.85546875" style="83" customWidth="1"/>
    <col min="8" max="8" width="10.42578125" style="83" customWidth="1"/>
    <col min="9" max="9" width="9.85546875" style="83" customWidth="1"/>
    <col min="10" max="16384" width="9.140625" style="83"/>
  </cols>
  <sheetData>
    <row r="1" spans="1:9">
      <c r="A1" s="99"/>
      <c r="B1" s="100"/>
      <c r="C1" s="100"/>
      <c r="D1" s="100"/>
      <c r="E1" s="100"/>
      <c r="F1" s="100"/>
      <c r="G1" s="100"/>
      <c r="H1" s="100"/>
      <c r="I1" s="101">
        <v>9</v>
      </c>
    </row>
    <row r="2" spans="1:9">
      <c r="A2" s="401" t="s">
        <v>128</v>
      </c>
      <c r="B2" s="401"/>
      <c r="C2" s="401"/>
      <c r="D2" s="401"/>
      <c r="E2" s="401"/>
      <c r="F2" s="401"/>
      <c r="G2" s="401"/>
      <c r="H2" s="401"/>
      <c r="I2" s="401"/>
    </row>
    <row r="3" spans="1:9">
      <c r="A3" s="403" t="s">
        <v>129</v>
      </c>
      <c r="B3" s="403"/>
      <c r="C3" s="403"/>
      <c r="D3" s="403"/>
      <c r="E3" s="403"/>
      <c r="F3" s="403"/>
      <c r="G3" s="403"/>
      <c r="H3" s="403"/>
      <c r="I3" s="403"/>
    </row>
    <row r="4" spans="1:9">
      <c r="A4" s="401" t="s">
        <v>130</v>
      </c>
      <c r="B4" s="401"/>
      <c r="C4" s="401"/>
      <c r="D4" s="401"/>
      <c r="E4" s="401"/>
      <c r="F4" s="401"/>
      <c r="G4" s="401"/>
      <c r="H4" s="401"/>
      <c r="I4" s="401"/>
    </row>
    <row r="5" spans="1:9">
      <c r="A5" s="401" t="s">
        <v>131</v>
      </c>
      <c r="B5" s="401"/>
      <c r="C5" s="401"/>
      <c r="D5" s="401"/>
      <c r="E5" s="401"/>
      <c r="F5" s="401"/>
      <c r="G5" s="401"/>
      <c r="H5" s="401"/>
      <c r="I5" s="401"/>
    </row>
    <row r="6" spans="1:9">
      <c r="A6" s="418" t="s">
        <v>132</v>
      </c>
      <c r="B6" s="418"/>
      <c r="C6" s="403" t="str">
        <f>[1]Mastersheet!G4</f>
        <v>COLONISATION</v>
      </c>
      <c r="D6" s="403"/>
      <c r="E6" s="403"/>
      <c r="F6" s="403"/>
      <c r="G6" s="403"/>
      <c r="H6" s="403"/>
      <c r="I6" s="403"/>
    </row>
    <row r="7" spans="1:9">
      <c r="A7" s="418" t="s">
        <v>133</v>
      </c>
      <c r="B7" s="418"/>
      <c r="C7" s="403" t="str">
        <f>[1]Mastersheet!B5</f>
        <v>COMMISSIONER COLONISATION BIKANER BIKANER BIKANER</v>
      </c>
      <c r="D7" s="403"/>
      <c r="E7" s="403"/>
      <c r="F7" s="403"/>
      <c r="G7" s="403"/>
      <c r="H7" s="403"/>
      <c r="I7" s="403"/>
    </row>
    <row r="8" spans="1:9">
      <c r="A8" s="86">
        <v>1</v>
      </c>
      <c r="B8" s="418" t="s">
        <v>134</v>
      </c>
      <c r="C8" s="418"/>
      <c r="D8" s="418"/>
      <c r="E8" s="418"/>
      <c r="F8" s="403" t="str">
        <f>[1]Mastersheet!B3</f>
        <v xml:space="preserve">PRAVESH KUMAR SHARMA </v>
      </c>
      <c r="G8" s="403"/>
      <c r="H8" s="403"/>
      <c r="I8" s="403"/>
    </row>
    <row r="9" spans="1:9">
      <c r="A9" s="86"/>
      <c r="B9" s="403" t="str">
        <f>[1]Mastersheet!B4</f>
        <v xml:space="preserve">ASSISTANT ACCOUNT OFFICER -II </v>
      </c>
      <c r="C9" s="403"/>
      <c r="D9" s="403"/>
      <c r="E9" s="403"/>
      <c r="F9" s="403"/>
      <c r="G9" s="418" t="s">
        <v>2</v>
      </c>
      <c r="H9" s="418"/>
      <c r="I9" s="418"/>
    </row>
    <row r="10" spans="1:9">
      <c r="A10" s="86"/>
      <c r="B10" s="403" t="s">
        <v>135</v>
      </c>
      <c r="C10" s="403"/>
      <c r="D10" s="403" t="str">
        <f>[1]Pravesh!D226</f>
        <v>retired/is to retire</v>
      </c>
      <c r="E10" s="403"/>
      <c r="F10" s="89" t="s">
        <v>136</v>
      </c>
      <c r="G10" s="430" t="str">
        <f>[1]Mastersheet!H62</f>
        <v>31/03/2027</v>
      </c>
      <c r="H10" s="430"/>
      <c r="I10" s="430"/>
    </row>
    <row r="11" spans="1:9" ht="23.25" customHeight="1">
      <c r="A11" s="91">
        <v>2</v>
      </c>
      <c r="B11" s="431" t="s">
        <v>137</v>
      </c>
      <c r="C11" s="431"/>
      <c r="D11" s="431"/>
      <c r="E11" s="432" t="str">
        <f>[1]Pravesh!I128</f>
        <v>31/03/2027</v>
      </c>
      <c r="F11" s="355"/>
      <c r="G11" s="403" t="s">
        <v>138</v>
      </c>
      <c r="H11" s="403"/>
      <c r="I11" s="403"/>
    </row>
    <row r="12" spans="1:9">
      <c r="A12" s="91"/>
      <c r="B12" s="423" t="s">
        <v>139</v>
      </c>
      <c r="C12" s="423"/>
      <c r="D12" s="423"/>
      <c r="E12" s="423"/>
      <c r="F12" s="102" t="s">
        <v>140</v>
      </c>
      <c r="G12" s="424">
        <f>[1]Mastersheet!F57</f>
        <v>15000</v>
      </c>
      <c r="H12" s="424"/>
      <c r="I12" s="424"/>
    </row>
    <row r="13" spans="1:9">
      <c r="A13" s="91"/>
      <c r="B13" s="423" t="s">
        <v>141</v>
      </c>
      <c r="C13" s="423"/>
      <c r="D13" s="423"/>
      <c r="E13" s="423"/>
      <c r="F13" s="102" t="s">
        <v>140</v>
      </c>
      <c r="G13" s="424">
        <f>[1]Mastersheet!F58</f>
        <v>0</v>
      </c>
      <c r="H13" s="424"/>
      <c r="I13" s="424"/>
    </row>
    <row r="14" spans="1:9">
      <c r="A14" s="91"/>
      <c r="B14" s="423" t="s">
        <v>142</v>
      </c>
      <c r="C14" s="423"/>
      <c r="D14" s="423"/>
      <c r="E14" s="423"/>
      <c r="F14" s="102" t="s">
        <v>140</v>
      </c>
      <c r="G14" s="424">
        <f>[1]Mastersheet!F59</f>
        <v>0</v>
      </c>
      <c r="H14" s="424"/>
      <c r="I14" s="424"/>
    </row>
    <row r="15" spans="1:9" ht="18.75">
      <c r="A15" s="91"/>
      <c r="B15" s="423" t="s">
        <v>143</v>
      </c>
      <c r="C15" s="423"/>
      <c r="D15" s="423"/>
      <c r="E15" s="423"/>
      <c r="F15" s="103"/>
      <c r="G15" s="427"/>
      <c r="H15" s="428"/>
      <c r="I15" s="429"/>
    </row>
    <row r="16" spans="1:9">
      <c r="A16" s="91"/>
      <c r="B16" s="423" t="str">
        <f>[1]Mastersheet!G57</f>
        <v xml:space="preserve">D.A. Rate @  5%  </v>
      </c>
      <c r="C16" s="423"/>
      <c r="D16" s="423"/>
      <c r="E16" s="423"/>
      <c r="F16" s="102" t="s">
        <v>140</v>
      </c>
      <c r="G16" s="424">
        <f>[1]Mastersheet!H57</f>
        <v>750</v>
      </c>
      <c r="H16" s="424"/>
      <c r="I16" s="424"/>
    </row>
    <row r="17" spans="1:10">
      <c r="A17" s="91"/>
      <c r="B17" s="423" t="str">
        <f>CONCATENATE("House Rent Allowance","  ","@","  ",[1]Mastersheet!B59*100,"%")</f>
        <v>House Rent Allowance  @  16%</v>
      </c>
      <c r="C17" s="423"/>
      <c r="D17" s="423"/>
      <c r="E17" s="423"/>
      <c r="F17" s="102" t="s">
        <v>140</v>
      </c>
      <c r="G17" s="424">
        <f>[1]Mastersheet!H58</f>
        <v>2400</v>
      </c>
      <c r="H17" s="424"/>
      <c r="I17" s="424"/>
    </row>
    <row r="18" spans="1:10">
      <c r="A18" s="91"/>
      <c r="B18" s="423" t="s">
        <v>144</v>
      </c>
      <c r="C18" s="423"/>
      <c r="D18" s="423"/>
      <c r="E18" s="423"/>
      <c r="F18" s="102" t="s">
        <v>140</v>
      </c>
      <c r="G18" s="424">
        <f>[1]Mastersheet!H59</f>
        <v>0</v>
      </c>
      <c r="H18" s="424"/>
      <c r="I18" s="424"/>
    </row>
    <row r="19" spans="1:10">
      <c r="A19" s="91"/>
      <c r="B19" s="423" t="s">
        <v>145</v>
      </c>
      <c r="C19" s="423"/>
      <c r="D19" s="423"/>
      <c r="E19" s="423"/>
      <c r="F19" s="102" t="s">
        <v>140</v>
      </c>
      <c r="G19" s="424">
        <f>[1]Mastersheet!F60</f>
        <v>0</v>
      </c>
      <c r="H19" s="424"/>
      <c r="I19" s="424"/>
    </row>
    <row r="20" spans="1:10" ht="18.75" thickBot="1">
      <c r="A20" s="91"/>
      <c r="B20" s="425" t="str">
        <f>[1]Pravesh!$K$406</f>
        <v/>
      </c>
      <c r="C20" s="426"/>
      <c r="D20" s="426"/>
      <c r="E20" s="426"/>
      <c r="F20" s="104" t="s">
        <v>146</v>
      </c>
      <c r="G20" s="424">
        <f>SUM(G12:I14,G16:I19)</f>
        <v>18150</v>
      </c>
      <c r="H20" s="424"/>
      <c r="I20" s="424"/>
    </row>
    <row r="21" spans="1:10" ht="18" customHeight="1">
      <c r="A21" s="91">
        <v>3</v>
      </c>
      <c r="B21" s="356" t="s">
        <v>147</v>
      </c>
      <c r="C21" s="356"/>
      <c r="D21" s="356"/>
      <c r="E21" s="356"/>
      <c r="F21" s="356"/>
      <c r="G21" s="416" t="str">
        <f>B9</f>
        <v xml:space="preserve">ASSISTANT ACCOUNT OFFICER -II </v>
      </c>
      <c r="H21" s="417"/>
      <c r="I21" s="417"/>
    </row>
    <row r="22" spans="1:10" ht="18" customHeight="1">
      <c r="A22" s="91"/>
      <c r="B22" s="356" t="s">
        <v>148</v>
      </c>
      <c r="C22" s="356"/>
      <c r="D22" s="418" t="str">
        <f>[1]Mastersheet!H56</f>
        <v>afternoon of.</v>
      </c>
      <c r="E22" s="418"/>
      <c r="H22" s="89"/>
      <c r="I22" s="89"/>
    </row>
    <row r="23" spans="1:10" ht="18" customHeight="1">
      <c r="A23" s="91">
        <v>4</v>
      </c>
      <c r="B23" s="356" t="s">
        <v>149</v>
      </c>
      <c r="C23" s="356"/>
      <c r="D23" s="356"/>
      <c r="E23" s="356"/>
      <c r="F23" s="356"/>
      <c r="G23" s="356"/>
      <c r="H23" s="356"/>
      <c r="I23" s="356"/>
    </row>
    <row r="24" spans="1:10" ht="18" customHeight="1">
      <c r="A24" s="86"/>
      <c r="B24" s="419" t="s">
        <v>150</v>
      </c>
      <c r="C24" s="419"/>
      <c r="D24" s="419"/>
      <c r="E24" s="394" t="s">
        <v>151</v>
      </c>
      <c r="F24" s="394" t="s">
        <v>152</v>
      </c>
      <c r="G24" s="394" t="s">
        <v>153</v>
      </c>
      <c r="H24" s="394" t="s">
        <v>154</v>
      </c>
      <c r="I24" s="394" t="s">
        <v>155</v>
      </c>
    </row>
    <row r="25" spans="1:10">
      <c r="A25" s="91"/>
      <c r="B25" s="419"/>
      <c r="C25" s="419"/>
      <c r="D25" s="419"/>
      <c r="E25" s="421"/>
      <c r="F25" s="394"/>
      <c r="G25" s="394"/>
      <c r="H25" s="394"/>
      <c r="I25" s="394"/>
      <c r="J25" s="105"/>
    </row>
    <row r="26" spans="1:10" ht="11.25" customHeight="1">
      <c r="A26" s="91"/>
      <c r="B26" s="420"/>
      <c r="C26" s="420"/>
      <c r="D26" s="420"/>
      <c r="E26" s="422"/>
      <c r="F26" s="415"/>
      <c r="G26" s="415"/>
      <c r="H26" s="415"/>
      <c r="I26" s="415"/>
      <c r="J26" s="105"/>
    </row>
    <row r="27" spans="1:10">
      <c r="A27" s="90" t="s">
        <v>156</v>
      </c>
      <c r="B27" s="375" t="s">
        <v>157</v>
      </c>
      <c r="C27" s="375"/>
      <c r="D27" s="375"/>
      <c r="E27" s="106"/>
      <c r="F27" s="106"/>
      <c r="G27" s="106"/>
      <c r="H27" s="106"/>
      <c r="I27" s="106"/>
      <c r="J27" s="105"/>
    </row>
    <row r="28" spans="1:10">
      <c r="A28" s="90"/>
      <c r="B28" s="375"/>
      <c r="C28" s="375"/>
      <c r="D28" s="375"/>
      <c r="E28" s="107" t="str">
        <f>IF([1]Recovery!E26&gt;0,[1]Recovery!E26,"NIL")</f>
        <v>NIL</v>
      </c>
      <c r="F28" s="107" t="str">
        <f>IF([1]Recovery!F26&gt;0,[1]Recovery!F26,"NIL")</f>
        <v>NIL</v>
      </c>
      <c r="G28" s="107" t="str">
        <f>IF([1]Recovery!G26&gt;0,[1]Recovery!G26,"NIL")</f>
        <v>NIL</v>
      </c>
      <c r="H28" s="107" t="str">
        <f>IF([1]Recovery!H26&gt;0,[1]Recovery!H26,"NIL")</f>
        <v>NIL</v>
      </c>
      <c r="I28" s="107" t="str">
        <f>IF([1]Recovery!I26&gt;0,[1]Recovery!I26,"NIL")</f>
        <v>NIL</v>
      </c>
    </row>
    <row r="29" spans="1:10">
      <c r="A29" s="86" t="s">
        <v>158</v>
      </c>
      <c r="B29" s="375" t="s">
        <v>159</v>
      </c>
      <c r="C29" s="375"/>
      <c r="D29" s="375"/>
      <c r="E29" s="106"/>
      <c r="F29" s="106"/>
      <c r="G29" s="106"/>
      <c r="H29" s="106"/>
      <c r="I29" s="106"/>
    </row>
    <row r="30" spans="1:10">
      <c r="A30" s="86"/>
      <c r="B30" s="375" t="s">
        <v>160</v>
      </c>
      <c r="C30" s="375"/>
      <c r="D30" s="87" t="s">
        <v>156</v>
      </c>
      <c r="E30" s="108" t="str">
        <f>IF([1]Recovery!E28&gt;0,[1]Recovery!E28,"NIL")</f>
        <v>NIL</v>
      </c>
      <c r="F30" s="108" t="str">
        <f>IF([1]Recovery!F28&gt;0,[1]Recovery!F28,"NIL")</f>
        <v>NIL</v>
      </c>
      <c r="G30" s="108" t="str">
        <f>IF([1]Recovery!G28&gt;0,[1]Recovery!G28,"NIL")</f>
        <v>NIL</v>
      </c>
      <c r="H30" s="108" t="str">
        <f>IF([1]Recovery!H28&gt;0,[1]Recovery!H28,"NIL")</f>
        <v>NIL</v>
      </c>
      <c r="I30" s="108" t="str">
        <f>IF([1]Recovery!I28&gt;0,[1]Recovery!I28,"NIL")</f>
        <v>NIL</v>
      </c>
    </row>
    <row r="31" spans="1:10">
      <c r="A31" s="86"/>
      <c r="B31" s="414"/>
      <c r="C31" s="414"/>
      <c r="D31" s="87" t="s">
        <v>158</v>
      </c>
      <c r="E31" s="108" t="str">
        <f>IF([1]Recovery!E29&gt;0,[1]Recovery!E29,"NIL")</f>
        <v>NIL</v>
      </c>
      <c r="F31" s="108" t="str">
        <f>IF([1]Recovery!F29&gt;0,[1]Recovery!F29,"NIL")</f>
        <v>NIL</v>
      </c>
      <c r="G31" s="108" t="str">
        <f>IF([1]Recovery!G29&gt;0,[1]Recovery!G29,"NIL")</f>
        <v>NIL</v>
      </c>
      <c r="H31" s="108" t="str">
        <f>IF([1]Recovery!H29&gt;0,[1]Recovery!H29,"NIL")</f>
        <v>NIL</v>
      </c>
      <c r="I31" s="108" t="str">
        <f>IF([1]Recovery!I29&gt;0,[1]Recovery!I29,"NIL")</f>
        <v>NIL</v>
      </c>
    </row>
    <row r="32" spans="1:10" ht="18" customHeight="1">
      <c r="A32" s="86"/>
      <c r="B32" s="375" t="s">
        <v>161</v>
      </c>
      <c r="C32" s="414"/>
      <c r="D32" s="87" t="s">
        <v>156</v>
      </c>
      <c r="E32" s="108" t="str">
        <f>IF([1]Recovery!E30&gt;0,[1]Recovery!E30,"NIL")</f>
        <v>NIL</v>
      </c>
      <c r="F32" s="108" t="str">
        <f>IF([1]Recovery!F30&gt;0,[1]Recovery!F30,"NIL")</f>
        <v>NIL</v>
      </c>
      <c r="G32" s="108" t="str">
        <f>IF([1]Recovery!G30&gt;0,[1]Recovery!G30,"NIL")</f>
        <v>NIL</v>
      </c>
      <c r="H32" s="108" t="str">
        <f>IF([1]Recovery!H30&gt;0,[1]Recovery!H30,"NIL")</f>
        <v>NIL</v>
      </c>
      <c r="I32" s="108" t="str">
        <f>IF([1]Recovery!I30&gt;0,[1]Recovery!I30,"NIL")</f>
        <v>NIL</v>
      </c>
    </row>
    <row r="33" spans="1:9">
      <c r="A33" s="86"/>
      <c r="B33" s="414"/>
      <c r="C33" s="414"/>
      <c r="D33" s="87" t="s">
        <v>158</v>
      </c>
      <c r="E33" s="108" t="str">
        <f>IF([1]Recovery!E31&gt;0,[1]Recovery!E31,"NIL")</f>
        <v>NIL</v>
      </c>
      <c r="F33" s="108" t="str">
        <f>IF([1]Recovery!F31&gt;0,[1]Recovery!F31,"NIL")</f>
        <v>NIL</v>
      </c>
      <c r="G33" s="108" t="str">
        <f>IF([1]Recovery!G31&gt;0,[1]Recovery!G31,"NIL")</f>
        <v>NIL</v>
      </c>
      <c r="H33" s="108" t="str">
        <f>IF([1]Recovery!H31&gt;0,[1]Recovery!H31,"NIL")</f>
        <v>NIL</v>
      </c>
      <c r="I33" s="108" t="str">
        <f>IF([1]Recovery!I31&gt;0,[1]Recovery!I31,"NIL")</f>
        <v>NIL</v>
      </c>
    </row>
    <row r="34" spans="1:9">
      <c r="A34" s="86"/>
      <c r="B34" s="414"/>
      <c r="C34" s="414"/>
      <c r="D34" s="87" t="s">
        <v>162</v>
      </c>
      <c r="E34" s="108" t="str">
        <f>IF([1]Recovery!E32&gt;0,[1]Recovery!E32,"NIL")</f>
        <v>NIL</v>
      </c>
      <c r="F34" s="108" t="str">
        <f>IF([1]Recovery!F32&gt;0,[1]Recovery!F32,"NIL")</f>
        <v>NIL</v>
      </c>
      <c r="G34" s="108" t="str">
        <f>IF([1]Recovery!G32&gt;0,[1]Recovery!G32,"NIL")</f>
        <v>NIL</v>
      </c>
      <c r="H34" s="108" t="str">
        <f>IF([1]Recovery!H32&gt;0,[1]Recovery!H32,"NIL")</f>
        <v>NIL</v>
      </c>
      <c r="I34" s="108" t="str">
        <f>IF([1]Recovery!I32&gt;0,[1]Recovery!I32,"NIL")</f>
        <v>NIL</v>
      </c>
    </row>
    <row r="35" spans="1:9">
      <c r="A35" s="86"/>
      <c r="B35" s="375" t="s">
        <v>163</v>
      </c>
      <c r="C35" s="375"/>
      <c r="D35" s="87" t="s">
        <v>156</v>
      </c>
      <c r="E35" s="108" t="str">
        <f>IF([1]Recovery!E33&gt;0,[1]Recovery!E33,"NIL")</f>
        <v>NIL</v>
      </c>
      <c r="F35" s="108" t="str">
        <f>IF([1]Recovery!F33&gt;0,[1]Recovery!F33,"NIL")</f>
        <v>NIL</v>
      </c>
      <c r="G35" s="108" t="str">
        <f>IF([1]Recovery!G33&gt;0,[1]Recovery!G33,"NIL")</f>
        <v>NIL</v>
      </c>
      <c r="H35" s="108" t="str">
        <f>IF([1]Recovery!H33&gt;0,[1]Recovery!H33,"NIL")</f>
        <v>NIL</v>
      </c>
      <c r="I35" s="108" t="str">
        <f>IF([1]Recovery!I33&gt;0,[1]Recovery!I33,"NIL")</f>
        <v>NIL</v>
      </c>
    </row>
    <row r="36" spans="1:9">
      <c r="A36" s="86"/>
      <c r="B36" s="414" t="s">
        <v>156</v>
      </c>
      <c r="C36" s="414"/>
      <c r="D36" s="87" t="s">
        <v>158</v>
      </c>
      <c r="E36" s="108" t="str">
        <f>IF([1]Recovery!E34&gt;0,[1]Recovery!E34,"NIL")</f>
        <v>NIL</v>
      </c>
      <c r="F36" s="108" t="str">
        <f>IF([1]Recovery!F34&gt;0,[1]Recovery!F34,"NIL")</f>
        <v>NIL</v>
      </c>
      <c r="G36" s="108" t="str">
        <f>IF([1]Recovery!G34&gt;0,[1]Recovery!G34,"NIL")</f>
        <v>NIL</v>
      </c>
      <c r="H36" s="108" t="str">
        <f>IF([1]Recovery!H34&gt;0,[1]Recovery!H34,"NIL")</f>
        <v>NIL</v>
      </c>
      <c r="I36" s="108" t="str">
        <f>IF([1]Recovery!I34&gt;0,[1]Recovery!I34,"NIL")</f>
        <v>NIL</v>
      </c>
    </row>
    <row r="37" spans="1:9">
      <c r="A37" s="86" t="s">
        <v>162</v>
      </c>
      <c r="B37" s="375" t="s">
        <v>164</v>
      </c>
      <c r="C37" s="414"/>
      <c r="D37" s="87" t="s">
        <v>58</v>
      </c>
      <c r="E37" s="108" t="str">
        <f>IF([1]Recovery!E35&gt;0,[1]Recovery!E35,"NIL")</f>
        <v>NIL</v>
      </c>
      <c r="F37" s="108" t="str">
        <f>IF([1]Recovery!F35&gt;0,[1]Recovery!F35,"NIL")</f>
        <v>NIL</v>
      </c>
      <c r="G37" s="108" t="str">
        <f>IF([1]Recovery!G35&gt;0,[1]Recovery!G35,"NIL")</f>
        <v>NIL</v>
      </c>
      <c r="H37" s="108" t="str">
        <f>IF([1]Recovery!H35&gt;0,[1]Recovery!H35,"NIL")</f>
        <v>NIL</v>
      </c>
      <c r="I37" s="108" t="str">
        <f>IF([1]Recovery!I35&gt;0,[1]Recovery!I35,"NIL")</f>
        <v>NIL</v>
      </c>
    </row>
    <row r="38" spans="1:9">
      <c r="A38" s="86"/>
      <c r="B38" s="414"/>
      <c r="C38" s="414"/>
      <c r="D38" s="87" t="s">
        <v>60</v>
      </c>
      <c r="E38" s="108" t="str">
        <f>IF([1]Recovery!E36&gt;0,[1]Recovery!E36,"NIL")</f>
        <v>NIL</v>
      </c>
      <c r="F38" s="108" t="str">
        <f>IF([1]Recovery!F36&gt;0,[1]Recovery!F36,"NIL")</f>
        <v>NIL</v>
      </c>
      <c r="G38" s="108" t="str">
        <f>IF([1]Recovery!G36&gt;0,[1]Recovery!G36,"NIL")</f>
        <v>NIL</v>
      </c>
      <c r="H38" s="108" t="str">
        <f>IF([1]Recovery!H36&gt;0,[1]Recovery!H36,"NIL")</f>
        <v>NIL</v>
      </c>
      <c r="I38" s="108" t="str">
        <f>IF([1]Recovery!I36&gt;0,[1]Recovery!I36,"NIL")</f>
        <v>NIL</v>
      </c>
    </row>
    <row r="39" spans="1:9">
      <c r="A39" s="86"/>
      <c r="B39" s="414"/>
      <c r="C39" s="414"/>
      <c r="D39" s="87" t="s">
        <v>62</v>
      </c>
      <c r="E39" s="108" t="str">
        <f>IF([1]Recovery!E37&gt;0,[1]Recovery!E37,"NIL")</f>
        <v>NIL</v>
      </c>
      <c r="F39" s="108" t="str">
        <f>IF([1]Recovery!F37&gt;0,[1]Recovery!F37,"NIL")</f>
        <v>NIL</v>
      </c>
      <c r="G39" s="108" t="str">
        <f>IF([1]Recovery!G37&gt;0,[1]Recovery!G37,"NIL")</f>
        <v>NIL</v>
      </c>
      <c r="H39" s="108" t="str">
        <f>IF([1]Recovery!H37&gt;0,[1]Recovery!H37,"NIL")</f>
        <v>NIL</v>
      </c>
      <c r="I39" s="108" t="str">
        <f>IF([1]Recovery!I37&gt;0,[1]Recovery!I37,"NIL")</f>
        <v>NIL</v>
      </c>
    </row>
    <row r="40" spans="1:9">
      <c r="A40" s="86" t="s">
        <v>165</v>
      </c>
      <c r="B40" s="375" t="s">
        <v>166</v>
      </c>
      <c r="C40" s="414"/>
      <c r="D40" s="87" t="s">
        <v>58</v>
      </c>
      <c r="E40" s="108" t="str">
        <f>IF([1]Recovery!E38&gt;0,[1]Recovery!E38,"NIL")</f>
        <v>NIL</v>
      </c>
      <c r="F40" s="108" t="str">
        <f>IF([1]Recovery!F38&gt;0,[1]Recovery!F38,"NIL")</f>
        <v>NIL</v>
      </c>
      <c r="G40" s="108" t="str">
        <f>IF([1]Recovery!G38&gt;0,[1]Recovery!G38,"NIL")</f>
        <v>NIL</v>
      </c>
      <c r="H40" s="108" t="str">
        <f>IF([1]Recovery!H38&gt;0,[1]Recovery!H38,"NIL")</f>
        <v>NIL</v>
      </c>
      <c r="I40" s="108" t="str">
        <f>IF([1]Recovery!I38&gt;0,[1]Recovery!I38,"NIL")</f>
        <v>NIL</v>
      </c>
    </row>
    <row r="41" spans="1:9">
      <c r="A41" s="86"/>
      <c r="B41" s="414"/>
      <c r="C41" s="414"/>
      <c r="D41" s="87" t="s">
        <v>60</v>
      </c>
      <c r="E41" s="108" t="str">
        <f>IF([1]Recovery!E39&gt;0,[1]Recovery!E39,"NIL")</f>
        <v>NIL</v>
      </c>
      <c r="F41" s="108" t="str">
        <f>IF([1]Recovery!F39&gt;0,[1]Recovery!F39,"NIL")</f>
        <v>NIL</v>
      </c>
      <c r="G41" s="108" t="str">
        <f>IF([1]Recovery!G39&gt;0,[1]Recovery!G39,"NIL")</f>
        <v>NIL</v>
      </c>
      <c r="H41" s="108" t="str">
        <f>IF([1]Recovery!H39&gt;0,[1]Recovery!H39,"NIL")</f>
        <v>NIL</v>
      </c>
      <c r="I41" s="108" t="str">
        <f>IF([1]Recovery!I39&gt;0,[1]Recovery!I39,"NIL")</f>
        <v>NIL</v>
      </c>
    </row>
    <row r="42" spans="1:9">
      <c r="A42" s="86"/>
      <c r="B42" s="414"/>
      <c r="C42" s="414"/>
      <c r="D42" s="87" t="s">
        <v>62</v>
      </c>
      <c r="E42" s="107" t="str">
        <f>IF([1]Recovery!E40&gt;0,[1]Recovery!E40,"NIL")</f>
        <v>NIL</v>
      </c>
      <c r="F42" s="107" t="str">
        <f>IF([1]Recovery!F40&gt;0,[1]Recovery!F40,"NIL")</f>
        <v>NIL</v>
      </c>
      <c r="G42" s="107" t="str">
        <f>IF([1]Recovery!G40&gt;0,[1]Recovery!G40,"NIL")</f>
        <v>NIL</v>
      </c>
      <c r="H42" s="107" t="str">
        <f>IF([1]Recovery!H40&gt;0,[1]Recovery!H40,"NIL")</f>
        <v>NIL</v>
      </c>
      <c r="I42" s="107" t="str">
        <f>IF([1]Recovery!I40&gt;0,[1]Recovery!I40,"NIL")</f>
        <v>NIL</v>
      </c>
    </row>
    <row r="43" spans="1:9">
      <c r="A43" s="86"/>
      <c r="B43" s="89"/>
      <c r="C43" s="89"/>
      <c r="D43" s="89"/>
      <c r="E43" s="89"/>
      <c r="F43" s="89"/>
      <c r="G43" s="89"/>
      <c r="H43" s="89"/>
      <c r="I43" s="89"/>
    </row>
    <row r="44" spans="1:9">
      <c r="A44" s="86"/>
      <c r="B44" s="89"/>
      <c r="C44" s="89"/>
      <c r="D44" s="89"/>
      <c r="E44" s="403" t="s">
        <v>167</v>
      </c>
      <c r="F44" s="403"/>
      <c r="G44" s="403"/>
      <c r="H44" s="403"/>
      <c r="I44" s="403"/>
    </row>
    <row r="45" spans="1:9">
      <c r="A45" s="86"/>
      <c r="B45" s="89"/>
      <c r="C45" s="89"/>
      <c r="D45" s="89"/>
      <c r="E45" s="403" t="s">
        <v>168</v>
      </c>
      <c r="F45" s="403"/>
      <c r="G45" s="403"/>
      <c r="H45" s="403"/>
      <c r="I45" s="403"/>
    </row>
  </sheetData>
  <mergeCells count="56">
    <mergeCell ref="A2:I2"/>
    <mergeCell ref="A3:I3"/>
    <mergeCell ref="A4:I4"/>
    <mergeCell ref="A5:I5"/>
    <mergeCell ref="A6:B6"/>
    <mergeCell ref="C6:I6"/>
    <mergeCell ref="A7:B7"/>
    <mergeCell ref="C7:I7"/>
    <mergeCell ref="B8:E8"/>
    <mergeCell ref="F8:I8"/>
    <mergeCell ref="B9:F9"/>
    <mergeCell ref="G9:I9"/>
    <mergeCell ref="B10:C10"/>
    <mergeCell ref="D10:E10"/>
    <mergeCell ref="G10:I10"/>
    <mergeCell ref="B11:D11"/>
    <mergeCell ref="E11:F11"/>
    <mergeCell ref="G11:I11"/>
    <mergeCell ref="B12:E12"/>
    <mergeCell ref="G12:I12"/>
    <mergeCell ref="B13:E13"/>
    <mergeCell ref="G13:I13"/>
    <mergeCell ref="B14:E14"/>
    <mergeCell ref="G14:I14"/>
    <mergeCell ref="B15:E15"/>
    <mergeCell ref="G15:I15"/>
    <mergeCell ref="B16:E16"/>
    <mergeCell ref="G16:I16"/>
    <mergeCell ref="B17:E17"/>
    <mergeCell ref="G17:I17"/>
    <mergeCell ref="B18:E18"/>
    <mergeCell ref="G18:I18"/>
    <mergeCell ref="B19:E19"/>
    <mergeCell ref="G19:I19"/>
    <mergeCell ref="B20:E20"/>
    <mergeCell ref="G20:I20"/>
    <mergeCell ref="B21:F21"/>
    <mergeCell ref="G21:I21"/>
    <mergeCell ref="B22:C22"/>
    <mergeCell ref="D22:E22"/>
    <mergeCell ref="B23:I23"/>
    <mergeCell ref="B24:D26"/>
    <mergeCell ref="E24:E26"/>
    <mergeCell ref="F24:F26"/>
    <mergeCell ref="G24:G26"/>
    <mergeCell ref="H24:H26"/>
    <mergeCell ref="B37:C39"/>
    <mergeCell ref="B40:C42"/>
    <mergeCell ref="E44:I44"/>
    <mergeCell ref="E45:I45"/>
    <mergeCell ref="I24:I26"/>
    <mergeCell ref="B27:D28"/>
    <mergeCell ref="B29:D29"/>
    <mergeCell ref="B30:C31"/>
    <mergeCell ref="B32:C34"/>
    <mergeCell ref="B35:C36"/>
  </mergeCells>
  <pageMargins left="0.55118110236220474" right="0.35433070866141736" top="0.44" bottom="0.3" header="0.36" footer="0.26"/>
  <pageSetup paperSize="9" orientation="portrait" r:id="rId1"/>
  <headerFooter alignWithMargins="0">
    <oddFooter>&amp;L16.18.1.22.5.19.8√97263.0458756048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J29"/>
  <sheetViews>
    <sheetView view="pageBreakPreview" zoomScaleNormal="100" workbookViewId="0">
      <selection activeCell="A2" sqref="A2:G3"/>
    </sheetView>
  </sheetViews>
  <sheetFormatPr defaultRowHeight="18"/>
  <cols>
    <col min="1" max="4" width="9.140625" style="1"/>
    <col min="5" max="5" width="13.5703125" style="1" customWidth="1"/>
    <col min="6" max="6" width="11.28515625" style="1" bestFit="1" customWidth="1"/>
    <col min="7" max="7" width="17.140625" style="1" customWidth="1"/>
    <col min="8" max="8" width="10.140625" style="1" hidden="1" customWidth="1"/>
    <col min="9" max="9" width="0" style="1" hidden="1" customWidth="1"/>
    <col min="10" max="10" width="10.85546875" style="1" hidden="1" customWidth="1"/>
    <col min="11" max="11" width="0" style="1" hidden="1" customWidth="1"/>
    <col min="12" max="16384" width="9.140625" style="1"/>
  </cols>
  <sheetData>
    <row r="1" spans="1:10">
      <c r="G1" s="1">
        <v>10</v>
      </c>
    </row>
    <row r="2" spans="1:10" ht="23.25" customHeight="1">
      <c r="A2" s="446" t="s">
        <v>169</v>
      </c>
      <c r="B2" s="446"/>
      <c r="C2" s="446"/>
      <c r="D2" s="446"/>
      <c r="E2" s="446"/>
      <c r="F2" s="446"/>
      <c r="G2" s="446"/>
    </row>
    <row r="3" spans="1:10" ht="23.25" customHeight="1">
      <c r="A3" s="446"/>
      <c r="B3" s="446"/>
      <c r="C3" s="446"/>
      <c r="D3" s="446"/>
      <c r="E3" s="446"/>
      <c r="F3" s="446"/>
      <c r="G3" s="446"/>
    </row>
    <row r="4" spans="1:10" ht="18.75" thickBot="1">
      <c r="A4" s="53"/>
      <c r="B4" s="53"/>
      <c r="C4" s="53"/>
      <c r="D4" s="53"/>
      <c r="E4" s="53"/>
      <c r="F4" s="53"/>
      <c r="G4" s="53"/>
    </row>
    <row r="5" spans="1:10">
      <c r="A5" s="447" t="s">
        <v>170</v>
      </c>
      <c r="B5" s="448"/>
      <c r="C5" s="448"/>
      <c r="D5" s="449" t="str">
        <f>[1]Mastersheet!B3</f>
        <v xml:space="preserve">PRAVESH KUMAR SHARMA </v>
      </c>
      <c r="E5" s="449"/>
      <c r="F5" s="449"/>
      <c r="G5" s="449"/>
      <c r="I5" s="450" t="s">
        <v>171</v>
      </c>
      <c r="J5" s="451"/>
    </row>
    <row r="6" spans="1:10" ht="18.75" thickBot="1">
      <c r="A6" s="447" t="s">
        <v>2</v>
      </c>
      <c r="B6" s="448"/>
      <c r="C6" s="448"/>
      <c r="D6" s="449" t="str">
        <f>[1]Mastersheet!B4</f>
        <v xml:space="preserve">ASSISTANT ACCOUNT OFFICER -II </v>
      </c>
      <c r="E6" s="449"/>
      <c r="F6" s="449"/>
      <c r="G6" s="449"/>
      <c r="I6" s="452"/>
      <c r="J6" s="453"/>
    </row>
    <row r="7" spans="1:10" ht="18.75" thickBot="1">
      <c r="A7" s="53"/>
      <c r="B7" s="53"/>
      <c r="C7" s="53"/>
      <c r="D7" s="53"/>
      <c r="E7" s="53"/>
      <c r="F7" s="53"/>
      <c r="G7" s="53"/>
    </row>
    <row r="8" spans="1:10" ht="18.75" thickBot="1">
      <c r="A8" s="444" t="s">
        <v>172</v>
      </c>
      <c r="B8" s="444"/>
      <c r="C8" s="444"/>
      <c r="D8" s="445" t="s">
        <v>173</v>
      </c>
      <c r="E8" s="445"/>
      <c r="F8" s="445"/>
      <c r="G8" s="54" t="s">
        <v>174</v>
      </c>
      <c r="H8" s="2" t="s">
        <v>175</v>
      </c>
      <c r="I8" s="2" t="s">
        <v>176</v>
      </c>
      <c r="J8" s="2" t="s">
        <v>174</v>
      </c>
    </row>
    <row r="9" spans="1:10" ht="21" thickBot="1">
      <c r="A9" s="435" t="str">
        <f>IF([1]CEOL!A8&gt;0,[1]CEOL!D8,"")</f>
        <v/>
      </c>
      <c r="B9" s="436"/>
      <c r="C9" s="437"/>
      <c r="D9" s="435" t="str">
        <f>IF([1]CEOL!D8&gt;0,[1]CEOL!D8,"")</f>
        <v/>
      </c>
      <c r="E9" s="436"/>
      <c r="F9" s="437"/>
      <c r="G9" s="54">
        <f>[1]CEOL!G8</f>
        <v>0</v>
      </c>
      <c r="H9" s="3" t="e">
        <f t="shared" ref="H9:H21" si="0">DATEDIF(A9,D9+1,"y")</f>
        <v>#VALUE!</v>
      </c>
      <c r="I9" s="3" t="e">
        <f t="shared" ref="I9:I21" si="1">DATEDIF(A9,D9+1,"ym")</f>
        <v>#VALUE!</v>
      </c>
      <c r="J9" s="3" t="e">
        <f t="shared" ref="J9:J21" si="2">IF(D9&gt;0,DATEDIF(A9,D9+1,"md"),0)</f>
        <v>#VALUE!</v>
      </c>
    </row>
    <row r="10" spans="1:10" ht="21" thickBot="1">
      <c r="A10" s="435" t="str">
        <f>IF([1]CEOL!A9&gt;0,[1]CEOL!D9,"")</f>
        <v/>
      </c>
      <c r="B10" s="436"/>
      <c r="C10" s="437"/>
      <c r="D10" s="435" t="str">
        <f>IF([1]CEOL!D9&gt;0,[1]CEOL!D9,"")</f>
        <v/>
      </c>
      <c r="E10" s="436"/>
      <c r="F10" s="437"/>
      <c r="G10" s="54">
        <f>[1]CEOL!G9</f>
        <v>0</v>
      </c>
      <c r="H10" s="3" t="e">
        <f t="shared" si="0"/>
        <v>#VALUE!</v>
      </c>
      <c r="I10" s="3" t="e">
        <f t="shared" si="1"/>
        <v>#VALUE!</v>
      </c>
      <c r="J10" s="3" t="e">
        <f t="shared" si="2"/>
        <v>#VALUE!</v>
      </c>
    </row>
    <row r="11" spans="1:10" ht="21" thickBot="1">
      <c r="A11" s="435" t="str">
        <f>IF([1]CEOL!A10&gt;0,[1]CEOL!D10,"")</f>
        <v/>
      </c>
      <c r="B11" s="436"/>
      <c r="C11" s="437"/>
      <c r="D11" s="435" t="str">
        <f>IF([1]CEOL!D10&gt;0,[1]CEOL!D10,"")</f>
        <v/>
      </c>
      <c r="E11" s="436"/>
      <c r="F11" s="437"/>
      <c r="G11" s="54">
        <f>[1]CEOL!G10</f>
        <v>0</v>
      </c>
      <c r="H11" s="3" t="e">
        <f t="shared" si="0"/>
        <v>#VALUE!</v>
      </c>
      <c r="I11" s="3" t="e">
        <f t="shared" si="1"/>
        <v>#VALUE!</v>
      </c>
      <c r="J11" s="3" t="e">
        <f t="shared" si="2"/>
        <v>#VALUE!</v>
      </c>
    </row>
    <row r="12" spans="1:10" ht="21" thickBot="1">
      <c r="A12" s="435" t="str">
        <f>IF([1]CEOL!A11&gt;0,[1]CEOL!D11,"")</f>
        <v/>
      </c>
      <c r="B12" s="436"/>
      <c r="C12" s="437"/>
      <c r="D12" s="435" t="str">
        <f>IF([1]CEOL!D11&gt;0,[1]CEOL!D11,"")</f>
        <v/>
      </c>
      <c r="E12" s="436"/>
      <c r="F12" s="437"/>
      <c r="G12" s="54">
        <f>[1]CEOL!G11</f>
        <v>0</v>
      </c>
      <c r="H12" s="3" t="e">
        <f t="shared" si="0"/>
        <v>#VALUE!</v>
      </c>
      <c r="I12" s="3" t="e">
        <f t="shared" si="1"/>
        <v>#VALUE!</v>
      </c>
      <c r="J12" s="3" t="e">
        <f t="shared" si="2"/>
        <v>#VALUE!</v>
      </c>
    </row>
    <row r="13" spans="1:10" ht="21" thickBot="1">
      <c r="A13" s="435" t="str">
        <f>IF([1]CEOL!A12&gt;0,[1]CEOL!D12,"")</f>
        <v/>
      </c>
      <c r="B13" s="436"/>
      <c r="C13" s="437"/>
      <c r="D13" s="435" t="str">
        <f>IF([1]CEOL!D12&gt;0,[1]CEOL!D12,"")</f>
        <v/>
      </c>
      <c r="E13" s="436"/>
      <c r="F13" s="437"/>
      <c r="G13" s="54">
        <f>[1]CEOL!G12</f>
        <v>0</v>
      </c>
      <c r="H13" s="3" t="e">
        <f t="shared" si="0"/>
        <v>#VALUE!</v>
      </c>
      <c r="I13" s="3" t="e">
        <f t="shared" si="1"/>
        <v>#VALUE!</v>
      </c>
      <c r="J13" s="3" t="e">
        <f t="shared" si="2"/>
        <v>#VALUE!</v>
      </c>
    </row>
    <row r="14" spans="1:10" ht="21" thickBot="1">
      <c r="A14" s="435" t="str">
        <f>IF([1]CEOL!A13&gt;0,[1]CEOL!D13,"")</f>
        <v/>
      </c>
      <c r="B14" s="436"/>
      <c r="C14" s="437"/>
      <c r="D14" s="435" t="str">
        <f>IF([1]CEOL!D13&gt;0,[1]CEOL!D13,"")</f>
        <v/>
      </c>
      <c r="E14" s="436"/>
      <c r="F14" s="437"/>
      <c r="G14" s="54">
        <f>[1]CEOL!G13</f>
        <v>0</v>
      </c>
      <c r="H14" s="3" t="e">
        <f t="shared" si="0"/>
        <v>#VALUE!</v>
      </c>
      <c r="I14" s="3" t="e">
        <f t="shared" si="1"/>
        <v>#VALUE!</v>
      </c>
      <c r="J14" s="3" t="e">
        <f t="shared" si="2"/>
        <v>#VALUE!</v>
      </c>
    </row>
    <row r="15" spans="1:10" ht="21" thickBot="1">
      <c r="A15" s="435" t="str">
        <f>IF([1]CEOL!A14&gt;0,[1]CEOL!D14,"")</f>
        <v/>
      </c>
      <c r="B15" s="436"/>
      <c r="C15" s="437"/>
      <c r="D15" s="435" t="str">
        <f>IF([1]CEOL!D14&gt;0,[1]CEOL!D14,"")</f>
        <v/>
      </c>
      <c r="E15" s="436"/>
      <c r="F15" s="437"/>
      <c r="G15" s="54">
        <f>[1]CEOL!G14</f>
        <v>0</v>
      </c>
      <c r="H15" s="3" t="e">
        <f t="shared" si="0"/>
        <v>#VALUE!</v>
      </c>
      <c r="I15" s="3" t="e">
        <f t="shared" si="1"/>
        <v>#VALUE!</v>
      </c>
      <c r="J15" s="3" t="e">
        <f t="shared" si="2"/>
        <v>#VALUE!</v>
      </c>
    </row>
    <row r="16" spans="1:10" ht="21" thickBot="1">
      <c r="A16" s="435" t="str">
        <f>IF([1]CEOL!A15&gt;0,[1]CEOL!D15,"")</f>
        <v/>
      </c>
      <c r="B16" s="436"/>
      <c r="C16" s="437"/>
      <c r="D16" s="435" t="str">
        <f>IF([1]CEOL!D15&gt;0,[1]CEOL!D15,"")</f>
        <v/>
      </c>
      <c r="E16" s="436"/>
      <c r="F16" s="437"/>
      <c r="G16" s="54">
        <f>[1]CEOL!G15</f>
        <v>0</v>
      </c>
      <c r="H16" s="3" t="e">
        <f t="shared" si="0"/>
        <v>#VALUE!</v>
      </c>
      <c r="I16" s="3" t="e">
        <f t="shared" si="1"/>
        <v>#VALUE!</v>
      </c>
      <c r="J16" s="3" t="e">
        <f t="shared" si="2"/>
        <v>#VALUE!</v>
      </c>
    </row>
    <row r="17" spans="1:10" ht="21" thickBot="1">
      <c r="A17" s="435" t="str">
        <f>IF([1]CEOL!A16&gt;0,[1]CEOL!D16,"")</f>
        <v/>
      </c>
      <c r="B17" s="436"/>
      <c r="C17" s="437"/>
      <c r="D17" s="435" t="str">
        <f>IF([1]CEOL!D16&gt;0,[1]CEOL!D16,"")</f>
        <v/>
      </c>
      <c r="E17" s="436"/>
      <c r="F17" s="437"/>
      <c r="G17" s="54">
        <f>[1]CEOL!G16</f>
        <v>0</v>
      </c>
      <c r="H17" s="3" t="e">
        <f t="shared" si="0"/>
        <v>#VALUE!</v>
      </c>
      <c r="I17" s="3" t="e">
        <f t="shared" si="1"/>
        <v>#VALUE!</v>
      </c>
      <c r="J17" s="3" t="e">
        <f t="shared" si="2"/>
        <v>#VALUE!</v>
      </c>
    </row>
    <row r="18" spans="1:10" ht="21" thickBot="1">
      <c r="A18" s="435" t="str">
        <f>IF([1]CEOL!A17&gt;0,[1]CEOL!D17,"")</f>
        <v/>
      </c>
      <c r="B18" s="436"/>
      <c r="C18" s="437"/>
      <c r="D18" s="435" t="str">
        <f>IF([1]CEOL!D17&gt;0,[1]CEOL!D17,"")</f>
        <v/>
      </c>
      <c r="E18" s="436"/>
      <c r="F18" s="437"/>
      <c r="G18" s="54">
        <f>[1]CEOL!G17</f>
        <v>0</v>
      </c>
      <c r="H18" s="3" t="e">
        <f t="shared" si="0"/>
        <v>#VALUE!</v>
      </c>
      <c r="I18" s="3" t="e">
        <f t="shared" si="1"/>
        <v>#VALUE!</v>
      </c>
      <c r="J18" s="3" t="e">
        <f t="shared" si="2"/>
        <v>#VALUE!</v>
      </c>
    </row>
    <row r="19" spans="1:10" ht="21" thickBot="1">
      <c r="A19" s="435" t="str">
        <f>IF([1]CEOL!A18&gt;0,[1]CEOL!D18,"")</f>
        <v/>
      </c>
      <c r="B19" s="436"/>
      <c r="C19" s="437"/>
      <c r="D19" s="435" t="str">
        <f>IF([1]CEOL!D18&gt;0,[1]CEOL!D18,"")</f>
        <v/>
      </c>
      <c r="E19" s="436"/>
      <c r="F19" s="437"/>
      <c r="G19" s="54">
        <f>[1]CEOL!G18</f>
        <v>0</v>
      </c>
      <c r="H19" s="3" t="e">
        <f t="shared" si="0"/>
        <v>#VALUE!</v>
      </c>
      <c r="I19" s="3" t="e">
        <f t="shared" si="1"/>
        <v>#VALUE!</v>
      </c>
      <c r="J19" s="3" t="e">
        <f t="shared" si="2"/>
        <v>#VALUE!</v>
      </c>
    </row>
    <row r="20" spans="1:10" ht="21" thickBot="1">
      <c r="A20" s="435" t="str">
        <f>IF([1]CEOL!A19&gt;0,[1]CEOL!D19,"")</f>
        <v/>
      </c>
      <c r="B20" s="436"/>
      <c r="C20" s="437"/>
      <c r="D20" s="435" t="str">
        <f>IF([1]CEOL!D19&gt;0,[1]CEOL!D19,"")</f>
        <v/>
      </c>
      <c r="E20" s="436"/>
      <c r="F20" s="437"/>
      <c r="G20" s="54">
        <f>[1]CEOL!G19</f>
        <v>0</v>
      </c>
      <c r="H20" s="3" t="e">
        <f t="shared" si="0"/>
        <v>#VALUE!</v>
      </c>
      <c r="I20" s="3" t="e">
        <f t="shared" si="1"/>
        <v>#VALUE!</v>
      </c>
      <c r="J20" s="3" t="e">
        <f t="shared" si="2"/>
        <v>#VALUE!</v>
      </c>
    </row>
    <row r="21" spans="1:10" ht="21" thickBot="1">
      <c r="A21" s="435" t="str">
        <f>IF([1]CEOL!A20&gt;0,[1]CEOL!D20,"")</f>
        <v/>
      </c>
      <c r="B21" s="436"/>
      <c r="C21" s="437"/>
      <c r="D21" s="435" t="str">
        <f>IF([1]CEOL!D20&gt;0,[1]CEOL!D20,"")</f>
        <v/>
      </c>
      <c r="E21" s="436"/>
      <c r="F21" s="437"/>
      <c r="G21" s="54">
        <f>[1]CEOL!G20</f>
        <v>0</v>
      </c>
      <c r="H21" s="3" t="e">
        <f t="shared" si="0"/>
        <v>#VALUE!</v>
      </c>
      <c r="I21" s="3" t="e">
        <f t="shared" si="1"/>
        <v>#VALUE!</v>
      </c>
      <c r="J21" s="3" t="e">
        <f t="shared" si="2"/>
        <v>#VALUE!</v>
      </c>
    </row>
    <row r="22" spans="1:10" ht="21" thickBot="1">
      <c r="A22" s="435" t="s">
        <v>177</v>
      </c>
      <c r="B22" s="436"/>
      <c r="C22" s="436"/>
      <c r="D22" s="436"/>
      <c r="E22" s="436"/>
      <c r="F22" s="437"/>
      <c r="G22" s="54">
        <f>SUM(G9:G21)</f>
        <v>0</v>
      </c>
      <c r="H22" s="3"/>
      <c r="I22" s="3"/>
      <c r="J22" s="3"/>
    </row>
    <row r="23" spans="1:10" ht="18.75" thickBot="1">
      <c r="A23" s="438" t="s">
        <v>178</v>
      </c>
      <c r="B23" s="439"/>
      <c r="C23" s="439"/>
      <c r="D23" s="440"/>
      <c r="E23" s="55" t="s">
        <v>175</v>
      </c>
      <c r="F23" s="55" t="s">
        <v>179</v>
      </c>
      <c r="G23" s="55" t="s">
        <v>174</v>
      </c>
      <c r="H23" s="4" t="e">
        <f>SUM(H9:H22)</f>
        <v>#VALUE!</v>
      </c>
      <c r="I23" s="4" t="e">
        <f>SUM(I9:I22)</f>
        <v>#VALUE!</v>
      </c>
      <c r="J23" s="4" t="e">
        <f>SUM(J9:J22)</f>
        <v>#VALUE!</v>
      </c>
    </row>
    <row r="24" spans="1:10" ht="18.75" thickBot="1">
      <c r="A24" s="441"/>
      <c r="B24" s="442"/>
      <c r="C24" s="442"/>
      <c r="D24" s="443"/>
      <c r="E24" s="55">
        <f>YEAR(G22)-1900</f>
        <v>0</v>
      </c>
      <c r="F24" s="55">
        <f>IF(G22&gt;31,MONTH(G22-31),0)</f>
        <v>0</v>
      </c>
      <c r="G24" s="55">
        <f>IF(G22&gt;0,DAY(G22)+1,0)</f>
        <v>0</v>
      </c>
    </row>
    <row r="25" spans="1:10">
      <c r="A25" s="53"/>
      <c r="B25" s="53"/>
      <c r="C25" s="53"/>
      <c r="D25" s="53"/>
      <c r="E25" s="53"/>
      <c r="F25" s="53"/>
      <c r="G25" s="53"/>
    </row>
    <row r="26" spans="1:10">
      <c r="A26" s="53"/>
      <c r="B26" s="53"/>
      <c r="C26" s="53"/>
      <c r="D26" s="53"/>
      <c r="E26" s="53"/>
      <c r="F26" s="53"/>
      <c r="G26" s="53"/>
    </row>
    <row r="27" spans="1:10">
      <c r="A27" s="53"/>
      <c r="B27" s="53"/>
      <c r="C27" s="433" t="str">
        <f>[1]Mastersheet!G9</f>
        <v>EXTRA ASSISTANT COMMISSIONER COLONISATION,(ADM), BIKANER</v>
      </c>
      <c r="D27" s="434"/>
      <c r="E27" s="434"/>
      <c r="F27" s="434"/>
      <c r="G27" s="434"/>
    </row>
    <row r="28" spans="1:10" ht="15.75" customHeight="1">
      <c r="A28" s="53"/>
      <c r="B28" s="53"/>
      <c r="C28" s="434"/>
      <c r="D28" s="434"/>
      <c r="E28" s="434"/>
      <c r="F28" s="434"/>
      <c r="G28" s="434"/>
    </row>
    <row r="29" spans="1:10">
      <c r="A29" s="56" t="s">
        <v>180</v>
      </c>
      <c r="B29" s="53"/>
      <c r="C29" s="53"/>
      <c r="D29" s="53"/>
      <c r="E29" s="53"/>
      <c r="F29" s="53"/>
      <c r="G29" s="53"/>
    </row>
  </sheetData>
  <mergeCells count="37">
    <mergeCell ref="A2:G3"/>
    <mergeCell ref="A5:C5"/>
    <mergeCell ref="D5:G5"/>
    <mergeCell ref="I5:J6"/>
    <mergeCell ref="A6:C6"/>
    <mergeCell ref="D6:G6"/>
    <mergeCell ref="A8:C8"/>
    <mergeCell ref="D8:F8"/>
    <mergeCell ref="A9:C9"/>
    <mergeCell ref="D9:F9"/>
    <mergeCell ref="A10:C10"/>
    <mergeCell ref="D10:F10"/>
    <mergeCell ref="A11:C11"/>
    <mergeCell ref="D11:F11"/>
    <mergeCell ref="A12:C12"/>
    <mergeCell ref="D12:F12"/>
    <mergeCell ref="A13:C13"/>
    <mergeCell ref="D13:F13"/>
    <mergeCell ref="A14:C14"/>
    <mergeCell ref="D14:F14"/>
    <mergeCell ref="A15:C15"/>
    <mergeCell ref="D15:F15"/>
    <mergeCell ref="A16:C16"/>
    <mergeCell ref="D16:F16"/>
    <mergeCell ref="A17:C17"/>
    <mergeCell ref="D17:F17"/>
    <mergeCell ref="A18:C18"/>
    <mergeCell ref="D18:F18"/>
    <mergeCell ref="A19:C19"/>
    <mergeCell ref="D19:F19"/>
    <mergeCell ref="C27:G28"/>
    <mergeCell ref="A20:C20"/>
    <mergeCell ref="D20:F20"/>
    <mergeCell ref="A21:C21"/>
    <mergeCell ref="D21:F21"/>
    <mergeCell ref="A22:F22"/>
    <mergeCell ref="A23:D24"/>
  </mergeCells>
  <conditionalFormatting sqref="A10:C10">
    <cfRule type="containsBlanks" dxfId="0" priority="1" stopIfTrue="1">
      <formula>LEN(TRIM(A10))=0</formula>
    </cfRule>
  </conditionalFormatting>
  <dataValidations count="1">
    <dataValidation type="custom" allowBlank="1" showInputMessage="1" showErrorMessage="1" errorTitle="Caution" error="Please follow the instruction" promptTitle="Author Code" prompt="The footer is author code, if it delete/edit, your result shown &quot;9999&quot;" sqref="A29">
      <formula1>"16.18.1.22.5.19.8√97263.0458756048"</formula1>
    </dataValidation>
  </dataValidations>
  <hyperlinks>
    <hyperlink ref="I5" location="Clear_EOL" display="Clear_EOL"/>
  </hyperlinks>
  <pageMargins left="0.56000000000000005" right="0.36" top="0.61" bottom="0.61" header="0.5" footer="0.47"/>
  <pageSetup paperSize="9" scale="9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CFront</vt:lpstr>
      <vt:lpstr>CIFMS</vt:lpstr>
      <vt:lpstr>PROV</vt:lpstr>
      <vt:lpstr>R5A</vt:lpstr>
      <vt:lpstr>C31</vt:lpstr>
      <vt:lpstr>EOL</vt:lpstr>
      <vt:lpstr>'C31'!page432</vt:lpstr>
      <vt:lpstr>PROV!page435</vt:lpstr>
      <vt:lpstr>PROV!page436</vt:lpstr>
      <vt:lpstr>PROV!page437</vt:lpstr>
      <vt:lpstr>'C31'!Print_Area</vt:lpstr>
      <vt:lpstr>CFront!Print_Area</vt:lpstr>
      <vt:lpstr>CIFMS!Print_Area</vt:lpstr>
      <vt:lpstr>EOL!Print_Area</vt:lpstr>
      <vt:lpstr>PROV!Print_Area</vt:lpstr>
      <vt:lpstr>'R5A'!Print_Area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2019-03-24T07:20:44Z</dcterms:modified>
</cp:coreProperties>
</file>