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 tabRatio="681"/>
  </bookViews>
  <sheets>
    <sheet name="NIRDESH" sheetId="14" r:id="rId1"/>
    <sheet name="HOME" sheetId="8" r:id="rId2"/>
    <sheet name="SCHOOL" sheetId="13" r:id="rId3"/>
    <sheet name="PROFLE" sheetId="3" r:id="rId4"/>
    <sheet name="STATUS" sheetId="15" r:id="rId5"/>
    <sheet name="COOK" sheetId="5" r:id="rId6"/>
    <sheet name="STUDENT" sheetId="10" r:id="rId7"/>
    <sheet name="MDM" sheetId="4" r:id="rId8"/>
    <sheet name="DUDH" sheetId="11" r:id="rId9"/>
    <sheet name="DAL" sheetId="12" r:id="rId10"/>
    <sheet name="PAYMENT" sheetId="9" r:id="rId11"/>
    <sheet name="MONTHLY" sheetId="1" r:id="rId12"/>
    <sheet name="SAMEKIT" sheetId="6" r:id="rId13"/>
  </sheets>
  <definedNames>
    <definedName name="MONTH">OFFSET(HOME!$D$7,,,COUNTIF(HOME!$D$7:$D$18,"?*"))</definedName>
    <definedName name="_xlnm.Print_Area" localSheetId="11">MONTHLY!$A$1:$X$56</definedName>
    <definedName name="SCHOOL">OFFSET(SCHOOL!$E$7,,,COUNTIF(SCHOOL!$E$7:$E$26,"?*"))</definedName>
  </definedNames>
  <calcPr calcId="145621"/>
</workbook>
</file>

<file path=xl/calcChain.xml><?xml version="1.0" encoding="utf-8"?>
<calcChain xmlns="http://schemas.openxmlformats.org/spreadsheetml/2006/main">
  <c r="C1" i="5" l="1"/>
  <c r="D1" i="5" s="1"/>
  <c r="E1" i="5" s="1"/>
  <c r="F1" i="5" s="1"/>
  <c r="G1" i="5"/>
  <c r="H1" i="5" s="1"/>
  <c r="I1" i="5" s="1"/>
  <c r="J1" i="5" s="1"/>
  <c r="K1" i="5"/>
  <c r="L1" i="5" s="1"/>
  <c r="M1" i="5" s="1"/>
  <c r="N1" i="5" s="1"/>
  <c r="O1" i="5"/>
  <c r="P1" i="5" s="1"/>
  <c r="Q1" i="5" s="1"/>
  <c r="R1" i="5" s="1"/>
  <c r="S1" i="5"/>
  <c r="T1" i="5" s="1"/>
  <c r="U1" i="5" s="1"/>
  <c r="V1" i="5" s="1"/>
  <c r="W1" i="5"/>
  <c r="X1" i="5" s="1"/>
  <c r="Y1" i="5" s="1"/>
  <c r="Z1" i="5" s="1"/>
  <c r="AA1" i="5"/>
  <c r="AB1" i="5" s="1"/>
  <c r="AC1" i="5" s="1"/>
  <c r="AD1" i="5" s="1"/>
  <c r="AE1" i="5"/>
  <c r="AF1" i="5" s="1"/>
  <c r="AG1" i="5" s="1"/>
  <c r="AH1" i="5" s="1"/>
  <c r="AI1" i="5"/>
  <c r="AJ1" i="5" s="1"/>
  <c r="AK1" i="5" s="1"/>
  <c r="AL1" i="5" s="1"/>
  <c r="AM1" i="5"/>
  <c r="AN1" i="5" s="1"/>
  <c r="AO1" i="5" s="1"/>
  <c r="AP1" i="5" s="1"/>
  <c r="AQ1" i="5"/>
  <c r="AR1" i="5" s="1"/>
  <c r="AS1" i="5" s="1"/>
  <c r="AT1" i="5" s="1"/>
  <c r="AU1" i="5"/>
  <c r="AV1" i="5" s="1"/>
  <c r="AW1" i="5" s="1"/>
  <c r="AX1" i="5" s="1"/>
  <c r="EK3" i="9" l="1"/>
  <c r="D1" i="15" l="1"/>
  <c r="L8" i="15" l="1"/>
  <c r="M9" i="15"/>
  <c r="N10" i="15"/>
  <c r="L12" i="15"/>
  <c r="M13" i="15"/>
  <c r="N14" i="15"/>
  <c r="L16" i="15"/>
  <c r="M17" i="15"/>
  <c r="N18" i="15"/>
  <c r="L20" i="15"/>
  <c r="M21" i="15"/>
  <c r="N22" i="15"/>
  <c r="L24" i="15"/>
  <c r="M25" i="15"/>
  <c r="N26" i="15"/>
  <c r="M8" i="15"/>
  <c r="N9" i="15"/>
  <c r="L11" i="15"/>
  <c r="M12" i="15"/>
  <c r="N13" i="15"/>
  <c r="L15" i="15"/>
  <c r="M16" i="15"/>
  <c r="N17" i="15"/>
  <c r="L19" i="15"/>
  <c r="M20" i="15"/>
  <c r="N21" i="15"/>
  <c r="L23" i="15"/>
  <c r="M24" i="15"/>
  <c r="N25" i="15"/>
  <c r="N7" i="15"/>
  <c r="M10" i="15"/>
  <c r="L13" i="15"/>
  <c r="M14" i="15"/>
  <c r="M18" i="15"/>
  <c r="L21" i="15"/>
  <c r="N23" i="15"/>
  <c r="M26" i="15"/>
  <c r="N8" i="15"/>
  <c r="L10" i="15"/>
  <c r="M11" i="15"/>
  <c r="N12" i="15"/>
  <c r="L14" i="15"/>
  <c r="M15" i="15"/>
  <c r="N16" i="15"/>
  <c r="L18" i="15"/>
  <c r="M19" i="15"/>
  <c r="N20" i="15"/>
  <c r="L22" i="15"/>
  <c r="M23" i="15"/>
  <c r="N24" i="15"/>
  <c r="L26" i="15"/>
  <c r="M7" i="15"/>
  <c r="L9" i="15"/>
  <c r="N11" i="15"/>
  <c r="N15" i="15"/>
  <c r="L17" i="15"/>
  <c r="N19" i="15"/>
  <c r="M22" i="15"/>
  <c r="L25" i="15"/>
  <c r="L7" i="15"/>
  <c r="GW3" i="4"/>
  <c r="AX2" i="5" l="1"/>
  <c r="EK2" i="9" s="1"/>
  <c r="B2" i="10"/>
  <c r="K4" i="13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7" i="13"/>
  <c r="EM2" i="9" l="1"/>
  <c r="GW2" i="4"/>
  <c r="KO1" i="12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Z24" i="6"/>
  <c r="HB24" i="6" s="1"/>
  <c r="HF24" i="6" s="1"/>
  <c r="HH24" i="6" s="1"/>
  <c r="HJ24" i="6" s="1"/>
  <c r="GH24" i="6"/>
  <c r="GJ24" i="6" s="1"/>
  <c r="GN24" i="6" s="1"/>
  <c r="GP24" i="6" s="1"/>
  <c r="GR24" i="6" s="1"/>
  <c r="FV24" i="6"/>
  <c r="FX24" i="6" s="1"/>
  <c r="FZ24" i="6" s="1"/>
  <c r="FP24" i="6"/>
  <c r="FR24" i="6" s="1"/>
  <c r="FH24" i="6"/>
  <c r="EZ24" i="6"/>
  <c r="FF24" i="6"/>
  <c r="EY24" i="6"/>
  <c r="EM3" i="9" l="1"/>
  <c r="GY2" i="4"/>
  <c r="FR19" i="6"/>
  <c r="FX19" i="6" s="1"/>
  <c r="FO19" i="6"/>
  <c r="FU19" i="6" s="1"/>
  <c r="GA19" i="6" s="1"/>
  <c r="FL19" i="6"/>
  <c r="KO2" i="12" l="1"/>
  <c r="EL5" i="6" l="1"/>
  <c r="EL67" i="6"/>
  <c r="BZ66" i="6"/>
  <c r="EL46" i="6"/>
  <c r="BZ45" i="6"/>
  <c r="EL26" i="6"/>
  <c r="BZ25" i="6"/>
  <c r="BZ4" i="6"/>
  <c r="F66" i="6"/>
  <c r="F45" i="6"/>
  <c r="F25" i="6"/>
  <c r="F4" i="6"/>
  <c r="BR67" i="6"/>
  <c r="BR46" i="6"/>
  <c r="BR26" i="6"/>
  <c r="U2" i="1" l="1"/>
  <c r="F3" i="1" s="1"/>
  <c r="AC10" i="9"/>
  <c r="AK10" i="9" s="1"/>
  <c r="AS10" i="9" s="1"/>
  <c r="BA10" i="9" s="1"/>
  <c r="BI10" i="9" s="1"/>
  <c r="BQ10" i="9" s="1"/>
  <c r="BY10" i="9" s="1"/>
  <c r="CG10" i="9" s="1"/>
  <c r="CO10" i="9" s="1"/>
  <c r="CW10" i="9" s="1"/>
  <c r="Y10" i="9"/>
  <c r="AG10" i="9" s="1"/>
  <c r="AO10" i="9" s="1"/>
  <c r="AW10" i="9" s="1"/>
  <c r="BE10" i="9" s="1"/>
  <c r="BM10" i="9" s="1"/>
  <c r="BU10" i="9" s="1"/>
  <c r="CC10" i="9" s="1"/>
  <c r="CK10" i="9" s="1"/>
  <c r="CS10" i="9" s="1"/>
  <c r="AA3" i="9"/>
  <c r="AI3" i="9" s="1"/>
  <c r="T3" i="9"/>
  <c r="AB3" i="9" s="1"/>
  <c r="AJ3" i="9" s="1"/>
  <c r="AR3" i="9" s="1"/>
  <c r="S3" i="9"/>
  <c r="R3" i="9"/>
  <c r="Z3" i="9" s="1"/>
  <c r="AH3" i="9" s="1"/>
  <c r="AP3" i="9" s="1"/>
  <c r="Q3" i="9"/>
  <c r="Y3" i="9" s="1"/>
  <c r="AG3" i="9" s="1"/>
  <c r="P3" i="9"/>
  <c r="X3" i="9" s="1"/>
  <c r="AF3" i="9" s="1"/>
  <c r="AN3" i="9" s="1"/>
  <c r="U10" i="9"/>
  <c r="T10" i="9"/>
  <c r="AB10" i="9" s="1"/>
  <c r="AJ10" i="9" s="1"/>
  <c r="AR10" i="9" s="1"/>
  <c r="AZ10" i="9" s="1"/>
  <c r="BH10" i="9" s="1"/>
  <c r="BP10" i="9" s="1"/>
  <c r="BX10" i="9" s="1"/>
  <c r="CF10" i="9" s="1"/>
  <c r="CN10" i="9" s="1"/>
  <c r="CV10" i="9" s="1"/>
  <c r="S10" i="9"/>
  <c r="AA10" i="9" s="1"/>
  <c r="AI10" i="9" s="1"/>
  <c r="AQ10" i="9" s="1"/>
  <c r="AY10" i="9" s="1"/>
  <c r="BG10" i="9" s="1"/>
  <c r="BO10" i="9" s="1"/>
  <c r="BW10" i="9" s="1"/>
  <c r="CE10" i="9" s="1"/>
  <c r="CM10" i="9" s="1"/>
  <c r="CU10" i="9" s="1"/>
  <c r="R10" i="9"/>
  <c r="Z10" i="9" s="1"/>
  <c r="AH10" i="9" s="1"/>
  <c r="AP10" i="9" s="1"/>
  <c r="AX10" i="9" s="1"/>
  <c r="BF10" i="9" s="1"/>
  <c r="BN10" i="9" s="1"/>
  <c r="BV10" i="9" s="1"/>
  <c r="CD10" i="9" s="1"/>
  <c r="CL10" i="9" s="1"/>
  <c r="CT10" i="9" s="1"/>
  <c r="Q10" i="9"/>
  <c r="P10" i="9"/>
  <c r="X10" i="9" s="1"/>
  <c r="AF10" i="9" s="1"/>
  <c r="AN10" i="9" s="1"/>
  <c r="AV10" i="9" s="1"/>
  <c r="BD10" i="9" s="1"/>
  <c r="BL10" i="9" s="1"/>
  <c r="BT10" i="9" s="1"/>
  <c r="CB10" i="9" s="1"/>
  <c r="CJ10" i="9" s="1"/>
  <c r="CR10" i="9" s="1"/>
  <c r="O10" i="9"/>
  <c r="W10" i="9" s="1"/>
  <c r="AE10" i="9" s="1"/>
  <c r="AM10" i="9" s="1"/>
  <c r="AU10" i="9" s="1"/>
  <c r="BC10" i="9" s="1"/>
  <c r="BK10" i="9" s="1"/>
  <c r="BS10" i="9" s="1"/>
  <c r="CA10" i="9" s="1"/>
  <c r="CI10" i="9" s="1"/>
  <c r="CQ10" i="9" s="1"/>
  <c r="N10" i="9"/>
  <c r="V10" i="9" s="1"/>
  <c r="AD10" i="9" s="1"/>
  <c r="AL10" i="9" s="1"/>
  <c r="AT10" i="9" s="1"/>
  <c r="BB10" i="9" s="1"/>
  <c r="BJ10" i="9" s="1"/>
  <c r="BR10" i="9" s="1"/>
  <c r="BZ10" i="9" s="1"/>
  <c r="CH10" i="9" s="1"/>
  <c r="CP10" i="9" s="1"/>
  <c r="AZ3" i="9" l="1"/>
  <c r="AX3" i="9"/>
  <c r="AQ3" i="9"/>
  <c r="AY3" i="9" s="1"/>
  <c r="BG3" i="9" s="1"/>
  <c r="BO3" i="9" s="1"/>
  <c r="BW3" i="9" s="1"/>
  <c r="CE3" i="9" s="1"/>
  <c r="CM3" i="9" s="1"/>
  <c r="CU3" i="9" s="1"/>
  <c r="AO3" i="9"/>
  <c r="AV3" i="9"/>
  <c r="N3" i="11"/>
  <c r="R3" i="11" s="1"/>
  <c r="V3" i="11" s="1"/>
  <c r="Z3" i="11" s="1"/>
  <c r="AD3" i="11" s="1"/>
  <c r="AH3" i="11" s="1"/>
  <c r="AL3" i="11" s="1"/>
  <c r="AP3" i="11" s="1"/>
  <c r="AT3" i="11" s="1"/>
  <c r="AX3" i="11" s="1"/>
  <c r="K3" i="11"/>
  <c r="O3" i="11" s="1"/>
  <c r="S3" i="11" s="1"/>
  <c r="W3" i="11" s="1"/>
  <c r="AA3" i="11" s="1"/>
  <c r="AE3" i="11" s="1"/>
  <c r="AI3" i="11" s="1"/>
  <c r="AM3" i="11" s="1"/>
  <c r="AQ3" i="11" s="1"/>
  <c r="AU3" i="11" s="1"/>
  <c r="AY3" i="11" s="1"/>
  <c r="L3" i="11"/>
  <c r="P3" i="11" s="1"/>
  <c r="T3" i="11" s="1"/>
  <c r="X3" i="11" s="1"/>
  <c r="AB3" i="11" s="1"/>
  <c r="AF3" i="11" s="1"/>
  <c r="AJ3" i="11" s="1"/>
  <c r="AN3" i="11" s="1"/>
  <c r="AR3" i="11" s="1"/>
  <c r="AV3" i="11" s="1"/>
  <c r="AZ3" i="11" s="1"/>
  <c r="J3" i="11"/>
  <c r="AU4" i="12"/>
  <c r="AT4" i="12"/>
  <c r="AS4" i="12"/>
  <c r="AR4" i="12"/>
  <c r="AQ4" i="12"/>
  <c r="AP4" i="12"/>
  <c r="AO4" i="12"/>
  <c r="BG4" i="12" s="1"/>
  <c r="BY4" i="12" s="1"/>
  <c r="CQ4" i="12" s="1"/>
  <c r="DI4" i="12" s="1"/>
  <c r="EA4" i="12" s="1"/>
  <c r="ES4" i="12" s="1"/>
  <c r="FK4" i="12" s="1"/>
  <c r="GC4" i="12" s="1"/>
  <c r="GU4" i="12" s="1"/>
  <c r="HM4" i="12" s="1"/>
  <c r="AN4" i="12"/>
  <c r="BF4" i="12" s="1"/>
  <c r="BX4" i="12" s="1"/>
  <c r="CP4" i="12" s="1"/>
  <c r="DH4" i="12" s="1"/>
  <c r="DZ4" i="12" s="1"/>
  <c r="ER4" i="12" s="1"/>
  <c r="FJ4" i="12" s="1"/>
  <c r="GB4" i="12" s="1"/>
  <c r="GT4" i="12" s="1"/>
  <c r="HL4" i="12" s="1"/>
  <c r="AM4" i="12"/>
  <c r="BE4" i="12" s="1"/>
  <c r="BW4" i="12" s="1"/>
  <c r="CO4" i="12" s="1"/>
  <c r="DG4" i="12" s="1"/>
  <c r="DY4" i="12" s="1"/>
  <c r="EQ4" i="12" s="1"/>
  <c r="FI4" i="12" s="1"/>
  <c r="GA4" i="12" s="1"/>
  <c r="GS4" i="12" s="1"/>
  <c r="HK4" i="12" s="1"/>
  <c r="AL4" i="12"/>
  <c r="BD4" i="12" s="1"/>
  <c r="BV4" i="12" s="1"/>
  <c r="CN4" i="12" s="1"/>
  <c r="DF4" i="12" s="1"/>
  <c r="DX4" i="12" s="1"/>
  <c r="EP4" i="12" s="1"/>
  <c r="FH4" i="12" s="1"/>
  <c r="FZ4" i="12" s="1"/>
  <c r="GR4" i="12" s="1"/>
  <c r="HJ4" i="12" s="1"/>
  <c r="AK4" i="12"/>
  <c r="BC4" i="12" s="1"/>
  <c r="BU4" i="12" s="1"/>
  <c r="CM4" i="12" s="1"/>
  <c r="DE4" i="12" s="1"/>
  <c r="DW4" i="12" s="1"/>
  <c r="EO4" i="12" s="1"/>
  <c r="FG4" i="12" s="1"/>
  <c r="FY4" i="12" s="1"/>
  <c r="GQ4" i="12" s="1"/>
  <c r="HI4" i="12" s="1"/>
  <c r="AJ4" i="12"/>
  <c r="BB4" i="12" s="1"/>
  <c r="BT4" i="12" s="1"/>
  <c r="CL4" i="12" s="1"/>
  <c r="DD4" i="12" s="1"/>
  <c r="DV4" i="12" s="1"/>
  <c r="EN4" i="12" s="1"/>
  <c r="FF4" i="12" s="1"/>
  <c r="FX4" i="12" s="1"/>
  <c r="GP4" i="12" s="1"/>
  <c r="HH4" i="12" s="1"/>
  <c r="AI4" i="12"/>
  <c r="BA4" i="12" s="1"/>
  <c r="BS4" i="12" s="1"/>
  <c r="CK4" i="12" s="1"/>
  <c r="DC4" i="12" s="1"/>
  <c r="DU4" i="12" s="1"/>
  <c r="EM4" i="12" s="1"/>
  <c r="FE4" i="12" s="1"/>
  <c r="FW4" i="12" s="1"/>
  <c r="GO4" i="12" s="1"/>
  <c r="HG4" i="12" s="1"/>
  <c r="AH4" i="12"/>
  <c r="AZ4" i="12" s="1"/>
  <c r="BR4" i="12" s="1"/>
  <c r="CJ4" i="12" s="1"/>
  <c r="DB4" i="12" s="1"/>
  <c r="DT4" i="12" s="1"/>
  <c r="EL4" i="12" s="1"/>
  <c r="FD4" i="12" s="1"/>
  <c r="FV4" i="12" s="1"/>
  <c r="GN4" i="12" s="1"/>
  <c r="HF4" i="12" s="1"/>
  <c r="AG4" i="12"/>
  <c r="AY4" i="12" s="1"/>
  <c r="BQ4" i="12" s="1"/>
  <c r="CI4" i="12" s="1"/>
  <c r="DA4" i="12" s="1"/>
  <c r="DS4" i="12" s="1"/>
  <c r="EK4" i="12" s="1"/>
  <c r="FC4" i="12" s="1"/>
  <c r="FU4" i="12" s="1"/>
  <c r="GM4" i="12" s="1"/>
  <c r="HE4" i="12" s="1"/>
  <c r="AF4" i="12"/>
  <c r="AX4" i="12" s="1"/>
  <c r="BP4" i="12" s="1"/>
  <c r="CH4" i="12" s="1"/>
  <c r="CZ4" i="12" s="1"/>
  <c r="DR4" i="12" s="1"/>
  <c r="EJ4" i="12" s="1"/>
  <c r="FB4" i="12" s="1"/>
  <c r="FT4" i="12" s="1"/>
  <c r="GL4" i="12" s="1"/>
  <c r="HD4" i="12" s="1"/>
  <c r="AE4" i="12"/>
  <c r="AW4" i="12" s="1"/>
  <c r="BO4" i="12" s="1"/>
  <c r="CG4" i="12" s="1"/>
  <c r="CY4" i="12" s="1"/>
  <c r="DQ4" i="12" s="1"/>
  <c r="EI4" i="12" s="1"/>
  <c r="FA4" i="12" s="1"/>
  <c r="FS4" i="12" s="1"/>
  <c r="GK4" i="12" s="1"/>
  <c r="HC4" i="12" s="1"/>
  <c r="AD4" i="12"/>
  <c r="AV4" i="12" s="1"/>
  <c r="BN4" i="12" s="1"/>
  <c r="CF4" i="12" s="1"/>
  <c r="CX4" i="12" s="1"/>
  <c r="DP4" i="12" s="1"/>
  <c r="EH4" i="12" s="1"/>
  <c r="EZ4" i="12" s="1"/>
  <c r="FR4" i="12" s="1"/>
  <c r="GJ4" i="12" s="1"/>
  <c r="HB4" i="12" s="1"/>
  <c r="AG4" i="4"/>
  <c r="AF4" i="4"/>
  <c r="AE4" i="4"/>
  <c r="AD4" i="4"/>
  <c r="AC4" i="4"/>
  <c r="AO4" i="4" s="1"/>
  <c r="BA4" i="4" s="1"/>
  <c r="BM4" i="4" s="1"/>
  <c r="BY4" i="4" s="1"/>
  <c r="CK4" i="4" s="1"/>
  <c r="CW4" i="4" s="1"/>
  <c r="DI4" i="4" s="1"/>
  <c r="DU4" i="4" s="1"/>
  <c r="EG4" i="4" s="1"/>
  <c r="ES4" i="4" s="1"/>
  <c r="AB4" i="4"/>
  <c r="AN4" i="4" s="1"/>
  <c r="AZ4" i="4" s="1"/>
  <c r="BL4" i="4" s="1"/>
  <c r="BX4" i="4" s="1"/>
  <c r="CJ4" i="4" s="1"/>
  <c r="CV4" i="4" s="1"/>
  <c r="DH4" i="4" s="1"/>
  <c r="DT4" i="4" s="1"/>
  <c r="EF4" i="4" s="1"/>
  <c r="ER4" i="4" s="1"/>
  <c r="AA4" i="4"/>
  <c r="AM4" i="4" s="1"/>
  <c r="AY4" i="4" s="1"/>
  <c r="BK4" i="4" s="1"/>
  <c r="BW4" i="4" s="1"/>
  <c r="CI4" i="4" s="1"/>
  <c r="CU4" i="4" s="1"/>
  <c r="DG4" i="4" s="1"/>
  <c r="DS4" i="4" s="1"/>
  <c r="EE4" i="4" s="1"/>
  <c r="EQ4" i="4" s="1"/>
  <c r="Z4" i="4"/>
  <c r="AL4" i="4" s="1"/>
  <c r="AX4" i="4" s="1"/>
  <c r="BJ4" i="4" s="1"/>
  <c r="BV4" i="4" s="1"/>
  <c r="CH4" i="4" s="1"/>
  <c r="CT4" i="4" s="1"/>
  <c r="DF4" i="4" s="1"/>
  <c r="DR4" i="4" s="1"/>
  <c r="ED4" i="4" s="1"/>
  <c r="EP4" i="4" s="1"/>
  <c r="Y4" i="4"/>
  <c r="AK4" i="4" s="1"/>
  <c r="AW4" i="4" s="1"/>
  <c r="BI4" i="4" s="1"/>
  <c r="BU4" i="4" s="1"/>
  <c r="CG4" i="4" s="1"/>
  <c r="CS4" i="4" s="1"/>
  <c r="DE4" i="4" s="1"/>
  <c r="DQ4" i="4" s="1"/>
  <c r="EC4" i="4" s="1"/>
  <c r="EO4" i="4" s="1"/>
  <c r="X4" i="4"/>
  <c r="AJ4" i="4" s="1"/>
  <c r="AV4" i="4" s="1"/>
  <c r="BH4" i="4" s="1"/>
  <c r="BT4" i="4" s="1"/>
  <c r="CF4" i="4" s="1"/>
  <c r="CR4" i="4" s="1"/>
  <c r="DD4" i="4" s="1"/>
  <c r="DP4" i="4" s="1"/>
  <c r="EB4" i="4" s="1"/>
  <c r="EN4" i="4" s="1"/>
  <c r="W4" i="4"/>
  <c r="AI4" i="4" s="1"/>
  <c r="AU4" i="4" s="1"/>
  <c r="BG4" i="4" s="1"/>
  <c r="BS4" i="4" s="1"/>
  <c r="CE4" i="4" s="1"/>
  <c r="CQ4" i="4" s="1"/>
  <c r="DC4" i="4" s="1"/>
  <c r="DO4" i="4" s="1"/>
  <c r="EA4" i="4" s="1"/>
  <c r="EM4" i="4" s="1"/>
  <c r="V4" i="4"/>
  <c r="AH4" i="4" s="1"/>
  <c r="AT4" i="4" s="1"/>
  <c r="BF4" i="4" s="1"/>
  <c r="BR4" i="4" s="1"/>
  <c r="CD4" i="4" s="1"/>
  <c r="CP4" i="4" s="1"/>
  <c r="DB4" i="4" s="1"/>
  <c r="DN4" i="4" s="1"/>
  <c r="DZ4" i="4" s="1"/>
  <c r="EL4" i="4" s="1"/>
  <c r="AS4" i="4" l="1"/>
  <c r="AP4" i="4"/>
  <c r="AR4" i="4"/>
  <c r="AQ4" i="4"/>
  <c r="BH4" i="12"/>
  <c r="BI4" i="12"/>
  <c r="BJ4" i="12"/>
  <c r="BL4" i="12"/>
  <c r="BK4" i="12"/>
  <c r="BM4" i="12"/>
  <c r="BF3" i="9"/>
  <c r="BN3" i="9" s="1"/>
  <c r="BV3" i="9" s="1"/>
  <c r="CD3" i="9" s="1"/>
  <c r="CL3" i="9" s="1"/>
  <c r="CT3" i="9" s="1"/>
  <c r="BD3" i="9"/>
  <c r="BL3" i="9" s="1"/>
  <c r="BT3" i="9" s="1"/>
  <c r="CB3" i="9" s="1"/>
  <c r="CJ3" i="9" s="1"/>
  <c r="CR3" i="9" s="1"/>
  <c r="AW3" i="9"/>
  <c r="BH3" i="9"/>
  <c r="BP3" i="9" s="1"/>
  <c r="BX3" i="9" s="1"/>
  <c r="CF3" i="9" s="1"/>
  <c r="CN3" i="9" s="1"/>
  <c r="CV3" i="9" s="1"/>
  <c r="B22" i="3"/>
  <c r="AD22" i="3" s="1"/>
  <c r="B21" i="3"/>
  <c r="AD21" i="3" s="1"/>
  <c r="B20" i="3"/>
  <c r="AD20" i="3" s="1"/>
  <c r="B19" i="3"/>
  <c r="AD19" i="3" s="1"/>
  <c r="B18" i="3"/>
  <c r="AD18" i="3" s="1"/>
  <c r="B17" i="3"/>
  <c r="AD17" i="3" s="1"/>
  <c r="B16" i="3"/>
  <c r="AD16" i="3" s="1"/>
  <c r="B15" i="3"/>
  <c r="AD15" i="3" s="1"/>
  <c r="B14" i="3"/>
  <c r="AD14" i="3" s="1"/>
  <c r="B13" i="3"/>
  <c r="AD13" i="3" s="1"/>
  <c r="B12" i="3"/>
  <c r="AD12" i="3" s="1"/>
  <c r="B11" i="3"/>
  <c r="AD11" i="3" s="1"/>
  <c r="B10" i="3"/>
  <c r="AD10" i="3" s="1"/>
  <c r="B9" i="3"/>
  <c r="AD9" i="3" s="1"/>
  <c r="B8" i="3"/>
  <c r="AD8" i="3" s="1"/>
  <c r="B7" i="3"/>
  <c r="AD7" i="3" s="1"/>
  <c r="B6" i="3"/>
  <c r="AD6" i="3" s="1"/>
  <c r="B5" i="3"/>
  <c r="AD5" i="3" s="1"/>
  <c r="B4" i="3"/>
  <c r="AD4" i="3" s="1"/>
  <c r="B3" i="3"/>
  <c r="AD3" i="3" s="1"/>
  <c r="D15" i="8"/>
  <c r="AI6" i="5" s="1"/>
  <c r="D7" i="8"/>
  <c r="C6" i="5" s="1"/>
  <c r="L5" i="12" s="1"/>
  <c r="EZ5" i="12" l="1"/>
  <c r="AL4" i="11"/>
  <c r="BC4" i="4"/>
  <c r="BB4" i="4"/>
  <c r="BD4" i="4"/>
  <c r="BE4" i="4"/>
  <c r="CE4" i="12"/>
  <c r="CB4" i="12"/>
  <c r="CC4" i="12"/>
  <c r="CA4" i="12"/>
  <c r="CD4" i="12"/>
  <c r="BZ4" i="12"/>
  <c r="E8" i="11"/>
  <c r="E10" i="12"/>
  <c r="E10" i="4"/>
  <c r="E12" i="11"/>
  <c r="E14" i="12"/>
  <c r="E14" i="4"/>
  <c r="E16" i="11"/>
  <c r="E18" i="12"/>
  <c r="E18" i="4"/>
  <c r="E20" i="11"/>
  <c r="E22" i="12"/>
  <c r="E22" i="4"/>
  <c r="E24" i="11"/>
  <c r="E26" i="12"/>
  <c r="E26" i="4"/>
  <c r="E9" i="11"/>
  <c r="E11" i="12"/>
  <c r="E11" i="4"/>
  <c r="E13" i="11"/>
  <c r="E15" i="12"/>
  <c r="E15" i="4"/>
  <c r="E17" i="11"/>
  <c r="E19" i="12"/>
  <c r="E19" i="4"/>
  <c r="E21" i="11"/>
  <c r="E23" i="12"/>
  <c r="E23" i="4"/>
  <c r="E25" i="11"/>
  <c r="E27" i="12"/>
  <c r="E27" i="4"/>
  <c r="E10" i="11"/>
  <c r="E12" i="12"/>
  <c r="E12" i="4"/>
  <c r="E14" i="11"/>
  <c r="E16" i="12"/>
  <c r="E16" i="4"/>
  <c r="E18" i="11"/>
  <c r="E20" i="12"/>
  <c r="E20" i="4"/>
  <c r="E22" i="11"/>
  <c r="E24" i="12"/>
  <c r="E24" i="4"/>
  <c r="E26" i="11"/>
  <c r="E28" i="12"/>
  <c r="E28" i="4"/>
  <c r="E7" i="11"/>
  <c r="E9" i="12"/>
  <c r="E9" i="4"/>
  <c r="E11" i="11"/>
  <c r="E13" i="12"/>
  <c r="E13" i="4"/>
  <c r="E15" i="11"/>
  <c r="E17" i="12"/>
  <c r="E17" i="4"/>
  <c r="E19" i="11"/>
  <c r="E21" i="12"/>
  <c r="E21" i="4"/>
  <c r="E23" i="11"/>
  <c r="E25" i="12"/>
  <c r="E25" i="4"/>
  <c r="BE3" i="9"/>
  <c r="BM3" i="9" s="1"/>
  <c r="BU3" i="9" s="1"/>
  <c r="CC3" i="9" s="1"/>
  <c r="CK3" i="9" s="1"/>
  <c r="CS3" i="9" s="1"/>
  <c r="D26" i="13"/>
  <c r="D25" i="13"/>
  <c r="D24" i="13"/>
  <c r="D23" i="13"/>
  <c r="D22" i="13"/>
  <c r="D21" i="13"/>
  <c r="D20" i="13"/>
  <c r="D19" i="13"/>
  <c r="D18" i="13"/>
  <c r="D17" i="13"/>
  <c r="D7" i="13"/>
  <c r="P7" i="8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T7" i="8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X8" i="8"/>
  <c r="X9" i="8" s="1"/>
  <c r="X10" i="8" s="1"/>
  <c r="X11" i="8" s="1"/>
  <c r="X12" i="8" s="1"/>
  <c r="X13" i="8" s="1"/>
  <c r="X14" i="8" s="1"/>
  <c r="X15" i="8" s="1"/>
  <c r="X16" i="8" s="1"/>
  <c r="X17" i="8" s="1"/>
  <c r="X18" i="8" s="1"/>
  <c r="W8" i="8"/>
  <c r="W9" i="8" s="1"/>
  <c r="W10" i="8" s="1"/>
  <c r="W11" i="8" s="1"/>
  <c r="W12" i="8" s="1"/>
  <c r="W13" i="8" s="1"/>
  <c r="W14" i="8" s="1"/>
  <c r="W15" i="8" s="1"/>
  <c r="W16" i="8" s="1"/>
  <c r="W17" i="8" s="1"/>
  <c r="W18" i="8" s="1"/>
  <c r="V8" i="8"/>
  <c r="V9" i="8" s="1"/>
  <c r="V10" i="8" s="1"/>
  <c r="V11" i="8" s="1"/>
  <c r="V12" i="8" s="1"/>
  <c r="V13" i="8" s="1"/>
  <c r="V14" i="8" s="1"/>
  <c r="V15" i="8" s="1"/>
  <c r="V16" i="8" s="1"/>
  <c r="V17" i="8" s="1"/>
  <c r="V18" i="8" s="1"/>
  <c r="U8" i="8"/>
  <c r="U9" i="8" s="1"/>
  <c r="U10" i="8" s="1"/>
  <c r="U11" i="8" s="1"/>
  <c r="U12" i="8" s="1"/>
  <c r="U13" i="8" s="1"/>
  <c r="U14" i="8" s="1"/>
  <c r="U15" i="8" s="1"/>
  <c r="U16" i="8" s="1"/>
  <c r="U17" i="8" s="1"/>
  <c r="U18" i="8" s="1"/>
  <c r="S8" i="8"/>
  <c r="R8" i="8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Q8" i="8"/>
  <c r="O8" i="8"/>
  <c r="N8" i="8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M8" i="8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L8" i="8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K8" i="8"/>
  <c r="J8" i="8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S9" i="8"/>
  <c r="S10" i="8" s="1"/>
  <c r="S11" i="8" s="1"/>
  <c r="S12" i="8" s="1"/>
  <c r="S13" i="8" s="1"/>
  <c r="S14" i="8" s="1"/>
  <c r="S15" i="8" s="1"/>
  <c r="S16" i="8" s="1"/>
  <c r="S17" i="8" s="1"/>
  <c r="S18" i="8" s="1"/>
  <c r="Q9" i="8"/>
  <c r="Q10" i="8" s="1"/>
  <c r="Q11" i="8" s="1"/>
  <c r="Q12" i="8" s="1"/>
  <c r="Q13" i="8" s="1"/>
  <c r="Q14" i="8" s="1"/>
  <c r="Q15" i="8" s="1"/>
  <c r="Q16" i="8" s="1"/>
  <c r="Q17" i="8" s="1"/>
  <c r="Q18" i="8" s="1"/>
  <c r="O9" i="8"/>
  <c r="O10" i="8" s="1"/>
  <c r="O11" i="8" s="1"/>
  <c r="O12" i="8" s="1"/>
  <c r="O13" i="8" s="1"/>
  <c r="O14" i="8" s="1"/>
  <c r="O15" i="8" s="1"/>
  <c r="O16" i="8" s="1"/>
  <c r="O17" i="8" s="1"/>
  <c r="O18" i="8" s="1"/>
  <c r="K9" i="8"/>
  <c r="K10" i="8" s="1"/>
  <c r="K11" i="8" s="1"/>
  <c r="K12" i="8" s="1"/>
  <c r="K13" i="8" s="1"/>
  <c r="K14" i="8" s="1"/>
  <c r="K15" i="8" s="1"/>
  <c r="K16" i="8" s="1"/>
  <c r="K17" i="8" s="1"/>
  <c r="K18" i="8" s="1"/>
  <c r="I8" i="8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H9" i="8"/>
  <c r="H8" i="8"/>
  <c r="D8" i="8" s="1"/>
  <c r="G6" i="5" s="1"/>
  <c r="AD5" i="12" l="1"/>
  <c r="J4" i="11"/>
  <c r="AG17" i="13"/>
  <c r="AC17" i="13"/>
  <c r="Y17" i="13"/>
  <c r="U17" i="13"/>
  <c r="Q17" i="13"/>
  <c r="M17" i="13"/>
  <c r="J17" i="13"/>
  <c r="AE17" i="13"/>
  <c r="AA17" i="13"/>
  <c r="W17" i="13"/>
  <c r="S17" i="13"/>
  <c r="O17" i="13"/>
  <c r="K17" i="13"/>
  <c r="AF17" i="13"/>
  <c r="X17" i="13"/>
  <c r="T17" i="13"/>
  <c r="L17" i="13"/>
  <c r="AD17" i="13"/>
  <c r="V17" i="13"/>
  <c r="R17" i="13"/>
  <c r="N17" i="13"/>
  <c r="AB17" i="13"/>
  <c r="P17" i="13"/>
  <c r="Z17" i="13"/>
  <c r="F17" i="15"/>
  <c r="C17" i="13"/>
  <c r="AG21" i="13"/>
  <c r="AC21" i="13"/>
  <c r="Y21" i="13"/>
  <c r="U21" i="13"/>
  <c r="Q21" i="13"/>
  <c r="M21" i="13"/>
  <c r="J21" i="13"/>
  <c r="AF21" i="13"/>
  <c r="AB21" i="13"/>
  <c r="X21" i="13"/>
  <c r="AE21" i="13"/>
  <c r="AA21" i="13"/>
  <c r="W21" i="13"/>
  <c r="S21" i="13"/>
  <c r="O21" i="13"/>
  <c r="K21" i="13"/>
  <c r="AD21" i="13"/>
  <c r="Z21" i="13"/>
  <c r="P21" i="13"/>
  <c r="N21" i="13"/>
  <c r="R21" i="13"/>
  <c r="T21" i="13"/>
  <c r="L21" i="13"/>
  <c r="V21" i="13"/>
  <c r="F21" i="15"/>
  <c r="C21" i="13"/>
  <c r="AG25" i="13"/>
  <c r="AC25" i="13"/>
  <c r="Y25" i="13"/>
  <c r="U25" i="13"/>
  <c r="Q25" i="13"/>
  <c r="M25" i="13"/>
  <c r="J25" i="13"/>
  <c r="AF25" i="13"/>
  <c r="AB25" i="13"/>
  <c r="X25" i="13"/>
  <c r="AE25" i="13"/>
  <c r="AA25" i="13"/>
  <c r="W25" i="13"/>
  <c r="S25" i="13"/>
  <c r="O25" i="13"/>
  <c r="K25" i="13"/>
  <c r="AD25" i="13"/>
  <c r="Z25" i="13"/>
  <c r="T25" i="13"/>
  <c r="L25" i="13"/>
  <c r="V25" i="13"/>
  <c r="R25" i="13"/>
  <c r="N25" i="13"/>
  <c r="P25" i="13"/>
  <c r="F25" i="15"/>
  <c r="C25" i="13"/>
  <c r="AD18" i="13"/>
  <c r="Z18" i="13"/>
  <c r="V18" i="13"/>
  <c r="R18" i="13"/>
  <c r="N18" i="13"/>
  <c r="AG18" i="13"/>
  <c r="AC18" i="13"/>
  <c r="Y18" i="13"/>
  <c r="AF18" i="13"/>
  <c r="AB18" i="13"/>
  <c r="X18" i="13"/>
  <c r="T18" i="13"/>
  <c r="P18" i="13"/>
  <c r="L18" i="13"/>
  <c r="Q18" i="13"/>
  <c r="AE18" i="13"/>
  <c r="O18" i="13"/>
  <c r="J18" i="13"/>
  <c r="S18" i="13"/>
  <c r="AA18" i="13"/>
  <c r="U18" i="13"/>
  <c r="M18" i="13"/>
  <c r="W18" i="13"/>
  <c r="K18" i="13"/>
  <c r="F18" i="15"/>
  <c r="C18" i="13"/>
  <c r="AD22" i="13"/>
  <c r="Z22" i="13"/>
  <c r="V22" i="13"/>
  <c r="R22" i="13"/>
  <c r="N22" i="13"/>
  <c r="AG22" i="13"/>
  <c r="AC22" i="13"/>
  <c r="Y22" i="13"/>
  <c r="AF22" i="13"/>
  <c r="AB22" i="13"/>
  <c r="X22" i="13"/>
  <c r="T22" i="13"/>
  <c r="P22" i="13"/>
  <c r="L22" i="13"/>
  <c r="AE22" i="13"/>
  <c r="AA22" i="13"/>
  <c r="W22" i="13"/>
  <c r="U22" i="13"/>
  <c r="M22" i="13"/>
  <c r="S22" i="13"/>
  <c r="K22" i="13"/>
  <c r="Q22" i="13"/>
  <c r="O22" i="13"/>
  <c r="J22" i="13"/>
  <c r="F22" i="15"/>
  <c r="C22" i="13"/>
  <c r="AD26" i="13"/>
  <c r="Z26" i="13"/>
  <c r="V26" i="13"/>
  <c r="R26" i="13"/>
  <c r="N26" i="13"/>
  <c r="AG26" i="13"/>
  <c r="AC26" i="13"/>
  <c r="Y26" i="13"/>
  <c r="AF26" i="13"/>
  <c r="AB26" i="13"/>
  <c r="X26" i="13"/>
  <c r="T26" i="13"/>
  <c r="P26" i="13"/>
  <c r="L26" i="13"/>
  <c r="AE26" i="13"/>
  <c r="AA26" i="13"/>
  <c r="W26" i="13"/>
  <c r="Q26" i="13"/>
  <c r="O26" i="13"/>
  <c r="J26" i="13"/>
  <c r="U26" i="13"/>
  <c r="M26" i="13"/>
  <c r="S26" i="13"/>
  <c r="K26" i="13"/>
  <c r="F26" i="15"/>
  <c r="C26" i="13"/>
  <c r="AE19" i="13"/>
  <c r="AA19" i="13"/>
  <c r="W19" i="13"/>
  <c r="S19" i="13"/>
  <c r="O19" i="13"/>
  <c r="K19" i="13"/>
  <c r="AD19" i="13"/>
  <c r="Z19" i="13"/>
  <c r="AG19" i="13"/>
  <c r="AC19" i="13"/>
  <c r="Y19" i="13"/>
  <c r="U19" i="13"/>
  <c r="Q19" i="13"/>
  <c r="M19" i="13"/>
  <c r="J19" i="13"/>
  <c r="X19" i="13"/>
  <c r="N19" i="13"/>
  <c r="T19" i="13"/>
  <c r="L19" i="13"/>
  <c r="AF19" i="13"/>
  <c r="V19" i="13"/>
  <c r="R19" i="13"/>
  <c r="AB19" i="13"/>
  <c r="P19" i="13"/>
  <c r="F19" i="15"/>
  <c r="C19" i="13"/>
  <c r="AE23" i="13"/>
  <c r="AA23" i="13"/>
  <c r="W23" i="13"/>
  <c r="S23" i="13"/>
  <c r="O23" i="13"/>
  <c r="K23" i="13"/>
  <c r="AD23" i="13"/>
  <c r="Z23" i="13"/>
  <c r="AG23" i="13"/>
  <c r="AC23" i="13"/>
  <c r="Y23" i="13"/>
  <c r="U23" i="13"/>
  <c r="Q23" i="13"/>
  <c r="M23" i="13"/>
  <c r="J23" i="13"/>
  <c r="AF23" i="13"/>
  <c r="AB23" i="13"/>
  <c r="X23" i="13"/>
  <c r="V23" i="13"/>
  <c r="R23" i="13"/>
  <c r="P23" i="13"/>
  <c r="L23" i="13"/>
  <c r="N23" i="13"/>
  <c r="T23" i="13"/>
  <c r="F23" i="15"/>
  <c r="C23" i="13"/>
  <c r="D8" i="13"/>
  <c r="F7" i="15"/>
  <c r="C7" i="13"/>
  <c r="AF20" i="13"/>
  <c r="AB20" i="13"/>
  <c r="X20" i="13"/>
  <c r="T20" i="13"/>
  <c r="P20" i="13"/>
  <c r="L20" i="13"/>
  <c r="AE20" i="13"/>
  <c r="AA20" i="13"/>
  <c r="W20" i="13"/>
  <c r="AD20" i="13"/>
  <c r="Z20" i="13"/>
  <c r="V20" i="13"/>
  <c r="R20" i="13"/>
  <c r="N20" i="13"/>
  <c r="AG20" i="13"/>
  <c r="AC20" i="13"/>
  <c r="S20" i="13"/>
  <c r="K20" i="13"/>
  <c r="J20" i="13"/>
  <c r="Y20" i="13"/>
  <c r="Q20" i="13"/>
  <c r="M20" i="13"/>
  <c r="O20" i="13"/>
  <c r="U20" i="13"/>
  <c r="F20" i="15"/>
  <c r="C20" i="13"/>
  <c r="AF24" i="13"/>
  <c r="AB24" i="13"/>
  <c r="X24" i="13"/>
  <c r="T24" i="13"/>
  <c r="P24" i="13"/>
  <c r="L24" i="13"/>
  <c r="AE24" i="13"/>
  <c r="AA24" i="13"/>
  <c r="W24" i="13"/>
  <c r="AD24" i="13"/>
  <c r="Z24" i="13"/>
  <c r="V24" i="13"/>
  <c r="R24" i="13"/>
  <c r="N24" i="13"/>
  <c r="AG24" i="13"/>
  <c r="AC24" i="13"/>
  <c r="Y24" i="13"/>
  <c r="O24" i="13"/>
  <c r="U24" i="13"/>
  <c r="M24" i="13"/>
  <c r="S24" i="13"/>
  <c r="K24" i="13"/>
  <c r="J24" i="13"/>
  <c r="Q24" i="13"/>
  <c r="F24" i="15"/>
  <c r="C24" i="13"/>
  <c r="BN4" i="4"/>
  <c r="BQ4" i="4"/>
  <c r="BP4" i="4"/>
  <c r="BO4" i="4"/>
  <c r="CU4" i="12"/>
  <c r="CT4" i="12"/>
  <c r="CW4" i="12"/>
  <c r="CS4" i="12"/>
  <c r="CR4" i="12"/>
  <c r="CV4" i="12"/>
  <c r="H10" i="8"/>
  <c r="D9" i="8"/>
  <c r="K6" i="5" s="1"/>
  <c r="O23" i="15" l="1"/>
  <c r="P23" i="15"/>
  <c r="Q23" i="15"/>
  <c r="E23" i="15"/>
  <c r="Q26" i="15"/>
  <c r="O26" i="15"/>
  <c r="P26" i="15"/>
  <c r="E26" i="15"/>
  <c r="Q18" i="15"/>
  <c r="O18" i="15"/>
  <c r="P18" i="15"/>
  <c r="E18" i="15"/>
  <c r="P21" i="15"/>
  <c r="Q21" i="15"/>
  <c r="O21" i="15"/>
  <c r="E21" i="15"/>
  <c r="O24" i="15"/>
  <c r="P24" i="15"/>
  <c r="Q24" i="15"/>
  <c r="E24" i="15"/>
  <c r="H7" i="15"/>
  <c r="Q7" i="15"/>
  <c r="O7" i="15"/>
  <c r="P7" i="15"/>
  <c r="E7" i="15"/>
  <c r="O19" i="15"/>
  <c r="P19" i="15"/>
  <c r="Q19" i="15"/>
  <c r="E19" i="15"/>
  <c r="Q22" i="15"/>
  <c r="O22" i="15"/>
  <c r="P22" i="15"/>
  <c r="E22" i="15"/>
  <c r="P25" i="15"/>
  <c r="Q25" i="15"/>
  <c r="O25" i="15"/>
  <c r="E25" i="15"/>
  <c r="P17" i="15"/>
  <c r="Q17" i="15"/>
  <c r="O17" i="15"/>
  <c r="E17" i="15"/>
  <c r="O20" i="15"/>
  <c r="P20" i="15"/>
  <c r="Q20" i="15"/>
  <c r="E20" i="15"/>
  <c r="AV5" i="12"/>
  <c r="N4" i="11"/>
  <c r="K23" i="15"/>
  <c r="H23" i="15"/>
  <c r="J23" i="15"/>
  <c r="I23" i="15"/>
  <c r="J26" i="15"/>
  <c r="H26" i="15"/>
  <c r="K26" i="15"/>
  <c r="I26" i="15"/>
  <c r="J18" i="15"/>
  <c r="H18" i="15"/>
  <c r="K18" i="15"/>
  <c r="I18" i="15"/>
  <c r="K21" i="15"/>
  <c r="H21" i="15"/>
  <c r="J21" i="15"/>
  <c r="I21" i="15"/>
  <c r="K24" i="15"/>
  <c r="H24" i="15"/>
  <c r="J24" i="15"/>
  <c r="I24" i="15"/>
  <c r="K20" i="15"/>
  <c r="H20" i="15"/>
  <c r="J20" i="15"/>
  <c r="I20" i="15"/>
  <c r="D9" i="13"/>
  <c r="F8" i="15"/>
  <c r="C8" i="13"/>
  <c r="K19" i="15"/>
  <c r="H19" i="15"/>
  <c r="J19" i="15"/>
  <c r="I19" i="15"/>
  <c r="J22" i="15"/>
  <c r="H22" i="15"/>
  <c r="K22" i="15"/>
  <c r="I22" i="15"/>
  <c r="K25" i="15"/>
  <c r="H25" i="15"/>
  <c r="J25" i="15"/>
  <c r="I25" i="15"/>
  <c r="K17" i="15"/>
  <c r="H17" i="15"/>
  <c r="J17" i="15"/>
  <c r="I17" i="15"/>
  <c r="CA4" i="4"/>
  <c r="BZ4" i="4"/>
  <c r="CB4" i="4"/>
  <c r="CC4" i="4"/>
  <c r="DN4" i="12"/>
  <c r="DJ4" i="12"/>
  <c r="DL4" i="12"/>
  <c r="DO4" i="12"/>
  <c r="DK4" i="12"/>
  <c r="DM4" i="12"/>
  <c r="H11" i="8"/>
  <c r="D10" i="8"/>
  <c r="O6" i="5" s="1"/>
  <c r="H8" i="15" l="1"/>
  <c r="E8" i="15"/>
  <c r="R4" i="11"/>
  <c r="BN5" i="12"/>
  <c r="D10" i="13"/>
  <c r="F9" i="15"/>
  <c r="C9" i="13"/>
  <c r="CM4" i="4"/>
  <c r="CL4" i="4"/>
  <c r="CN4" i="4"/>
  <c r="CO4" i="4"/>
  <c r="EB4" i="12"/>
  <c r="EG4" i="12"/>
  <c r="EC4" i="12"/>
  <c r="ED4" i="12"/>
  <c r="EF4" i="12"/>
  <c r="EE4" i="12"/>
  <c r="H12" i="8"/>
  <c r="D11" i="8"/>
  <c r="S6" i="5" s="1"/>
  <c r="H9" i="15" l="1"/>
  <c r="E9" i="15"/>
  <c r="CF5" i="12"/>
  <c r="V4" i="11"/>
  <c r="D11" i="13"/>
  <c r="F10" i="15"/>
  <c r="C10" i="13"/>
  <c r="DA4" i="4"/>
  <c r="CZ4" i="4"/>
  <c r="CX4" i="4"/>
  <c r="CY4" i="4"/>
  <c r="EV4" i="12"/>
  <c r="EX4" i="12"/>
  <c r="EW4" i="12"/>
  <c r="EU4" i="12"/>
  <c r="EY4" i="12"/>
  <c r="ET4" i="12"/>
  <c r="H13" i="8"/>
  <c r="D12" i="8"/>
  <c r="W6" i="5" s="1"/>
  <c r="H10" i="15" l="1"/>
  <c r="E10" i="15"/>
  <c r="CX5" i="12"/>
  <c r="Z4" i="11"/>
  <c r="D12" i="13"/>
  <c r="F11" i="15"/>
  <c r="C11" i="13"/>
  <c r="DL4" i="4"/>
  <c r="DK4" i="4"/>
  <c r="DJ4" i="4"/>
  <c r="DM4" i="4"/>
  <c r="FN4" i="12"/>
  <c r="FM4" i="12"/>
  <c r="FQ4" i="12"/>
  <c r="FL4" i="12"/>
  <c r="FO4" i="12"/>
  <c r="FP4" i="12"/>
  <c r="H14" i="8"/>
  <c r="D13" i="8"/>
  <c r="AA6" i="5" s="1"/>
  <c r="H11" i="15" l="1"/>
  <c r="E11" i="15"/>
  <c r="DP5" i="12"/>
  <c r="AD4" i="11"/>
  <c r="D13" i="13"/>
  <c r="F12" i="15"/>
  <c r="C12" i="13"/>
  <c r="DV4" i="4"/>
  <c r="DW4" i="4"/>
  <c r="DX4" i="4"/>
  <c r="DY4" i="4"/>
  <c r="GD4" i="12"/>
  <c r="GF4" i="12"/>
  <c r="GE4" i="12"/>
  <c r="GH4" i="12"/>
  <c r="GG4" i="12"/>
  <c r="GI4" i="12"/>
  <c r="H16" i="8"/>
  <c r="D14" i="8"/>
  <c r="AE6" i="5" s="1"/>
  <c r="F4" i="11"/>
  <c r="H12" i="15" l="1"/>
  <c r="E12" i="15"/>
  <c r="AH4" i="11"/>
  <c r="EH5" i="12"/>
  <c r="D14" i="13"/>
  <c r="F13" i="15"/>
  <c r="C13" i="13"/>
  <c r="EK4" i="4"/>
  <c r="EH4" i="4"/>
  <c r="EJ4" i="4"/>
  <c r="EI4" i="4"/>
  <c r="GY4" i="12"/>
  <c r="GW4" i="12"/>
  <c r="HA4" i="12"/>
  <c r="GZ4" i="12"/>
  <c r="GX4" i="12"/>
  <c r="GV4" i="12"/>
  <c r="H17" i="8"/>
  <c r="D16" i="8"/>
  <c r="AM6" i="5" s="1"/>
  <c r="H13" i="15" l="1"/>
  <c r="E13" i="15"/>
  <c r="FR5" i="12"/>
  <c r="AP4" i="11"/>
  <c r="D15" i="13"/>
  <c r="F14" i="15"/>
  <c r="C14" i="13"/>
  <c r="EU4" i="4"/>
  <c r="ET4" i="4"/>
  <c r="EV4" i="4"/>
  <c r="EW4" i="4"/>
  <c r="HN4" i="12"/>
  <c r="HR4" i="12"/>
  <c r="HO4" i="12"/>
  <c r="HP4" i="12"/>
  <c r="HS4" i="12"/>
  <c r="HQ4" i="12"/>
  <c r="H18" i="8"/>
  <c r="D18" i="8" s="1"/>
  <c r="AU6" i="5" s="1"/>
  <c r="D17" i="8"/>
  <c r="AQ6" i="5" s="1"/>
  <c r="BH7" i="5"/>
  <c r="BG7" i="5"/>
  <c r="BF7" i="5"/>
  <c r="BE7" i="5"/>
  <c r="BD7" i="5"/>
  <c r="BC7" i="5"/>
  <c r="BB7" i="5"/>
  <c r="BA7" i="5"/>
  <c r="AZ7" i="5"/>
  <c r="AY7" i="5"/>
  <c r="AC5" i="1"/>
  <c r="AC2" i="1"/>
  <c r="CP11" i="9"/>
  <c r="BZ11" i="9"/>
  <c r="BR11" i="9"/>
  <c r="BJ11" i="9"/>
  <c r="BB11" i="9"/>
  <c r="AT11" i="9"/>
  <c r="AL11" i="9"/>
  <c r="AD11" i="9"/>
  <c r="V11" i="9"/>
  <c r="N11" i="9"/>
  <c r="FL3" i="10"/>
  <c r="EW3" i="10"/>
  <c r="EH3" i="10"/>
  <c r="DS3" i="10"/>
  <c r="DD3" i="10"/>
  <c r="CO3" i="10"/>
  <c r="BZ3" i="10"/>
  <c r="BK3" i="10"/>
  <c r="AV3" i="10"/>
  <c r="AG3" i="10"/>
  <c r="R3" i="10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EL5" i="4"/>
  <c r="DZ5" i="4"/>
  <c r="DN5" i="4"/>
  <c r="DB5" i="4"/>
  <c r="CP5" i="4"/>
  <c r="CD5" i="4"/>
  <c r="BR5" i="4"/>
  <c r="BF5" i="4"/>
  <c r="AT5" i="4"/>
  <c r="AH5" i="4"/>
  <c r="V5" i="4"/>
  <c r="B26" i="10"/>
  <c r="CA19" i="6" s="1"/>
  <c r="B25" i="10"/>
  <c r="CA18" i="6" s="1"/>
  <c r="B24" i="10"/>
  <c r="CA17" i="6" s="1"/>
  <c r="B23" i="10"/>
  <c r="CA16" i="6" s="1"/>
  <c r="B22" i="10"/>
  <c r="CA15" i="6" s="1"/>
  <c r="B21" i="10"/>
  <c r="CA14" i="6" s="1"/>
  <c r="B20" i="10"/>
  <c r="CA13" i="6" s="1"/>
  <c r="B19" i="10"/>
  <c r="CA12" i="6" s="1"/>
  <c r="B18" i="10"/>
  <c r="CA11" i="6" s="1"/>
  <c r="B17" i="10"/>
  <c r="CA10" i="6" s="1"/>
  <c r="B27" i="5"/>
  <c r="B26" i="5"/>
  <c r="B25" i="5"/>
  <c r="B24" i="5"/>
  <c r="B23" i="5"/>
  <c r="B22" i="5"/>
  <c r="B21" i="5"/>
  <c r="B20" i="5"/>
  <c r="B19" i="5"/>
  <c r="B18" i="5"/>
  <c r="A22" i="3"/>
  <c r="A21" i="3"/>
  <c r="A20" i="3"/>
  <c r="A19" i="3"/>
  <c r="A18" i="3"/>
  <c r="A17" i="3"/>
  <c r="A16" i="3"/>
  <c r="A15" i="3"/>
  <c r="A14" i="3"/>
  <c r="A13" i="3"/>
  <c r="A3" i="3"/>
  <c r="F11" i="9"/>
  <c r="B15" i="9"/>
  <c r="C3" i="10"/>
  <c r="J5" i="4"/>
  <c r="B16" i="10"/>
  <c r="G19" i="6" s="1"/>
  <c r="B15" i="10"/>
  <c r="G18" i="6" s="1"/>
  <c r="B14" i="10"/>
  <c r="G17" i="6" s="1"/>
  <c r="B13" i="10"/>
  <c r="G16" i="6" s="1"/>
  <c r="B12" i="10"/>
  <c r="G15" i="6" s="1"/>
  <c r="B11" i="10"/>
  <c r="G14" i="6" s="1"/>
  <c r="B10" i="10"/>
  <c r="G13" i="6" s="1"/>
  <c r="B9" i="10"/>
  <c r="G12" i="6" s="1"/>
  <c r="B8" i="10"/>
  <c r="G11" i="6" s="1"/>
  <c r="B7" i="10"/>
  <c r="B17" i="5"/>
  <c r="B16" i="5"/>
  <c r="B15" i="5"/>
  <c r="B14" i="5"/>
  <c r="B13" i="5"/>
  <c r="B12" i="5"/>
  <c r="B11" i="5"/>
  <c r="B10" i="5"/>
  <c r="B9" i="5"/>
  <c r="B8" i="5"/>
  <c r="A8" i="5"/>
  <c r="H14" i="15" l="1"/>
  <c r="E14" i="15"/>
  <c r="AX4" i="11"/>
  <c r="HB5" i="12"/>
  <c r="BJ7" i="5"/>
  <c r="GJ5" i="12"/>
  <c r="AT4" i="11"/>
  <c r="BD5" i="5"/>
  <c r="BD6" i="5" s="1"/>
  <c r="BD2" i="5"/>
  <c r="BH2" i="5"/>
  <c r="BH5" i="5"/>
  <c r="BH6" i="5" s="1"/>
  <c r="BE5" i="5"/>
  <c r="BE6" i="5" s="1"/>
  <c r="BE2" i="5"/>
  <c r="BB5" i="5"/>
  <c r="BB2" i="5"/>
  <c r="BF6" i="5"/>
  <c r="BF5" i="5"/>
  <c r="BF2" i="5"/>
  <c r="AY5" i="5"/>
  <c r="AY2" i="5"/>
  <c r="BC2" i="5"/>
  <c r="BC5" i="5"/>
  <c r="BC6" i="5" s="1"/>
  <c r="BG2" i="5"/>
  <c r="BG5" i="5"/>
  <c r="BG6" i="5" s="1"/>
  <c r="AZ5" i="5"/>
  <c r="AZ2" i="5"/>
  <c r="BA5" i="5"/>
  <c r="BA6" i="5" s="1"/>
  <c r="BA2" i="5"/>
  <c r="BJ5" i="5"/>
  <c r="BJ6" i="5" s="1"/>
  <c r="BJ2" i="5"/>
  <c r="D16" i="13"/>
  <c r="F1" i="6" s="1"/>
  <c r="F15" i="15"/>
  <c r="C15" i="13"/>
  <c r="V13" i="3"/>
  <c r="U13" i="3"/>
  <c r="V17" i="3"/>
  <c r="U17" i="3"/>
  <c r="V21" i="3"/>
  <c r="U21" i="3"/>
  <c r="U14" i="3"/>
  <c r="V14" i="3"/>
  <c r="U18" i="3"/>
  <c r="V18" i="3"/>
  <c r="U22" i="3"/>
  <c r="V22" i="3"/>
  <c r="U15" i="3"/>
  <c r="V15" i="3"/>
  <c r="V19" i="3"/>
  <c r="U19" i="3"/>
  <c r="V3" i="3"/>
  <c r="U3" i="3"/>
  <c r="U16" i="3"/>
  <c r="V16" i="3"/>
  <c r="V20" i="3"/>
  <c r="U20" i="3"/>
  <c r="X5" i="9"/>
  <c r="X4" i="9"/>
  <c r="Z5" i="9"/>
  <c r="Z4" i="9"/>
  <c r="Y5" i="9"/>
  <c r="Y4" i="9"/>
  <c r="AB5" i="9"/>
  <c r="AA4" i="9"/>
  <c r="BD5" i="9"/>
  <c r="BD4" i="9"/>
  <c r="BH5" i="9"/>
  <c r="BG4" i="9"/>
  <c r="BF5" i="9"/>
  <c r="BF4" i="9"/>
  <c r="BE5" i="9"/>
  <c r="BE4" i="9"/>
  <c r="CR5" i="9"/>
  <c r="CR4" i="9"/>
  <c r="CV5" i="9"/>
  <c r="CU4" i="9"/>
  <c r="CT5" i="9"/>
  <c r="CT4" i="9"/>
  <c r="CS5" i="9"/>
  <c r="CS4" i="9"/>
  <c r="AF5" i="9"/>
  <c r="AF4" i="9"/>
  <c r="AJ5" i="9"/>
  <c r="AI4" i="9"/>
  <c r="AH5" i="9"/>
  <c r="AH4" i="9"/>
  <c r="AG5" i="9"/>
  <c r="AG4" i="9"/>
  <c r="BL5" i="9"/>
  <c r="BL4" i="9"/>
  <c r="BO4" i="9"/>
  <c r="BN5" i="9"/>
  <c r="BN4" i="9"/>
  <c r="BM5" i="9"/>
  <c r="BM4" i="9"/>
  <c r="BP5" i="9"/>
  <c r="J4" i="9"/>
  <c r="H4" i="9"/>
  <c r="L5" i="9"/>
  <c r="I5" i="9"/>
  <c r="K4" i="9"/>
  <c r="I4" i="9"/>
  <c r="J5" i="9"/>
  <c r="H5" i="9"/>
  <c r="AN5" i="9"/>
  <c r="AN4" i="9"/>
  <c r="AR5" i="9"/>
  <c r="AP5" i="9"/>
  <c r="AP4" i="9"/>
  <c r="AQ4" i="9"/>
  <c r="AO5" i="9"/>
  <c r="AO4" i="9"/>
  <c r="BT5" i="9"/>
  <c r="BT4" i="9"/>
  <c r="BX5" i="9"/>
  <c r="BW4" i="9"/>
  <c r="BV5" i="9"/>
  <c r="BV4" i="9"/>
  <c r="BU5" i="9"/>
  <c r="BU4" i="9"/>
  <c r="Q5" i="9"/>
  <c r="Q4" i="9"/>
  <c r="P4" i="9"/>
  <c r="T5" i="9"/>
  <c r="S4" i="9"/>
  <c r="R5" i="9"/>
  <c r="R4" i="9"/>
  <c r="P5" i="9"/>
  <c r="AV5" i="9"/>
  <c r="AV4" i="9"/>
  <c r="AX5" i="9"/>
  <c r="AX4" i="9"/>
  <c r="AW5" i="9"/>
  <c r="AW4" i="9"/>
  <c r="AZ5" i="9"/>
  <c r="AY4" i="9"/>
  <c r="CB5" i="9"/>
  <c r="CB4" i="9"/>
  <c r="CF5" i="9"/>
  <c r="CD5" i="9"/>
  <c r="CD4" i="9"/>
  <c r="CC5" i="9"/>
  <c r="CC4" i="9"/>
  <c r="CE4" i="9"/>
  <c r="S16" i="13"/>
  <c r="K16" i="13"/>
  <c r="R15" i="13"/>
  <c r="N15" i="13"/>
  <c r="U14" i="13"/>
  <c r="Q14" i="13"/>
  <c r="M14" i="13"/>
  <c r="T13" i="13"/>
  <c r="P13" i="13"/>
  <c r="L13" i="13"/>
  <c r="S12" i="13"/>
  <c r="O12" i="13"/>
  <c r="K12" i="13"/>
  <c r="R11" i="13"/>
  <c r="N11" i="13"/>
  <c r="U10" i="13"/>
  <c r="Q10" i="13"/>
  <c r="M10" i="13"/>
  <c r="T9" i="13"/>
  <c r="L9" i="13"/>
  <c r="O8" i="13"/>
  <c r="R7" i="13"/>
  <c r="J14" i="13"/>
  <c r="J12" i="13"/>
  <c r="N16" i="13"/>
  <c r="U15" i="13"/>
  <c r="Q15" i="13"/>
  <c r="M15" i="13"/>
  <c r="T14" i="13"/>
  <c r="P14" i="13"/>
  <c r="L14" i="13"/>
  <c r="S13" i="13"/>
  <c r="O13" i="13"/>
  <c r="K13" i="13"/>
  <c r="R12" i="13"/>
  <c r="N12" i="13"/>
  <c r="U11" i="13"/>
  <c r="Q11" i="13"/>
  <c r="M11" i="13"/>
  <c r="T10" i="13"/>
  <c r="P10" i="13"/>
  <c r="L10" i="13"/>
  <c r="S9" i="13"/>
  <c r="O9" i="13"/>
  <c r="K9" i="13"/>
  <c r="R8" i="13"/>
  <c r="N8" i="13"/>
  <c r="U7" i="13"/>
  <c r="Q7" i="13"/>
  <c r="M7" i="13"/>
  <c r="J9" i="13"/>
  <c r="J7" i="13"/>
  <c r="U16" i="13"/>
  <c r="M16" i="13"/>
  <c r="T15" i="13"/>
  <c r="P15" i="13"/>
  <c r="L15" i="13"/>
  <c r="S14" i="13"/>
  <c r="O14" i="13"/>
  <c r="K14" i="13"/>
  <c r="R13" i="13"/>
  <c r="N13" i="13"/>
  <c r="U12" i="13"/>
  <c r="Q12" i="13"/>
  <c r="M12" i="13"/>
  <c r="T11" i="13"/>
  <c r="P11" i="13"/>
  <c r="L11" i="13"/>
  <c r="S10" i="13"/>
  <c r="O10" i="13"/>
  <c r="K10" i="13"/>
  <c r="R9" i="13"/>
  <c r="N9" i="13"/>
  <c r="U8" i="13"/>
  <c r="Q8" i="13"/>
  <c r="M8" i="13"/>
  <c r="T7" i="13"/>
  <c r="P7" i="13"/>
  <c r="L7" i="13"/>
  <c r="J16" i="13"/>
  <c r="K7" i="13"/>
  <c r="T16" i="13"/>
  <c r="L16" i="13"/>
  <c r="S15" i="13"/>
  <c r="O15" i="13"/>
  <c r="K15" i="13"/>
  <c r="R14" i="13"/>
  <c r="N14" i="13"/>
  <c r="U13" i="13"/>
  <c r="Q13" i="13"/>
  <c r="M13" i="13"/>
  <c r="T12" i="13"/>
  <c r="P12" i="13"/>
  <c r="L12" i="13"/>
  <c r="S11" i="13"/>
  <c r="O11" i="13"/>
  <c r="K11" i="13"/>
  <c r="R10" i="13"/>
  <c r="N10" i="13"/>
  <c r="U9" i="13"/>
  <c r="Q9" i="13"/>
  <c r="M9" i="13"/>
  <c r="T8" i="13"/>
  <c r="P8" i="13"/>
  <c r="L8" i="13"/>
  <c r="S7" i="13"/>
  <c r="O7" i="13"/>
  <c r="J8" i="13"/>
  <c r="J15" i="13"/>
  <c r="J11" i="13"/>
  <c r="P9" i="13"/>
  <c r="S8" i="13"/>
  <c r="K8" i="13"/>
  <c r="N7" i="13"/>
  <c r="J10" i="13"/>
  <c r="J13" i="13"/>
  <c r="A20" i="5"/>
  <c r="X20" i="5" s="1"/>
  <c r="D19" i="11"/>
  <c r="D21" i="12"/>
  <c r="HT21" i="12" s="1"/>
  <c r="D21" i="4"/>
  <c r="A24" i="5"/>
  <c r="T24" i="5" s="1"/>
  <c r="D23" i="11"/>
  <c r="D25" i="12"/>
  <c r="HT25" i="12" s="1"/>
  <c r="D25" i="4"/>
  <c r="A4" i="3"/>
  <c r="A8" i="10" s="1"/>
  <c r="F11" i="6" s="1"/>
  <c r="D7" i="11"/>
  <c r="D9" i="12"/>
  <c r="HT9" i="12" s="1"/>
  <c r="D9" i="4"/>
  <c r="D20" i="11"/>
  <c r="D22" i="12"/>
  <c r="HT22" i="12" s="1"/>
  <c r="D22" i="4"/>
  <c r="D24" i="11"/>
  <c r="D26" i="12"/>
  <c r="HT26" i="12" s="1"/>
  <c r="D26" i="4"/>
  <c r="A15" i="9"/>
  <c r="A18" i="5"/>
  <c r="D17" i="11"/>
  <c r="D19" i="12"/>
  <c r="HT19" i="12" s="1"/>
  <c r="D19" i="4"/>
  <c r="A22" i="5"/>
  <c r="D21" i="11"/>
  <c r="D23" i="12"/>
  <c r="HT23" i="12" s="1"/>
  <c r="D23" i="4"/>
  <c r="A26" i="5"/>
  <c r="D25" i="11"/>
  <c r="D27" i="12"/>
  <c r="HT27" i="12" s="1"/>
  <c r="D27" i="4"/>
  <c r="D18" i="11"/>
  <c r="D20" i="12"/>
  <c r="HT20" i="12" s="1"/>
  <c r="D20" i="4"/>
  <c r="D22" i="11"/>
  <c r="D24" i="12"/>
  <c r="HT24" i="12" s="1"/>
  <c r="D24" i="4"/>
  <c r="D26" i="11"/>
  <c r="D28" i="12"/>
  <c r="HT28" i="12" s="1"/>
  <c r="D28" i="4"/>
  <c r="CA53" i="6"/>
  <c r="BZ74" i="6" s="1"/>
  <c r="CA32" i="6"/>
  <c r="CA57" i="6"/>
  <c r="BZ78" i="6" s="1"/>
  <c r="CA36" i="6"/>
  <c r="CA54" i="6"/>
  <c r="BZ75" i="6" s="1"/>
  <c r="CA33" i="6"/>
  <c r="CA58" i="6"/>
  <c r="BZ79" i="6" s="1"/>
  <c r="CA37" i="6"/>
  <c r="CA30" i="6"/>
  <c r="CA51" i="6"/>
  <c r="BZ72" i="6" s="1"/>
  <c r="CA34" i="6"/>
  <c r="CA55" i="6"/>
  <c r="BZ76" i="6" s="1"/>
  <c r="CA38" i="6"/>
  <c r="CA59" i="6"/>
  <c r="BZ80" i="6" s="1"/>
  <c r="CA31" i="6"/>
  <c r="CA52" i="6"/>
  <c r="BZ73" i="6" s="1"/>
  <c r="CA35" i="6"/>
  <c r="CA56" i="6"/>
  <c r="BZ77" i="6" s="1"/>
  <c r="CA39" i="6"/>
  <c r="CA60" i="6"/>
  <c r="BZ81" i="6" s="1"/>
  <c r="A7" i="10"/>
  <c r="G54" i="6"/>
  <c r="F75" i="6" s="1"/>
  <c r="G33" i="6"/>
  <c r="G10" i="6"/>
  <c r="G55" i="6"/>
  <c r="F76" i="6" s="1"/>
  <c r="G34" i="6"/>
  <c r="G38" i="6"/>
  <c r="G59" i="6"/>
  <c r="F80" i="6" s="1"/>
  <c r="G58" i="6"/>
  <c r="F79" i="6" s="1"/>
  <c r="G37" i="6"/>
  <c r="G52" i="6"/>
  <c r="F73" i="6" s="1"/>
  <c r="G31" i="6"/>
  <c r="G35" i="6"/>
  <c r="G56" i="6"/>
  <c r="F77" i="6" s="1"/>
  <c r="G60" i="6"/>
  <c r="F81" i="6" s="1"/>
  <c r="G39" i="6"/>
  <c r="G53" i="6"/>
  <c r="F74" i="6" s="1"/>
  <c r="G32" i="6"/>
  <c r="G57" i="6"/>
  <c r="F78" i="6" s="1"/>
  <c r="G36" i="6"/>
  <c r="CH11" i="9"/>
  <c r="BI7" i="5"/>
  <c r="CX15" i="9"/>
  <c r="U18" i="5"/>
  <c r="AK18" i="5"/>
  <c r="AC4" i="1"/>
  <c r="Y1" i="1"/>
  <c r="AH20" i="5"/>
  <c r="A24" i="10"/>
  <c r="BZ17" i="6" s="1"/>
  <c r="A32" i="9"/>
  <c r="A25" i="5"/>
  <c r="AV22" i="5"/>
  <c r="AR22" i="5"/>
  <c r="AN22" i="5"/>
  <c r="AF22" i="5"/>
  <c r="AB22" i="5"/>
  <c r="X22" i="5"/>
  <c r="P22" i="5"/>
  <c r="L22" i="5"/>
  <c r="H22" i="5"/>
  <c r="AG22" i="5"/>
  <c r="Y22" i="5"/>
  <c r="M22" i="5"/>
  <c r="AQ22" i="5"/>
  <c r="AM22" i="5"/>
  <c r="AI22" i="5"/>
  <c r="AA22" i="5"/>
  <c r="W22" i="5"/>
  <c r="S22" i="5"/>
  <c r="K22" i="5"/>
  <c r="G22" i="5"/>
  <c r="AW22" i="5"/>
  <c r="Q22" i="5"/>
  <c r="AX22" i="5"/>
  <c r="AT22" i="5"/>
  <c r="AL22" i="5"/>
  <c r="AH22" i="5"/>
  <c r="AD22" i="5"/>
  <c r="V22" i="5"/>
  <c r="R22" i="5"/>
  <c r="N22" i="5"/>
  <c r="AS22" i="5"/>
  <c r="AK22" i="5"/>
  <c r="U22" i="5"/>
  <c r="Q18" i="5"/>
  <c r="AG18" i="5"/>
  <c r="AW18" i="5"/>
  <c r="A20" i="10"/>
  <c r="BZ13" i="6" s="1"/>
  <c r="A28" i="9"/>
  <c r="A21" i="5"/>
  <c r="AV26" i="5"/>
  <c r="AR26" i="5"/>
  <c r="AN26" i="5"/>
  <c r="AF26" i="5"/>
  <c r="AB26" i="5"/>
  <c r="X26" i="5"/>
  <c r="P26" i="5"/>
  <c r="L26" i="5"/>
  <c r="H26" i="5"/>
  <c r="AC26" i="5"/>
  <c r="Q26" i="5"/>
  <c r="I26" i="5"/>
  <c r="AQ26" i="5"/>
  <c r="AM26" i="5"/>
  <c r="AI26" i="5"/>
  <c r="AA26" i="5"/>
  <c r="W26" i="5"/>
  <c r="S26" i="5"/>
  <c r="K26" i="5"/>
  <c r="G26" i="5"/>
  <c r="AS26" i="5"/>
  <c r="Y26" i="5"/>
  <c r="AX26" i="5"/>
  <c r="AT26" i="5"/>
  <c r="AL26" i="5"/>
  <c r="AH26" i="5"/>
  <c r="AD26" i="5"/>
  <c r="V26" i="5"/>
  <c r="R26" i="5"/>
  <c r="N26" i="5"/>
  <c r="AW26" i="5"/>
  <c r="AK26" i="5"/>
  <c r="U26" i="5"/>
  <c r="I18" i="5"/>
  <c r="Y18" i="5"/>
  <c r="A5" i="3"/>
  <c r="AV18" i="5"/>
  <c r="AR18" i="5"/>
  <c r="AN18" i="5"/>
  <c r="AF18" i="5"/>
  <c r="AB18" i="5"/>
  <c r="X18" i="5"/>
  <c r="P18" i="5"/>
  <c r="L18" i="5"/>
  <c r="H18" i="5"/>
  <c r="AQ18" i="5"/>
  <c r="AM18" i="5"/>
  <c r="AI18" i="5"/>
  <c r="AA18" i="5"/>
  <c r="W18" i="5"/>
  <c r="S18" i="5"/>
  <c r="K18" i="5"/>
  <c r="G18" i="5"/>
  <c r="AX18" i="5"/>
  <c r="AP18" i="5"/>
  <c r="AL18" i="5"/>
  <c r="AH18" i="5"/>
  <c r="Z18" i="5"/>
  <c r="V18" i="5"/>
  <c r="R18" i="5"/>
  <c r="J18" i="5"/>
  <c r="AJ24" i="5"/>
  <c r="Z24" i="5"/>
  <c r="M18" i="5"/>
  <c r="AS18" i="5"/>
  <c r="A7" i="11"/>
  <c r="A9" i="4"/>
  <c r="A17" i="10"/>
  <c r="BZ10" i="6" s="1"/>
  <c r="A25" i="9"/>
  <c r="A21" i="10"/>
  <c r="BZ14" i="6" s="1"/>
  <c r="A29" i="9"/>
  <c r="A25" i="10"/>
  <c r="BZ18" i="6" s="1"/>
  <c r="A33" i="9"/>
  <c r="A26" i="9"/>
  <c r="A18" i="10"/>
  <c r="BZ11" i="6" s="1"/>
  <c r="A22" i="10"/>
  <c r="BZ15" i="6" s="1"/>
  <c r="A30" i="9"/>
  <c r="A34" i="9"/>
  <c r="A26" i="10"/>
  <c r="BZ19" i="6" s="1"/>
  <c r="A19" i="5"/>
  <c r="A23" i="5"/>
  <c r="A27" i="5"/>
  <c r="H8" i="5"/>
  <c r="L8" i="5" s="1"/>
  <c r="P8" i="5" s="1"/>
  <c r="T8" i="5" s="1"/>
  <c r="X8" i="5" s="1"/>
  <c r="AB8" i="5" s="1"/>
  <c r="AF8" i="5" s="1"/>
  <c r="AJ8" i="5" s="1"/>
  <c r="AN8" i="5" s="1"/>
  <c r="AR8" i="5" s="1"/>
  <c r="AV8" i="5" s="1"/>
  <c r="A19" i="10"/>
  <c r="BZ12" i="6" s="1"/>
  <c r="A27" i="9"/>
  <c r="A23" i="10"/>
  <c r="BZ16" i="6" s="1"/>
  <c r="A31" i="9"/>
  <c r="AC3" i="1"/>
  <c r="J8" i="5"/>
  <c r="N8" i="5" s="1"/>
  <c r="R8" i="5" s="1"/>
  <c r="V8" i="5" s="1"/>
  <c r="Z8" i="5" s="1"/>
  <c r="AD8" i="5" s="1"/>
  <c r="AH8" i="5" s="1"/>
  <c r="AL8" i="5" s="1"/>
  <c r="AP8" i="5" s="1"/>
  <c r="AT8" i="5" s="1"/>
  <c r="AX8" i="5" s="1"/>
  <c r="G8" i="5"/>
  <c r="I8" i="5"/>
  <c r="M8" i="5" s="1"/>
  <c r="Q8" i="5" s="1"/>
  <c r="U8" i="5" s="1"/>
  <c r="Y8" i="5" s="1"/>
  <c r="AC8" i="5" s="1"/>
  <c r="AG8" i="5" s="1"/>
  <c r="AK8" i="5" s="1"/>
  <c r="AO8" i="5" s="1"/>
  <c r="AS8" i="5" s="1"/>
  <c r="AW8" i="5" s="1"/>
  <c r="H20" i="5" l="1"/>
  <c r="Q16" i="13"/>
  <c r="H15" i="15"/>
  <c r="E15" i="15"/>
  <c r="AK20" i="5"/>
  <c r="AE24" i="5"/>
  <c r="P16" i="13"/>
  <c r="R16" i="13"/>
  <c r="O16" i="13"/>
  <c r="BB6" i="5"/>
  <c r="AI8" i="9" s="1"/>
  <c r="AJ8" i="9" s="1"/>
  <c r="AK8" i="9" s="1"/>
  <c r="Q24" i="5"/>
  <c r="AS24" i="5"/>
  <c r="AN20" i="5"/>
  <c r="AZ6" i="5"/>
  <c r="FC3" i="4" s="1"/>
  <c r="AC24" i="5"/>
  <c r="S20" i="5"/>
  <c r="AY6" i="5"/>
  <c r="EY3" i="4" s="1"/>
  <c r="CE8" i="9"/>
  <c r="CF8" i="9" s="1"/>
  <c r="CG8" i="9" s="1"/>
  <c r="DZ2" i="9"/>
  <c r="EA2" i="9" s="1"/>
  <c r="EB2" i="9" s="1"/>
  <c r="JW2" i="12"/>
  <c r="GI3" i="4"/>
  <c r="DV1" i="4" s="1"/>
  <c r="DV3" i="4" s="1"/>
  <c r="BH8" i="5"/>
  <c r="AQ8" i="9"/>
  <c r="AR8" i="9" s="1"/>
  <c r="AS8" i="9" s="1"/>
  <c r="DK2" i="9"/>
  <c r="DL2" i="9" s="1"/>
  <c r="DM2" i="9" s="1"/>
  <c r="IS2" i="12"/>
  <c r="FO3" i="4"/>
  <c r="BN1" i="4" s="1"/>
  <c r="BN3" i="4" s="1"/>
  <c r="CU8" i="9"/>
  <c r="CV8" i="9" s="1"/>
  <c r="CW8" i="9" s="1"/>
  <c r="EF2" i="9"/>
  <c r="EG2" i="9" s="1"/>
  <c r="EH2" i="9" s="1"/>
  <c r="EK1" i="9" s="1"/>
  <c r="GQ3" i="4"/>
  <c r="ET1" i="4" s="1"/>
  <c r="ET3" i="4" s="1"/>
  <c r="KI2" i="12"/>
  <c r="BJ8" i="5"/>
  <c r="BW8" i="9"/>
  <c r="BX8" i="9" s="1"/>
  <c r="BY8" i="9" s="1"/>
  <c r="DW2" i="9"/>
  <c r="DX2" i="9" s="1"/>
  <c r="DY2" i="9" s="1"/>
  <c r="GE3" i="4"/>
  <c r="DJ1" i="4" s="1"/>
  <c r="DJ3" i="4" s="1"/>
  <c r="JQ2" i="12"/>
  <c r="BG8" i="9"/>
  <c r="BH8" i="9" s="1"/>
  <c r="BI8" i="9" s="1"/>
  <c r="DQ2" i="9"/>
  <c r="DR2" i="9" s="1"/>
  <c r="DS2" i="9" s="1"/>
  <c r="JE2" i="12"/>
  <c r="FW3" i="4"/>
  <c r="CL1" i="4" s="1"/>
  <c r="CL3" i="4" s="1"/>
  <c r="AY8" i="9"/>
  <c r="AZ8" i="9" s="1"/>
  <c r="BA8" i="9" s="1"/>
  <c r="DN2" i="9"/>
  <c r="DO2" i="9" s="1"/>
  <c r="DP2" i="9" s="1"/>
  <c r="FS3" i="4"/>
  <c r="BZ1" i="4" s="1"/>
  <c r="BZ3" i="4" s="1"/>
  <c r="IY2" i="12"/>
  <c r="AA8" i="9"/>
  <c r="AB8" i="9" s="1"/>
  <c r="AC8" i="9" s="1"/>
  <c r="DE2" i="9"/>
  <c r="DF2" i="9" s="1"/>
  <c r="DG2" i="9" s="1"/>
  <c r="FG3" i="4"/>
  <c r="IG2" i="12"/>
  <c r="BO8" i="9"/>
  <c r="BP8" i="9" s="1"/>
  <c r="BQ8" i="9" s="1"/>
  <c r="DT2" i="9"/>
  <c r="DU2" i="9" s="1"/>
  <c r="DV2" i="9" s="1"/>
  <c r="JK2" i="12"/>
  <c r="GA3" i="4"/>
  <c r="CX1" i="4" s="1"/>
  <c r="CX3" i="4" s="1"/>
  <c r="BI5" i="5"/>
  <c r="BI2" i="5"/>
  <c r="V24" i="5"/>
  <c r="M24" i="5"/>
  <c r="AA24" i="5"/>
  <c r="AG24" i="5"/>
  <c r="AF24" i="5"/>
  <c r="V20" i="5"/>
  <c r="G20" i="5"/>
  <c r="AM20" i="5"/>
  <c r="AB20" i="5"/>
  <c r="U20" i="5"/>
  <c r="AW24" i="5"/>
  <c r="AL24" i="5"/>
  <c r="K24" i="5"/>
  <c r="AQ24" i="5"/>
  <c r="P24" i="5"/>
  <c r="AV24" i="5"/>
  <c r="A16" i="9"/>
  <c r="M20" i="5"/>
  <c r="AL20" i="5"/>
  <c r="W20" i="5"/>
  <c r="L20" i="5"/>
  <c r="AR20" i="5"/>
  <c r="J24" i="5"/>
  <c r="AP24" i="5"/>
  <c r="O24" i="5"/>
  <c r="AU24" i="5"/>
  <c r="Q20" i="5"/>
  <c r="AO20" i="5"/>
  <c r="R20" i="5"/>
  <c r="AX20" i="5"/>
  <c r="AI20" i="5"/>
  <c r="F16" i="15"/>
  <c r="C16" i="13"/>
  <c r="AY23" i="5"/>
  <c r="BC23" i="5"/>
  <c r="BG23" i="5"/>
  <c r="AZ23" i="5"/>
  <c r="BD23" i="5"/>
  <c r="BH23" i="5"/>
  <c r="BA23" i="5"/>
  <c r="BE23" i="5"/>
  <c r="BI23" i="5"/>
  <c r="BB23" i="5"/>
  <c r="BF23" i="5"/>
  <c r="BJ23" i="5"/>
  <c r="V5" i="3"/>
  <c r="U5" i="3"/>
  <c r="AY19" i="5"/>
  <c r="BC19" i="5"/>
  <c r="BG19" i="5"/>
  <c r="AZ19" i="5"/>
  <c r="BD19" i="5"/>
  <c r="BH19" i="5"/>
  <c r="BA19" i="5"/>
  <c r="BE19" i="5"/>
  <c r="BI19" i="5"/>
  <c r="BB19" i="5"/>
  <c r="BF19" i="5"/>
  <c r="BJ19" i="5"/>
  <c r="U4" i="3"/>
  <c r="V4" i="3"/>
  <c r="AY24" i="5"/>
  <c r="BC24" i="5"/>
  <c r="BG24" i="5"/>
  <c r="AZ24" i="5"/>
  <c r="BD24" i="5"/>
  <c r="BH24" i="5"/>
  <c r="BA24" i="5"/>
  <c r="BE24" i="5"/>
  <c r="BI24" i="5"/>
  <c r="BB24" i="5"/>
  <c r="BF24" i="5"/>
  <c r="BJ24" i="5"/>
  <c r="AY20" i="5"/>
  <c r="BC20" i="5"/>
  <c r="BG20" i="5"/>
  <c r="AZ20" i="5"/>
  <c r="BD20" i="5"/>
  <c r="BH20" i="5"/>
  <c r="BA20" i="5"/>
  <c r="BE20" i="5"/>
  <c r="BI20" i="5"/>
  <c r="BB20" i="5"/>
  <c r="BF20" i="5"/>
  <c r="BJ20" i="5"/>
  <c r="Y24" i="5"/>
  <c r="N24" i="5"/>
  <c r="AD24" i="5"/>
  <c r="AT24" i="5"/>
  <c r="AO24" i="5"/>
  <c r="S24" i="5"/>
  <c r="AI24" i="5"/>
  <c r="I24" i="5"/>
  <c r="H24" i="5"/>
  <c r="X24" i="5"/>
  <c r="AN24" i="5"/>
  <c r="AW20" i="5"/>
  <c r="AS20" i="5"/>
  <c r="Y20" i="5"/>
  <c r="J20" i="5"/>
  <c r="Z20" i="5"/>
  <c r="AP20" i="5"/>
  <c r="K20" i="5"/>
  <c r="AA20" i="5"/>
  <c r="AQ20" i="5"/>
  <c r="P20" i="5"/>
  <c r="AF20" i="5"/>
  <c r="AV20" i="5"/>
  <c r="AY26" i="5"/>
  <c r="BC26" i="5"/>
  <c r="BG26" i="5"/>
  <c r="AZ26" i="5"/>
  <c r="BD26" i="5"/>
  <c r="BH26" i="5"/>
  <c r="BA26" i="5"/>
  <c r="BE26" i="5"/>
  <c r="BI26" i="5"/>
  <c r="BB26" i="5"/>
  <c r="BF26" i="5"/>
  <c r="BJ26" i="5"/>
  <c r="AY22" i="5"/>
  <c r="BC22" i="5"/>
  <c r="BG22" i="5"/>
  <c r="AZ22" i="5"/>
  <c r="BD22" i="5"/>
  <c r="BH22" i="5"/>
  <c r="BA22" i="5"/>
  <c r="BE22" i="5"/>
  <c r="BI22" i="5"/>
  <c r="BB22" i="5"/>
  <c r="BF22" i="5"/>
  <c r="BJ22" i="5"/>
  <c r="AO18" i="5"/>
  <c r="AY18" i="5"/>
  <c r="BC18" i="5"/>
  <c r="BG18" i="5"/>
  <c r="AZ18" i="5"/>
  <c r="BD18" i="5"/>
  <c r="BH18" i="5"/>
  <c r="BA18" i="5"/>
  <c r="BE18" i="5"/>
  <c r="BI18" i="5"/>
  <c r="BB18" i="5"/>
  <c r="BF18" i="5"/>
  <c r="BJ18" i="5"/>
  <c r="AY27" i="5"/>
  <c r="BC27" i="5"/>
  <c r="BG27" i="5"/>
  <c r="AZ27" i="5"/>
  <c r="BD27" i="5"/>
  <c r="BH27" i="5"/>
  <c r="BA27" i="5"/>
  <c r="BE27" i="5"/>
  <c r="BI27" i="5"/>
  <c r="BB27" i="5"/>
  <c r="BF27" i="5"/>
  <c r="BJ27" i="5"/>
  <c r="AC18" i="5"/>
  <c r="AK24" i="5"/>
  <c r="R24" i="5"/>
  <c r="AH24" i="5"/>
  <c r="AX24" i="5"/>
  <c r="G24" i="5"/>
  <c r="W24" i="5"/>
  <c r="AM24" i="5"/>
  <c r="U24" i="5"/>
  <c r="L24" i="5"/>
  <c r="AB24" i="5"/>
  <c r="AR24" i="5"/>
  <c r="N18" i="5"/>
  <c r="AD18" i="5"/>
  <c r="AT18" i="5"/>
  <c r="O18" i="5"/>
  <c r="AE18" i="5"/>
  <c r="AU18" i="5"/>
  <c r="T18" i="5"/>
  <c r="AJ18" i="5"/>
  <c r="A9" i="5"/>
  <c r="AG20" i="5"/>
  <c r="M26" i="5"/>
  <c r="J26" i="5"/>
  <c r="Z26" i="5"/>
  <c r="AP26" i="5"/>
  <c r="AG26" i="5"/>
  <c r="O26" i="5"/>
  <c r="AE26" i="5"/>
  <c r="AU26" i="5"/>
  <c r="AO26" i="5"/>
  <c r="T26" i="5"/>
  <c r="AJ26" i="5"/>
  <c r="AY21" i="5"/>
  <c r="BC21" i="5"/>
  <c r="BG21" i="5"/>
  <c r="AZ21" i="5"/>
  <c r="BD21" i="5"/>
  <c r="BH21" i="5"/>
  <c r="BA21" i="5"/>
  <c r="BE21" i="5"/>
  <c r="BI21" i="5"/>
  <c r="BB21" i="5"/>
  <c r="BF21" i="5"/>
  <c r="BJ21" i="5"/>
  <c r="AC20" i="5"/>
  <c r="I20" i="5"/>
  <c r="I22" i="5"/>
  <c r="J22" i="5"/>
  <c r="Z22" i="5"/>
  <c r="AP22" i="5"/>
  <c r="AC22" i="5"/>
  <c r="O22" i="5"/>
  <c r="AE22" i="5"/>
  <c r="AU22" i="5"/>
  <c r="AO22" i="5"/>
  <c r="T22" i="5"/>
  <c r="AJ22" i="5"/>
  <c r="AY25" i="5"/>
  <c r="BC25" i="5"/>
  <c r="BG25" i="5"/>
  <c r="AZ25" i="5"/>
  <c r="BD25" i="5"/>
  <c r="BH25" i="5"/>
  <c r="BA25" i="5"/>
  <c r="BE25" i="5"/>
  <c r="BI25" i="5"/>
  <c r="BB25" i="5"/>
  <c r="BF25" i="5"/>
  <c r="BJ25" i="5"/>
  <c r="N20" i="5"/>
  <c r="AD20" i="5"/>
  <c r="AT20" i="5"/>
  <c r="O20" i="5"/>
  <c r="AE20" i="5"/>
  <c r="AU20" i="5"/>
  <c r="T20" i="5"/>
  <c r="AJ20" i="5"/>
  <c r="CJ5" i="9"/>
  <c r="CJ4" i="9"/>
  <c r="CM4" i="9"/>
  <c r="CL5" i="9"/>
  <c r="CL4" i="9"/>
  <c r="CK5" i="9"/>
  <c r="CK4" i="9"/>
  <c r="CN5" i="9"/>
  <c r="EL81" i="6"/>
  <c r="DX81" i="6"/>
  <c r="DN81" i="6"/>
  <c r="DB81" i="6"/>
  <c r="CN81" i="6"/>
  <c r="CE81" i="6"/>
  <c r="EF81" i="6"/>
  <c r="DF81" i="6"/>
  <c r="CJ81" i="6"/>
  <c r="EH81" i="6"/>
  <c r="DV81" i="6"/>
  <c r="DL81" i="6"/>
  <c r="CX81" i="6"/>
  <c r="CL81" i="6"/>
  <c r="CD81" i="6"/>
  <c r="EP81" i="6"/>
  <c r="DT81" i="6"/>
  <c r="CV81" i="6"/>
  <c r="DP81" i="6"/>
  <c r="CT81" i="6"/>
  <c r="ED81" i="6"/>
  <c r="DD81" i="6"/>
  <c r="EN81" i="6"/>
  <c r="CF81" i="6"/>
  <c r="EL73" i="6"/>
  <c r="DX73" i="6"/>
  <c r="DN73" i="6"/>
  <c r="DB73" i="6"/>
  <c r="CN73" i="6"/>
  <c r="CE73" i="6"/>
  <c r="EH73" i="6"/>
  <c r="DV73" i="6"/>
  <c r="DL73" i="6"/>
  <c r="CX73" i="6"/>
  <c r="CL73" i="6"/>
  <c r="CD73" i="6"/>
  <c r="EP73" i="6"/>
  <c r="EF73" i="6"/>
  <c r="DT73" i="6"/>
  <c r="CV73" i="6"/>
  <c r="DF73" i="6"/>
  <c r="ED73" i="6"/>
  <c r="CF73" i="6"/>
  <c r="DP73" i="6"/>
  <c r="CT73" i="6"/>
  <c r="EN73" i="6"/>
  <c r="CJ73" i="6"/>
  <c r="DD73" i="6"/>
  <c r="EL76" i="6"/>
  <c r="DX76" i="6"/>
  <c r="DN76" i="6"/>
  <c r="DB76" i="6"/>
  <c r="CN76" i="6"/>
  <c r="CE76" i="6"/>
  <c r="EP76" i="6"/>
  <c r="DT76" i="6"/>
  <c r="CV76" i="6"/>
  <c r="EH76" i="6"/>
  <c r="DV76" i="6"/>
  <c r="DL76" i="6"/>
  <c r="CX76" i="6"/>
  <c r="CL76" i="6"/>
  <c r="CD76" i="6"/>
  <c r="EF76" i="6"/>
  <c r="DF76" i="6"/>
  <c r="CJ76" i="6"/>
  <c r="EN76" i="6"/>
  <c r="CT76" i="6"/>
  <c r="DD76" i="6"/>
  <c r="ED76" i="6"/>
  <c r="CF76" i="6"/>
  <c r="DP76" i="6"/>
  <c r="EL79" i="6"/>
  <c r="DX79" i="6"/>
  <c r="DN79" i="6"/>
  <c r="DB79" i="6"/>
  <c r="CN79" i="6"/>
  <c r="CE79" i="6"/>
  <c r="EP79" i="6"/>
  <c r="DT79" i="6"/>
  <c r="DF79" i="6"/>
  <c r="EH79" i="6"/>
  <c r="DV79" i="6"/>
  <c r="DL79" i="6"/>
  <c r="CX79" i="6"/>
  <c r="CL79" i="6"/>
  <c r="CD79" i="6"/>
  <c r="EF79" i="6"/>
  <c r="CV79" i="6"/>
  <c r="CJ79" i="6"/>
  <c r="DP79" i="6"/>
  <c r="EN79" i="6"/>
  <c r="CF79" i="6"/>
  <c r="DD79" i="6"/>
  <c r="CT79" i="6"/>
  <c r="ED79" i="6"/>
  <c r="EL78" i="6"/>
  <c r="DX78" i="6"/>
  <c r="DN78" i="6"/>
  <c r="DB78" i="6"/>
  <c r="CN78" i="6"/>
  <c r="CE78" i="6"/>
  <c r="EP78" i="6"/>
  <c r="DT78" i="6"/>
  <c r="CJ78" i="6"/>
  <c r="EH78" i="6"/>
  <c r="DV78" i="6"/>
  <c r="DL78" i="6"/>
  <c r="CX78" i="6"/>
  <c r="CL78" i="6"/>
  <c r="CD78" i="6"/>
  <c r="EF78" i="6"/>
  <c r="DF78" i="6"/>
  <c r="CV78" i="6"/>
  <c r="EN78" i="6"/>
  <c r="CT78" i="6"/>
  <c r="DP78" i="6"/>
  <c r="ED78" i="6"/>
  <c r="CF78" i="6"/>
  <c r="DD78" i="6"/>
  <c r="EL77" i="6"/>
  <c r="DX77" i="6"/>
  <c r="DN77" i="6"/>
  <c r="DB77" i="6"/>
  <c r="CN77" i="6"/>
  <c r="CE77" i="6"/>
  <c r="EF77" i="6"/>
  <c r="DF77" i="6"/>
  <c r="CJ77" i="6"/>
  <c r="EH77" i="6"/>
  <c r="DV77" i="6"/>
  <c r="DL77" i="6"/>
  <c r="CX77" i="6"/>
  <c r="CL77" i="6"/>
  <c r="CD77" i="6"/>
  <c r="EP77" i="6"/>
  <c r="DT77" i="6"/>
  <c r="CV77" i="6"/>
  <c r="DP77" i="6"/>
  <c r="CT77" i="6"/>
  <c r="ED77" i="6"/>
  <c r="DD77" i="6"/>
  <c r="EN77" i="6"/>
  <c r="CF77" i="6"/>
  <c r="EL80" i="6"/>
  <c r="DX80" i="6"/>
  <c r="DN80" i="6"/>
  <c r="DB80" i="6"/>
  <c r="CN80" i="6"/>
  <c r="CE80" i="6"/>
  <c r="EF80" i="6"/>
  <c r="DF80" i="6"/>
  <c r="CV80" i="6"/>
  <c r="EH80" i="6"/>
  <c r="DV80" i="6"/>
  <c r="DL80" i="6"/>
  <c r="CX80" i="6"/>
  <c r="CL80" i="6"/>
  <c r="CD80" i="6"/>
  <c r="EP80" i="6"/>
  <c r="DT80" i="6"/>
  <c r="CJ80" i="6"/>
  <c r="EN80" i="6"/>
  <c r="CT80" i="6"/>
  <c r="DD80" i="6"/>
  <c r="ED80" i="6"/>
  <c r="CF80" i="6"/>
  <c r="DP80" i="6"/>
  <c r="EL72" i="6"/>
  <c r="DX72" i="6"/>
  <c r="DN72" i="6"/>
  <c r="DB72" i="6"/>
  <c r="CN72" i="6"/>
  <c r="CE72" i="6"/>
  <c r="EH72" i="6"/>
  <c r="DV72" i="6"/>
  <c r="DL72" i="6"/>
  <c r="CX72" i="6"/>
  <c r="CL72" i="6"/>
  <c r="CD72" i="6"/>
  <c r="EP72" i="6"/>
  <c r="DT72" i="6"/>
  <c r="CV72" i="6"/>
  <c r="DF72" i="6"/>
  <c r="DD72" i="6"/>
  <c r="EN72" i="6"/>
  <c r="DP72" i="6"/>
  <c r="CT72" i="6"/>
  <c r="EF72" i="6"/>
  <c r="CJ72" i="6"/>
  <c r="ED72" i="6"/>
  <c r="CF72" i="6"/>
  <c r="EL75" i="6"/>
  <c r="DX75" i="6"/>
  <c r="DN75" i="6"/>
  <c r="DB75" i="6"/>
  <c r="CN75" i="6"/>
  <c r="CE75" i="6"/>
  <c r="EP75" i="6"/>
  <c r="DT75" i="6"/>
  <c r="CV75" i="6"/>
  <c r="CJ75" i="6"/>
  <c r="EH75" i="6"/>
  <c r="DV75" i="6"/>
  <c r="DL75" i="6"/>
  <c r="CX75" i="6"/>
  <c r="CL75" i="6"/>
  <c r="CD75" i="6"/>
  <c r="EF75" i="6"/>
  <c r="DF75" i="6"/>
  <c r="DP75" i="6"/>
  <c r="EN75" i="6"/>
  <c r="CF75" i="6"/>
  <c r="DD75" i="6"/>
  <c r="CT75" i="6"/>
  <c r="ED75" i="6"/>
  <c r="EL74" i="6"/>
  <c r="DX74" i="6"/>
  <c r="DN74" i="6"/>
  <c r="DB74" i="6"/>
  <c r="CN74" i="6"/>
  <c r="CE74" i="6"/>
  <c r="EF74" i="6"/>
  <c r="DF74" i="6"/>
  <c r="CJ74" i="6"/>
  <c r="EH74" i="6"/>
  <c r="DV74" i="6"/>
  <c r="DL74" i="6"/>
  <c r="CX74" i="6"/>
  <c r="CL74" i="6"/>
  <c r="CD74" i="6"/>
  <c r="EP74" i="6"/>
  <c r="DT74" i="6"/>
  <c r="CV74" i="6"/>
  <c r="EN74" i="6"/>
  <c r="CT74" i="6"/>
  <c r="DP74" i="6"/>
  <c r="ED74" i="6"/>
  <c r="CF74" i="6"/>
  <c r="DD74" i="6"/>
  <c r="CX31" i="9"/>
  <c r="CV31" i="9"/>
  <c r="CN31" i="9"/>
  <c r="CF31" i="9"/>
  <c r="BX31" i="9"/>
  <c r="BP31" i="9"/>
  <c r="BH31" i="9"/>
  <c r="AZ31" i="9"/>
  <c r="AR31" i="9"/>
  <c r="AJ31" i="9"/>
  <c r="AB31" i="9"/>
  <c r="T31" i="9"/>
  <c r="K31" i="9"/>
  <c r="CS31" i="9"/>
  <c r="CK31" i="9"/>
  <c r="CU31" i="9" s="1"/>
  <c r="CC31" i="9"/>
  <c r="CM31" i="9" s="1"/>
  <c r="BU31" i="9"/>
  <c r="CE31" i="9" s="1"/>
  <c r="BM31" i="9"/>
  <c r="BW31" i="9" s="1"/>
  <c r="BE31" i="9"/>
  <c r="BO31" i="9" s="1"/>
  <c r="AW31" i="9"/>
  <c r="BG31" i="9" s="1"/>
  <c r="AO31" i="9"/>
  <c r="AY31" i="9" s="1"/>
  <c r="AG31" i="9"/>
  <c r="AQ31" i="9" s="1"/>
  <c r="Y31" i="9"/>
  <c r="AI31" i="9" s="1"/>
  <c r="Q31" i="9"/>
  <c r="AA31" i="9" s="1"/>
  <c r="I31" i="9"/>
  <c r="S31" i="9" s="1"/>
  <c r="CL31" i="9"/>
  <c r="BV31" i="9"/>
  <c r="BF31" i="9"/>
  <c r="AP31" i="9"/>
  <c r="Z31" i="9"/>
  <c r="R31" i="9"/>
  <c r="CW31" i="9"/>
  <c r="CG31" i="9"/>
  <c r="BQ31" i="9"/>
  <c r="BA31" i="9"/>
  <c r="AK31" i="9"/>
  <c r="M31" i="9"/>
  <c r="J31" i="9"/>
  <c r="CT31" i="9"/>
  <c r="CD31" i="9"/>
  <c r="BN31" i="9"/>
  <c r="AX31" i="9"/>
  <c r="AH31" i="9"/>
  <c r="L31" i="9"/>
  <c r="CO31" i="9"/>
  <c r="BY31" i="9"/>
  <c r="BI31" i="9"/>
  <c r="AS31" i="9"/>
  <c r="AC31" i="9"/>
  <c r="U31" i="9"/>
  <c r="CX29" i="9"/>
  <c r="CV29" i="9"/>
  <c r="CN29" i="9"/>
  <c r="CF29" i="9"/>
  <c r="BX29" i="9"/>
  <c r="BP29" i="9"/>
  <c r="BH29" i="9"/>
  <c r="AZ29" i="9"/>
  <c r="AR29" i="9"/>
  <c r="AJ29" i="9"/>
  <c r="AB29" i="9"/>
  <c r="T29" i="9"/>
  <c r="K29" i="9"/>
  <c r="CS29" i="9"/>
  <c r="CK29" i="9"/>
  <c r="CU29" i="9" s="1"/>
  <c r="CC29" i="9"/>
  <c r="CM29" i="9" s="1"/>
  <c r="BU29" i="9"/>
  <c r="CE29" i="9" s="1"/>
  <c r="BM29" i="9"/>
  <c r="BW29" i="9" s="1"/>
  <c r="BE29" i="9"/>
  <c r="BO29" i="9" s="1"/>
  <c r="AW29" i="9"/>
  <c r="BG29" i="9" s="1"/>
  <c r="AO29" i="9"/>
  <c r="AY29" i="9" s="1"/>
  <c r="AG29" i="9"/>
  <c r="AQ29" i="9" s="1"/>
  <c r="Y29" i="9"/>
  <c r="AI29" i="9" s="1"/>
  <c r="Q29" i="9"/>
  <c r="AA29" i="9" s="1"/>
  <c r="I29" i="9"/>
  <c r="S29" i="9" s="1"/>
  <c r="CL29" i="9"/>
  <c r="BV29" i="9"/>
  <c r="BF29" i="9"/>
  <c r="AP29" i="9"/>
  <c r="Z29" i="9"/>
  <c r="R29" i="9"/>
  <c r="M29" i="9"/>
  <c r="CW29" i="9"/>
  <c r="CG29" i="9"/>
  <c r="BQ29" i="9"/>
  <c r="BA29" i="9"/>
  <c r="AK29" i="9"/>
  <c r="J29" i="9"/>
  <c r="CT29" i="9"/>
  <c r="CD29" i="9"/>
  <c r="BN29" i="9"/>
  <c r="AX29" i="9"/>
  <c r="AH29" i="9"/>
  <c r="L29" i="9"/>
  <c r="CO29" i="9"/>
  <c r="BY29" i="9"/>
  <c r="BI29" i="9"/>
  <c r="AS29" i="9"/>
  <c r="AC29" i="9"/>
  <c r="U29" i="9"/>
  <c r="KM24" i="12"/>
  <c r="KI24" i="12"/>
  <c r="KE24" i="12"/>
  <c r="KA24" i="12"/>
  <c r="JW24" i="12"/>
  <c r="JS24" i="12"/>
  <c r="JO24" i="12"/>
  <c r="JK24" i="12"/>
  <c r="JG24" i="12"/>
  <c r="JC24" i="12"/>
  <c r="IY24" i="12"/>
  <c r="IU24" i="12"/>
  <c r="IQ24" i="12"/>
  <c r="IM24" i="12"/>
  <c r="II24" i="12"/>
  <c r="IE24" i="12"/>
  <c r="KK24" i="12"/>
  <c r="KG24" i="12"/>
  <c r="KC24" i="12"/>
  <c r="JY24" i="12"/>
  <c r="JU24" i="12"/>
  <c r="JQ24" i="12"/>
  <c r="JM24" i="12"/>
  <c r="JI24" i="12"/>
  <c r="JE24" i="12"/>
  <c r="JA24" i="12"/>
  <c r="IW24" i="12"/>
  <c r="IS24" i="12"/>
  <c r="IO24" i="12"/>
  <c r="IK24" i="12"/>
  <c r="IG24" i="12"/>
  <c r="IC24" i="12"/>
  <c r="KJ24" i="12"/>
  <c r="KB24" i="12"/>
  <c r="JT24" i="12"/>
  <c r="JL24" i="12"/>
  <c r="JD24" i="12"/>
  <c r="IV24" i="12"/>
  <c r="IN24" i="12"/>
  <c r="IF24" i="12"/>
  <c r="IA24" i="12"/>
  <c r="KH24" i="12"/>
  <c r="JZ24" i="12"/>
  <c r="JR24" i="12"/>
  <c r="JJ24" i="12"/>
  <c r="JB24" i="12"/>
  <c r="IT24" i="12"/>
  <c r="IL24" i="12"/>
  <c r="ID24" i="12"/>
  <c r="KN24" i="12"/>
  <c r="KF24" i="12"/>
  <c r="JX24" i="12"/>
  <c r="JP24" i="12"/>
  <c r="JH24" i="12"/>
  <c r="IZ24" i="12"/>
  <c r="IR24" i="12"/>
  <c r="IJ24" i="12"/>
  <c r="IB24" i="12"/>
  <c r="KL24" i="12"/>
  <c r="KD24" i="12"/>
  <c r="JV24" i="12"/>
  <c r="JN24" i="12"/>
  <c r="JF24" i="12"/>
  <c r="IX24" i="12"/>
  <c r="IP24" i="12"/>
  <c r="IH24" i="12"/>
  <c r="HX24" i="12"/>
  <c r="HU24" i="12"/>
  <c r="HY24" i="12"/>
  <c r="HV24" i="12"/>
  <c r="HZ24" i="12"/>
  <c r="HW24" i="12"/>
  <c r="AX18" i="11"/>
  <c r="AP18" i="11"/>
  <c r="AH18" i="11"/>
  <c r="Z18" i="11"/>
  <c r="R18" i="11"/>
  <c r="J18" i="11"/>
  <c r="AU18" i="11"/>
  <c r="AM18" i="11"/>
  <c r="AE18" i="11"/>
  <c r="W18" i="11"/>
  <c r="O18" i="11"/>
  <c r="AT18" i="11"/>
  <c r="AL18" i="11"/>
  <c r="AD18" i="11"/>
  <c r="V18" i="11"/>
  <c r="N18" i="11"/>
  <c r="AY18" i="11"/>
  <c r="AQ18" i="11"/>
  <c r="AI18" i="11"/>
  <c r="AA18" i="11"/>
  <c r="S18" i="11"/>
  <c r="K18" i="11"/>
  <c r="G18" i="11"/>
  <c r="F18" i="11"/>
  <c r="AX24" i="11"/>
  <c r="AP24" i="11"/>
  <c r="AH24" i="11"/>
  <c r="Z24" i="11"/>
  <c r="R24" i="11"/>
  <c r="J24" i="11"/>
  <c r="AU24" i="11"/>
  <c r="AM24" i="11"/>
  <c r="AE24" i="11"/>
  <c r="W24" i="11"/>
  <c r="O24" i="11"/>
  <c r="AT24" i="11"/>
  <c r="AL24" i="11"/>
  <c r="AD24" i="11"/>
  <c r="V24" i="11"/>
  <c r="N24" i="11"/>
  <c r="AY24" i="11"/>
  <c r="AQ24" i="11"/>
  <c r="AI24" i="11"/>
  <c r="AA24" i="11"/>
  <c r="S24" i="11"/>
  <c r="K24" i="11"/>
  <c r="G24" i="11"/>
  <c r="F24" i="11"/>
  <c r="CX27" i="9"/>
  <c r="CV27" i="9"/>
  <c r="CN27" i="9"/>
  <c r="CF27" i="9"/>
  <c r="BX27" i="9"/>
  <c r="BP27" i="9"/>
  <c r="BH27" i="9"/>
  <c r="AZ27" i="9"/>
  <c r="AR27" i="9"/>
  <c r="AJ27" i="9"/>
  <c r="AB27" i="9"/>
  <c r="T27" i="9"/>
  <c r="K27" i="9"/>
  <c r="CS27" i="9"/>
  <c r="CK27" i="9"/>
  <c r="CU27" i="9" s="1"/>
  <c r="CC27" i="9"/>
  <c r="CM27" i="9" s="1"/>
  <c r="BU27" i="9"/>
  <c r="CE27" i="9" s="1"/>
  <c r="BM27" i="9"/>
  <c r="BW27" i="9" s="1"/>
  <c r="BE27" i="9"/>
  <c r="BO27" i="9" s="1"/>
  <c r="AW27" i="9"/>
  <c r="BG27" i="9" s="1"/>
  <c r="AO27" i="9"/>
  <c r="AY27" i="9" s="1"/>
  <c r="AG27" i="9"/>
  <c r="AQ27" i="9" s="1"/>
  <c r="Y27" i="9"/>
  <c r="AI27" i="9" s="1"/>
  <c r="Q27" i="9"/>
  <c r="AA27" i="9" s="1"/>
  <c r="I27" i="9"/>
  <c r="S27" i="9" s="1"/>
  <c r="CL27" i="9"/>
  <c r="BV27" i="9"/>
  <c r="BF27" i="9"/>
  <c r="AP27" i="9"/>
  <c r="Z27" i="9"/>
  <c r="R27" i="9"/>
  <c r="CW27" i="9"/>
  <c r="CG27" i="9"/>
  <c r="BQ27" i="9"/>
  <c r="BA27" i="9"/>
  <c r="AK27" i="9"/>
  <c r="J27" i="9"/>
  <c r="CT27" i="9"/>
  <c r="CD27" i="9"/>
  <c r="BN27" i="9"/>
  <c r="AX27" i="9"/>
  <c r="AH27" i="9"/>
  <c r="L27" i="9"/>
  <c r="CO27" i="9"/>
  <c r="BY27" i="9"/>
  <c r="BI27" i="9"/>
  <c r="AS27" i="9"/>
  <c r="AC27" i="9"/>
  <c r="U27" i="9"/>
  <c r="M27" i="9"/>
  <c r="CX26" i="9"/>
  <c r="CV26" i="9"/>
  <c r="CN26" i="9"/>
  <c r="CF26" i="9"/>
  <c r="BX26" i="9"/>
  <c r="BP26" i="9"/>
  <c r="BH26" i="9"/>
  <c r="AZ26" i="9"/>
  <c r="AR26" i="9"/>
  <c r="AJ26" i="9"/>
  <c r="AB26" i="9"/>
  <c r="T26" i="9"/>
  <c r="K26" i="9"/>
  <c r="CS26" i="9"/>
  <c r="CK26" i="9"/>
  <c r="CU26" i="9" s="1"/>
  <c r="CC26" i="9"/>
  <c r="CM26" i="9" s="1"/>
  <c r="BU26" i="9"/>
  <c r="CE26" i="9" s="1"/>
  <c r="BM26" i="9"/>
  <c r="BW26" i="9" s="1"/>
  <c r="BE26" i="9"/>
  <c r="BO26" i="9" s="1"/>
  <c r="AW26" i="9"/>
  <c r="BG26" i="9" s="1"/>
  <c r="AO26" i="9"/>
  <c r="AY26" i="9" s="1"/>
  <c r="AG26" i="9"/>
  <c r="AQ26" i="9" s="1"/>
  <c r="Y26" i="9"/>
  <c r="AI26" i="9" s="1"/>
  <c r="Q26" i="9"/>
  <c r="AA26" i="9" s="1"/>
  <c r="M26" i="9"/>
  <c r="I26" i="9"/>
  <c r="S26" i="9" s="1"/>
  <c r="J26" i="9"/>
  <c r="CL26" i="9"/>
  <c r="BV26" i="9"/>
  <c r="BF26" i="9"/>
  <c r="AP26" i="9"/>
  <c r="Z26" i="9"/>
  <c r="L26" i="9"/>
  <c r="CW26" i="9"/>
  <c r="CG26" i="9"/>
  <c r="BQ26" i="9"/>
  <c r="BA26" i="9"/>
  <c r="AK26" i="9"/>
  <c r="U26" i="9"/>
  <c r="CT26" i="9"/>
  <c r="CD26" i="9"/>
  <c r="BN26" i="9"/>
  <c r="AX26" i="9"/>
  <c r="AH26" i="9"/>
  <c r="R26" i="9"/>
  <c r="CO26" i="9"/>
  <c r="BY26" i="9"/>
  <c r="BI26" i="9"/>
  <c r="AS26" i="9"/>
  <c r="AC26" i="9"/>
  <c r="KM28" i="12"/>
  <c r="KI28" i="12"/>
  <c r="KK28" i="12"/>
  <c r="KG28" i="12"/>
  <c r="KJ28" i="12"/>
  <c r="KD28" i="12"/>
  <c r="JZ28" i="12"/>
  <c r="JV28" i="12"/>
  <c r="JR28" i="12"/>
  <c r="JN28" i="12"/>
  <c r="JJ28" i="12"/>
  <c r="JF28" i="12"/>
  <c r="JB28" i="12"/>
  <c r="IX28" i="12"/>
  <c r="IT28" i="12"/>
  <c r="IP28" i="12"/>
  <c r="IL28" i="12"/>
  <c r="IH28" i="12"/>
  <c r="ID28" i="12"/>
  <c r="KN28" i="12"/>
  <c r="KF28" i="12"/>
  <c r="KB28" i="12"/>
  <c r="JX28" i="12"/>
  <c r="JT28" i="12"/>
  <c r="JP28" i="12"/>
  <c r="JL28" i="12"/>
  <c r="JH28" i="12"/>
  <c r="JD28" i="12"/>
  <c r="IZ28" i="12"/>
  <c r="IV28" i="12"/>
  <c r="IR28" i="12"/>
  <c r="IN28" i="12"/>
  <c r="IJ28" i="12"/>
  <c r="IF28" i="12"/>
  <c r="IB28" i="12"/>
  <c r="KL28" i="12"/>
  <c r="KA28" i="12"/>
  <c r="JS28" i="12"/>
  <c r="JK28" i="12"/>
  <c r="JC28" i="12"/>
  <c r="IU28" i="12"/>
  <c r="IM28" i="12"/>
  <c r="IE28" i="12"/>
  <c r="KE28" i="12"/>
  <c r="JW28" i="12"/>
  <c r="JO28" i="12"/>
  <c r="JG28" i="12"/>
  <c r="IY28" i="12"/>
  <c r="IQ28" i="12"/>
  <c r="II28" i="12"/>
  <c r="KC28" i="12"/>
  <c r="JM28" i="12"/>
  <c r="IW28" i="12"/>
  <c r="IG28" i="12"/>
  <c r="IA28" i="12"/>
  <c r="JY28" i="12"/>
  <c r="JI28" i="12"/>
  <c r="IS28" i="12"/>
  <c r="IC28" i="12"/>
  <c r="JU28" i="12"/>
  <c r="JE28" i="12"/>
  <c r="IO28" i="12"/>
  <c r="KH28" i="12"/>
  <c r="JQ28" i="12"/>
  <c r="JA28" i="12"/>
  <c r="IK28" i="12"/>
  <c r="HX28" i="12"/>
  <c r="HU28" i="12"/>
  <c r="HY28" i="12"/>
  <c r="HV28" i="12"/>
  <c r="HZ28" i="12"/>
  <c r="HW28" i="12"/>
  <c r="AX22" i="11"/>
  <c r="AP22" i="11"/>
  <c r="AH22" i="11"/>
  <c r="Z22" i="11"/>
  <c r="R22" i="11"/>
  <c r="J22" i="11"/>
  <c r="AU22" i="11"/>
  <c r="AM22" i="11"/>
  <c r="AE22" i="11"/>
  <c r="W22" i="11"/>
  <c r="O22" i="11"/>
  <c r="AT22" i="11"/>
  <c r="AL22" i="11"/>
  <c r="AD22" i="11"/>
  <c r="V22" i="11"/>
  <c r="N22" i="11"/>
  <c r="AY22" i="11"/>
  <c r="AQ22" i="11"/>
  <c r="AI22" i="11"/>
  <c r="AA22" i="11"/>
  <c r="S22" i="11"/>
  <c r="K22" i="11"/>
  <c r="G22" i="11"/>
  <c r="F22" i="11"/>
  <c r="M15" i="9"/>
  <c r="J15" i="9"/>
  <c r="I15" i="9"/>
  <c r="CG15" i="9"/>
  <c r="BV15" i="9"/>
  <c r="AC15" i="9"/>
  <c r="U15" i="9"/>
  <c r="R15" i="9"/>
  <c r="AP15" i="9"/>
  <c r="BY15" i="9"/>
  <c r="Z15" i="9"/>
  <c r="CT15" i="9"/>
  <c r="BN15" i="9"/>
  <c r="Q15" i="9"/>
  <c r="AH15" i="9"/>
  <c r="AS15" i="9"/>
  <c r="AK15" i="9"/>
  <c r="CW15" i="9"/>
  <c r="BQ15" i="9"/>
  <c r="CL15" i="9"/>
  <c r="BF15" i="9"/>
  <c r="BI15" i="9"/>
  <c r="CD15" i="9"/>
  <c r="BA15" i="9"/>
  <c r="AX15" i="9"/>
  <c r="HY9" i="12"/>
  <c r="IE9" i="12" s="1"/>
  <c r="IK9" i="12" s="1"/>
  <c r="IQ9" i="12" s="1"/>
  <c r="IW9" i="12" s="1"/>
  <c r="JC9" i="12" s="1"/>
  <c r="JI9" i="12" s="1"/>
  <c r="JO9" i="12" s="1"/>
  <c r="JU9" i="12" s="1"/>
  <c r="KA9" i="12" s="1"/>
  <c r="KG9" i="12" s="1"/>
  <c r="KM9" i="12" s="1"/>
  <c r="HU9" i="12"/>
  <c r="IA9" i="12" s="1"/>
  <c r="IG9" i="12" s="1"/>
  <c r="IM9" i="12" s="1"/>
  <c r="IS9" i="12" s="1"/>
  <c r="IY9" i="12" s="1"/>
  <c r="JE9" i="12" s="1"/>
  <c r="JK9" i="12" s="1"/>
  <c r="JQ9" i="12" s="1"/>
  <c r="HX9" i="12"/>
  <c r="ID9" i="12" s="1"/>
  <c r="IJ9" i="12" s="1"/>
  <c r="IP9" i="12" s="1"/>
  <c r="IV9" i="12" s="1"/>
  <c r="JB9" i="12" s="1"/>
  <c r="JH9" i="12" s="1"/>
  <c r="JN9" i="12" s="1"/>
  <c r="JT9" i="12" s="1"/>
  <c r="JZ9" i="12" s="1"/>
  <c r="KF9" i="12" s="1"/>
  <c r="KL9" i="12" s="1"/>
  <c r="HW9" i="12"/>
  <c r="IC9" i="12" s="1"/>
  <c r="II9" i="12" s="1"/>
  <c r="IO9" i="12" s="1"/>
  <c r="IU9" i="12" s="1"/>
  <c r="JA9" i="12" s="1"/>
  <c r="JG9" i="12" s="1"/>
  <c r="JM9" i="12" s="1"/>
  <c r="JS9" i="12" s="1"/>
  <c r="HZ9" i="12"/>
  <c r="IF9" i="12" s="1"/>
  <c r="IL9" i="12" s="1"/>
  <c r="IR9" i="12" s="1"/>
  <c r="IX9" i="12" s="1"/>
  <c r="JD9" i="12" s="1"/>
  <c r="JJ9" i="12" s="1"/>
  <c r="JP9" i="12" s="1"/>
  <c r="JV9" i="12" s="1"/>
  <c r="KB9" i="12" s="1"/>
  <c r="KH9" i="12" s="1"/>
  <c r="KN9" i="12" s="1"/>
  <c r="HV9" i="12"/>
  <c r="IB9" i="12" s="1"/>
  <c r="IH9" i="12" s="1"/>
  <c r="IN9" i="12" s="1"/>
  <c r="IT9" i="12" s="1"/>
  <c r="IZ9" i="12" s="1"/>
  <c r="JF9" i="12" s="1"/>
  <c r="JL9" i="12" s="1"/>
  <c r="JR9" i="12" s="1"/>
  <c r="KL25" i="12"/>
  <c r="KH25" i="12"/>
  <c r="KD25" i="12"/>
  <c r="JZ25" i="12"/>
  <c r="JV25" i="12"/>
  <c r="JR25" i="12"/>
  <c r="JN25" i="12"/>
  <c r="JJ25" i="12"/>
  <c r="JF25" i="12"/>
  <c r="JB25" i="12"/>
  <c r="IX25" i="12"/>
  <c r="IT25" i="12"/>
  <c r="IP25" i="12"/>
  <c r="IL25" i="12"/>
  <c r="IH25" i="12"/>
  <c r="ID25" i="12"/>
  <c r="KN25" i="12"/>
  <c r="KJ25" i="12"/>
  <c r="KF25" i="12"/>
  <c r="KB25" i="12"/>
  <c r="JX25" i="12"/>
  <c r="JT25" i="12"/>
  <c r="JP25" i="12"/>
  <c r="JL25" i="12"/>
  <c r="JH25" i="12"/>
  <c r="JD25" i="12"/>
  <c r="IZ25" i="12"/>
  <c r="IV25" i="12"/>
  <c r="IR25" i="12"/>
  <c r="IN25" i="12"/>
  <c r="IJ25" i="12"/>
  <c r="IF25" i="12"/>
  <c r="IB25" i="12"/>
  <c r="KI25" i="12"/>
  <c r="KA25" i="12"/>
  <c r="JS25" i="12"/>
  <c r="JK25" i="12"/>
  <c r="JC25" i="12"/>
  <c r="IU25" i="12"/>
  <c r="IM25" i="12"/>
  <c r="IE25" i="12"/>
  <c r="KG25" i="12"/>
  <c r="JY25" i="12"/>
  <c r="JQ25" i="12"/>
  <c r="JI25" i="12"/>
  <c r="JA25" i="12"/>
  <c r="IS25" i="12"/>
  <c r="IK25" i="12"/>
  <c r="IC25" i="12"/>
  <c r="KM25" i="12"/>
  <c r="KE25" i="12"/>
  <c r="JW25" i="12"/>
  <c r="JO25" i="12"/>
  <c r="JG25" i="12"/>
  <c r="IY25" i="12"/>
  <c r="IQ25" i="12"/>
  <c r="II25" i="12"/>
  <c r="KK25" i="12"/>
  <c r="KC25" i="12"/>
  <c r="JU25" i="12"/>
  <c r="JM25" i="12"/>
  <c r="JE25" i="12"/>
  <c r="IW25" i="12"/>
  <c r="IO25" i="12"/>
  <c r="IG25" i="12"/>
  <c r="IA25" i="12"/>
  <c r="HV25" i="12"/>
  <c r="HZ25" i="12"/>
  <c r="HW25" i="12"/>
  <c r="HX25" i="12"/>
  <c r="HU25" i="12"/>
  <c r="HY25" i="12"/>
  <c r="KL21" i="12"/>
  <c r="KH21" i="12"/>
  <c r="KD21" i="12"/>
  <c r="JZ21" i="12"/>
  <c r="JV21" i="12"/>
  <c r="JR21" i="12"/>
  <c r="JN21" i="12"/>
  <c r="JJ21" i="12"/>
  <c r="JF21" i="12"/>
  <c r="JB21" i="12"/>
  <c r="IX21" i="12"/>
  <c r="IT21" i="12"/>
  <c r="IP21" i="12"/>
  <c r="IL21" i="12"/>
  <c r="IH21" i="12"/>
  <c r="ID21" i="12"/>
  <c r="KN21" i="12"/>
  <c r="KJ21" i="12"/>
  <c r="KF21" i="12"/>
  <c r="KB21" i="12"/>
  <c r="JX21" i="12"/>
  <c r="JT21" i="12"/>
  <c r="JP21" i="12"/>
  <c r="JL21" i="12"/>
  <c r="JH21" i="12"/>
  <c r="JD21" i="12"/>
  <c r="IZ21" i="12"/>
  <c r="IV21" i="12"/>
  <c r="IR21" i="12"/>
  <c r="IN21" i="12"/>
  <c r="IJ21" i="12"/>
  <c r="IF21" i="12"/>
  <c r="IB21" i="12"/>
  <c r="KM21" i="12"/>
  <c r="KE21" i="12"/>
  <c r="JW21" i="12"/>
  <c r="JO21" i="12"/>
  <c r="JG21" i="12"/>
  <c r="IY21" i="12"/>
  <c r="IQ21" i="12"/>
  <c r="II21" i="12"/>
  <c r="KK21" i="12"/>
  <c r="KC21" i="12"/>
  <c r="JU21" i="12"/>
  <c r="JM21" i="12"/>
  <c r="JE21" i="12"/>
  <c r="IW21" i="12"/>
  <c r="IO21" i="12"/>
  <c r="IG21" i="12"/>
  <c r="KI21" i="12"/>
  <c r="KA21" i="12"/>
  <c r="JS21" i="12"/>
  <c r="JK21" i="12"/>
  <c r="JC21" i="12"/>
  <c r="IU21" i="12"/>
  <c r="IM21" i="12"/>
  <c r="IE21" i="12"/>
  <c r="KG21" i="12"/>
  <c r="JY21" i="12"/>
  <c r="JQ21" i="12"/>
  <c r="JI21" i="12"/>
  <c r="JA21" i="12"/>
  <c r="IS21" i="12"/>
  <c r="IK21" i="12"/>
  <c r="IC21" i="12"/>
  <c r="IA21" i="12"/>
  <c r="HV21" i="12"/>
  <c r="HZ21" i="12"/>
  <c r="HW21" i="12"/>
  <c r="HX21" i="12"/>
  <c r="HU21" i="12"/>
  <c r="HY21" i="12"/>
  <c r="CX34" i="9"/>
  <c r="DA34" i="9" s="1"/>
  <c r="CV34" i="9"/>
  <c r="CN34" i="9"/>
  <c r="CF34" i="9"/>
  <c r="BX34" i="9"/>
  <c r="BP34" i="9"/>
  <c r="BH34" i="9"/>
  <c r="AZ34" i="9"/>
  <c r="AR34" i="9"/>
  <c r="AJ34" i="9"/>
  <c r="AB34" i="9"/>
  <c r="T34" i="9"/>
  <c r="K34" i="9"/>
  <c r="CS34" i="9"/>
  <c r="CK34" i="9"/>
  <c r="CU34" i="9" s="1"/>
  <c r="CC34" i="9"/>
  <c r="CM34" i="9" s="1"/>
  <c r="BU34" i="9"/>
  <c r="CE34" i="9" s="1"/>
  <c r="BM34" i="9"/>
  <c r="BW34" i="9" s="1"/>
  <c r="BE34" i="9"/>
  <c r="BO34" i="9" s="1"/>
  <c r="AW34" i="9"/>
  <c r="BG34" i="9" s="1"/>
  <c r="AO34" i="9"/>
  <c r="AY34" i="9" s="1"/>
  <c r="AG34" i="9"/>
  <c r="AQ34" i="9" s="1"/>
  <c r="Y34" i="9"/>
  <c r="AI34" i="9" s="1"/>
  <c r="Q34" i="9"/>
  <c r="AA34" i="9" s="1"/>
  <c r="M34" i="9"/>
  <c r="I34" i="9"/>
  <c r="S34" i="9" s="1"/>
  <c r="CL34" i="9"/>
  <c r="BV34" i="9"/>
  <c r="BF34" i="9"/>
  <c r="AP34" i="9"/>
  <c r="Z34" i="9"/>
  <c r="L34" i="9"/>
  <c r="CW34" i="9"/>
  <c r="CG34" i="9"/>
  <c r="BQ34" i="9"/>
  <c r="BA34" i="9"/>
  <c r="AK34" i="9"/>
  <c r="U34" i="9"/>
  <c r="J34" i="9"/>
  <c r="CT34" i="9"/>
  <c r="CD34" i="9"/>
  <c r="BN34" i="9"/>
  <c r="AX34" i="9"/>
  <c r="AH34" i="9"/>
  <c r="R34" i="9"/>
  <c r="CO34" i="9"/>
  <c r="BY34" i="9"/>
  <c r="BI34" i="9"/>
  <c r="AS34" i="9"/>
  <c r="AC34" i="9"/>
  <c r="CX30" i="9"/>
  <c r="CV30" i="9"/>
  <c r="CN30" i="9"/>
  <c r="CF30" i="9"/>
  <c r="BX30" i="9"/>
  <c r="BP30" i="9"/>
  <c r="BH30" i="9"/>
  <c r="AZ30" i="9"/>
  <c r="AR30" i="9"/>
  <c r="AJ30" i="9"/>
  <c r="AB30" i="9"/>
  <c r="T30" i="9"/>
  <c r="K30" i="9"/>
  <c r="CS30" i="9"/>
  <c r="CK30" i="9"/>
  <c r="CU30" i="9" s="1"/>
  <c r="CC30" i="9"/>
  <c r="CM30" i="9" s="1"/>
  <c r="BU30" i="9"/>
  <c r="CE30" i="9" s="1"/>
  <c r="BM30" i="9"/>
  <c r="BW30" i="9" s="1"/>
  <c r="BE30" i="9"/>
  <c r="BO30" i="9" s="1"/>
  <c r="AW30" i="9"/>
  <c r="BG30" i="9" s="1"/>
  <c r="AO30" i="9"/>
  <c r="AY30" i="9" s="1"/>
  <c r="AG30" i="9"/>
  <c r="AQ30" i="9" s="1"/>
  <c r="Y30" i="9"/>
  <c r="AI30" i="9" s="1"/>
  <c r="Q30" i="9"/>
  <c r="AA30" i="9" s="1"/>
  <c r="M30" i="9"/>
  <c r="I30" i="9"/>
  <c r="S30" i="9" s="1"/>
  <c r="CL30" i="9"/>
  <c r="BV30" i="9"/>
  <c r="BF30" i="9"/>
  <c r="AP30" i="9"/>
  <c r="Z30" i="9"/>
  <c r="L30" i="9"/>
  <c r="CW30" i="9"/>
  <c r="CG30" i="9"/>
  <c r="BQ30" i="9"/>
  <c r="BA30" i="9"/>
  <c r="AK30" i="9"/>
  <c r="U30" i="9"/>
  <c r="J30" i="9"/>
  <c r="CT30" i="9"/>
  <c r="CD30" i="9"/>
  <c r="BN30" i="9"/>
  <c r="AX30" i="9"/>
  <c r="AH30" i="9"/>
  <c r="R30" i="9"/>
  <c r="CO30" i="9"/>
  <c r="BY30" i="9"/>
  <c r="BI30" i="9"/>
  <c r="AS30" i="9"/>
  <c r="AC30" i="9"/>
  <c r="CX33" i="9"/>
  <c r="CZ33" i="9" s="1"/>
  <c r="CV33" i="9"/>
  <c r="CN33" i="9"/>
  <c r="CF33" i="9"/>
  <c r="BX33" i="9"/>
  <c r="BP33" i="9"/>
  <c r="BH33" i="9"/>
  <c r="AZ33" i="9"/>
  <c r="AR33" i="9"/>
  <c r="AJ33" i="9"/>
  <c r="AB33" i="9"/>
  <c r="T33" i="9"/>
  <c r="K33" i="9"/>
  <c r="CS33" i="9"/>
  <c r="CK33" i="9"/>
  <c r="CU33" i="9" s="1"/>
  <c r="CC33" i="9"/>
  <c r="CM33" i="9" s="1"/>
  <c r="BU33" i="9"/>
  <c r="CE33" i="9" s="1"/>
  <c r="BM33" i="9"/>
  <c r="BW33" i="9" s="1"/>
  <c r="BE33" i="9"/>
  <c r="BO33" i="9" s="1"/>
  <c r="AW33" i="9"/>
  <c r="BG33" i="9" s="1"/>
  <c r="AO33" i="9"/>
  <c r="AY33" i="9" s="1"/>
  <c r="AG33" i="9"/>
  <c r="AQ33" i="9" s="1"/>
  <c r="Y33" i="9"/>
  <c r="AI33" i="9" s="1"/>
  <c r="Q33" i="9"/>
  <c r="AA33" i="9" s="1"/>
  <c r="I33" i="9"/>
  <c r="S33" i="9" s="1"/>
  <c r="CL33" i="9"/>
  <c r="BV33" i="9"/>
  <c r="BF33" i="9"/>
  <c r="AP33" i="9"/>
  <c r="Z33" i="9"/>
  <c r="R33" i="9"/>
  <c r="CW33" i="9"/>
  <c r="CG33" i="9"/>
  <c r="BQ33" i="9"/>
  <c r="BA33" i="9"/>
  <c r="AK33" i="9"/>
  <c r="J33" i="9"/>
  <c r="CT33" i="9"/>
  <c r="CD33" i="9"/>
  <c r="BN33" i="9"/>
  <c r="AX33" i="9"/>
  <c r="AH33" i="9"/>
  <c r="M33" i="9"/>
  <c r="L33" i="9"/>
  <c r="CO33" i="9"/>
  <c r="BY33" i="9"/>
  <c r="BI33" i="9"/>
  <c r="AS33" i="9"/>
  <c r="AC33" i="9"/>
  <c r="U33" i="9"/>
  <c r="CX25" i="9"/>
  <c r="CV25" i="9"/>
  <c r="CN25" i="9"/>
  <c r="CF25" i="9"/>
  <c r="BX25" i="9"/>
  <c r="BP25" i="9"/>
  <c r="BH25" i="9"/>
  <c r="AZ25" i="9"/>
  <c r="AR25" i="9"/>
  <c r="AJ25" i="9"/>
  <c r="AB25" i="9"/>
  <c r="T25" i="9"/>
  <c r="K25" i="9"/>
  <c r="CS25" i="9"/>
  <c r="CK25" i="9"/>
  <c r="CU25" i="9" s="1"/>
  <c r="CC25" i="9"/>
  <c r="CM25" i="9" s="1"/>
  <c r="BU25" i="9"/>
  <c r="CE25" i="9" s="1"/>
  <c r="BM25" i="9"/>
  <c r="BW25" i="9" s="1"/>
  <c r="BE25" i="9"/>
  <c r="BO25" i="9" s="1"/>
  <c r="AW25" i="9"/>
  <c r="BG25" i="9" s="1"/>
  <c r="AO25" i="9"/>
  <c r="AY25" i="9" s="1"/>
  <c r="AG25" i="9"/>
  <c r="AQ25" i="9" s="1"/>
  <c r="Y25" i="9"/>
  <c r="AI25" i="9" s="1"/>
  <c r="Q25" i="9"/>
  <c r="AA25" i="9" s="1"/>
  <c r="I25" i="9"/>
  <c r="S25" i="9" s="1"/>
  <c r="CL25" i="9"/>
  <c r="BV25" i="9"/>
  <c r="BF25" i="9"/>
  <c r="AP25" i="9"/>
  <c r="Z25" i="9"/>
  <c r="R25" i="9"/>
  <c r="CW25" i="9"/>
  <c r="CG25" i="9"/>
  <c r="BQ25" i="9"/>
  <c r="BA25" i="9"/>
  <c r="AK25" i="9"/>
  <c r="J25" i="9"/>
  <c r="CT25" i="9"/>
  <c r="CD25" i="9"/>
  <c r="BN25" i="9"/>
  <c r="AX25" i="9"/>
  <c r="AH25" i="9"/>
  <c r="M25" i="9"/>
  <c r="L25" i="9"/>
  <c r="CO25" i="9"/>
  <c r="BY25" i="9"/>
  <c r="BI25" i="9"/>
  <c r="AS25" i="9"/>
  <c r="AC25" i="9"/>
  <c r="U25" i="9"/>
  <c r="D9" i="11"/>
  <c r="D11" i="12"/>
  <c r="HT11" i="12" s="1"/>
  <c r="D11" i="4"/>
  <c r="CX28" i="9"/>
  <c r="CY28" i="9" s="1"/>
  <c r="CV28" i="9"/>
  <c r="CN28" i="9"/>
  <c r="CF28" i="9"/>
  <c r="BX28" i="9"/>
  <c r="BP28" i="9"/>
  <c r="BH28" i="9"/>
  <c r="AZ28" i="9"/>
  <c r="AR28" i="9"/>
  <c r="AJ28" i="9"/>
  <c r="AB28" i="9"/>
  <c r="T28" i="9"/>
  <c r="M28" i="9"/>
  <c r="K28" i="9"/>
  <c r="CS28" i="9"/>
  <c r="CK28" i="9"/>
  <c r="CU28" i="9" s="1"/>
  <c r="CC28" i="9"/>
  <c r="CM28" i="9" s="1"/>
  <c r="BU28" i="9"/>
  <c r="CE28" i="9" s="1"/>
  <c r="BM28" i="9"/>
  <c r="BW28" i="9" s="1"/>
  <c r="BE28" i="9"/>
  <c r="BO28" i="9" s="1"/>
  <c r="AW28" i="9"/>
  <c r="BG28" i="9" s="1"/>
  <c r="AO28" i="9"/>
  <c r="AY28" i="9" s="1"/>
  <c r="AG28" i="9"/>
  <c r="AQ28" i="9" s="1"/>
  <c r="Y28" i="9"/>
  <c r="AI28" i="9" s="1"/>
  <c r="Q28" i="9"/>
  <c r="AA28" i="9" s="1"/>
  <c r="I28" i="9"/>
  <c r="S28" i="9" s="1"/>
  <c r="CL28" i="9"/>
  <c r="BV28" i="9"/>
  <c r="BF28" i="9"/>
  <c r="AP28" i="9"/>
  <c r="Z28" i="9"/>
  <c r="L28" i="9"/>
  <c r="CW28" i="9"/>
  <c r="CG28" i="9"/>
  <c r="BQ28" i="9"/>
  <c r="BA28" i="9"/>
  <c r="AK28" i="9"/>
  <c r="U28" i="9"/>
  <c r="CT28" i="9"/>
  <c r="CD28" i="9"/>
  <c r="BN28" i="9"/>
  <c r="AX28" i="9"/>
  <c r="AH28" i="9"/>
  <c r="R28" i="9"/>
  <c r="CO28" i="9"/>
  <c r="BY28" i="9"/>
  <c r="BI28" i="9"/>
  <c r="AS28" i="9"/>
  <c r="AC28" i="9"/>
  <c r="J28" i="9"/>
  <c r="CX32" i="9"/>
  <c r="CV32" i="9"/>
  <c r="CN32" i="9"/>
  <c r="CF32" i="9"/>
  <c r="BX32" i="9"/>
  <c r="BP32" i="9"/>
  <c r="BH32" i="9"/>
  <c r="AZ32" i="9"/>
  <c r="AR32" i="9"/>
  <c r="AJ32" i="9"/>
  <c r="AB32" i="9"/>
  <c r="T32" i="9"/>
  <c r="M32" i="9"/>
  <c r="K32" i="9"/>
  <c r="CS32" i="9"/>
  <c r="CK32" i="9"/>
  <c r="CU32" i="9" s="1"/>
  <c r="CC32" i="9"/>
  <c r="CM32" i="9" s="1"/>
  <c r="BU32" i="9"/>
  <c r="CE32" i="9" s="1"/>
  <c r="BM32" i="9"/>
  <c r="BW32" i="9" s="1"/>
  <c r="BE32" i="9"/>
  <c r="BO32" i="9" s="1"/>
  <c r="AW32" i="9"/>
  <c r="BG32" i="9" s="1"/>
  <c r="AO32" i="9"/>
  <c r="AY32" i="9" s="1"/>
  <c r="AG32" i="9"/>
  <c r="AQ32" i="9" s="1"/>
  <c r="Y32" i="9"/>
  <c r="AI32" i="9" s="1"/>
  <c r="Q32" i="9"/>
  <c r="AA32" i="9" s="1"/>
  <c r="I32" i="9"/>
  <c r="S32" i="9" s="1"/>
  <c r="CL32" i="9"/>
  <c r="BV32" i="9"/>
  <c r="BF32" i="9"/>
  <c r="AP32" i="9"/>
  <c r="Z32" i="9"/>
  <c r="L32" i="9"/>
  <c r="CW32" i="9"/>
  <c r="CG32" i="9"/>
  <c r="BQ32" i="9"/>
  <c r="BA32" i="9"/>
  <c r="AK32" i="9"/>
  <c r="U32" i="9"/>
  <c r="CT32" i="9"/>
  <c r="CD32" i="9"/>
  <c r="BN32" i="9"/>
  <c r="AX32" i="9"/>
  <c r="AH32" i="9"/>
  <c r="R32" i="9"/>
  <c r="CO32" i="9"/>
  <c r="BY32" i="9"/>
  <c r="BI32" i="9"/>
  <c r="AS32" i="9"/>
  <c r="AC32" i="9"/>
  <c r="J32" i="9"/>
  <c r="AX26" i="11"/>
  <c r="AP26" i="11"/>
  <c r="AH26" i="11"/>
  <c r="Z26" i="11"/>
  <c r="R26" i="11"/>
  <c r="J26" i="11"/>
  <c r="AU26" i="11"/>
  <c r="AM26" i="11"/>
  <c r="AE26" i="11"/>
  <c r="W26" i="11"/>
  <c r="O26" i="11"/>
  <c r="AT26" i="11"/>
  <c r="AL26" i="11"/>
  <c r="AD26" i="11"/>
  <c r="V26" i="11"/>
  <c r="N26" i="11"/>
  <c r="AY26" i="11"/>
  <c r="AQ26" i="11"/>
  <c r="AI26" i="11"/>
  <c r="AA26" i="11"/>
  <c r="S26" i="11"/>
  <c r="K26" i="11"/>
  <c r="G26" i="11"/>
  <c r="F26" i="11"/>
  <c r="KM27" i="12"/>
  <c r="KI27" i="12"/>
  <c r="KE27" i="12"/>
  <c r="KA27" i="12"/>
  <c r="JW27" i="12"/>
  <c r="JS27" i="12"/>
  <c r="JO27" i="12"/>
  <c r="JK27" i="12"/>
  <c r="JG27" i="12"/>
  <c r="JC27" i="12"/>
  <c r="IY27" i="12"/>
  <c r="IU27" i="12"/>
  <c r="IQ27" i="12"/>
  <c r="IM27" i="12"/>
  <c r="II27" i="12"/>
  <c r="IE27" i="12"/>
  <c r="KK27" i="12"/>
  <c r="KG27" i="12"/>
  <c r="KC27" i="12"/>
  <c r="JY27" i="12"/>
  <c r="JU27" i="12"/>
  <c r="JQ27" i="12"/>
  <c r="JM27" i="12"/>
  <c r="JI27" i="12"/>
  <c r="JE27" i="12"/>
  <c r="JA27" i="12"/>
  <c r="IW27" i="12"/>
  <c r="IS27" i="12"/>
  <c r="IO27" i="12"/>
  <c r="IK27" i="12"/>
  <c r="IG27" i="12"/>
  <c r="IC27" i="12"/>
  <c r="KJ27" i="12"/>
  <c r="KB27" i="12"/>
  <c r="JT27" i="12"/>
  <c r="JL27" i="12"/>
  <c r="JD27" i="12"/>
  <c r="IV27" i="12"/>
  <c r="IN27" i="12"/>
  <c r="IF27" i="12"/>
  <c r="KN27" i="12"/>
  <c r="KF27" i="12"/>
  <c r="JX27" i="12"/>
  <c r="JP27" i="12"/>
  <c r="JH27" i="12"/>
  <c r="IZ27" i="12"/>
  <c r="IR27" i="12"/>
  <c r="IJ27" i="12"/>
  <c r="IB27" i="12"/>
  <c r="KD27" i="12"/>
  <c r="JN27" i="12"/>
  <c r="IX27" i="12"/>
  <c r="IH27" i="12"/>
  <c r="JZ27" i="12"/>
  <c r="JJ27" i="12"/>
  <c r="IT27" i="12"/>
  <c r="ID27" i="12"/>
  <c r="KL27" i="12"/>
  <c r="JV27" i="12"/>
  <c r="JF27" i="12"/>
  <c r="IP27" i="12"/>
  <c r="KH27" i="12"/>
  <c r="JR27" i="12"/>
  <c r="JB27" i="12"/>
  <c r="IL27" i="12"/>
  <c r="IA27" i="12"/>
  <c r="HV27" i="12"/>
  <c r="HZ27" i="12"/>
  <c r="HW27" i="12"/>
  <c r="HX27" i="12"/>
  <c r="HU27" i="12"/>
  <c r="HY27" i="12"/>
  <c r="KN23" i="12"/>
  <c r="KJ23" i="12"/>
  <c r="KF23" i="12"/>
  <c r="KB23" i="12"/>
  <c r="JX23" i="12"/>
  <c r="JT23" i="12"/>
  <c r="JP23" i="12"/>
  <c r="JL23" i="12"/>
  <c r="JH23" i="12"/>
  <c r="JD23" i="12"/>
  <c r="IZ23" i="12"/>
  <c r="IV23" i="12"/>
  <c r="IR23" i="12"/>
  <c r="IN23" i="12"/>
  <c r="IJ23" i="12"/>
  <c r="IF23" i="12"/>
  <c r="IB23" i="12"/>
  <c r="KL23" i="12"/>
  <c r="KH23" i="12"/>
  <c r="KD23" i="12"/>
  <c r="JZ23" i="12"/>
  <c r="JV23" i="12"/>
  <c r="JR23" i="12"/>
  <c r="JN23" i="12"/>
  <c r="JJ23" i="12"/>
  <c r="JF23" i="12"/>
  <c r="JB23" i="12"/>
  <c r="IX23" i="12"/>
  <c r="IT23" i="12"/>
  <c r="IP23" i="12"/>
  <c r="IL23" i="12"/>
  <c r="IH23" i="12"/>
  <c r="ID23" i="12"/>
  <c r="KK23" i="12"/>
  <c r="KC23" i="12"/>
  <c r="JU23" i="12"/>
  <c r="JM23" i="12"/>
  <c r="JE23" i="12"/>
  <c r="IW23" i="12"/>
  <c r="IO23" i="12"/>
  <c r="IG23" i="12"/>
  <c r="KI23" i="12"/>
  <c r="KA23" i="12"/>
  <c r="JS23" i="12"/>
  <c r="JK23" i="12"/>
  <c r="JC23" i="12"/>
  <c r="IU23" i="12"/>
  <c r="IM23" i="12"/>
  <c r="IE23" i="12"/>
  <c r="KG23" i="12"/>
  <c r="JY23" i="12"/>
  <c r="JQ23" i="12"/>
  <c r="JI23" i="12"/>
  <c r="JA23" i="12"/>
  <c r="IS23" i="12"/>
  <c r="IK23" i="12"/>
  <c r="IC23" i="12"/>
  <c r="KM23" i="12"/>
  <c r="KE23" i="12"/>
  <c r="JW23" i="12"/>
  <c r="JO23" i="12"/>
  <c r="JG23" i="12"/>
  <c r="IY23" i="12"/>
  <c r="IQ23" i="12"/>
  <c r="II23" i="12"/>
  <c r="IA23" i="12"/>
  <c r="HV23" i="12"/>
  <c r="HZ23" i="12"/>
  <c r="HW23" i="12"/>
  <c r="HX23" i="12"/>
  <c r="HU23" i="12"/>
  <c r="HY23" i="12"/>
  <c r="KN19" i="12"/>
  <c r="KJ19" i="12"/>
  <c r="KF19" i="12"/>
  <c r="KB19" i="12"/>
  <c r="JX19" i="12"/>
  <c r="JT19" i="12"/>
  <c r="JP19" i="12"/>
  <c r="JL19" i="12"/>
  <c r="JH19" i="12"/>
  <c r="JD19" i="12"/>
  <c r="IZ19" i="12"/>
  <c r="IV19" i="12"/>
  <c r="IR19" i="12"/>
  <c r="IN19" i="12"/>
  <c r="IJ19" i="12"/>
  <c r="IF19" i="12"/>
  <c r="IB19" i="12"/>
  <c r="KL19" i="12"/>
  <c r="KH19" i="12"/>
  <c r="KD19" i="12"/>
  <c r="JZ19" i="12"/>
  <c r="JV19" i="12"/>
  <c r="JR19" i="12"/>
  <c r="JN19" i="12"/>
  <c r="JJ19" i="12"/>
  <c r="JF19" i="12"/>
  <c r="JB19" i="12"/>
  <c r="IX19" i="12"/>
  <c r="IT19" i="12"/>
  <c r="IP19" i="12"/>
  <c r="IL19" i="12"/>
  <c r="IH19" i="12"/>
  <c r="ID19" i="12"/>
  <c r="KG19" i="12"/>
  <c r="JY19" i="12"/>
  <c r="JQ19" i="12"/>
  <c r="JI19" i="12"/>
  <c r="JA19" i="12"/>
  <c r="IS19" i="12"/>
  <c r="IK19" i="12"/>
  <c r="IC19" i="12"/>
  <c r="KM19" i="12"/>
  <c r="KE19" i="12"/>
  <c r="JW19" i="12"/>
  <c r="JO19" i="12"/>
  <c r="JG19" i="12"/>
  <c r="IY19" i="12"/>
  <c r="KK19" i="12"/>
  <c r="KC19" i="12"/>
  <c r="JU19" i="12"/>
  <c r="JM19" i="12"/>
  <c r="JE19" i="12"/>
  <c r="IW19" i="12"/>
  <c r="IO19" i="12"/>
  <c r="IG19" i="12"/>
  <c r="KI19" i="12"/>
  <c r="KA19" i="12"/>
  <c r="JS19" i="12"/>
  <c r="JK19" i="12"/>
  <c r="JC19" i="12"/>
  <c r="IU19" i="12"/>
  <c r="IE19" i="12"/>
  <c r="IA19" i="12"/>
  <c r="IQ19" i="12"/>
  <c r="IM19" i="12"/>
  <c r="II19" i="12"/>
  <c r="HV19" i="12"/>
  <c r="HZ19" i="12"/>
  <c r="HW19" i="12"/>
  <c r="HX19" i="12"/>
  <c r="HU19" i="12"/>
  <c r="HY19" i="12"/>
  <c r="KK22" i="12"/>
  <c r="KG22" i="12"/>
  <c r="KC22" i="12"/>
  <c r="JY22" i="12"/>
  <c r="JU22" i="12"/>
  <c r="JQ22" i="12"/>
  <c r="JM22" i="12"/>
  <c r="JI22" i="12"/>
  <c r="JE22" i="12"/>
  <c r="JA22" i="12"/>
  <c r="IW22" i="12"/>
  <c r="IS22" i="12"/>
  <c r="IO22" i="12"/>
  <c r="IK22" i="12"/>
  <c r="IG22" i="12"/>
  <c r="IC22" i="12"/>
  <c r="KM22" i="12"/>
  <c r="KI22" i="12"/>
  <c r="KE22" i="12"/>
  <c r="KA22" i="12"/>
  <c r="JW22" i="12"/>
  <c r="JS22" i="12"/>
  <c r="JO22" i="12"/>
  <c r="JK22" i="12"/>
  <c r="JG22" i="12"/>
  <c r="JC22" i="12"/>
  <c r="IY22" i="12"/>
  <c r="IU22" i="12"/>
  <c r="IQ22" i="12"/>
  <c r="IM22" i="12"/>
  <c r="II22" i="12"/>
  <c r="IE22" i="12"/>
  <c r="KL22" i="12"/>
  <c r="KD22" i="12"/>
  <c r="JV22" i="12"/>
  <c r="JN22" i="12"/>
  <c r="JF22" i="12"/>
  <c r="IX22" i="12"/>
  <c r="IP22" i="12"/>
  <c r="IH22" i="12"/>
  <c r="KJ22" i="12"/>
  <c r="KB22" i="12"/>
  <c r="JT22" i="12"/>
  <c r="JL22" i="12"/>
  <c r="JD22" i="12"/>
  <c r="IV22" i="12"/>
  <c r="IN22" i="12"/>
  <c r="IF22" i="12"/>
  <c r="KH22" i="12"/>
  <c r="JZ22" i="12"/>
  <c r="JR22" i="12"/>
  <c r="JJ22" i="12"/>
  <c r="JB22" i="12"/>
  <c r="IT22" i="12"/>
  <c r="IL22" i="12"/>
  <c r="ID22" i="12"/>
  <c r="IA22" i="12"/>
  <c r="KN22" i="12"/>
  <c r="KF22" i="12"/>
  <c r="JX22" i="12"/>
  <c r="JP22" i="12"/>
  <c r="JH22" i="12"/>
  <c r="IZ22" i="12"/>
  <c r="IR22" i="12"/>
  <c r="IJ22" i="12"/>
  <c r="IB22" i="12"/>
  <c r="HX22" i="12"/>
  <c r="HU22" i="12"/>
  <c r="HY22" i="12"/>
  <c r="HV22" i="12"/>
  <c r="HZ22" i="12"/>
  <c r="HW22" i="12"/>
  <c r="F7" i="11"/>
  <c r="AT7" i="11"/>
  <c r="AI7" i="11"/>
  <c r="Z7" i="11"/>
  <c r="R7" i="11"/>
  <c r="AY7" i="11"/>
  <c r="AQ7" i="11"/>
  <c r="AH7" i="11"/>
  <c r="W7" i="11"/>
  <c r="O7" i="11"/>
  <c r="AX7" i="11"/>
  <c r="AP7" i="11"/>
  <c r="AE7" i="11"/>
  <c r="V7" i="11"/>
  <c r="N7" i="11"/>
  <c r="AU7" i="11"/>
  <c r="AM7" i="11"/>
  <c r="AA7" i="11"/>
  <c r="S7" i="11"/>
  <c r="K7" i="11"/>
  <c r="G7" i="11"/>
  <c r="AT23" i="11"/>
  <c r="AL23" i="11"/>
  <c r="AD23" i="11"/>
  <c r="V23" i="11"/>
  <c r="N23" i="11"/>
  <c r="AY23" i="11"/>
  <c r="AQ23" i="11"/>
  <c r="AI23" i="11"/>
  <c r="AA23" i="11"/>
  <c r="S23" i="11"/>
  <c r="K23" i="11"/>
  <c r="AX23" i="11"/>
  <c r="AP23" i="11"/>
  <c r="AH23" i="11"/>
  <c r="Z23" i="11"/>
  <c r="R23" i="11"/>
  <c r="J23" i="11"/>
  <c r="AU23" i="11"/>
  <c r="AM23" i="11"/>
  <c r="AE23" i="11"/>
  <c r="W23" i="11"/>
  <c r="O23" i="11"/>
  <c r="G23" i="11"/>
  <c r="F23" i="11"/>
  <c r="AT19" i="11"/>
  <c r="AL19" i="11"/>
  <c r="AD19" i="11"/>
  <c r="V19" i="11"/>
  <c r="N19" i="11"/>
  <c r="AY19" i="11"/>
  <c r="AQ19" i="11"/>
  <c r="AI19" i="11"/>
  <c r="AA19" i="11"/>
  <c r="S19" i="11"/>
  <c r="K19" i="11"/>
  <c r="AX19" i="11"/>
  <c r="AP19" i="11"/>
  <c r="AH19" i="11"/>
  <c r="Z19" i="11"/>
  <c r="R19" i="11"/>
  <c r="J19" i="11"/>
  <c r="AU19" i="11"/>
  <c r="AM19" i="11"/>
  <c r="AE19" i="11"/>
  <c r="W19" i="11"/>
  <c r="O19" i="11"/>
  <c r="G19" i="11"/>
  <c r="F19" i="11"/>
  <c r="M16" i="9"/>
  <c r="I16" i="9"/>
  <c r="S16" i="9" s="1"/>
  <c r="J16" i="9"/>
  <c r="CW16" i="9"/>
  <c r="BQ16" i="9"/>
  <c r="AC16" i="9"/>
  <c r="CL16" i="9"/>
  <c r="BF16" i="9"/>
  <c r="BI16" i="9"/>
  <c r="CD16" i="9"/>
  <c r="AK16" i="9"/>
  <c r="CG16" i="9"/>
  <c r="BV16" i="9"/>
  <c r="BY16" i="9"/>
  <c r="CT16" i="9"/>
  <c r="BN16" i="9"/>
  <c r="Z16" i="9"/>
  <c r="U16" i="9"/>
  <c r="R16" i="9"/>
  <c r="AH16" i="9"/>
  <c r="AS16" i="9"/>
  <c r="BA16" i="9"/>
  <c r="AP16" i="9"/>
  <c r="AX16" i="9"/>
  <c r="KM20" i="12"/>
  <c r="KI20" i="12"/>
  <c r="KE20" i="12"/>
  <c r="KA20" i="12"/>
  <c r="JW20" i="12"/>
  <c r="JS20" i="12"/>
  <c r="JO20" i="12"/>
  <c r="JK20" i="12"/>
  <c r="JG20" i="12"/>
  <c r="JC20" i="12"/>
  <c r="IY20" i="12"/>
  <c r="IU20" i="12"/>
  <c r="IQ20" i="12"/>
  <c r="IM20" i="12"/>
  <c r="II20" i="12"/>
  <c r="IE20" i="12"/>
  <c r="KK20" i="12"/>
  <c r="KG20" i="12"/>
  <c r="KC20" i="12"/>
  <c r="JY20" i="12"/>
  <c r="JU20" i="12"/>
  <c r="JQ20" i="12"/>
  <c r="JM20" i="12"/>
  <c r="JI20" i="12"/>
  <c r="JE20" i="12"/>
  <c r="JA20" i="12"/>
  <c r="IW20" i="12"/>
  <c r="IS20" i="12"/>
  <c r="IO20" i="12"/>
  <c r="IK20" i="12"/>
  <c r="IG20" i="12"/>
  <c r="IC20" i="12"/>
  <c r="KN20" i="12"/>
  <c r="KF20" i="12"/>
  <c r="JX20" i="12"/>
  <c r="JP20" i="12"/>
  <c r="JH20" i="12"/>
  <c r="IZ20" i="12"/>
  <c r="IR20" i="12"/>
  <c r="IJ20" i="12"/>
  <c r="IB20" i="12"/>
  <c r="IA20" i="12"/>
  <c r="KL20" i="12"/>
  <c r="KD20" i="12"/>
  <c r="JV20" i="12"/>
  <c r="JN20" i="12"/>
  <c r="JF20" i="12"/>
  <c r="IX20" i="12"/>
  <c r="IP20" i="12"/>
  <c r="IH20" i="12"/>
  <c r="KJ20" i="12"/>
  <c r="KB20" i="12"/>
  <c r="JT20" i="12"/>
  <c r="JL20" i="12"/>
  <c r="JD20" i="12"/>
  <c r="IV20" i="12"/>
  <c r="IN20" i="12"/>
  <c r="IF20" i="12"/>
  <c r="KH20" i="12"/>
  <c r="JZ20" i="12"/>
  <c r="JR20" i="12"/>
  <c r="JJ20" i="12"/>
  <c r="JB20" i="12"/>
  <c r="IT20" i="12"/>
  <c r="IL20" i="12"/>
  <c r="ID20" i="12"/>
  <c r="HX20" i="12"/>
  <c r="HU20" i="12"/>
  <c r="HY20" i="12"/>
  <c r="HV20" i="12"/>
  <c r="HZ20" i="12"/>
  <c r="HW20" i="12"/>
  <c r="AT25" i="11"/>
  <c r="AL25" i="11"/>
  <c r="AD25" i="11"/>
  <c r="V25" i="11"/>
  <c r="N25" i="11"/>
  <c r="AY25" i="11"/>
  <c r="AQ25" i="11"/>
  <c r="AI25" i="11"/>
  <c r="AA25" i="11"/>
  <c r="S25" i="11"/>
  <c r="K25" i="11"/>
  <c r="AX25" i="11"/>
  <c r="AP25" i="11"/>
  <c r="AH25" i="11"/>
  <c r="Z25" i="11"/>
  <c r="R25" i="11"/>
  <c r="J25" i="11"/>
  <c r="AU25" i="11"/>
  <c r="AM25" i="11"/>
  <c r="AE25" i="11"/>
  <c r="W25" i="11"/>
  <c r="O25" i="11"/>
  <c r="G25" i="11"/>
  <c r="F25" i="11"/>
  <c r="AT21" i="11"/>
  <c r="AL21" i="11"/>
  <c r="AD21" i="11"/>
  <c r="V21" i="11"/>
  <c r="N21" i="11"/>
  <c r="AY21" i="11"/>
  <c r="AQ21" i="11"/>
  <c r="AI21" i="11"/>
  <c r="AA21" i="11"/>
  <c r="S21" i="11"/>
  <c r="K21" i="11"/>
  <c r="AX21" i="11"/>
  <c r="AP21" i="11"/>
  <c r="AH21" i="11"/>
  <c r="Z21" i="11"/>
  <c r="R21" i="11"/>
  <c r="J21" i="11"/>
  <c r="AU21" i="11"/>
  <c r="AM21" i="11"/>
  <c r="AE21" i="11"/>
  <c r="W21" i="11"/>
  <c r="O21" i="11"/>
  <c r="G21" i="11"/>
  <c r="F21" i="11"/>
  <c r="AT17" i="11"/>
  <c r="AL17" i="11"/>
  <c r="AD17" i="11"/>
  <c r="V17" i="11"/>
  <c r="N17" i="11"/>
  <c r="AY17" i="11"/>
  <c r="AQ17" i="11"/>
  <c r="AI17" i="11"/>
  <c r="AA17" i="11"/>
  <c r="S17" i="11"/>
  <c r="K17" i="11"/>
  <c r="AX17" i="11"/>
  <c r="AP17" i="11"/>
  <c r="AH17" i="11"/>
  <c r="Z17" i="11"/>
  <c r="R17" i="11"/>
  <c r="J17" i="11"/>
  <c r="AU17" i="11"/>
  <c r="AM17" i="11"/>
  <c r="AE17" i="11"/>
  <c r="W17" i="11"/>
  <c r="O17" i="11"/>
  <c r="G17" i="11"/>
  <c r="F17" i="11"/>
  <c r="KN26" i="12"/>
  <c r="KJ26" i="12"/>
  <c r="KF26" i="12"/>
  <c r="KB26" i="12"/>
  <c r="JX26" i="12"/>
  <c r="JT26" i="12"/>
  <c r="JP26" i="12"/>
  <c r="JL26" i="12"/>
  <c r="JH26" i="12"/>
  <c r="JD26" i="12"/>
  <c r="IZ26" i="12"/>
  <c r="IV26" i="12"/>
  <c r="IR26" i="12"/>
  <c r="KL26" i="12"/>
  <c r="KH26" i="12"/>
  <c r="KD26" i="12"/>
  <c r="JZ26" i="12"/>
  <c r="JV26" i="12"/>
  <c r="JR26" i="12"/>
  <c r="JN26" i="12"/>
  <c r="JJ26" i="12"/>
  <c r="JF26" i="12"/>
  <c r="JB26" i="12"/>
  <c r="IX26" i="12"/>
  <c r="IT26" i="12"/>
  <c r="IP26" i="12"/>
  <c r="KK26" i="12"/>
  <c r="KC26" i="12"/>
  <c r="JU26" i="12"/>
  <c r="JM26" i="12"/>
  <c r="JE26" i="12"/>
  <c r="IW26" i="12"/>
  <c r="IO26" i="12"/>
  <c r="IK26" i="12"/>
  <c r="IG26" i="12"/>
  <c r="IC26" i="12"/>
  <c r="KG26" i="12"/>
  <c r="JY26" i="12"/>
  <c r="JQ26" i="12"/>
  <c r="JI26" i="12"/>
  <c r="JA26" i="12"/>
  <c r="IS26" i="12"/>
  <c r="IM26" i="12"/>
  <c r="II26" i="12"/>
  <c r="IE26" i="12"/>
  <c r="KE26" i="12"/>
  <c r="JO26" i="12"/>
  <c r="IY26" i="12"/>
  <c r="IL26" i="12"/>
  <c r="ID26" i="12"/>
  <c r="KA26" i="12"/>
  <c r="JK26" i="12"/>
  <c r="IU26" i="12"/>
  <c r="IJ26" i="12"/>
  <c r="IB26" i="12"/>
  <c r="KM26" i="12"/>
  <c r="JW26" i="12"/>
  <c r="JG26" i="12"/>
  <c r="IQ26" i="12"/>
  <c r="IH26" i="12"/>
  <c r="IA26" i="12"/>
  <c r="KI26" i="12"/>
  <c r="JS26" i="12"/>
  <c r="JC26" i="12"/>
  <c r="IN26" i="12"/>
  <c r="IF26" i="12"/>
  <c r="HX26" i="12"/>
  <c r="HU26" i="12"/>
  <c r="HY26" i="12"/>
  <c r="HV26" i="12"/>
  <c r="HZ26" i="12"/>
  <c r="HW26" i="12"/>
  <c r="AX20" i="11"/>
  <c r="AP20" i="11"/>
  <c r="AH20" i="11"/>
  <c r="Z20" i="11"/>
  <c r="R20" i="11"/>
  <c r="J20" i="11"/>
  <c r="AU20" i="11"/>
  <c r="AM20" i="11"/>
  <c r="AE20" i="11"/>
  <c r="W20" i="11"/>
  <c r="O20" i="11"/>
  <c r="AT20" i="11"/>
  <c r="AL20" i="11"/>
  <c r="AD20" i="11"/>
  <c r="V20" i="11"/>
  <c r="N20" i="11"/>
  <c r="AY20" i="11"/>
  <c r="AQ20" i="11"/>
  <c r="AI20" i="11"/>
  <c r="AA20" i="11"/>
  <c r="S20" i="11"/>
  <c r="K20" i="11"/>
  <c r="G20" i="11"/>
  <c r="F20" i="11"/>
  <c r="D8" i="11"/>
  <c r="D10" i="12"/>
  <c r="HT10" i="12" s="1"/>
  <c r="D10" i="4"/>
  <c r="BZ60" i="6"/>
  <c r="BZ39" i="6"/>
  <c r="BZ52" i="6"/>
  <c r="BZ31" i="6"/>
  <c r="F10" i="6"/>
  <c r="BZ34" i="6"/>
  <c r="BZ55" i="6"/>
  <c r="BZ57" i="6"/>
  <c r="BZ36" i="6"/>
  <c r="BZ32" i="6"/>
  <c r="BZ53" i="6"/>
  <c r="BZ35" i="6"/>
  <c r="BZ56" i="6"/>
  <c r="BZ59" i="6"/>
  <c r="BZ38" i="6"/>
  <c r="BZ51" i="6"/>
  <c r="BZ30" i="6"/>
  <c r="BZ54" i="6"/>
  <c r="BZ33" i="6"/>
  <c r="BZ58" i="6"/>
  <c r="BZ37" i="6"/>
  <c r="DH7" i="10"/>
  <c r="BM15" i="9" s="1"/>
  <c r="BW15" i="9" s="1"/>
  <c r="FP7" i="10"/>
  <c r="CS15" i="9" s="1"/>
  <c r="AZ7" i="10"/>
  <c r="AG15" i="9" s="1"/>
  <c r="AQ15" i="9" s="1"/>
  <c r="CS7" i="10"/>
  <c r="BE15" i="9" s="1"/>
  <c r="BO15" i="9" s="1"/>
  <c r="FA7" i="10"/>
  <c r="CK15" i="9" s="1"/>
  <c r="AK7" i="10"/>
  <c r="DW7" i="10"/>
  <c r="BU15" i="9" s="1"/>
  <c r="CE15" i="9" s="1"/>
  <c r="EL7" i="10"/>
  <c r="CC15" i="9" s="1"/>
  <c r="CM15" i="9" s="1"/>
  <c r="BO7" i="10"/>
  <c r="AO15" i="9" s="1"/>
  <c r="AY15" i="9" s="1"/>
  <c r="CD7" i="10"/>
  <c r="AW15" i="9" s="1"/>
  <c r="BG15" i="9" s="1"/>
  <c r="F31" i="6"/>
  <c r="F52" i="6"/>
  <c r="G30" i="6"/>
  <c r="G51" i="6"/>
  <c r="F72" i="6" s="1"/>
  <c r="AC6" i="1"/>
  <c r="DA26" i="9"/>
  <c r="CZ26" i="9"/>
  <c r="CY26" i="9"/>
  <c r="CZ29" i="9"/>
  <c r="DA29" i="9"/>
  <c r="CY29" i="9"/>
  <c r="DA30" i="9"/>
  <c r="CZ30" i="9"/>
  <c r="CY30" i="9"/>
  <c r="CZ25" i="9"/>
  <c r="CY25" i="9"/>
  <c r="DA25" i="9"/>
  <c r="CZ27" i="9"/>
  <c r="CY27" i="9"/>
  <c r="DA27" i="9"/>
  <c r="DA33" i="9"/>
  <c r="CX16" i="9"/>
  <c r="DA32" i="9"/>
  <c r="CY32" i="9"/>
  <c r="CZ32" i="9"/>
  <c r="CZ15" i="9"/>
  <c r="CY15" i="9"/>
  <c r="DA15" i="9"/>
  <c r="CZ31" i="9"/>
  <c r="CY31" i="9"/>
  <c r="DA31" i="9"/>
  <c r="FP19" i="10"/>
  <c r="EL19" i="10"/>
  <c r="DH19" i="10"/>
  <c r="CD19" i="10"/>
  <c r="AZ19" i="10"/>
  <c r="AS19" i="10"/>
  <c r="FX19" i="10"/>
  <c r="ET19" i="10"/>
  <c r="DP19" i="10"/>
  <c r="CL19" i="10"/>
  <c r="BH19" i="10"/>
  <c r="AK19" i="10"/>
  <c r="FA19" i="10"/>
  <c r="DW19" i="10"/>
  <c r="CS19" i="10"/>
  <c r="BO19" i="10"/>
  <c r="FI19" i="10"/>
  <c r="EE19" i="10"/>
  <c r="DA19" i="10"/>
  <c r="BW19" i="10"/>
  <c r="AD19" i="10"/>
  <c r="O19" i="10"/>
  <c r="FA25" i="10"/>
  <c r="DW25" i="10"/>
  <c r="CS25" i="10"/>
  <c r="BO25" i="10"/>
  <c r="FI25" i="10"/>
  <c r="EE25" i="10"/>
  <c r="DA25" i="10"/>
  <c r="BW25" i="10"/>
  <c r="FP25" i="10"/>
  <c r="EL25" i="10"/>
  <c r="DH25" i="10"/>
  <c r="CD25" i="10"/>
  <c r="AZ25" i="10"/>
  <c r="AS25" i="10"/>
  <c r="FX25" i="10"/>
  <c r="ET25" i="10"/>
  <c r="DP25" i="10"/>
  <c r="CL25" i="10"/>
  <c r="BH25" i="10"/>
  <c r="AK25" i="10"/>
  <c r="AD25" i="10"/>
  <c r="O25" i="10"/>
  <c r="FI20" i="10"/>
  <c r="EE20" i="10"/>
  <c r="DA20" i="10"/>
  <c r="BW20" i="10"/>
  <c r="FP20" i="10"/>
  <c r="EL20" i="10"/>
  <c r="DH20" i="10"/>
  <c r="CD20" i="10"/>
  <c r="AZ20" i="10"/>
  <c r="AS20" i="10"/>
  <c r="FX20" i="10"/>
  <c r="ET20" i="10"/>
  <c r="DP20" i="10"/>
  <c r="CL20" i="10"/>
  <c r="BH20" i="10"/>
  <c r="AK20" i="10"/>
  <c r="FA20" i="10"/>
  <c r="DW20" i="10"/>
  <c r="CS20" i="10"/>
  <c r="BO20" i="10"/>
  <c r="O20" i="10"/>
  <c r="AD20" i="10"/>
  <c r="FX26" i="10"/>
  <c r="ET26" i="10"/>
  <c r="DP26" i="10"/>
  <c r="CL26" i="10"/>
  <c r="BH26" i="10"/>
  <c r="AK26" i="10"/>
  <c r="FA26" i="10"/>
  <c r="DW26" i="10"/>
  <c r="CS26" i="10"/>
  <c r="BO26" i="10"/>
  <c r="FI26" i="10"/>
  <c r="EE26" i="10"/>
  <c r="DA26" i="10"/>
  <c r="BW26" i="10"/>
  <c r="FP26" i="10"/>
  <c r="EL26" i="10"/>
  <c r="DH26" i="10"/>
  <c r="CD26" i="10"/>
  <c r="AZ26" i="10"/>
  <c r="AS26" i="10"/>
  <c r="AD26" i="10"/>
  <c r="O26" i="10"/>
  <c r="FP23" i="10"/>
  <c r="EL23" i="10"/>
  <c r="DH23" i="10"/>
  <c r="CD23" i="10"/>
  <c r="AZ23" i="10"/>
  <c r="AS23" i="10"/>
  <c r="FX23" i="10"/>
  <c r="ET23" i="10"/>
  <c r="DP23" i="10"/>
  <c r="CL23" i="10"/>
  <c r="BH23" i="10"/>
  <c r="AK23" i="10"/>
  <c r="FA23" i="10"/>
  <c r="DW23" i="10"/>
  <c r="CS23" i="10"/>
  <c r="BO23" i="10"/>
  <c r="FI23" i="10"/>
  <c r="EE23" i="10"/>
  <c r="DA23" i="10"/>
  <c r="BW23" i="10"/>
  <c r="AD23" i="10"/>
  <c r="O23" i="10"/>
  <c r="FI24" i="10"/>
  <c r="EE24" i="10"/>
  <c r="DA24" i="10"/>
  <c r="BW24" i="10"/>
  <c r="FP24" i="10"/>
  <c r="EL24" i="10"/>
  <c r="DH24" i="10"/>
  <c r="CD24" i="10"/>
  <c r="AZ24" i="10"/>
  <c r="AS24" i="10"/>
  <c r="FX24" i="10"/>
  <c r="ET24" i="10"/>
  <c r="DP24" i="10"/>
  <c r="CL24" i="10"/>
  <c r="BH24" i="10"/>
  <c r="AK24" i="10"/>
  <c r="FA24" i="10"/>
  <c r="DW24" i="10"/>
  <c r="CS24" i="10"/>
  <c r="BO24" i="10"/>
  <c r="AD24" i="10"/>
  <c r="O24" i="10"/>
  <c r="FX22" i="10"/>
  <c r="ET22" i="10"/>
  <c r="DP22" i="10"/>
  <c r="CL22" i="10"/>
  <c r="BH22" i="10"/>
  <c r="AK22" i="10"/>
  <c r="FA22" i="10"/>
  <c r="DW22" i="10"/>
  <c r="CS22" i="10"/>
  <c r="BO22" i="10"/>
  <c r="FI22" i="10"/>
  <c r="EE22" i="10"/>
  <c r="DA22" i="10"/>
  <c r="BW22" i="10"/>
  <c r="FP22" i="10"/>
  <c r="EL22" i="10"/>
  <c r="DH22" i="10"/>
  <c r="CD22" i="10"/>
  <c r="AZ22" i="10"/>
  <c r="AS22" i="10"/>
  <c r="AD22" i="10"/>
  <c r="O22" i="10"/>
  <c r="FA17" i="10"/>
  <c r="DW17" i="10"/>
  <c r="FI17" i="10"/>
  <c r="EE17" i="10"/>
  <c r="FP17" i="10"/>
  <c r="EL17" i="10"/>
  <c r="FX17" i="10"/>
  <c r="ET17" i="10"/>
  <c r="DP17" i="10"/>
  <c r="CL17" i="10"/>
  <c r="BH17" i="10"/>
  <c r="AZ17" i="10"/>
  <c r="AS17" i="10"/>
  <c r="CS17" i="10"/>
  <c r="BO17" i="10"/>
  <c r="AK17" i="10"/>
  <c r="DA17" i="10"/>
  <c r="BW17" i="10"/>
  <c r="DH17" i="10"/>
  <c r="CD17" i="10"/>
  <c r="AD17" i="10"/>
  <c r="O17" i="10"/>
  <c r="FA21" i="10"/>
  <c r="DW21" i="10"/>
  <c r="CS21" i="10"/>
  <c r="BO21" i="10"/>
  <c r="FI21" i="10"/>
  <c r="EE21" i="10"/>
  <c r="DA21" i="10"/>
  <c r="BW21" i="10"/>
  <c r="FP21" i="10"/>
  <c r="EL21" i="10"/>
  <c r="DH21" i="10"/>
  <c r="CD21" i="10"/>
  <c r="AZ21" i="10"/>
  <c r="AS21" i="10"/>
  <c r="FX21" i="10"/>
  <c r="ET21" i="10"/>
  <c r="DP21" i="10"/>
  <c r="CL21" i="10"/>
  <c r="BH21" i="10"/>
  <c r="AK21" i="10"/>
  <c r="AD21" i="10"/>
  <c r="O21" i="10"/>
  <c r="AK8" i="10"/>
  <c r="FP8" i="10"/>
  <c r="CS16" i="9" s="1"/>
  <c r="DH8" i="10"/>
  <c r="BM16" i="9" s="1"/>
  <c r="BW16" i="9" s="1"/>
  <c r="AZ8" i="10"/>
  <c r="AG16" i="9" s="1"/>
  <c r="AQ16" i="9" s="1"/>
  <c r="FA8" i="10"/>
  <c r="CK16" i="9" s="1"/>
  <c r="CU16" i="9" s="1"/>
  <c r="CS8" i="10"/>
  <c r="BE16" i="9" s="1"/>
  <c r="BO16" i="9" s="1"/>
  <c r="EL8" i="10"/>
  <c r="CC16" i="9" s="1"/>
  <c r="CM16" i="9" s="1"/>
  <c r="CD8" i="10"/>
  <c r="AW16" i="9" s="1"/>
  <c r="BG16" i="9" s="1"/>
  <c r="DW8" i="10"/>
  <c r="BU16" i="9" s="1"/>
  <c r="CE16" i="9" s="1"/>
  <c r="BO8" i="10"/>
  <c r="AO16" i="9" s="1"/>
  <c r="AY16" i="9" s="1"/>
  <c r="FX18" i="10"/>
  <c r="ET18" i="10"/>
  <c r="DP18" i="10"/>
  <c r="CL18" i="10"/>
  <c r="BH18" i="10"/>
  <c r="AK18" i="10"/>
  <c r="FA18" i="10"/>
  <c r="DW18" i="10"/>
  <c r="CS18" i="10"/>
  <c r="BO18" i="10"/>
  <c r="FI18" i="10"/>
  <c r="EE18" i="10"/>
  <c r="DA18" i="10"/>
  <c r="BW18" i="10"/>
  <c r="FP18" i="10"/>
  <c r="EL18" i="10"/>
  <c r="DH18" i="10"/>
  <c r="CD18" i="10"/>
  <c r="AZ18" i="10"/>
  <c r="AS18" i="10"/>
  <c r="AD18" i="10"/>
  <c r="O18" i="10"/>
  <c r="K8" i="5"/>
  <c r="BA8" i="5" s="1"/>
  <c r="Y13" i="1"/>
  <c r="Y9" i="1"/>
  <c r="Y5" i="1"/>
  <c r="Y11" i="1"/>
  <c r="Y6" i="1"/>
  <c r="Y10" i="1"/>
  <c r="Y4" i="1"/>
  <c r="Y8" i="1"/>
  <c r="Y3" i="1"/>
  <c r="Y12" i="1"/>
  <c r="Y7" i="1"/>
  <c r="Y2" i="1"/>
  <c r="G1" i="6" s="1"/>
  <c r="V19" i="10"/>
  <c r="AV23" i="5"/>
  <c r="AR23" i="5"/>
  <c r="AN23" i="5"/>
  <c r="AJ23" i="5"/>
  <c r="AF23" i="5"/>
  <c r="AB23" i="5"/>
  <c r="X23" i="5"/>
  <c r="T23" i="5"/>
  <c r="P23" i="5"/>
  <c r="L23" i="5"/>
  <c r="H23" i="5"/>
  <c r="AK23" i="5"/>
  <c r="U23" i="5"/>
  <c r="I23" i="5"/>
  <c r="AU23" i="5"/>
  <c r="AQ23" i="5"/>
  <c r="AM23" i="5"/>
  <c r="AI23" i="5"/>
  <c r="AE23" i="5"/>
  <c r="AA23" i="5"/>
  <c r="W23" i="5"/>
  <c r="S23" i="5"/>
  <c r="O23" i="5"/>
  <c r="K23" i="5"/>
  <c r="G23" i="5"/>
  <c r="AW23" i="5"/>
  <c r="AO23" i="5"/>
  <c r="AC23" i="5"/>
  <c r="Q23" i="5"/>
  <c r="AX23" i="5"/>
  <c r="AT23" i="5"/>
  <c r="AP23" i="5"/>
  <c r="AL23" i="5"/>
  <c r="AH23" i="5"/>
  <c r="AD23" i="5"/>
  <c r="Z23" i="5"/>
  <c r="V23" i="5"/>
  <c r="R23" i="5"/>
  <c r="N23" i="5"/>
  <c r="J23" i="5"/>
  <c r="AS23" i="5"/>
  <c r="AG23" i="5"/>
  <c r="Y23" i="5"/>
  <c r="M23" i="5"/>
  <c r="A18" i="11"/>
  <c r="A20" i="4"/>
  <c r="V25" i="10"/>
  <c r="A23" i="4"/>
  <c r="A21" i="11"/>
  <c r="V20" i="10"/>
  <c r="V23" i="10"/>
  <c r="AV19" i="5"/>
  <c r="AR19" i="5"/>
  <c r="AN19" i="5"/>
  <c r="AJ19" i="5"/>
  <c r="AF19" i="5"/>
  <c r="AB19" i="5"/>
  <c r="X19" i="5"/>
  <c r="T19" i="5"/>
  <c r="P19" i="5"/>
  <c r="L19" i="5"/>
  <c r="H19" i="5"/>
  <c r="AU19" i="5"/>
  <c r="AQ19" i="5"/>
  <c r="AM19" i="5"/>
  <c r="AI19" i="5"/>
  <c r="AE19" i="5"/>
  <c r="AA19" i="5"/>
  <c r="W19" i="5"/>
  <c r="S19" i="5"/>
  <c r="O19" i="5"/>
  <c r="K19" i="5"/>
  <c r="G19" i="5"/>
  <c r="AX19" i="5"/>
  <c r="AT19" i="5"/>
  <c r="AP19" i="5"/>
  <c r="AL19" i="5"/>
  <c r="AH19" i="5"/>
  <c r="AD19" i="5"/>
  <c r="Z19" i="5"/>
  <c r="V19" i="5"/>
  <c r="R19" i="5"/>
  <c r="N19" i="5"/>
  <c r="J19" i="5"/>
  <c r="AW19" i="5"/>
  <c r="AG19" i="5"/>
  <c r="Q19" i="5"/>
  <c r="AS19" i="5"/>
  <c r="AC19" i="5"/>
  <c r="M19" i="5"/>
  <c r="AO19" i="5"/>
  <c r="Y19" i="5"/>
  <c r="I19" i="5"/>
  <c r="AK19" i="5"/>
  <c r="U19" i="5"/>
  <c r="V26" i="10"/>
  <c r="V22" i="10"/>
  <c r="A25" i="11"/>
  <c r="A27" i="4"/>
  <c r="A8" i="11"/>
  <c r="A10" i="4"/>
  <c r="A20" i="11"/>
  <c r="A22" i="4"/>
  <c r="V24" i="10"/>
  <c r="A19" i="11"/>
  <c r="A21" i="4"/>
  <c r="A26" i="11"/>
  <c r="A28" i="4"/>
  <c r="A24" i="4"/>
  <c r="A22" i="11"/>
  <c r="V17" i="10"/>
  <c r="H9" i="5"/>
  <c r="L9" i="5" s="1"/>
  <c r="P9" i="5" s="1"/>
  <c r="T9" i="5" s="1"/>
  <c r="X9" i="5" s="1"/>
  <c r="AB9" i="5" s="1"/>
  <c r="AF9" i="5" s="1"/>
  <c r="AJ9" i="5" s="1"/>
  <c r="AN9" i="5" s="1"/>
  <c r="AR9" i="5" s="1"/>
  <c r="AV9" i="5" s="1"/>
  <c r="G9" i="5"/>
  <c r="K9" i="5" s="1"/>
  <c r="O9" i="5" s="1"/>
  <c r="S9" i="5" s="1"/>
  <c r="W9" i="5" s="1"/>
  <c r="AA9" i="5" s="1"/>
  <c r="AE9" i="5" s="1"/>
  <c r="AI9" i="5" s="1"/>
  <c r="AM9" i="5" s="1"/>
  <c r="AQ9" i="5" s="1"/>
  <c r="AU9" i="5" s="1"/>
  <c r="J9" i="5"/>
  <c r="N9" i="5" s="1"/>
  <c r="R9" i="5" s="1"/>
  <c r="V9" i="5" s="1"/>
  <c r="Z9" i="5" s="1"/>
  <c r="AD9" i="5" s="1"/>
  <c r="AH9" i="5" s="1"/>
  <c r="AL9" i="5" s="1"/>
  <c r="AP9" i="5" s="1"/>
  <c r="AT9" i="5" s="1"/>
  <c r="AX9" i="5" s="1"/>
  <c r="I9" i="5"/>
  <c r="M9" i="5" s="1"/>
  <c r="Q9" i="5" s="1"/>
  <c r="U9" i="5" s="1"/>
  <c r="Y9" i="5" s="1"/>
  <c r="AC9" i="5" s="1"/>
  <c r="AG9" i="5" s="1"/>
  <c r="AK9" i="5" s="1"/>
  <c r="AO9" i="5" s="1"/>
  <c r="AS9" i="5" s="1"/>
  <c r="AW9" i="5" s="1"/>
  <c r="AV21" i="5"/>
  <c r="AR21" i="5"/>
  <c r="AN21" i="5"/>
  <c r="AJ21" i="5"/>
  <c r="AF21" i="5"/>
  <c r="AB21" i="5"/>
  <c r="X21" i="5"/>
  <c r="T21" i="5"/>
  <c r="P21" i="5"/>
  <c r="L21" i="5"/>
  <c r="H21" i="5"/>
  <c r="AU21" i="5"/>
  <c r="AQ21" i="5"/>
  <c r="AM21" i="5"/>
  <c r="AI21" i="5"/>
  <c r="AE21" i="5"/>
  <c r="AA21" i="5"/>
  <c r="W21" i="5"/>
  <c r="S21" i="5"/>
  <c r="O21" i="5"/>
  <c r="K21" i="5"/>
  <c r="G21" i="5"/>
  <c r="AX21" i="5"/>
  <c r="AT21" i="5"/>
  <c r="AP21" i="5"/>
  <c r="AL21" i="5"/>
  <c r="AH21" i="5"/>
  <c r="AD21" i="5"/>
  <c r="Z21" i="5"/>
  <c r="V21" i="5"/>
  <c r="R21" i="5"/>
  <c r="N21" i="5"/>
  <c r="J21" i="5"/>
  <c r="AO21" i="5"/>
  <c r="Y21" i="5"/>
  <c r="I21" i="5"/>
  <c r="AK21" i="5"/>
  <c r="U21" i="5"/>
  <c r="AW21" i="5"/>
  <c r="AG21" i="5"/>
  <c r="Q21" i="5"/>
  <c r="AS21" i="5"/>
  <c r="AC21" i="5"/>
  <c r="M21" i="5"/>
  <c r="A24" i="11"/>
  <c r="A26" i="4"/>
  <c r="A23" i="11"/>
  <c r="A25" i="4"/>
  <c r="AV27" i="5"/>
  <c r="AR27" i="5"/>
  <c r="AN27" i="5"/>
  <c r="AJ27" i="5"/>
  <c r="AF27" i="5"/>
  <c r="AB27" i="5"/>
  <c r="X27" i="5"/>
  <c r="T27" i="5"/>
  <c r="P27" i="5"/>
  <c r="L27" i="5"/>
  <c r="H27" i="5"/>
  <c r="AO27" i="5"/>
  <c r="AC27" i="5"/>
  <c r="U27" i="5"/>
  <c r="I27" i="5"/>
  <c r="AU27" i="5"/>
  <c r="AQ27" i="5"/>
  <c r="AM27" i="5"/>
  <c r="AI27" i="5"/>
  <c r="AE27" i="5"/>
  <c r="AA27" i="5"/>
  <c r="W27" i="5"/>
  <c r="S27" i="5"/>
  <c r="O27" i="5"/>
  <c r="K27" i="5"/>
  <c r="G27" i="5"/>
  <c r="AW27" i="5"/>
  <c r="AK27" i="5"/>
  <c r="Y27" i="5"/>
  <c r="M27" i="5"/>
  <c r="AX27" i="5"/>
  <c r="AT27" i="5"/>
  <c r="AP27" i="5"/>
  <c r="AL27" i="5"/>
  <c r="AH27" i="5"/>
  <c r="AD27" i="5"/>
  <c r="Z27" i="5"/>
  <c r="V27" i="5"/>
  <c r="R27" i="5"/>
  <c r="N27" i="5"/>
  <c r="J27" i="5"/>
  <c r="AS27" i="5"/>
  <c r="AG27" i="5"/>
  <c r="Q27" i="5"/>
  <c r="V18" i="10"/>
  <c r="V21" i="10"/>
  <c r="A17" i="11"/>
  <c r="A19" i="4"/>
  <c r="V8" i="10"/>
  <c r="Q16" i="9" s="1"/>
  <c r="AA16" i="9" s="1"/>
  <c r="A17" i="9"/>
  <c r="A9" i="10"/>
  <c r="F12" i="6" s="1"/>
  <c r="A10" i="5"/>
  <c r="A6" i="3"/>
  <c r="AV25" i="5"/>
  <c r="AR25" i="5"/>
  <c r="AN25" i="5"/>
  <c r="AJ25" i="5"/>
  <c r="AF25" i="5"/>
  <c r="AB25" i="5"/>
  <c r="X25" i="5"/>
  <c r="T25" i="5"/>
  <c r="P25" i="5"/>
  <c r="L25" i="5"/>
  <c r="H25" i="5"/>
  <c r="AO25" i="5"/>
  <c r="AC25" i="5"/>
  <c r="Q25" i="5"/>
  <c r="I25" i="5"/>
  <c r="AU25" i="5"/>
  <c r="AQ25" i="5"/>
  <c r="AM25" i="5"/>
  <c r="AI25" i="5"/>
  <c r="AE25" i="5"/>
  <c r="AA25" i="5"/>
  <c r="W25" i="5"/>
  <c r="S25" i="5"/>
  <c r="O25" i="5"/>
  <c r="K25" i="5"/>
  <c r="G25" i="5"/>
  <c r="AW25" i="5"/>
  <c r="AK25" i="5"/>
  <c r="Y25" i="5"/>
  <c r="M25" i="5"/>
  <c r="AX25" i="5"/>
  <c r="AT25" i="5"/>
  <c r="AP25" i="5"/>
  <c r="AL25" i="5"/>
  <c r="AH25" i="5"/>
  <c r="AD25" i="5"/>
  <c r="Z25" i="5"/>
  <c r="V25" i="5"/>
  <c r="R25" i="5"/>
  <c r="N25" i="5"/>
  <c r="J25" i="5"/>
  <c r="AS25" i="5"/>
  <c r="AG25" i="5"/>
  <c r="U25" i="5"/>
  <c r="H16" i="15" l="1"/>
  <c r="E16" i="15"/>
  <c r="CP73" i="6"/>
  <c r="HU2" i="12"/>
  <c r="IA2" i="12"/>
  <c r="K8" i="9"/>
  <c r="L8" i="9" s="1"/>
  <c r="M8" i="9" s="1"/>
  <c r="T19" i="11"/>
  <c r="AZ19" i="11"/>
  <c r="T23" i="11"/>
  <c r="AZ23" i="11"/>
  <c r="T7" i="11"/>
  <c r="AY8" i="5"/>
  <c r="O7" i="10" s="1"/>
  <c r="V7" i="13" s="1"/>
  <c r="CY2" i="9"/>
  <c r="CZ2" i="9" s="1"/>
  <c r="DA2" i="9" s="1"/>
  <c r="IM2" i="12"/>
  <c r="GW4" i="4"/>
  <c r="GX4" i="4" s="1"/>
  <c r="KP2" i="12" s="1"/>
  <c r="EK4" i="9"/>
  <c r="EM4" i="9" s="1"/>
  <c r="AZ8" i="5"/>
  <c r="AD7" i="10" s="1"/>
  <c r="T15" i="9" s="1"/>
  <c r="DB2" i="9"/>
  <c r="DC2" i="9" s="1"/>
  <c r="DD2" i="9" s="1"/>
  <c r="FK3" i="4"/>
  <c r="BB1" i="4" s="1"/>
  <c r="BB3" i="4" s="1"/>
  <c r="CO16" i="9"/>
  <c r="S8" i="9"/>
  <c r="T8" i="9" s="1"/>
  <c r="U8" i="9" s="1"/>
  <c r="DH2" i="9"/>
  <c r="DI2" i="9" s="1"/>
  <c r="DJ2" i="9" s="1"/>
  <c r="BI6" i="5"/>
  <c r="GM3" i="4" s="1"/>
  <c r="JF2" i="12"/>
  <c r="EB1" i="12"/>
  <c r="EB2" i="12" s="1"/>
  <c r="IT2" i="12"/>
  <c r="CR1" i="12"/>
  <c r="CR2" i="12" s="1"/>
  <c r="X1" i="12"/>
  <c r="X2" i="12" s="1"/>
  <c r="HV2" i="12"/>
  <c r="EL4" i="9"/>
  <c r="CQ8" i="9"/>
  <c r="BK8" i="9"/>
  <c r="AP8" i="9"/>
  <c r="V8" i="9"/>
  <c r="H8" i="9"/>
  <c r="CT8" i="9"/>
  <c r="BZ8" i="9"/>
  <c r="BE8" i="9"/>
  <c r="Y8" i="9"/>
  <c r="BS8" i="9"/>
  <c r="AT8" i="9"/>
  <c r="X8" i="9"/>
  <c r="CR8" i="9"/>
  <c r="BV8" i="9"/>
  <c r="AW8" i="9"/>
  <c r="F8" i="9"/>
  <c r="CB8" i="9"/>
  <c r="CK8" i="9"/>
  <c r="BF8" i="9"/>
  <c r="AL8" i="9"/>
  <c r="P8" i="9"/>
  <c r="AM8" i="9"/>
  <c r="CP8" i="9"/>
  <c r="BT8" i="9"/>
  <c r="AU8" i="9"/>
  <c r="CS8" i="9"/>
  <c r="BM8" i="9"/>
  <c r="AN8" i="9"/>
  <c r="R8" i="9"/>
  <c r="CL8" i="9"/>
  <c r="BR8" i="9"/>
  <c r="AG8" i="9"/>
  <c r="AV8" i="9"/>
  <c r="O8" i="9"/>
  <c r="BJ8" i="9"/>
  <c r="CC8" i="9"/>
  <c r="AD8" i="9"/>
  <c r="J8" i="9"/>
  <c r="CA8" i="9"/>
  <c r="BB8" i="9"/>
  <c r="AF8" i="9"/>
  <c r="I8" i="9"/>
  <c r="Q8" i="9"/>
  <c r="CJ8" i="9"/>
  <c r="BN8" i="9"/>
  <c r="AO8" i="9"/>
  <c r="CI8" i="9"/>
  <c r="BD8" i="9"/>
  <c r="AH8" i="9"/>
  <c r="N8" i="9"/>
  <c r="CH8" i="9"/>
  <c r="BL8" i="9"/>
  <c r="W8" i="9"/>
  <c r="BU8" i="9"/>
  <c r="Z8" i="9"/>
  <c r="CD8" i="9"/>
  <c r="AE8" i="9"/>
  <c r="AX8" i="9"/>
  <c r="G8" i="9"/>
  <c r="BC8" i="9"/>
  <c r="JX2" i="12"/>
  <c r="GD1" i="12"/>
  <c r="GD2" i="12" s="1"/>
  <c r="CO15" i="9"/>
  <c r="R1" i="4"/>
  <c r="R3" i="4" s="1"/>
  <c r="EZ3" i="4"/>
  <c r="FD3" i="4"/>
  <c r="AD1" i="4"/>
  <c r="AD3" i="4" s="1"/>
  <c r="JL2" i="12"/>
  <c r="ET1" i="12"/>
  <c r="ET2" i="12" s="1"/>
  <c r="FH3" i="4"/>
  <c r="AP1" i="4"/>
  <c r="AP3" i="4" s="1"/>
  <c r="IH2" i="12"/>
  <c r="BH1" i="12"/>
  <c r="BH2" i="12" s="1"/>
  <c r="IZ2" i="12"/>
  <c r="DJ1" i="12"/>
  <c r="DJ2" i="12" s="1"/>
  <c r="JR2" i="12"/>
  <c r="FL1" i="12"/>
  <c r="FL2" i="12" s="1"/>
  <c r="IB2" i="12"/>
  <c r="AP1" i="12"/>
  <c r="AP2" i="12" s="1"/>
  <c r="KJ2" i="12"/>
  <c r="HN1" i="12"/>
  <c r="HN2" i="12" s="1"/>
  <c r="IN2" i="12"/>
  <c r="BZ1" i="12"/>
  <c r="BZ2" i="12" s="1"/>
  <c r="CY33" i="9"/>
  <c r="CY34" i="9"/>
  <c r="CZ28" i="9"/>
  <c r="CZ34" i="9"/>
  <c r="AB19" i="11"/>
  <c r="AB23" i="11"/>
  <c r="DA28" i="9"/>
  <c r="BK22" i="5"/>
  <c r="BK26" i="5"/>
  <c r="U6" i="3"/>
  <c r="V6" i="3"/>
  <c r="CU15" i="9"/>
  <c r="BK25" i="5"/>
  <c r="BK19" i="5"/>
  <c r="BK21" i="5"/>
  <c r="AY10" i="5"/>
  <c r="O9" i="10" s="1"/>
  <c r="BJ10" i="5"/>
  <c r="BH10" i="5"/>
  <c r="BG9" i="5"/>
  <c r="EE8" i="10" s="1"/>
  <c r="BF9" i="5"/>
  <c r="DP8" i="10" s="1"/>
  <c r="AZ9" i="5"/>
  <c r="AD8" i="10" s="1"/>
  <c r="BC9" i="5"/>
  <c r="BW8" i="10" s="1"/>
  <c r="BE9" i="5"/>
  <c r="DA8" i="10" s="1"/>
  <c r="AY9" i="5"/>
  <c r="BB9" i="5"/>
  <c r="BH8" i="10" s="1"/>
  <c r="BH9" i="5"/>
  <c r="ET8" i="10" s="1"/>
  <c r="BA9" i="5"/>
  <c r="AS8" i="10" s="1"/>
  <c r="X8" i="13" s="1"/>
  <c r="BJ9" i="5"/>
  <c r="FX8" i="10" s="1"/>
  <c r="BD9" i="5"/>
  <c r="CL8" i="10" s="1"/>
  <c r="BK27" i="5"/>
  <c r="BK18" i="5"/>
  <c r="BK20" i="5"/>
  <c r="BK24" i="5"/>
  <c r="BK23" i="5"/>
  <c r="EJ81" i="6"/>
  <c r="DZ81" i="6"/>
  <c r="EJ79" i="6"/>
  <c r="CZ75" i="6"/>
  <c r="DZ74" i="6"/>
  <c r="DZ80" i="6"/>
  <c r="EJ77" i="6"/>
  <c r="DZ77" i="6"/>
  <c r="CP77" i="6"/>
  <c r="DZ73" i="6"/>
  <c r="EB73" i="6" s="1"/>
  <c r="DZ72" i="6"/>
  <c r="EJ76" i="6"/>
  <c r="CP78" i="6"/>
  <c r="CZ73" i="6"/>
  <c r="DR73" i="6"/>
  <c r="CP81" i="6"/>
  <c r="JX9" i="12"/>
  <c r="KD9" i="12" s="1"/>
  <c r="KJ9" i="12" s="1"/>
  <c r="JW9" i="12"/>
  <c r="KC9" i="12" s="1"/>
  <c r="KI9" i="12" s="1"/>
  <c r="JY9" i="12"/>
  <c r="KE9" i="12" s="1"/>
  <c r="KK9" i="12" s="1"/>
  <c r="CH77" i="6"/>
  <c r="CH81" i="6"/>
  <c r="CP74" i="6"/>
  <c r="DR75" i="6"/>
  <c r="ER75" i="6"/>
  <c r="DR72" i="6"/>
  <c r="ER79" i="6"/>
  <c r="K15" i="9"/>
  <c r="DB15" i="9" s="1"/>
  <c r="H19" i="11"/>
  <c r="X19" i="11"/>
  <c r="H23" i="11"/>
  <c r="X23" i="11"/>
  <c r="AN26" i="11"/>
  <c r="AJ17" i="11"/>
  <c r="AJ21" i="11"/>
  <c r="AJ25" i="11"/>
  <c r="P7" i="11"/>
  <c r="AZ7" i="11"/>
  <c r="X26" i="11"/>
  <c r="AF20" i="11"/>
  <c r="AN17" i="11"/>
  <c r="AN21" i="11"/>
  <c r="AN25" i="11"/>
  <c r="L17" i="11"/>
  <c r="AR17" i="11"/>
  <c r="L21" i="11"/>
  <c r="AR21" i="11"/>
  <c r="L25" i="11"/>
  <c r="AR25" i="11"/>
  <c r="H20" i="11"/>
  <c r="P20" i="11"/>
  <c r="AV20" i="11"/>
  <c r="H17" i="11"/>
  <c r="H21" i="11"/>
  <c r="H25" i="11"/>
  <c r="K16" i="9"/>
  <c r="H22" i="11"/>
  <c r="P22" i="11"/>
  <c r="AV22" i="11"/>
  <c r="CZ74" i="6"/>
  <c r="DR74" i="6"/>
  <c r="DH74" i="6"/>
  <c r="EJ75" i="6"/>
  <c r="CH75" i="6"/>
  <c r="DZ75" i="6"/>
  <c r="DH75" i="6"/>
  <c r="DJ75" i="6" s="1"/>
  <c r="CZ72" i="6"/>
  <c r="CH72" i="6"/>
  <c r="DH72" i="6"/>
  <c r="CZ80" i="6"/>
  <c r="DR80" i="6"/>
  <c r="DH80" i="6"/>
  <c r="CZ77" i="6"/>
  <c r="DR77" i="6"/>
  <c r="EB77" i="6" s="1"/>
  <c r="DH77" i="6"/>
  <c r="CZ78" i="6"/>
  <c r="DR78" i="6"/>
  <c r="DZ78" i="6"/>
  <c r="DH78" i="6"/>
  <c r="DR79" i="6"/>
  <c r="DZ79" i="6"/>
  <c r="DH79" i="6"/>
  <c r="CZ76" i="6"/>
  <c r="DR76" i="6"/>
  <c r="DZ76" i="6"/>
  <c r="DH76" i="6"/>
  <c r="CH73" i="6"/>
  <c r="CR73" i="6" s="1"/>
  <c r="DH73" i="6"/>
  <c r="CZ81" i="6"/>
  <c r="DR81" i="6"/>
  <c r="DH81" i="6"/>
  <c r="CH74" i="6"/>
  <c r="EJ72" i="6"/>
  <c r="CH80" i="6"/>
  <c r="CH78" i="6"/>
  <c r="CZ79" i="6"/>
  <c r="CH79" i="6"/>
  <c r="CH76" i="6"/>
  <c r="AF22" i="11"/>
  <c r="AF24" i="11"/>
  <c r="AF18" i="11"/>
  <c r="EJ74" i="6"/>
  <c r="CP75" i="6"/>
  <c r="CP72" i="6"/>
  <c r="EJ80" i="6"/>
  <c r="CP80" i="6"/>
  <c r="EJ78" i="6"/>
  <c r="CP79" i="6"/>
  <c r="CP76" i="6"/>
  <c r="EJ73" i="6"/>
  <c r="ER74" i="6"/>
  <c r="ER72" i="6"/>
  <c r="ER80" i="6"/>
  <c r="ER77" i="6"/>
  <c r="ER78" i="6"/>
  <c r="ER76" i="6"/>
  <c r="ER73" i="6"/>
  <c r="ER81" i="6"/>
  <c r="X24" i="11"/>
  <c r="X18" i="11"/>
  <c r="HB25" i="6"/>
  <c r="BN79" i="6" s="1"/>
  <c r="GZ25" i="6"/>
  <c r="BL81" i="6" s="1"/>
  <c r="HF25" i="6"/>
  <c r="BR72" i="6" s="1"/>
  <c r="HJ25" i="6"/>
  <c r="BV77" i="6" s="1"/>
  <c r="BR78" i="6"/>
  <c r="HH25" i="6"/>
  <c r="BT80" i="6" s="1"/>
  <c r="GX25" i="6"/>
  <c r="BJ80" i="6" s="1"/>
  <c r="BT73" i="6"/>
  <c r="BN74" i="6"/>
  <c r="BL79" i="6"/>
  <c r="BV72" i="6"/>
  <c r="BJ79" i="6"/>
  <c r="BR73" i="6"/>
  <c r="EF60" i="6"/>
  <c r="DM60" i="6"/>
  <c r="DA60" i="6"/>
  <c r="CO60" i="6"/>
  <c r="EI59" i="6"/>
  <c r="DP59" i="6"/>
  <c r="DD59" i="6"/>
  <c r="CR59" i="6"/>
  <c r="EL58" i="6"/>
  <c r="DS58" i="6"/>
  <c r="DG58" i="6"/>
  <c r="CU58" i="6"/>
  <c r="ER57" i="6"/>
  <c r="DV57" i="6"/>
  <c r="DJ57" i="6"/>
  <c r="CX57" i="6"/>
  <c r="CL57" i="6"/>
  <c r="EF56" i="6"/>
  <c r="DM56" i="6"/>
  <c r="DA56" i="6"/>
  <c r="CO56" i="6"/>
  <c r="EI55" i="6"/>
  <c r="DP55" i="6"/>
  <c r="DD55" i="6"/>
  <c r="CR55" i="6"/>
  <c r="EL54" i="6"/>
  <c r="DS54" i="6"/>
  <c r="DG54" i="6"/>
  <c r="CU54" i="6"/>
  <c r="ER53" i="6"/>
  <c r="DV53" i="6"/>
  <c r="DJ53" i="6"/>
  <c r="CX53" i="6"/>
  <c r="CL53" i="6"/>
  <c r="EF52" i="6"/>
  <c r="DM52" i="6"/>
  <c r="DA52" i="6"/>
  <c r="CO52" i="6"/>
  <c r="EI51" i="6"/>
  <c r="DP51" i="6"/>
  <c r="DD51" i="6"/>
  <c r="CR51" i="6"/>
  <c r="BL80" i="6"/>
  <c r="BL77" i="6"/>
  <c r="BN77" i="6"/>
  <c r="BL73" i="6"/>
  <c r="BL78" i="6"/>
  <c r="BV75" i="6"/>
  <c r="BT75" i="6"/>
  <c r="BR80" i="6"/>
  <c r="BT76" i="6"/>
  <c r="EL60" i="6"/>
  <c r="DS60" i="6"/>
  <c r="DG60" i="6"/>
  <c r="CU60" i="6"/>
  <c r="ER59" i="6"/>
  <c r="DV59" i="6"/>
  <c r="DJ59" i="6"/>
  <c r="CX59" i="6"/>
  <c r="CL59" i="6"/>
  <c r="EF58" i="6"/>
  <c r="DM58" i="6"/>
  <c r="DA58" i="6"/>
  <c r="CO58" i="6"/>
  <c r="EI57" i="6"/>
  <c r="DP57" i="6"/>
  <c r="DD57" i="6"/>
  <c r="CR57" i="6"/>
  <c r="EL56" i="6"/>
  <c r="DS56" i="6"/>
  <c r="DG56" i="6"/>
  <c r="CU56" i="6"/>
  <c r="ER55" i="6"/>
  <c r="DV55" i="6"/>
  <c r="DJ55" i="6"/>
  <c r="CX55" i="6"/>
  <c r="CL55" i="6"/>
  <c r="EF54" i="6"/>
  <c r="DM54" i="6"/>
  <c r="DA54" i="6"/>
  <c r="CO54" i="6"/>
  <c r="EI53" i="6"/>
  <c r="DP53" i="6"/>
  <c r="DD53" i="6"/>
  <c r="CR53" i="6"/>
  <c r="EL52" i="6"/>
  <c r="DS52" i="6"/>
  <c r="DG52" i="6"/>
  <c r="CU52" i="6"/>
  <c r="ER51" i="6"/>
  <c r="DV51" i="6"/>
  <c r="DJ51" i="6"/>
  <c r="CX51" i="6"/>
  <c r="CL51" i="6"/>
  <c r="BV79" i="6"/>
  <c r="BV80" i="6"/>
  <c r="BJ75" i="6"/>
  <c r="BJ76" i="6"/>
  <c r="DV60" i="6"/>
  <c r="CX60" i="6"/>
  <c r="EF59" i="6"/>
  <c r="DA59" i="6"/>
  <c r="EI58" i="6"/>
  <c r="DD58" i="6"/>
  <c r="EL57" i="6"/>
  <c r="DG57" i="6"/>
  <c r="ER56" i="6"/>
  <c r="DJ56" i="6"/>
  <c r="CL56" i="6"/>
  <c r="DM55" i="6"/>
  <c r="CO55" i="6"/>
  <c r="DP54" i="6"/>
  <c r="CR54" i="6"/>
  <c r="DS53" i="6"/>
  <c r="CU53" i="6"/>
  <c r="DV52" i="6"/>
  <c r="CX52" i="6"/>
  <c r="EF51" i="6"/>
  <c r="DA51" i="6"/>
  <c r="BX52" i="6"/>
  <c r="BB52" i="6"/>
  <c r="AP52" i="6"/>
  <c r="AD52" i="6"/>
  <c r="R52" i="6"/>
  <c r="BL72" i="6"/>
  <c r="BV78" i="6"/>
  <c r="BR76" i="6"/>
  <c r="BR77" i="6"/>
  <c r="DP60" i="6"/>
  <c r="CR60" i="6"/>
  <c r="DS59" i="6"/>
  <c r="CU59" i="6"/>
  <c r="DV58" i="6"/>
  <c r="CX58" i="6"/>
  <c r="EF57" i="6"/>
  <c r="DA57" i="6"/>
  <c r="EI56" i="6"/>
  <c r="DD56" i="6"/>
  <c r="EL55" i="6"/>
  <c r="DG55" i="6"/>
  <c r="ER54" i="6"/>
  <c r="DJ54" i="6"/>
  <c r="CL54" i="6"/>
  <c r="DM53" i="6"/>
  <c r="CO53" i="6"/>
  <c r="DP52" i="6"/>
  <c r="CR52" i="6"/>
  <c r="DS51" i="6"/>
  <c r="CU51" i="6"/>
  <c r="BL75" i="6"/>
  <c r="BT79" i="6"/>
  <c r="ER60" i="6"/>
  <c r="DJ60" i="6"/>
  <c r="CL60" i="6"/>
  <c r="DM59" i="6"/>
  <c r="CO59" i="6"/>
  <c r="DP58" i="6"/>
  <c r="CR58" i="6"/>
  <c r="DS57" i="6"/>
  <c r="CU57" i="6"/>
  <c r="DV56" i="6"/>
  <c r="CX56" i="6"/>
  <c r="EF55" i="6"/>
  <c r="DA55" i="6"/>
  <c r="EI54" i="6"/>
  <c r="DD54" i="6"/>
  <c r="EL53" i="6"/>
  <c r="DG53" i="6"/>
  <c r="ER52" i="6"/>
  <c r="DJ52" i="6"/>
  <c r="CL52" i="6"/>
  <c r="DM51" i="6"/>
  <c r="CO51" i="6"/>
  <c r="BO52" i="6"/>
  <c r="AV52" i="6"/>
  <c r="AJ52" i="6"/>
  <c r="X52" i="6"/>
  <c r="BL74" i="6"/>
  <c r="BL76" i="6"/>
  <c r="EI60" i="6"/>
  <c r="DD60" i="6"/>
  <c r="EL59" i="6"/>
  <c r="DG59" i="6"/>
  <c r="ER58" i="6"/>
  <c r="DJ58" i="6"/>
  <c r="CL58" i="6"/>
  <c r="DM57" i="6"/>
  <c r="CO57" i="6"/>
  <c r="DP56" i="6"/>
  <c r="CR56" i="6"/>
  <c r="DS55" i="6"/>
  <c r="CU55" i="6"/>
  <c r="DV54" i="6"/>
  <c r="CX54" i="6"/>
  <c r="EF53" i="6"/>
  <c r="DA53" i="6"/>
  <c r="EI52" i="6"/>
  <c r="DD52" i="6"/>
  <c r="EL51" i="6"/>
  <c r="DG51" i="6"/>
  <c r="BL52" i="6"/>
  <c r="AG52" i="6"/>
  <c r="AY52" i="6"/>
  <c r="AA52" i="6"/>
  <c r="AS52" i="6"/>
  <c r="U52" i="6"/>
  <c r="BR52" i="6"/>
  <c r="AM52" i="6"/>
  <c r="GS20" i="6"/>
  <c r="DY52" i="6" s="1"/>
  <c r="FC20" i="6"/>
  <c r="CI55" i="6" s="1"/>
  <c r="HI20" i="6"/>
  <c r="EO56" i="6" s="1"/>
  <c r="EZ20" i="6"/>
  <c r="CF59" i="6" s="1"/>
  <c r="DY53" i="6"/>
  <c r="DY59" i="6"/>
  <c r="DY58" i="6"/>
  <c r="CF54" i="6"/>
  <c r="DY60" i="6"/>
  <c r="DY57" i="6"/>
  <c r="DY56" i="6"/>
  <c r="CF51" i="6"/>
  <c r="GH25" i="6"/>
  <c r="AT80" i="6" s="1"/>
  <c r="GR15" i="6"/>
  <c r="GP11" i="6"/>
  <c r="FB11" i="6"/>
  <c r="CH13" i="6" s="1"/>
  <c r="HB11" i="6"/>
  <c r="EH18" i="6" s="1"/>
  <c r="GF25" i="6"/>
  <c r="AR73" i="6" s="1"/>
  <c r="GN15" i="6"/>
  <c r="FX11" i="6"/>
  <c r="DD10" i="6" s="1"/>
  <c r="EZ11" i="6"/>
  <c r="CF12" i="6" s="1"/>
  <c r="FF11" i="6"/>
  <c r="CL14" i="6" s="1"/>
  <c r="EZ25" i="6"/>
  <c r="FT11" i="6"/>
  <c r="CZ15" i="6" s="1"/>
  <c r="FV25" i="6"/>
  <c r="AH79" i="6" s="1"/>
  <c r="FP15" i="6"/>
  <c r="FZ11" i="6"/>
  <c r="GN25" i="6"/>
  <c r="AZ75" i="6" s="1"/>
  <c r="FV11" i="6"/>
  <c r="DB18" i="6" s="1"/>
  <c r="FR25" i="6"/>
  <c r="AD72" i="6" s="1"/>
  <c r="HL11" i="6"/>
  <c r="FP11" i="6"/>
  <c r="CV14" i="6" s="1"/>
  <c r="GT11" i="6"/>
  <c r="DZ13" i="6" s="1"/>
  <c r="GJ25" i="6"/>
  <c r="AV73" i="6" s="1"/>
  <c r="FD15" i="6"/>
  <c r="FL11" i="6"/>
  <c r="FH25" i="6"/>
  <c r="T72" i="6" s="1"/>
  <c r="HM11" i="6"/>
  <c r="FR11" i="6"/>
  <c r="FP25" i="6"/>
  <c r="AB72" i="6" s="1"/>
  <c r="GZ11" i="6"/>
  <c r="EF18" i="6" s="1"/>
  <c r="FF25" i="6"/>
  <c r="GV11" i="6"/>
  <c r="FH11" i="6"/>
  <c r="GD11" i="6"/>
  <c r="DJ10" i="6" s="1"/>
  <c r="FX25" i="6"/>
  <c r="AJ78" i="6" s="1"/>
  <c r="GR11" i="6"/>
  <c r="FD11" i="6"/>
  <c r="P11" i="6" s="1"/>
  <c r="GR25" i="6"/>
  <c r="BD75" i="6" s="1"/>
  <c r="EY25" i="6"/>
  <c r="K72" i="6" s="1"/>
  <c r="GX11" i="6"/>
  <c r="FJ11" i="6"/>
  <c r="FD25" i="6"/>
  <c r="P72" i="6" s="1"/>
  <c r="GP25" i="6"/>
  <c r="BB78" i="6" s="1"/>
  <c r="EX25" i="6"/>
  <c r="GN11" i="6"/>
  <c r="DT19" i="6" s="1"/>
  <c r="FZ25" i="6"/>
  <c r="AL72" i="6" s="1"/>
  <c r="FN11" i="6"/>
  <c r="FN25" i="6"/>
  <c r="Z81" i="6" s="1"/>
  <c r="GB11" i="6"/>
  <c r="DH17" i="6" s="1"/>
  <c r="AV80" i="6"/>
  <c r="AB80" i="6"/>
  <c r="AR74" i="6"/>
  <c r="AR75" i="6"/>
  <c r="AJ72" i="6"/>
  <c r="AV77" i="6"/>
  <c r="BB74" i="6"/>
  <c r="BB80" i="6"/>
  <c r="AD74" i="6"/>
  <c r="AD73" i="6"/>
  <c r="AH78" i="6"/>
  <c r="AZ78" i="6"/>
  <c r="AR81" i="6"/>
  <c r="AR80" i="6"/>
  <c r="AJ75" i="6"/>
  <c r="AV79" i="6"/>
  <c r="AV74" i="6"/>
  <c r="Z77" i="6"/>
  <c r="BB76" i="6"/>
  <c r="AL75" i="6"/>
  <c r="R72" i="6"/>
  <c r="AD79" i="6"/>
  <c r="AD80" i="6"/>
  <c r="AB78" i="6"/>
  <c r="AB74" i="6"/>
  <c r="AB81" i="6"/>
  <c r="AR77" i="6"/>
  <c r="AR72" i="6"/>
  <c r="AJ79" i="6"/>
  <c r="AV75" i="6"/>
  <c r="AV72" i="6"/>
  <c r="Z76" i="6"/>
  <c r="Z75" i="6"/>
  <c r="AL76" i="6"/>
  <c r="BD79" i="6"/>
  <c r="AB75" i="6"/>
  <c r="AZ79" i="6"/>
  <c r="AZ72" i="6"/>
  <c r="L72" i="6"/>
  <c r="AT72" i="6"/>
  <c r="AJ80" i="6"/>
  <c r="AV81" i="6"/>
  <c r="Z72" i="6"/>
  <c r="J72" i="6"/>
  <c r="BB75" i="6"/>
  <c r="CJ17" i="6"/>
  <c r="EB17" i="6"/>
  <c r="ED17" i="6"/>
  <c r="CJ13" i="6"/>
  <c r="DX13" i="6"/>
  <c r="DD13" i="6"/>
  <c r="L11" i="6"/>
  <c r="AD11" i="6"/>
  <c r="BH11" i="6"/>
  <c r="BJ11" i="6"/>
  <c r="CV10" i="6"/>
  <c r="EB10" i="6"/>
  <c r="CH18" i="6"/>
  <c r="DZ18" i="6"/>
  <c r="EB18" i="6"/>
  <c r="DH18" i="6"/>
  <c r="CL15" i="6"/>
  <c r="DB15" i="6"/>
  <c r="DX15" i="6"/>
  <c r="ER15" i="6"/>
  <c r="DD12" i="6"/>
  <c r="ER12" i="6"/>
  <c r="DV12" i="6"/>
  <c r="DX12" i="6"/>
  <c r="DJ12" i="6"/>
  <c r="ED12" i="6"/>
  <c r="CX16" i="6"/>
  <c r="DT16" i="6"/>
  <c r="DV16" i="6"/>
  <c r="CZ16" i="6"/>
  <c r="CX14" i="6"/>
  <c r="CH14" i="6"/>
  <c r="DH14" i="6"/>
  <c r="DX11" i="6"/>
  <c r="CV11" i="6"/>
  <c r="EB11" i="6"/>
  <c r="DV19" i="6"/>
  <c r="CL19" i="6"/>
  <c r="CL17" i="6"/>
  <c r="CX17" i="6"/>
  <c r="DD17" i="6"/>
  <c r="CZ13" i="6"/>
  <c r="CF13" i="6"/>
  <c r="EB13" i="6"/>
  <c r="DT13" i="6"/>
  <c r="AB11" i="6"/>
  <c r="BB11" i="6"/>
  <c r="BD11" i="6"/>
  <c r="AL11" i="6"/>
  <c r="DF10" i="6"/>
  <c r="CZ10" i="6"/>
  <c r="CL10" i="6"/>
  <c r="DD18" i="6"/>
  <c r="CX18" i="6"/>
  <c r="DX18" i="6"/>
  <c r="DH15" i="6"/>
  <c r="DV15" i="6"/>
  <c r="EB15" i="6"/>
  <c r="CV15" i="6"/>
  <c r="ED15" i="6"/>
  <c r="DF12" i="6"/>
  <c r="CJ12" i="6"/>
  <c r="EB12" i="6"/>
  <c r="ER16" i="6"/>
  <c r="EB16" i="6"/>
  <c r="DH16" i="6"/>
  <c r="ER14" i="6"/>
  <c r="DD14" i="6"/>
  <c r="EH14" i="6"/>
  <c r="DX14" i="6"/>
  <c r="DD11" i="6"/>
  <c r="CX11" i="6"/>
  <c r="EF11" i="6"/>
  <c r="CX19" i="6"/>
  <c r="ER19" i="6"/>
  <c r="DX17" i="6"/>
  <c r="DT17" i="6"/>
  <c r="CV13" i="6"/>
  <c r="CX13" i="6"/>
  <c r="ER13" i="6"/>
  <c r="AZ11" i="6"/>
  <c r="AJ11" i="6"/>
  <c r="CX10" i="6"/>
  <c r="DX10" i="6"/>
  <c r="DF18" i="6"/>
  <c r="DJ18" i="6"/>
  <c r="CJ18" i="6"/>
  <c r="ED18" i="6"/>
  <c r="CX15" i="6"/>
  <c r="CJ15" i="6"/>
  <c r="CH12" i="6"/>
  <c r="CZ12" i="6"/>
  <c r="CL12" i="6"/>
  <c r="DF16" i="6"/>
  <c r="CH16" i="6"/>
  <c r="DX16" i="6"/>
  <c r="DV14" i="6"/>
  <c r="DF14" i="6"/>
  <c r="ED14" i="6"/>
  <c r="DT11" i="6"/>
  <c r="DF11" i="6"/>
  <c r="DB19" i="6"/>
  <c r="DF19" i="6"/>
  <c r="DH19" i="6"/>
  <c r="EB19" i="6"/>
  <c r="CV19" i="6"/>
  <c r="ED19" i="6"/>
  <c r="ES11" i="6"/>
  <c r="DF17" i="6"/>
  <c r="CZ17" i="6"/>
  <c r="DV17" i="6"/>
  <c r="ER17" i="6"/>
  <c r="DV13" i="6"/>
  <c r="CL13" i="6"/>
  <c r="DF13" i="6"/>
  <c r="ED13" i="6"/>
  <c r="N11" i="6"/>
  <c r="BX11" i="6"/>
  <c r="ER10" i="6"/>
  <c r="DV10" i="6"/>
  <c r="ED10" i="6"/>
  <c r="DV18" i="6"/>
  <c r="CV18" i="6"/>
  <c r="ER18" i="6"/>
  <c r="DT18" i="6"/>
  <c r="CZ18" i="6"/>
  <c r="DF15" i="6"/>
  <c r="DT15" i="6"/>
  <c r="CX12" i="6"/>
  <c r="DB12" i="6"/>
  <c r="CV16" i="6"/>
  <c r="CJ16" i="6"/>
  <c r="ED16" i="6"/>
  <c r="DT14" i="6"/>
  <c r="EB14" i="6"/>
  <c r="CZ14" i="6"/>
  <c r="CZ11" i="6"/>
  <c r="ER11" i="6"/>
  <c r="DV11" i="6"/>
  <c r="ED11" i="6"/>
  <c r="DX19" i="6"/>
  <c r="DD19" i="6"/>
  <c r="X17" i="11"/>
  <c r="X21" i="11"/>
  <c r="AB7" i="11"/>
  <c r="X20" i="11"/>
  <c r="AJ20" i="11"/>
  <c r="AB17" i="11"/>
  <c r="AF17" i="11"/>
  <c r="AB21" i="11"/>
  <c r="AF21" i="11"/>
  <c r="AB25" i="11"/>
  <c r="AF25" i="11"/>
  <c r="L19" i="11"/>
  <c r="AR19" i="11"/>
  <c r="P19" i="11"/>
  <c r="AV19" i="11"/>
  <c r="L23" i="11"/>
  <c r="AR23" i="11"/>
  <c r="P23" i="11"/>
  <c r="AV23" i="11"/>
  <c r="X7" i="11"/>
  <c r="AV7" i="11"/>
  <c r="AF26" i="11"/>
  <c r="L26" i="11"/>
  <c r="AR26" i="11"/>
  <c r="AX9" i="11"/>
  <c r="AP9" i="11"/>
  <c r="AE9" i="11"/>
  <c r="V9" i="11"/>
  <c r="N9" i="11"/>
  <c r="AU9" i="11"/>
  <c r="AM9" i="11"/>
  <c r="AA9" i="11"/>
  <c r="S9" i="11"/>
  <c r="K9" i="11"/>
  <c r="G9" i="11"/>
  <c r="F9" i="11"/>
  <c r="AT9" i="11"/>
  <c r="AI9" i="11"/>
  <c r="Z9" i="11"/>
  <c r="R9" i="11"/>
  <c r="AY9" i="11"/>
  <c r="AQ9" i="11"/>
  <c r="AH9" i="11"/>
  <c r="W9" i="11"/>
  <c r="O9" i="11"/>
  <c r="EE33" i="9"/>
  <c r="EA33" i="9"/>
  <c r="DW33" i="9"/>
  <c r="DS33" i="9"/>
  <c r="DO33" i="9"/>
  <c r="DK33" i="9"/>
  <c r="DG33" i="9"/>
  <c r="DC33" i="9"/>
  <c r="EG33" i="9"/>
  <c r="EC33" i="9"/>
  <c r="DY33" i="9"/>
  <c r="DU33" i="9"/>
  <c r="DQ33" i="9"/>
  <c r="DM33" i="9"/>
  <c r="DI33" i="9"/>
  <c r="DE33" i="9"/>
  <c r="EB33" i="9"/>
  <c r="DT33" i="9"/>
  <c r="DL33" i="9"/>
  <c r="DD33" i="9"/>
  <c r="EF33" i="9"/>
  <c r="DX33" i="9"/>
  <c r="DP33" i="9"/>
  <c r="DH33" i="9"/>
  <c r="DV33" i="9"/>
  <c r="DF33" i="9"/>
  <c r="ED33" i="9"/>
  <c r="DN33" i="9"/>
  <c r="DJ33" i="9"/>
  <c r="EH33" i="9"/>
  <c r="DZ33" i="9"/>
  <c r="DB33" i="9"/>
  <c r="DR33" i="9"/>
  <c r="EE34" i="9"/>
  <c r="EA34" i="9"/>
  <c r="DW34" i="9"/>
  <c r="DS34" i="9"/>
  <c r="DO34" i="9"/>
  <c r="DK34" i="9"/>
  <c r="DG34" i="9"/>
  <c r="DC34" i="9"/>
  <c r="EG34" i="9"/>
  <c r="EC34" i="9"/>
  <c r="DY34" i="9"/>
  <c r="DU34" i="9"/>
  <c r="DQ34" i="9"/>
  <c r="DM34" i="9"/>
  <c r="DI34" i="9"/>
  <c r="DE34" i="9"/>
  <c r="DB34" i="9"/>
  <c r="EB34" i="9"/>
  <c r="DT34" i="9"/>
  <c r="DL34" i="9"/>
  <c r="DD34" i="9"/>
  <c r="EF34" i="9"/>
  <c r="DX34" i="9"/>
  <c r="DP34" i="9"/>
  <c r="DH34" i="9"/>
  <c r="DV34" i="9"/>
  <c r="DF34" i="9"/>
  <c r="ED34" i="9"/>
  <c r="DN34" i="9"/>
  <c r="DJ34" i="9"/>
  <c r="EH34" i="9"/>
  <c r="DZ34" i="9"/>
  <c r="DR34" i="9"/>
  <c r="S15" i="9"/>
  <c r="X22" i="11"/>
  <c r="AJ22" i="11"/>
  <c r="H24" i="11"/>
  <c r="P24" i="11"/>
  <c r="AV24" i="11"/>
  <c r="AB24" i="11"/>
  <c r="H18" i="11"/>
  <c r="P18" i="11"/>
  <c r="AV18" i="11"/>
  <c r="AB18" i="11"/>
  <c r="HX10" i="12"/>
  <c r="ID10" i="12" s="1"/>
  <c r="IJ10" i="12" s="1"/>
  <c r="IP10" i="12" s="1"/>
  <c r="IV10" i="12" s="1"/>
  <c r="JB10" i="12" s="1"/>
  <c r="JH10" i="12" s="1"/>
  <c r="JN10" i="12" s="1"/>
  <c r="JT10" i="12" s="1"/>
  <c r="JZ10" i="12" s="1"/>
  <c r="KF10" i="12" s="1"/>
  <c r="KL10" i="12" s="1"/>
  <c r="HU10" i="12"/>
  <c r="IA10" i="12" s="1"/>
  <c r="IG10" i="12" s="1"/>
  <c r="IM10" i="12" s="1"/>
  <c r="IS10" i="12" s="1"/>
  <c r="IY10" i="12" s="1"/>
  <c r="JE10" i="12" s="1"/>
  <c r="JK10" i="12" s="1"/>
  <c r="JQ10" i="12" s="1"/>
  <c r="HY10" i="12"/>
  <c r="IE10" i="12" s="1"/>
  <c r="IK10" i="12" s="1"/>
  <c r="IQ10" i="12" s="1"/>
  <c r="IW10" i="12" s="1"/>
  <c r="JC10" i="12" s="1"/>
  <c r="JI10" i="12" s="1"/>
  <c r="JO10" i="12" s="1"/>
  <c r="JU10" i="12" s="1"/>
  <c r="KA10" i="12" s="1"/>
  <c r="KG10" i="12" s="1"/>
  <c r="KM10" i="12" s="1"/>
  <c r="HV10" i="12"/>
  <c r="IB10" i="12" s="1"/>
  <c r="IH10" i="12" s="1"/>
  <c r="IN10" i="12" s="1"/>
  <c r="IT10" i="12" s="1"/>
  <c r="IZ10" i="12" s="1"/>
  <c r="JF10" i="12" s="1"/>
  <c r="JL10" i="12" s="1"/>
  <c r="JR10" i="12" s="1"/>
  <c r="HZ10" i="12"/>
  <c r="IF10" i="12" s="1"/>
  <c r="IL10" i="12" s="1"/>
  <c r="IR10" i="12" s="1"/>
  <c r="IX10" i="12" s="1"/>
  <c r="JD10" i="12" s="1"/>
  <c r="JJ10" i="12" s="1"/>
  <c r="JP10" i="12" s="1"/>
  <c r="JV10" i="12" s="1"/>
  <c r="KB10" i="12" s="1"/>
  <c r="KH10" i="12" s="1"/>
  <c r="KN10" i="12" s="1"/>
  <c r="HW10" i="12"/>
  <c r="IC10" i="12" s="1"/>
  <c r="II10" i="12" s="1"/>
  <c r="IO10" i="12" s="1"/>
  <c r="IU10" i="12" s="1"/>
  <c r="JA10" i="12" s="1"/>
  <c r="JG10" i="12" s="1"/>
  <c r="JM10" i="12" s="1"/>
  <c r="JS10" i="12" s="1"/>
  <c r="L20" i="11"/>
  <c r="AR20" i="11"/>
  <c r="H7" i="11"/>
  <c r="T26" i="11"/>
  <c r="AZ26" i="11"/>
  <c r="EE28" i="9"/>
  <c r="EA28" i="9"/>
  <c r="DW28" i="9"/>
  <c r="DS28" i="9"/>
  <c r="DO28" i="9"/>
  <c r="DK28" i="9"/>
  <c r="DG28" i="9"/>
  <c r="DC28" i="9"/>
  <c r="DB28" i="9"/>
  <c r="EG28" i="9"/>
  <c r="EC28" i="9"/>
  <c r="DY28" i="9"/>
  <c r="DU28" i="9"/>
  <c r="DQ28" i="9"/>
  <c r="DM28" i="9"/>
  <c r="DI28" i="9"/>
  <c r="DE28" i="9"/>
  <c r="EB28" i="9"/>
  <c r="DT28" i="9"/>
  <c r="DL28" i="9"/>
  <c r="DD28" i="9"/>
  <c r="EF28" i="9"/>
  <c r="DX28" i="9"/>
  <c r="DP28" i="9"/>
  <c r="DH28" i="9"/>
  <c r="DV28" i="9"/>
  <c r="DF28" i="9"/>
  <c r="ED28" i="9"/>
  <c r="DN28" i="9"/>
  <c r="DJ28" i="9"/>
  <c r="EH28" i="9"/>
  <c r="DZ28" i="9"/>
  <c r="DR28" i="9"/>
  <c r="L22" i="11"/>
  <c r="AR22" i="11"/>
  <c r="EE26" i="9"/>
  <c r="EA26" i="9"/>
  <c r="DW26" i="9"/>
  <c r="DS26" i="9"/>
  <c r="DO26" i="9"/>
  <c r="DK26" i="9"/>
  <c r="DG26" i="9"/>
  <c r="DC26" i="9"/>
  <c r="EG26" i="9"/>
  <c r="EC26" i="9"/>
  <c r="DY26" i="9"/>
  <c r="DU26" i="9"/>
  <c r="DQ26" i="9"/>
  <c r="DM26" i="9"/>
  <c r="DI26" i="9"/>
  <c r="DE26" i="9"/>
  <c r="DB26" i="9"/>
  <c r="EB26" i="9"/>
  <c r="DT26" i="9"/>
  <c r="DL26" i="9"/>
  <c r="DD26" i="9"/>
  <c r="EF26" i="9"/>
  <c r="DX26" i="9"/>
  <c r="DP26" i="9"/>
  <c r="DH26" i="9"/>
  <c r="DV26" i="9"/>
  <c r="DF26" i="9"/>
  <c r="ED26" i="9"/>
  <c r="DN26" i="9"/>
  <c r="DJ26" i="9"/>
  <c r="EH26" i="9"/>
  <c r="DZ26" i="9"/>
  <c r="DR26" i="9"/>
  <c r="AJ24" i="11"/>
  <c r="AJ18" i="11"/>
  <c r="EE29" i="9"/>
  <c r="EA29" i="9"/>
  <c r="DW29" i="9"/>
  <c r="DS29" i="9"/>
  <c r="DO29" i="9"/>
  <c r="DK29" i="9"/>
  <c r="DG29" i="9"/>
  <c r="DC29" i="9"/>
  <c r="EG29" i="9"/>
  <c r="EC29" i="9"/>
  <c r="DY29" i="9"/>
  <c r="DU29" i="9"/>
  <c r="DQ29" i="9"/>
  <c r="DM29" i="9"/>
  <c r="DI29" i="9"/>
  <c r="DE29" i="9"/>
  <c r="EB29" i="9"/>
  <c r="DT29" i="9"/>
  <c r="DL29" i="9"/>
  <c r="DD29" i="9"/>
  <c r="EF29" i="9"/>
  <c r="DX29" i="9"/>
  <c r="DP29" i="9"/>
  <c r="DH29" i="9"/>
  <c r="DV29" i="9"/>
  <c r="DF29" i="9"/>
  <c r="ED29" i="9"/>
  <c r="DN29" i="9"/>
  <c r="DB29" i="9"/>
  <c r="DJ29" i="9"/>
  <c r="EH29" i="9"/>
  <c r="DZ29" i="9"/>
  <c r="DR29" i="9"/>
  <c r="CX17" i="9"/>
  <c r="DA17" i="9" s="1"/>
  <c r="I17" i="9"/>
  <c r="S17" i="9" s="1"/>
  <c r="J17" i="9"/>
  <c r="M17" i="9"/>
  <c r="CG17" i="9"/>
  <c r="BV17" i="9"/>
  <c r="U17" i="9"/>
  <c r="BY17" i="9"/>
  <c r="CT17" i="9"/>
  <c r="BN17" i="9"/>
  <c r="BA17" i="9"/>
  <c r="CW17" i="9"/>
  <c r="BQ17" i="9"/>
  <c r="CL17" i="9"/>
  <c r="BF17" i="9"/>
  <c r="AC17" i="9"/>
  <c r="R17" i="9"/>
  <c r="AK17" i="9"/>
  <c r="AP17" i="9"/>
  <c r="CO17" i="9"/>
  <c r="BI17" i="9"/>
  <c r="Z17" i="9"/>
  <c r="CD17" i="9"/>
  <c r="AS17" i="9"/>
  <c r="AH17" i="9"/>
  <c r="AX17" i="9"/>
  <c r="D10" i="11"/>
  <c r="D12" i="12"/>
  <c r="HT12" i="12" s="1"/>
  <c r="D12" i="4"/>
  <c r="AU8" i="11"/>
  <c r="AM8" i="11"/>
  <c r="AA8" i="11"/>
  <c r="S8" i="11"/>
  <c r="K8" i="11"/>
  <c r="G8" i="11"/>
  <c r="F8" i="11"/>
  <c r="AT8" i="11"/>
  <c r="AI8" i="11"/>
  <c r="Z8" i="11"/>
  <c r="R8" i="11"/>
  <c r="AY8" i="11"/>
  <c r="AQ8" i="11"/>
  <c r="AH8" i="11"/>
  <c r="W8" i="11"/>
  <c r="O8" i="11"/>
  <c r="AX8" i="11"/>
  <c r="AP8" i="11"/>
  <c r="AE8" i="11"/>
  <c r="V8" i="11"/>
  <c r="N8" i="11"/>
  <c r="AN20" i="11"/>
  <c r="T20" i="11"/>
  <c r="AZ20" i="11"/>
  <c r="P17" i="11"/>
  <c r="AV17" i="11"/>
  <c r="P21" i="11"/>
  <c r="AV21" i="11"/>
  <c r="P25" i="11"/>
  <c r="AV25" i="11"/>
  <c r="AF19" i="11"/>
  <c r="AF23" i="11"/>
  <c r="AR7" i="11"/>
  <c r="AJ7" i="11"/>
  <c r="H26" i="11"/>
  <c r="P26" i="11"/>
  <c r="AV26" i="11"/>
  <c r="AB26" i="11"/>
  <c r="EE25" i="9"/>
  <c r="EA25" i="9"/>
  <c r="DW25" i="9"/>
  <c r="DS25" i="9"/>
  <c r="DO25" i="9"/>
  <c r="DK25" i="9"/>
  <c r="DG25" i="9"/>
  <c r="DC25" i="9"/>
  <c r="EG25" i="9"/>
  <c r="EC25" i="9"/>
  <c r="DY25" i="9"/>
  <c r="DU25" i="9"/>
  <c r="DQ25" i="9"/>
  <c r="DM25" i="9"/>
  <c r="DI25" i="9"/>
  <c r="DE25" i="9"/>
  <c r="EB25" i="9"/>
  <c r="DT25" i="9"/>
  <c r="DL25" i="9"/>
  <c r="DD25" i="9"/>
  <c r="EF25" i="9"/>
  <c r="DX25" i="9"/>
  <c r="DP25" i="9"/>
  <c r="DH25" i="9"/>
  <c r="DV25" i="9"/>
  <c r="DF25" i="9"/>
  <c r="ED25" i="9"/>
  <c r="DN25" i="9"/>
  <c r="DJ25" i="9"/>
  <c r="EH25" i="9"/>
  <c r="DB25" i="9"/>
  <c r="DZ25" i="9"/>
  <c r="DR25" i="9"/>
  <c r="EE30" i="9"/>
  <c r="EA30" i="9"/>
  <c r="DW30" i="9"/>
  <c r="DS30" i="9"/>
  <c r="DO30" i="9"/>
  <c r="DK30" i="9"/>
  <c r="DG30" i="9"/>
  <c r="DC30" i="9"/>
  <c r="EG30" i="9"/>
  <c r="EC30" i="9"/>
  <c r="DY30" i="9"/>
  <c r="DU30" i="9"/>
  <c r="DQ30" i="9"/>
  <c r="DM30" i="9"/>
  <c r="DI30" i="9"/>
  <c r="DE30" i="9"/>
  <c r="DB30" i="9"/>
  <c r="EB30" i="9"/>
  <c r="DT30" i="9"/>
  <c r="DL30" i="9"/>
  <c r="DD30" i="9"/>
  <c r="EF30" i="9"/>
  <c r="DX30" i="9"/>
  <c r="DP30" i="9"/>
  <c r="DH30" i="9"/>
  <c r="DV30" i="9"/>
  <c r="DF30" i="9"/>
  <c r="ED30" i="9"/>
  <c r="DN30" i="9"/>
  <c r="DJ30" i="9"/>
  <c r="EH30" i="9"/>
  <c r="DZ30" i="9"/>
  <c r="DR30" i="9"/>
  <c r="DD15" i="9"/>
  <c r="DG15" i="9" s="1"/>
  <c r="DJ15" i="9" s="1"/>
  <c r="DM15" i="9" s="1"/>
  <c r="DP15" i="9" s="1"/>
  <c r="DS15" i="9" s="1"/>
  <c r="DV15" i="9" s="1"/>
  <c r="DY15" i="9" s="1"/>
  <c r="AN22" i="11"/>
  <c r="T22" i="11"/>
  <c r="AZ22" i="11"/>
  <c r="L24" i="11"/>
  <c r="AR24" i="11"/>
  <c r="L18" i="11"/>
  <c r="AR18" i="11"/>
  <c r="AB20" i="11"/>
  <c r="T17" i="11"/>
  <c r="AZ17" i="11"/>
  <c r="T21" i="11"/>
  <c r="AZ21" i="11"/>
  <c r="T25" i="11"/>
  <c r="AZ25" i="11"/>
  <c r="X25" i="11"/>
  <c r="AJ19" i="11"/>
  <c r="AN19" i="11"/>
  <c r="AJ23" i="11"/>
  <c r="AN23" i="11"/>
  <c r="AJ26" i="11"/>
  <c r="EE32" i="9"/>
  <c r="EA32" i="9"/>
  <c r="DW32" i="9"/>
  <c r="DS32" i="9"/>
  <c r="DO32" i="9"/>
  <c r="DK32" i="9"/>
  <c r="DG32" i="9"/>
  <c r="DC32" i="9"/>
  <c r="DB32" i="9"/>
  <c r="EG32" i="9"/>
  <c r="EC32" i="9"/>
  <c r="DY32" i="9"/>
  <c r="DU32" i="9"/>
  <c r="DQ32" i="9"/>
  <c r="DM32" i="9"/>
  <c r="DI32" i="9"/>
  <c r="DE32" i="9"/>
  <c r="EB32" i="9"/>
  <c r="DT32" i="9"/>
  <c r="DL32" i="9"/>
  <c r="DD32" i="9"/>
  <c r="EF32" i="9"/>
  <c r="DX32" i="9"/>
  <c r="DP32" i="9"/>
  <c r="DH32" i="9"/>
  <c r="DV32" i="9"/>
  <c r="DF32" i="9"/>
  <c r="ED32" i="9"/>
  <c r="DN32" i="9"/>
  <c r="DJ32" i="9"/>
  <c r="EH32" i="9"/>
  <c r="DZ32" i="9"/>
  <c r="DR32" i="9"/>
  <c r="HV11" i="12"/>
  <c r="IB11" i="12" s="1"/>
  <c r="IH11" i="12" s="1"/>
  <c r="IN11" i="12" s="1"/>
  <c r="IT11" i="12" s="1"/>
  <c r="IZ11" i="12" s="1"/>
  <c r="JF11" i="12" s="1"/>
  <c r="JL11" i="12" s="1"/>
  <c r="JR11" i="12" s="1"/>
  <c r="HZ11" i="12"/>
  <c r="IF11" i="12" s="1"/>
  <c r="IL11" i="12" s="1"/>
  <c r="IR11" i="12" s="1"/>
  <c r="IX11" i="12" s="1"/>
  <c r="JD11" i="12" s="1"/>
  <c r="JJ11" i="12" s="1"/>
  <c r="JP11" i="12" s="1"/>
  <c r="JV11" i="12" s="1"/>
  <c r="KB11" i="12" s="1"/>
  <c r="KH11" i="12" s="1"/>
  <c r="KN11" i="12" s="1"/>
  <c r="HW11" i="12"/>
  <c r="IC11" i="12" s="1"/>
  <c r="II11" i="12" s="1"/>
  <c r="IO11" i="12" s="1"/>
  <c r="IU11" i="12" s="1"/>
  <c r="JA11" i="12" s="1"/>
  <c r="JG11" i="12" s="1"/>
  <c r="JM11" i="12" s="1"/>
  <c r="JS11" i="12" s="1"/>
  <c r="HX11" i="12"/>
  <c r="ID11" i="12" s="1"/>
  <c r="IJ11" i="12" s="1"/>
  <c r="IP11" i="12" s="1"/>
  <c r="IV11" i="12" s="1"/>
  <c r="JB11" i="12" s="1"/>
  <c r="JH11" i="12" s="1"/>
  <c r="JN11" i="12" s="1"/>
  <c r="JT11" i="12" s="1"/>
  <c r="JZ11" i="12" s="1"/>
  <c r="KF11" i="12" s="1"/>
  <c r="KL11" i="12" s="1"/>
  <c r="HU11" i="12"/>
  <c r="IA11" i="12" s="1"/>
  <c r="IG11" i="12" s="1"/>
  <c r="IM11" i="12" s="1"/>
  <c r="IS11" i="12" s="1"/>
  <c r="IY11" i="12" s="1"/>
  <c r="JE11" i="12" s="1"/>
  <c r="JK11" i="12" s="1"/>
  <c r="JQ11" i="12" s="1"/>
  <c r="HY11" i="12"/>
  <c r="IE11" i="12" s="1"/>
  <c r="IK11" i="12" s="1"/>
  <c r="IQ11" i="12" s="1"/>
  <c r="IW11" i="12" s="1"/>
  <c r="JC11" i="12" s="1"/>
  <c r="JI11" i="12" s="1"/>
  <c r="JO11" i="12" s="1"/>
  <c r="JU11" i="12" s="1"/>
  <c r="KA11" i="12" s="1"/>
  <c r="KG11" i="12" s="1"/>
  <c r="KM11" i="12" s="1"/>
  <c r="AB22" i="11"/>
  <c r="EE27" i="9"/>
  <c r="EA27" i="9"/>
  <c r="DW27" i="9"/>
  <c r="DS27" i="9"/>
  <c r="DO27" i="9"/>
  <c r="DK27" i="9"/>
  <c r="DG27" i="9"/>
  <c r="DC27" i="9"/>
  <c r="EG27" i="9"/>
  <c r="EC27" i="9"/>
  <c r="DY27" i="9"/>
  <c r="DU27" i="9"/>
  <c r="DQ27" i="9"/>
  <c r="DM27" i="9"/>
  <c r="DI27" i="9"/>
  <c r="DE27" i="9"/>
  <c r="EB27" i="9"/>
  <c r="DT27" i="9"/>
  <c r="DL27" i="9"/>
  <c r="DD27" i="9"/>
  <c r="EF27" i="9"/>
  <c r="DX27" i="9"/>
  <c r="DP27" i="9"/>
  <c r="DH27" i="9"/>
  <c r="DB27" i="9"/>
  <c r="DV27" i="9"/>
  <c r="DF27" i="9"/>
  <c r="ED27" i="9"/>
  <c r="DN27" i="9"/>
  <c r="DJ27" i="9"/>
  <c r="EH27" i="9"/>
  <c r="DZ27" i="9"/>
  <c r="DR27" i="9"/>
  <c r="AN24" i="11"/>
  <c r="T24" i="11"/>
  <c r="AZ24" i="11"/>
  <c r="AN18" i="11"/>
  <c r="T18" i="11"/>
  <c r="AZ18" i="11"/>
  <c r="EE31" i="9"/>
  <c r="EA31" i="9"/>
  <c r="DW31" i="9"/>
  <c r="DS31" i="9"/>
  <c r="DO31" i="9"/>
  <c r="DK31" i="9"/>
  <c r="DG31" i="9"/>
  <c r="DC31" i="9"/>
  <c r="EG31" i="9"/>
  <c r="EC31" i="9"/>
  <c r="DY31" i="9"/>
  <c r="DU31" i="9"/>
  <c r="DQ31" i="9"/>
  <c r="DM31" i="9"/>
  <c r="DI31" i="9"/>
  <c r="DE31" i="9"/>
  <c r="EB31" i="9"/>
  <c r="DT31" i="9"/>
  <c r="DL31" i="9"/>
  <c r="DD31" i="9"/>
  <c r="DB31" i="9"/>
  <c r="EF31" i="9"/>
  <c r="DX31" i="9"/>
  <c r="DP31" i="9"/>
  <c r="DH31" i="9"/>
  <c r="DV31" i="9"/>
  <c r="DF31" i="9"/>
  <c r="ED31" i="9"/>
  <c r="DN31" i="9"/>
  <c r="DJ31" i="9"/>
  <c r="EH31" i="9"/>
  <c r="DZ31" i="9"/>
  <c r="DR31" i="9"/>
  <c r="G56" i="1"/>
  <c r="AZ31" i="6"/>
  <c r="BD31" i="6"/>
  <c r="AB31" i="6"/>
  <c r="ES17" i="6"/>
  <c r="ES18" i="6"/>
  <c r="CV31" i="6"/>
  <c r="DX31" i="6"/>
  <c r="DT31" i="6"/>
  <c r="CJ31" i="6"/>
  <c r="CV39" i="6"/>
  <c r="DX39" i="6"/>
  <c r="DT39" i="6"/>
  <c r="CJ39" i="6"/>
  <c r="Y16" i="9"/>
  <c r="AI16" i="9" s="1"/>
  <c r="AD8" i="11"/>
  <c r="Y15" i="9"/>
  <c r="AD7" i="11"/>
  <c r="AF7" i="11" s="1"/>
  <c r="ES13" i="6"/>
  <c r="CV30" i="6"/>
  <c r="DX30" i="6"/>
  <c r="DT30" i="6"/>
  <c r="CJ30" i="6"/>
  <c r="CV38" i="6"/>
  <c r="DX38" i="6"/>
  <c r="CJ38" i="6"/>
  <c r="DT38" i="6"/>
  <c r="ES12" i="6"/>
  <c r="CV36" i="6"/>
  <c r="DX36" i="6"/>
  <c r="DT36" i="6"/>
  <c r="CJ36" i="6"/>
  <c r="ES19" i="6"/>
  <c r="BJ12" i="6"/>
  <c r="BH12" i="6"/>
  <c r="BD12" i="6"/>
  <c r="AN12" i="6"/>
  <c r="AF12" i="6"/>
  <c r="P12" i="6"/>
  <c r="BX12" i="6"/>
  <c r="AB12" i="6"/>
  <c r="L12" i="6"/>
  <c r="BB12" i="6"/>
  <c r="AL12" i="6"/>
  <c r="AD12" i="6"/>
  <c r="N12" i="6"/>
  <c r="AZ12" i="6"/>
  <c r="AJ12" i="6"/>
  <c r="R12" i="6"/>
  <c r="ES10" i="6"/>
  <c r="CV35" i="6"/>
  <c r="DX35" i="6"/>
  <c r="DT35" i="6"/>
  <c r="CJ35" i="6"/>
  <c r="ES15" i="6"/>
  <c r="CV32" i="6"/>
  <c r="DX32" i="6"/>
  <c r="DT32" i="6"/>
  <c r="CJ32" i="6"/>
  <c r="CV34" i="6"/>
  <c r="DX34" i="6"/>
  <c r="CJ34" i="6"/>
  <c r="DT34" i="6"/>
  <c r="CV37" i="6"/>
  <c r="DX37" i="6"/>
  <c r="DT37" i="6"/>
  <c r="CJ37" i="6"/>
  <c r="CV33" i="6"/>
  <c r="DX33" i="6"/>
  <c r="DT33" i="6"/>
  <c r="CJ33" i="6"/>
  <c r="ES16" i="6"/>
  <c r="ES14" i="6"/>
  <c r="F51" i="6"/>
  <c r="AG51" i="6" s="1"/>
  <c r="BN10" i="6"/>
  <c r="BJ10" i="6"/>
  <c r="BH10" i="6"/>
  <c r="R10" i="6"/>
  <c r="BD10" i="6"/>
  <c r="AN10" i="6"/>
  <c r="AF10" i="6"/>
  <c r="N10" i="6"/>
  <c r="AZ10" i="6"/>
  <c r="AJ10" i="6"/>
  <c r="AB10" i="6"/>
  <c r="P10" i="6"/>
  <c r="BX10" i="6"/>
  <c r="BB10" i="6"/>
  <c r="AL10" i="6"/>
  <c r="AD10" i="6"/>
  <c r="AP10" i="6"/>
  <c r="F30" i="6"/>
  <c r="Z1" i="1"/>
  <c r="AT54" i="1" s="1"/>
  <c r="N56" i="1" s="1"/>
  <c r="AA1" i="1"/>
  <c r="F53" i="6"/>
  <c r="AA53" i="6" s="1"/>
  <c r="F32" i="6"/>
  <c r="CZ17" i="9"/>
  <c r="CY17" i="9"/>
  <c r="DA16" i="9"/>
  <c r="DD16" i="9" s="1"/>
  <c r="DG16" i="9" s="1"/>
  <c r="DJ16" i="9" s="1"/>
  <c r="DM16" i="9" s="1"/>
  <c r="DP16" i="9" s="1"/>
  <c r="DS16" i="9" s="1"/>
  <c r="DV16" i="9" s="1"/>
  <c r="DY16" i="9" s="1"/>
  <c r="CY16" i="9"/>
  <c r="CZ16" i="9"/>
  <c r="AS7" i="10"/>
  <c r="X7" i="13" s="1"/>
  <c r="O8" i="5"/>
  <c r="AK9" i="10"/>
  <c r="DW9" i="10"/>
  <c r="BU17" i="9" s="1"/>
  <c r="CE17" i="9" s="1"/>
  <c r="BO9" i="10"/>
  <c r="AO17" i="9" s="1"/>
  <c r="AY17" i="9" s="1"/>
  <c r="FP9" i="10"/>
  <c r="CS17" i="9" s="1"/>
  <c r="DH9" i="10"/>
  <c r="BM17" i="9" s="1"/>
  <c r="BW17" i="9" s="1"/>
  <c r="AZ9" i="10"/>
  <c r="AG17" i="9" s="1"/>
  <c r="AQ17" i="9" s="1"/>
  <c r="FA9" i="10"/>
  <c r="CK17" i="9" s="1"/>
  <c r="CU17" i="9" s="1"/>
  <c r="CS9" i="10"/>
  <c r="BE17" i="9" s="1"/>
  <c r="BO17" i="9" s="1"/>
  <c r="EL9" i="10"/>
  <c r="CC17" i="9" s="1"/>
  <c r="CM17" i="9" s="1"/>
  <c r="CD9" i="10"/>
  <c r="AW17" i="9" s="1"/>
  <c r="BG17" i="9" s="1"/>
  <c r="A7" i="3"/>
  <c r="A18" i="9"/>
  <c r="A11" i="5"/>
  <c r="A10" i="10"/>
  <c r="F13" i="6" s="1"/>
  <c r="H10" i="5"/>
  <c r="L10" i="5" s="1"/>
  <c r="P10" i="5" s="1"/>
  <c r="T10" i="5" s="1"/>
  <c r="X10" i="5" s="1"/>
  <c r="AB10" i="5" s="1"/>
  <c r="AF10" i="5" s="1"/>
  <c r="AJ10" i="5" s="1"/>
  <c r="AN10" i="5" s="1"/>
  <c r="AR10" i="5" s="1"/>
  <c r="AV10" i="5" s="1"/>
  <c r="G10" i="5"/>
  <c r="K10" i="5" s="1"/>
  <c r="O10" i="5" s="1"/>
  <c r="S10" i="5" s="1"/>
  <c r="W10" i="5" s="1"/>
  <c r="AA10" i="5" s="1"/>
  <c r="AE10" i="5" s="1"/>
  <c r="AI10" i="5" s="1"/>
  <c r="AM10" i="5" s="1"/>
  <c r="AQ10" i="5" s="1"/>
  <c r="AU10" i="5" s="1"/>
  <c r="J10" i="5"/>
  <c r="N10" i="5" s="1"/>
  <c r="R10" i="5" s="1"/>
  <c r="V10" i="5" s="1"/>
  <c r="Z10" i="5" s="1"/>
  <c r="AD10" i="5" s="1"/>
  <c r="AH10" i="5" s="1"/>
  <c r="AL10" i="5" s="1"/>
  <c r="AP10" i="5" s="1"/>
  <c r="AT10" i="5" s="1"/>
  <c r="AX10" i="5" s="1"/>
  <c r="I10" i="5"/>
  <c r="M10" i="5" s="1"/>
  <c r="Q10" i="5" s="1"/>
  <c r="U10" i="5" s="1"/>
  <c r="Y10" i="5" s="1"/>
  <c r="AC10" i="5" s="1"/>
  <c r="AG10" i="5" s="1"/>
  <c r="AK10" i="5" s="1"/>
  <c r="AO10" i="5" s="1"/>
  <c r="AS10" i="5" s="1"/>
  <c r="AW10" i="5" s="1"/>
  <c r="V9" i="10"/>
  <c r="Q17" i="9" s="1"/>
  <c r="AA17" i="9" s="1"/>
  <c r="A9" i="11"/>
  <c r="A11" i="4"/>
  <c r="EB81" i="6" l="1"/>
  <c r="EB74" i="6"/>
  <c r="EB80" i="6"/>
  <c r="ES79" i="6"/>
  <c r="EJ26" i="9"/>
  <c r="EM26" i="9" s="1"/>
  <c r="EI26" i="9"/>
  <c r="EL26" i="9" s="1"/>
  <c r="BI9" i="5"/>
  <c r="FI8" i="10" s="1"/>
  <c r="AF8" i="13" s="1"/>
  <c r="BI10" i="5"/>
  <c r="FI9" i="10" s="1"/>
  <c r="KC2" i="12"/>
  <c r="EC2" i="9"/>
  <c r="ED2" i="9" s="1"/>
  <c r="EE2" i="9" s="1"/>
  <c r="EK26" i="9" s="1"/>
  <c r="EN26" i="9" s="1"/>
  <c r="AB1" i="1"/>
  <c r="AI44" i="1" s="1"/>
  <c r="E44" i="1" s="1"/>
  <c r="F44" i="1" s="1"/>
  <c r="BY10" i="6"/>
  <c r="J7" i="11"/>
  <c r="L7" i="11" s="1"/>
  <c r="L15" i="9"/>
  <c r="DC15" i="9" s="1"/>
  <c r="DF15" i="9" s="1"/>
  <c r="EK32" i="9"/>
  <c r="EN32" i="9" s="1"/>
  <c r="EK25" i="9"/>
  <c r="EN25" i="9" s="1"/>
  <c r="EI25" i="9"/>
  <c r="EL25" i="9" s="1"/>
  <c r="EK29" i="9"/>
  <c r="EN29" i="9" s="1"/>
  <c r="EI29" i="9"/>
  <c r="EL29" i="9" s="1"/>
  <c r="W7" i="13"/>
  <c r="EK27" i="9"/>
  <c r="EN27" i="9" s="1"/>
  <c r="EI27" i="9"/>
  <c r="EL27" i="9" s="1"/>
  <c r="EJ32" i="9"/>
  <c r="EM32" i="9" s="1"/>
  <c r="EI32" i="9"/>
  <c r="EL32" i="9" s="1"/>
  <c r="EJ25" i="9"/>
  <c r="EM25" i="9" s="1"/>
  <c r="EJ29" i="9"/>
  <c r="EM29" i="9" s="1"/>
  <c r="EK28" i="9"/>
  <c r="EN28" i="9" s="1"/>
  <c r="EJ34" i="9"/>
  <c r="EM34" i="9" s="1"/>
  <c r="EK34" i="9"/>
  <c r="EN34" i="9" s="1"/>
  <c r="EI34" i="9"/>
  <c r="EL34" i="9" s="1"/>
  <c r="EJ31" i="9"/>
  <c r="EM31" i="9" s="1"/>
  <c r="EK31" i="9"/>
  <c r="EN31" i="9" s="1"/>
  <c r="EI31" i="9"/>
  <c r="EL31" i="9" s="1"/>
  <c r="EJ27" i="9"/>
  <c r="EM27" i="9" s="1"/>
  <c r="EJ28" i="9"/>
  <c r="EM28" i="9" s="1"/>
  <c r="EI28" i="9"/>
  <c r="EL28" i="9" s="1"/>
  <c r="EK33" i="9"/>
  <c r="EN33" i="9" s="1"/>
  <c r="EI33" i="9"/>
  <c r="EL33" i="9" s="1"/>
  <c r="DE15" i="9"/>
  <c r="EB72" i="6"/>
  <c r="BI8" i="5"/>
  <c r="CM8" i="9"/>
  <c r="EO33" i="9" s="1"/>
  <c r="ER33" i="9" s="1"/>
  <c r="AL77" i="6"/>
  <c r="BB79" i="6"/>
  <c r="CR78" i="6"/>
  <c r="EO31" i="9"/>
  <c r="ER31" i="9" s="1"/>
  <c r="KD2" i="12"/>
  <c r="GV1" i="12"/>
  <c r="GV2" i="12" s="1"/>
  <c r="BF10" i="6"/>
  <c r="BF12" i="6"/>
  <c r="AH12" i="6"/>
  <c r="DZ14" i="6"/>
  <c r="DZ15" i="6"/>
  <c r="BL11" i="6"/>
  <c r="EF13" i="6"/>
  <c r="DB17" i="6"/>
  <c r="CF19" i="6"/>
  <c r="AP11" i="6"/>
  <c r="EH19" i="6"/>
  <c r="AH11" i="6"/>
  <c r="AT73" i="6"/>
  <c r="BD76" i="6"/>
  <c r="AT76" i="6"/>
  <c r="AT79" i="6"/>
  <c r="AH73" i="6"/>
  <c r="BE52" i="6"/>
  <c r="DY51" i="6"/>
  <c r="BN80" i="6"/>
  <c r="DJ74" i="6"/>
  <c r="CR77" i="6"/>
  <c r="IO2" i="12"/>
  <c r="CA1" i="12"/>
  <c r="CA2" i="12" s="1"/>
  <c r="IC2" i="12"/>
  <c r="AQ1" i="12"/>
  <c r="AQ2" i="12" s="1"/>
  <c r="JA2" i="12"/>
  <c r="DK1" i="12"/>
  <c r="DK2" i="12" s="1"/>
  <c r="JM2" i="12"/>
  <c r="EU1" i="12"/>
  <c r="EU2" i="12" s="1"/>
  <c r="FA3" i="4"/>
  <c r="S1" i="4"/>
  <c r="S3" i="4" s="1"/>
  <c r="Y1" i="12"/>
  <c r="Y2" i="12" s="1"/>
  <c r="HW2" i="12"/>
  <c r="JG2" i="12"/>
  <c r="EC1" i="12"/>
  <c r="EC2" i="12" s="1"/>
  <c r="GN3" i="4"/>
  <c r="EH1" i="4"/>
  <c r="EH3" i="4" s="1"/>
  <c r="BL12" i="6"/>
  <c r="L10" i="6"/>
  <c r="EF19" i="6"/>
  <c r="DJ16" i="6"/>
  <c r="BN11" i="6"/>
  <c r="CF17" i="6"/>
  <c r="CF16" i="6"/>
  <c r="DB10" i="6"/>
  <c r="DZ17" i="6"/>
  <c r="DJ19" i="6"/>
  <c r="DZ16" i="6"/>
  <c r="CF15" i="6"/>
  <c r="AH76" i="6"/>
  <c r="BD77" i="6"/>
  <c r="AT74" i="6"/>
  <c r="AL78" i="6"/>
  <c r="AN78" i="6" s="1"/>
  <c r="AH77" i="6"/>
  <c r="BU52" i="6"/>
  <c r="BN72" i="6"/>
  <c r="BN76" i="6"/>
  <c r="BP76" i="6" s="1"/>
  <c r="BN73" i="6"/>
  <c r="JY2" i="12"/>
  <c r="GE1" i="12"/>
  <c r="GE2" i="12" s="1"/>
  <c r="AP12" i="6"/>
  <c r="AH10" i="6"/>
  <c r="BL10" i="6"/>
  <c r="BN12" i="6"/>
  <c r="EH15" i="6"/>
  <c r="DJ11" i="6"/>
  <c r="CF14" i="6"/>
  <c r="EF15" i="6"/>
  <c r="CF18" i="6"/>
  <c r="DB13" i="6"/>
  <c r="DJ17" i="6"/>
  <c r="AL73" i="6"/>
  <c r="AH81" i="6"/>
  <c r="AL80" i="6"/>
  <c r="BD81" i="6"/>
  <c r="BD73" i="6"/>
  <c r="DY54" i="6"/>
  <c r="CI59" i="6"/>
  <c r="CI51" i="6"/>
  <c r="BN75" i="6"/>
  <c r="BN81" i="6"/>
  <c r="BN82" i="6" s="1"/>
  <c r="EH82" i="6" s="1"/>
  <c r="BR81" i="6"/>
  <c r="BN78" i="6"/>
  <c r="BR75" i="6"/>
  <c r="BX75" i="6" s="1"/>
  <c r="ES81" i="6"/>
  <c r="KK2" i="12"/>
  <c r="HO1" i="12"/>
  <c r="HO2" i="12" s="1"/>
  <c r="JS2" i="12"/>
  <c r="FM1" i="12"/>
  <c r="FM2" i="12" s="1"/>
  <c r="II2" i="12"/>
  <c r="BI1" i="12"/>
  <c r="BI2" i="12" s="1"/>
  <c r="FI3" i="4"/>
  <c r="AQ1" i="4"/>
  <c r="AQ3" i="4" s="1"/>
  <c r="FE3" i="4"/>
  <c r="AE1" i="4"/>
  <c r="AE3" i="4" s="1"/>
  <c r="IU2" i="12"/>
  <c r="CS1" i="12"/>
  <c r="CS2" i="12" s="1"/>
  <c r="EB16" i="9"/>
  <c r="EE16" i="9" s="1"/>
  <c r="EH16" i="9" s="1"/>
  <c r="EK16" i="9"/>
  <c r="EN16" i="9" s="1"/>
  <c r="EB15" i="9"/>
  <c r="EE15" i="9" s="1"/>
  <c r="EH15" i="9" s="1"/>
  <c r="EK15" i="9"/>
  <c r="EN15" i="9" s="1"/>
  <c r="CI56" i="6"/>
  <c r="CI60" i="6"/>
  <c r="O52" i="6"/>
  <c r="CJ19" i="6"/>
  <c r="CF11" i="6"/>
  <c r="DB16" i="6"/>
  <c r="DH12" i="6"/>
  <c r="DH10" i="6"/>
  <c r="R11" i="6"/>
  <c r="EH13" i="6"/>
  <c r="CJ14" i="6"/>
  <c r="DJ14" i="6"/>
  <c r="DD15" i="6"/>
  <c r="CL18" i="6"/>
  <c r="BF11" i="6"/>
  <c r="DJ13" i="6"/>
  <c r="DB11" i="6"/>
  <c r="CL16" i="6"/>
  <c r="DJ15" i="6"/>
  <c r="CH10" i="6"/>
  <c r="CH17" i="6"/>
  <c r="CZ19" i="6"/>
  <c r="CH11" i="6"/>
  <c r="EF14" i="6"/>
  <c r="CJ10" i="6"/>
  <c r="CV17" i="6"/>
  <c r="BD78" i="6"/>
  <c r="AL81" i="6"/>
  <c r="AL82" i="6" s="1"/>
  <c r="DF82" i="6" s="1"/>
  <c r="AJ74" i="6"/>
  <c r="AR78" i="6"/>
  <c r="AB77" i="6"/>
  <c r="AD76" i="6"/>
  <c r="BB77" i="6"/>
  <c r="AT75" i="6"/>
  <c r="AZ76" i="6"/>
  <c r="AH80" i="6"/>
  <c r="AN80" i="6" s="1"/>
  <c r="BD74" i="6"/>
  <c r="BD80" i="6"/>
  <c r="AT81" i="6"/>
  <c r="AB79" i="6"/>
  <c r="AD78" i="6"/>
  <c r="AL74" i="6"/>
  <c r="AJ76" i="6"/>
  <c r="AZ77" i="6"/>
  <c r="AD77" i="6"/>
  <c r="EO60" i="6"/>
  <c r="CF53" i="6"/>
  <c r="CF57" i="6"/>
  <c r="EO53" i="6"/>
  <c r="CI54" i="6"/>
  <c r="AL79" i="6"/>
  <c r="BC10" i="5"/>
  <c r="BW9" i="10" s="1"/>
  <c r="AZ10" i="5"/>
  <c r="AD9" i="10" s="1"/>
  <c r="CF58" i="6"/>
  <c r="CI53" i="6"/>
  <c r="L52" i="6"/>
  <c r="BK9" i="5"/>
  <c r="I8" i="15" s="1"/>
  <c r="O8" i="10"/>
  <c r="BF10" i="5"/>
  <c r="BA10" i="5"/>
  <c r="AS9" i="10" s="1"/>
  <c r="X9" i="13" s="1"/>
  <c r="BH11" i="5"/>
  <c r="BJ11" i="5"/>
  <c r="AY11" i="5"/>
  <c r="BI11" i="5"/>
  <c r="BB8" i="5"/>
  <c r="BB73" i="6"/>
  <c r="BG10" i="5"/>
  <c r="EE9" i="10" s="1"/>
  <c r="BE10" i="5"/>
  <c r="DA9" i="10" s="1"/>
  <c r="V7" i="3"/>
  <c r="U7" i="3"/>
  <c r="DZ19" i="6"/>
  <c r="CJ11" i="6"/>
  <c r="DB14" i="6"/>
  <c r="DD16" i="6"/>
  <c r="EH12" i="6"/>
  <c r="DT12" i="6"/>
  <c r="CH15" i="6"/>
  <c r="DZ10" i="6"/>
  <c r="CF10" i="6"/>
  <c r="AF11" i="6"/>
  <c r="DH13" i="6"/>
  <c r="EH11" i="6"/>
  <c r="DH11" i="6"/>
  <c r="EH16" i="6"/>
  <c r="EF12" i="6"/>
  <c r="CV12" i="6"/>
  <c r="EH10" i="6"/>
  <c r="DT10" i="6"/>
  <c r="EH17" i="6"/>
  <c r="CH19" i="6"/>
  <c r="DZ11" i="6"/>
  <c r="EF16" i="6"/>
  <c r="DZ12" i="6"/>
  <c r="EF10" i="6"/>
  <c r="EF17" i="6"/>
  <c r="CL11" i="6"/>
  <c r="AN11" i="6"/>
  <c r="AV78" i="6"/>
  <c r="AJ77" i="6"/>
  <c r="AR76" i="6"/>
  <c r="AZ80" i="6"/>
  <c r="AH75" i="6"/>
  <c r="AD81" i="6"/>
  <c r="BB72" i="6"/>
  <c r="BF72" i="6" s="1"/>
  <c r="AJ81" i="6"/>
  <c r="AT77" i="6"/>
  <c r="AZ74" i="6"/>
  <c r="AH72" i="6"/>
  <c r="AN72" i="6" s="1"/>
  <c r="AD75" i="6"/>
  <c r="BB81" i="6"/>
  <c r="AJ73" i="6"/>
  <c r="AZ73" i="6"/>
  <c r="AH74" i="6"/>
  <c r="BD72" i="6"/>
  <c r="AV76" i="6"/>
  <c r="AR79" i="6"/>
  <c r="AB76" i="6"/>
  <c r="CF60" i="6"/>
  <c r="CI58" i="6"/>
  <c r="CI57" i="6"/>
  <c r="CI52" i="6"/>
  <c r="BB10" i="5"/>
  <c r="BH9" i="10" s="1"/>
  <c r="BD10" i="5"/>
  <c r="CL9" i="10" s="1"/>
  <c r="BF79" i="6"/>
  <c r="ES77" i="6"/>
  <c r="ES80" i="6"/>
  <c r="EB75" i="6"/>
  <c r="CR81" i="6"/>
  <c r="DJ73" i="6"/>
  <c r="ES76" i="6"/>
  <c r="BP80" i="6"/>
  <c r="AX74" i="6"/>
  <c r="BP79" i="6"/>
  <c r="JW11" i="12"/>
  <c r="KC11" i="12" s="1"/>
  <c r="KI11" i="12" s="1"/>
  <c r="JY11" i="12"/>
  <c r="KE11" i="12" s="1"/>
  <c r="KK11" i="12" s="1"/>
  <c r="JX10" i="12"/>
  <c r="KD10" i="12" s="1"/>
  <c r="KJ10" i="12" s="1"/>
  <c r="JY10" i="12"/>
  <c r="KE10" i="12" s="1"/>
  <c r="KK10" i="12" s="1"/>
  <c r="JW10" i="12"/>
  <c r="KC10" i="12" s="1"/>
  <c r="KI10" i="12" s="1"/>
  <c r="JX11" i="12"/>
  <c r="KD11" i="12" s="1"/>
  <c r="KJ11" i="12" s="1"/>
  <c r="CR74" i="6"/>
  <c r="L73" i="6"/>
  <c r="P74" i="6"/>
  <c r="ES75" i="6"/>
  <c r="K74" i="6"/>
  <c r="T74" i="6"/>
  <c r="K73" i="6"/>
  <c r="EB76" i="6"/>
  <c r="EB79" i="6"/>
  <c r="EB78" i="6"/>
  <c r="R74" i="6"/>
  <c r="AJ9" i="11"/>
  <c r="DB16" i="9"/>
  <c r="DE16" i="9" s="1"/>
  <c r="DH16" i="9" s="1"/>
  <c r="DK16" i="9" s="1"/>
  <c r="DN16" i="9" s="1"/>
  <c r="DQ16" i="9" s="1"/>
  <c r="DT16" i="9" s="1"/>
  <c r="DW16" i="9" s="1"/>
  <c r="BX16" i="9"/>
  <c r="AD8" i="13"/>
  <c r="AR16" i="9"/>
  <c r="Z8" i="13"/>
  <c r="T16" i="9"/>
  <c r="W8" i="13"/>
  <c r="CV16" i="9"/>
  <c r="AG8" i="13"/>
  <c r="AF8" i="11"/>
  <c r="AB9" i="11"/>
  <c r="BE53" i="6"/>
  <c r="R51" i="6"/>
  <c r="AV51" i="6"/>
  <c r="AP53" i="6"/>
  <c r="AJ51" i="6"/>
  <c r="AD53" i="6"/>
  <c r="BR51" i="6"/>
  <c r="BL53" i="6"/>
  <c r="AS51" i="6"/>
  <c r="AM53" i="6"/>
  <c r="CR79" i="6"/>
  <c r="ES72" i="6"/>
  <c r="DJ76" i="6"/>
  <c r="DJ78" i="6"/>
  <c r="CR72" i="6"/>
  <c r="CR75" i="6"/>
  <c r="BH16" i="9"/>
  <c r="AB8" i="13"/>
  <c r="CN16" i="9"/>
  <c r="BP16" i="9"/>
  <c r="AC8" i="13"/>
  <c r="AJ16" i="9"/>
  <c r="Y8" i="13"/>
  <c r="AZ16" i="9"/>
  <c r="AA8" i="13"/>
  <c r="BY12" i="6"/>
  <c r="V9" i="13"/>
  <c r="AP51" i="6"/>
  <c r="AJ53" i="6"/>
  <c r="BX53" i="6"/>
  <c r="X53" i="6"/>
  <c r="BO51" i="6"/>
  <c r="BB53" i="6"/>
  <c r="AA51" i="6"/>
  <c r="U53" i="6"/>
  <c r="BL51" i="6"/>
  <c r="AY53" i="6"/>
  <c r="DJ79" i="6"/>
  <c r="DJ72" i="6"/>
  <c r="O53" i="6"/>
  <c r="BX51" i="6"/>
  <c r="BO53" i="6"/>
  <c r="BB51" i="6"/>
  <c r="AV53" i="6"/>
  <c r="AM51" i="6"/>
  <c r="AG53" i="6"/>
  <c r="U51" i="6"/>
  <c r="BR53" i="6"/>
  <c r="ES73" i="6"/>
  <c r="ES78" i="6"/>
  <c r="DJ81" i="6"/>
  <c r="DJ80" i="6"/>
  <c r="CF16" i="9"/>
  <c r="AE8" i="13"/>
  <c r="T9" i="11"/>
  <c r="L51" i="6"/>
  <c r="AD51" i="6"/>
  <c r="X51" i="6"/>
  <c r="R53" i="6"/>
  <c r="AY51" i="6"/>
  <c r="AS53" i="6"/>
  <c r="ES74" i="6"/>
  <c r="CR76" i="6"/>
  <c r="CR80" i="6"/>
  <c r="DJ77" i="6"/>
  <c r="AV9" i="11"/>
  <c r="EO58" i="6"/>
  <c r="CF56" i="6"/>
  <c r="AX80" i="6"/>
  <c r="AX81" i="6"/>
  <c r="AF81" i="6"/>
  <c r="AN76" i="6"/>
  <c r="ER20" i="6"/>
  <c r="Z80" i="6"/>
  <c r="AF80" i="6" s="1"/>
  <c r="T73" i="6"/>
  <c r="AT78" i="6"/>
  <c r="AT82" i="6" s="1"/>
  <c r="DN82" i="6" s="1"/>
  <c r="L74" i="6"/>
  <c r="AB73" i="6"/>
  <c r="P73" i="6"/>
  <c r="Z79" i="6"/>
  <c r="AZ81" i="6"/>
  <c r="BF81" i="6" s="1"/>
  <c r="Z73" i="6"/>
  <c r="AF73" i="6" s="1"/>
  <c r="AX73" i="6"/>
  <c r="CF55" i="6"/>
  <c r="L53" i="6"/>
  <c r="CF52" i="6"/>
  <c r="DY55" i="6"/>
  <c r="BE51" i="6"/>
  <c r="AF72" i="6"/>
  <c r="AN77" i="6"/>
  <c r="J74" i="6"/>
  <c r="Z78" i="6"/>
  <c r="AX79" i="6"/>
  <c r="BH79" i="6" s="1"/>
  <c r="EO51" i="6"/>
  <c r="EO54" i="6"/>
  <c r="BU51" i="6"/>
  <c r="O51" i="6"/>
  <c r="BV74" i="6"/>
  <c r="BV76" i="6"/>
  <c r="BX76" i="6" s="1"/>
  <c r="BV81" i="6"/>
  <c r="BV73" i="6"/>
  <c r="BX73" i="6" s="1"/>
  <c r="BT74" i="6"/>
  <c r="BJ81" i="6"/>
  <c r="BP81" i="6" s="1"/>
  <c r="BT72" i="6"/>
  <c r="BX72" i="6" s="1"/>
  <c r="BT77" i="6"/>
  <c r="BX77" i="6" s="1"/>
  <c r="AV82" i="6"/>
  <c r="DP82" i="6" s="1"/>
  <c r="BF75" i="6"/>
  <c r="AX75" i="6"/>
  <c r="BP75" i="6"/>
  <c r="BX80" i="6"/>
  <c r="BR79" i="6"/>
  <c r="BX79" i="6" s="1"/>
  <c r="AF75" i="6"/>
  <c r="AX77" i="6"/>
  <c r="BF78" i="6"/>
  <c r="BD82" i="6"/>
  <c r="DX82" i="6" s="1"/>
  <c r="AN79" i="6"/>
  <c r="BU53" i="6"/>
  <c r="EO55" i="6"/>
  <c r="EO59" i="6"/>
  <c r="BL82" i="6"/>
  <c r="EF82" i="6" s="1"/>
  <c r="BT78" i="6"/>
  <c r="BX78" i="6" s="1"/>
  <c r="BJ74" i="6"/>
  <c r="BP74" i="6" s="1"/>
  <c r="BJ73" i="6"/>
  <c r="BP73" i="6" s="1"/>
  <c r="BJ72" i="6"/>
  <c r="N72" i="6"/>
  <c r="AX78" i="6"/>
  <c r="AN75" i="6"/>
  <c r="Z74" i="6"/>
  <c r="AF74" i="6" s="1"/>
  <c r="AX72" i="6"/>
  <c r="V72" i="6"/>
  <c r="AN74" i="6"/>
  <c r="R73" i="6"/>
  <c r="J73" i="6"/>
  <c r="N73" i="6" s="1"/>
  <c r="AN73" i="6"/>
  <c r="EO57" i="6"/>
  <c r="EO52" i="6"/>
  <c r="BT81" i="6"/>
  <c r="BJ77" i="6"/>
  <c r="BP77" i="6" s="1"/>
  <c r="BR74" i="6"/>
  <c r="BJ78" i="6"/>
  <c r="BP78" i="6" s="1"/>
  <c r="X8" i="11"/>
  <c r="AB8" i="11"/>
  <c r="P8" i="11"/>
  <c r="AZ8" i="11"/>
  <c r="T8" i="11"/>
  <c r="H8" i="11"/>
  <c r="AY10" i="11"/>
  <c r="AQ10" i="11"/>
  <c r="AH10" i="11"/>
  <c r="W10" i="11"/>
  <c r="O10" i="11"/>
  <c r="AX10" i="11"/>
  <c r="AP10" i="11"/>
  <c r="AE10" i="11"/>
  <c r="V10" i="11"/>
  <c r="N10" i="11"/>
  <c r="AU10" i="11"/>
  <c r="AM10" i="11"/>
  <c r="AA10" i="11"/>
  <c r="S10" i="11"/>
  <c r="K10" i="11"/>
  <c r="G10" i="11"/>
  <c r="F10" i="11"/>
  <c r="AT10" i="11"/>
  <c r="AI10" i="11"/>
  <c r="Z10" i="11"/>
  <c r="R10" i="11"/>
  <c r="DD17" i="9"/>
  <c r="DG17" i="9" s="1"/>
  <c r="DJ17" i="9" s="1"/>
  <c r="DM17" i="9" s="1"/>
  <c r="DP17" i="9" s="1"/>
  <c r="DS17" i="9" s="1"/>
  <c r="DV17" i="9" s="1"/>
  <c r="DY17" i="9" s="1"/>
  <c r="AR9" i="11"/>
  <c r="AR8" i="11"/>
  <c r="AJ8" i="11"/>
  <c r="P9" i="11"/>
  <c r="AZ9" i="11"/>
  <c r="CX18" i="9"/>
  <c r="I18" i="9"/>
  <c r="S18" i="9" s="1"/>
  <c r="M18" i="9"/>
  <c r="J18" i="9"/>
  <c r="CW18" i="9"/>
  <c r="BQ18" i="9"/>
  <c r="CL18" i="9"/>
  <c r="BF18" i="9"/>
  <c r="AK18" i="9"/>
  <c r="CO18" i="9"/>
  <c r="BI18" i="9"/>
  <c r="CD18" i="9"/>
  <c r="Z18" i="9"/>
  <c r="AP18" i="9"/>
  <c r="CG18" i="9"/>
  <c r="AC18" i="9"/>
  <c r="BV18" i="9"/>
  <c r="R18" i="9"/>
  <c r="AH18" i="9"/>
  <c r="BY18" i="9"/>
  <c r="CT18" i="9"/>
  <c r="BN18" i="9"/>
  <c r="U18" i="9"/>
  <c r="BA18" i="9"/>
  <c r="AX18" i="9"/>
  <c r="AS18" i="9"/>
  <c r="P31" i="6"/>
  <c r="AN31" i="6" s="1"/>
  <c r="H9" i="11"/>
  <c r="X9" i="11"/>
  <c r="D11" i="11"/>
  <c r="D13" i="12"/>
  <c r="HT13" i="12" s="1"/>
  <c r="D13" i="4"/>
  <c r="AV8" i="11"/>
  <c r="HX12" i="12"/>
  <c r="HU12" i="12"/>
  <c r="IA12" i="12" s="1"/>
  <c r="IG12" i="12" s="1"/>
  <c r="IM12" i="12" s="1"/>
  <c r="IS12" i="12" s="1"/>
  <c r="IY12" i="12" s="1"/>
  <c r="JE12" i="12" s="1"/>
  <c r="JK12" i="12" s="1"/>
  <c r="JQ12" i="12" s="1"/>
  <c r="HY12" i="12"/>
  <c r="HV12" i="12"/>
  <c r="HZ12" i="12"/>
  <c r="HW12" i="12"/>
  <c r="IC12" i="12" s="1"/>
  <c r="II12" i="12" s="1"/>
  <c r="IO12" i="12" s="1"/>
  <c r="IU12" i="12" s="1"/>
  <c r="JA12" i="12" s="1"/>
  <c r="JG12" i="12" s="1"/>
  <c r="JM12" i="12" s="1"/>
  <c r="JS12" i="12" s="1"/>
  <c r="K17" i="9"/>
  <c r="DB17" i="9" s="1"/>
  <c r="DE17" i="9" s="1"/>
  <c r="DH17" i="9" s="1"/>
  <c r="EB36" i="6"/>
  <c r="DH33" i="6"/>
  <c r="EB32" i="6"/>
  <c r="DH35" i="6"/>
  <c r="EB37" i="6"/>
  <c r="BH31" i="6"/>
  <c r="EB34" i="6"/>
  <c r="EB33" i="6"/>
  <c r="DH37" i="6"/>
  <c r="EB35" i="6"/>
  <c r="DH36" i="6"/>
  <c r="EB30" i="6"/>
  <c r="DH34" i="6"/>
  <c r="L17" i="9"/>
  <c r="DC17" i="9" s="1"/>
  <c r="J9" i="11"/>
  <c r="L9" i="11" s="1"/>
  <c r="BJ13" i="6"/>
  <c r="BN13" i="6"/>
  <c r="BL13" i="6"/>
  <c r="BH13" i="6"/>
  <c r="BX13" i="6"/>
  <c r="AZ13" i="6"/>
  <c r="AJ13" i="6"/>
  <c r="AB13" i="6"/>
  <c r="L13" i="6"/>
  <c r="AN13" i="6"/>
  <c r="BB13" i="6"/>
  <c r="AD13" i="6"/>
  <c r="N13" i="6"/>
  <c r="BF13" i="6"/>
  <c r="AP13" i="6"/>
  <c r="AH13" i="6"/>
  <c r="R13" i="6"/>
  <c r="BD13" i="6"/>
  <c r="AF13" i="6"/>
  <c r="P13" i="6"/>
  <c r="AL13" i="6"/>
  <c r="P32" i="6"/>
  <c r="AZ32" i="6"/>
  <c r="AB32" i="6"/>
  <c r="BD32" i="6"/>
  <c r="AZ30" i="6"/>
  <c r="BD30" i="6"/>
  <c r="P30" i="6"/>
  <c r="AB30" i="6"/>
  <c r="DH32" i="6"/>
  <c r="EB38" i="6"/>
  <c r="DH30" i="6"/>
  <c r="AI15" i="9"/>
  <c r="AA15" i="9"/>
  <c r="DH15" i="9" s="1"/>
  <c r="DH39" i="6"/>
  <c r="DH31" i="6"/>
  <c r="AL8" i="11"/>
  <c r="AN8" i="11" s="1"/>
  <c r="AB16" i="9"/>
  <c r="Y17" i="9"/>
  <c r="AI17" i="9" s="1"/>
  <c r="AD9" i="11"/>
  <c r="AF9" i="11" s="1"/>
  <c r="AB15" i="9"/>
  <c r="AL7" i="11"/>
  <c r="AN7" i="11" s="1"/>
  <c r="DH38" i="6"/>
  <c r="EB39" i="6"/>
  <c r="EB31" i="6"/>
  <c r="AW49" i="1"/>
  <c r="S49" i="1" s="1"/>
  <c r="AT50" i="1"/>
  <c r="AT44" i="1"/>
  <c r="P44" i="1" s="1"/>
  <c r="AT38" i="1"/>
  <c r="P38" i="1" s="1"/>
  <c r="AW29" i="1"/>
  <c r="S29" i="1" s="1"/>
  <c r="AT30" i="1"/>
  <c r="P30" i="1" s="1"/>
  <c r="AW21" i="1"/>
  <c r="S21" i="1" s="1"/>
  <c r="AW17" i="1"/>
  <c r="S17" i="1" s="1"/>
  <c r="AW13" i="1"/>
  <c r="S13" i="1" s="1"/>
  <c r="AW9" i="1"/>
  <c r="AW5" i="1"/>
  <c r="S5" i="1" s="1"/>
  <c r="AT19" i="1"/>
  <c r="P19" i="1" s="1"/>
  <c r="AT15" i="1"/>
  <c r="P15" i="1" s="1"/>
  <c r="AT11" i="1"/>
  <c r="P11" i="1" s="1"/>
  <c r="AT7" i="1"/>
  <c r="P7" i="1" s="1"/>
  <c r="AW48" i="1"/>
  <c r="S48" i="1" s="1"/>
  <c r="AT49" i="1"/>
  <c r="P49" i="1" s="1"/>
  <c r="AT43" i="1"/>
  <c r="AW32" i="1"/>
  <c r="S32" i="1" s="1"/>
  <c r="AW28" i="1"/>
  <c r="S28" i="1" s="1"/>
  <c r="AT29" i="1"/>
  <c r="P29" i="1" s="1"/>
  <c r="AW20" i="1"/>
  <c r="S20" i="1" s="1"/>
  <c r="AW16" i="1"/>
  <c r="S16" i="1" s="1"/>
  <c r="AW12" i="1"/>
  <c r="S12" i="1" s="1"/>
  <c r="AW8" i="1"/>
  <c r="AT22" i="1"/>
  <c r="P22" i="1" s="1"/>
  <c r="AT18" i="1"/>
  <c r="P18" i="1" s="1"/>
  <c r="AT14" i="1"/>
  <c r="P14" i="1" s="1"/>
  <c r="AT10" i="1"/>
  <c r="P10" i="1" s="1"/>
  <c r="AT6" i="1"/>
  <c r="P6" i="1" s="1"/>
  <c r="AT53" i="1"/>
  <c r="P53" i="1" s="1"/>
  <c r="AT48" i="1"/>
  <c r="P48" i="1" s="1"/>
  <c r="AT41" i="1"/>
  <c r="P41" i="1" s="1"/>
  <c r="AW31" i="1"/>
  <c r="S31" i="1" s="1"/>
  <c r="AT32" i="1"/>
  <c r="P32" i="1" s="1"/>
  <c r="AT28" i="1"/>
  <c r="P28" i="1" s="1"/>
  <c r="AW19" i="1"/>
  <c r="S19" i="1" s="1"/>
  <c r="AW15" i="1"/>
  <c r="S15" i="1" s="1"/>
  <c r="AW11" i="1"/>
  <c r="S11" i="1" s="1"/>
  <c r="AW7" i="1"/>
  <c r="S7" i="1" s="1"/>
  <c r="AT21" i="1"/>
  <c r="P21" i="1" s="1"/>
  <c r="AT17" i="1"/>
  <c r="P17" i="1" s="1"/>
  <c r="AT13" i="1"/>
  <c r="P13" i="1" s="1"/>
  <c r="AT9" i="1"/>
  <c r="AT5" i="1"/>
  <c r="P5" i="1" s="1"/>
  <c r="AW41" i="1"/>
  <c r="AT51" i="1"/>
  <c r="P51" i="1" s="1"/>
  <c r="AT46" i="1"/>
  <c r="AT39" i="1"/>
  <c r="P39" i="1" s="1"/>
  <c r="AW30" i="1"/>
  <c r="S30" i="1" s="1"/>
  <c r="AT31" i="1"/>
  <c r="P31" i="1" s="1"/>
  <c r="AW22" i="1"/>
  <c r="S22" i="1" s="1"/>
  <c r="AW18" i="1"/>
  <c r="S18" i="1" s="1"/>
  <c r="AW14" i="1"/>
  <c r="S14" i="1" s="1"/>
  <c r="AW10" i="1"/>
  <c r="S10" i="1" s="1"/>
  <c r="AW6" i="1"/>
  <c r="S6" i="1" s="1"/>
  <c r="AT20" i="1"/>
  <c r="P20" i="1" s="1"/>
  <c r="AT16" i="1"/>
  <c r="P16" i="1" s="1"/>
  <c r="AT12" i="1"/>
  <c r="P12" i="1" s="1"/>
  <c r="AT8" i="1"/>
  <c r="S8" i="5"/>
  <c r="F54" i="6"/>
  <c r="F33" i="6"/>
  <c r="DA18" i="9"/>
  <c r="CZ18" i="9"/>
  <c r="CY18" i="9"/>
  <c r="S41" i="1"/>
  <c r="P50" i="1"/>
  <c r="P43" i="1"/>
  <c r="FX9" i="10"/>
  <c r="AZ10" i="10"/>
  <c r="AG18" i="9" s="1"/>
  <c r="AQ18" i="9" s="1"/>
  <c r="EL10" i="10"/>
  <c r="CC18" i="9" s="1"/>
  <c r="CM18" i="9" s="1"/>
  <c r="DW10" i="10"/>
  <c r="BU18" i="9" s="1"/>
  <c r="CE18" i="9" s="1"/>
  <c r="BO10" i="10"/>
  <c r="AO18" i="9" s="1"/>
  <c r="AY18" i="9" s="1"/>
  <c r="AK10" i="10"/>
  <c r="FP10" i="10"/>
  <c r="CS18" i="9" s="1"/>
  <c r="DH10" i="10"/>
  <c r="BM18" i="9" s="1"/>
  <c r="BW18" i="9" s="1"/>
  <c r="FA10" i="10"/>
  <c r="CK18" i="9" s="1"/>
  <c r="CU18" i="9" s="1"/>
  <c r="CS10" i="10"/>
  <c r="BE18" i="9" s="1"/>
  <c r="BO18" i="9" s="1"/>
  <c r="EO18" i="9" s="1"/>
  <c r="CD10" i="10"/>
  <c r="AW18" i="9" s="1"/>
  <c r="BG18" i="9" s="1"/>
  <c r="O10" i="10"/>
  <c r="H11" i="5"/>
  <c r="L11" i="5" s="1"/>
  <c r="P11" i="5" s="1"/>
  <c r="T11" i="5" s="1"/>
  <c r="X11" i="5" s="1"/>
  <c r="AB11" i="5" s="1"/>
  <c r="AF11" i="5" s="1"/>
  <c r="AJ11" i="5" s="1"/>
  <c r="AN11" i="5" s="1"/>
  <c r="AR11" i="5" s="1"/>
  <c r="AV11" i="5" s="1"/>
  <c r="G11" i="5"/>
  <c r="K11" i="5" s="1"/>
  <c r="O11" i="5" s="1"/>
  <c r="S11" i="5" s="1"/>
  <c r="W11" i="5" s="1"/>
  <c r="AA11" i="5" s="1"/>
  <c r="AE11" i="5" s="1"/>
  <c r="AI11" i="5" s="1"/>
  <c r="AM11" i="5" s="1"/>
  <c r="AQ11" i="5" s="1"/>
  <c r="AU11" i="5" s="1"/>
  <c r="J11" i="5"/>
  <c r="N11" i="5" s="1"/>
  <c r="R11" i="5" s="1"/>
  <c r="V11" i="5" s="1"/>
  <c r="Z11" i="5" s="1"/>
  <c r="AD11" i="5" s="1"/>
  <c r="AH11" i="5" s="1"/>
  <c r="AL11" i="5" s="1"/>
  <c r="AP11" i="5" s="1"/>
  <c r="AT11" i="5" s="1"/>
  <c r="AX11" i="5" s="1"/>
  <c r="I11" i="5"/>
  <c r="M11" i="5" s="1"/>
  <c r="Q11" i="5" s="1"/>
  <c r="U11" i="5" s="1"/>
  <c r="Y11" i="5" s="1"/>
  <c r="AC11" i="5" s="1"/>
  <c r="AG11" i="5" s="1"/>
  <c r="AK11" i="5" s="1"/>
  <c r="AO11" i="5" s="1"/>
  <c r="AS11" i="5" s="1"/>
  <c r="AW11" i="5" s="1"/>
  <c r="ET9" i="10"/>
  <c r="DP9" i="10"/>
  <c r="V10" i="10"/>
  <c r="Q18" i="9" s="1"/>
  <c r="AA18" i="9" s="1"/>
  <c r="A19" i="9"/>
  <c r="A8" i="3"/>
  <c r="A12" i="5"/>
  <c r="A11" i="10"/>
  <c r="F14" i="6" s="1"/>
  <c r="A10" i="11"/>
  <c r="A12" i="4"/>
  <c r="AF76" i="6" l="1"/>
  <c r="AN81" i="6"/>
  <c r="AF79" i="6"/>
  <c r="AR82" i="6"/>
  <c r="DL82" i="6" s="1"/>
  <c r="AP80" i="6"/>
  <c r="BF80" i="6"/>
  <c r="AI47" i="1"/>
  <c r="E47" i="1" s="1"/>
  <c r="F47" i="1" s="1"/>
  <c r="BF74" i="6"/>
  <c r="N74" i="6"/>
  <c r="AJ82" i="6"/>
  <c r="DD82" i="6" s="1"/>
  <c r="EJ33" i="9"/>
  <c r="EM33" i="9" s="1"/>
  <c r="EI30" i="9"/>
  <c r="EL30" i="9" s="1"/>
  <c r="AI45" i="1"/>
  <c r="E45" i="1" s="1"/>
  <c r="F45" i="1" s="1"/>
  <c r="EK30" i="9"/>
  <c r="EN30" i="9" s="1"/>
  <c r="AI46" i="1"/>
  <c r="E46" i="1" s="1"/>
  <c r="F46" i="1" s="1"/>
  <c r="EJ30" i="9"/>
  <c r="EM30" i="9" s="1"/>
  <c r="P46" i="1"/>
  <c r="EO28" i="9"/>
  <c r="ER28" i="9" s="1"/>
  <c r="EO27" i="9"/>
  <c r="ER27" i="9" s="1"/>
  <c r="AH82" i="6"/>
  <c r="DB82" i="6" s="1"/>
  <c r="AD82" i="6"/>
  <c r="CX82" i="6" s="1"/>
  <c r="BH80" i="6"/>
  <c r="AF77" i="6"/>
  <c r="AP77" i="6" s="1"/>
  <c r="BF77" i="6"/>
  <c r="BH77" i="6" s="1"/>
  <c r="BF73" i="6"/>
  <c r="EP16" i="9"/>
  <c r="ES16" i="9" s="1"/>
  <c r="AX76" i="6"/>
  <c r="CN8" i="9"/>
  <c r="EO34" i="9"/>
  <c r="ER34" i="9" s="1"/>
  <c r="EO26" i="9"/>
  <c r="ER26" i="9" s="1"/>
  <c r="EO25" i="9"/>
  <c r="ER25" i="9" s="1"/>
  <c r="EO16" i="9"/>
  <c r="ER16" i="9" s="1"/>
  <c r="EO29" i="9"/>
  <c r="ER29" i="9" s="1"/>
  <c r="EO15" i="9"/>
  <c r="ER15" i="9" s="1"/>
  <c r="EO32" i="9"/>
  <c r="ER32" i="9" s="1"/>
  <c r="EO30" i="9"/>
  <c r="ER30" i="9" s="1"/>
  <c r="EO17" i="9"/>
  <c r="ER17" i="9" s="1"/>
  <c r="BH81" i="6"/>
  <c r="BF76" i="6"/>
  <c r="BH76" i="6" s="1"/>
  <c r="IV2" i="12"/>
  <c r="CT1" i="12"/>
  <c r="CT2" i="12" s="1"/>
  <c r="FJ3" i="4"/>
  <c r="AR1" i="4"/>
  <c r="AR3" i="4" s="1"/>
  <c r="JT2" i="12"/>
  <c r="FN1" i="12"/>
  <c r="FN2" i="12" s="1"/>
  <c r="HX2" i="12"/>
  <c r="Z1" i="12"/>
  <c r="Z2" i="12" s="1"/>
  <c r="ER18" i="9"/>
  <c r="BX81" i="6"/>
  <c r="BB82" i="6"/>
  <c r="DV82" i="6" s="1"/>
  <c r="AZ82" i="6"/>
  <c r="DT82" i="6" s="1"/>
  <c r="BY79" i="6"/>
  <c r="GO3" i="4"/>
  <c r="EI1" i="4"/>
  <c r="EI3" i="4" s="1"/>
  <c r="JN2" i="12"/>
  <c r="EV1" i="12"/>
  <c r="EV2" i="12" s="1"/>
  <c r="ID2" i="12"/>
  <c r="AR1" i="12"/>
  <c r="AR2" i="12" s="1"/>
  <c r="AF78" i="6"/>
  <c r="AB82" i="6"/>
  <c r="CV82" i="6" s="1"/>
  <c r="FF3" i="4"/>
  <c r="AG1" i="4" s="1"/>
  <c r="AG3" i="4" s="1"/>
  <c r="AF1" i="4"/>
  <c r="AF3" i="4" s="1"/>
  <c r="IJ2" i="12"/>
  <c r="BJ1" i="12"/>
  <c r="BJ2" i="12" s="1"/>
  <c r="KL2" i="12"/>
  <c r="HP1" i="12"/>
  <c r="HP2" i="12" s="1"/>
  <c r="JZ2" i="12"/>
  <c r="GF1" i="12"/>
  <c r="GF2" i="12" s="1"/>
  <c r="BY80" i="6"/>
  <c r="JH2" i="12"/>
  <c r="ED1" i="12"/>
  <c r="ED2" i="12" s="1"/>
  <c r="FB3" i="4"/>
  <c r="U1" i="4" s="1"/>
  <c r="U3" i="4" s="1"/>
  <c r="T1" i="4"/>
  <c r="T3" i="4" s="1"/>
  <c r="JB2" i="12"/>
  <c r="DL1" i="12"/>
  <c r="DL2" i="12" s="1"/>
  <c r="IP2" i="12"/>
  <c r="CB1" i="12"/>
  <c r="CB2" i="12" s="1"/>
  <c r="KE2" i="12"/>
  <c r="GW1" i="12"/>
  <c r="GW2" i="12" s="1"/>
  <c r="EB17" i="9"/>
  <c r="EE17" i="9" s="1"/>
  <c r="EH17" i="9" s="1"/>
  <c r="EK17" i="9"/>
  <c r="EN17" i="9" s="1"/>
  <c r="DZ16" i="9"/>
  <c r="EC16" i="9" s="1"/>
  <c r="EF16" i="9" s="1"/>
  <c r="EI16" i="9"/>
  <c r="EL16" i="9" s="1"/>
  <c r="BK10" i="5"/>
  <c r="I9" i="15" s="1"/>
  <c r="AZ11" i="5"/>
  <c r="AD10" i="10" s="1"/>
  <c r="BC11" i="5"/>
  <c r="BW10" i="10" s="1"/>
  <c r="V8" i="13"/>
  <c r="J8" i="11"/>
  <c r="L8" i="11" s="1"/>
  <c r="BY11" i="6"/>
  <c r="L16" i="9"/>
  <c r="DC16" i="9" s="1"/>
  <c r="DF16" i="9" s="1"/>
  <c r="DI16" i="9" s="1"/>
  <c r="DL16" i="9" s="1"/>
  <c r="DO16" i="9" s="1"/>
  <c r="DR16" i="9" s="1"/>
  <c r="DU16" i="9" s="1"/>
  <c r="DX16" i="9" s="1"/>
  <c r="W8" i="5"/>
  <c r="BD8" i="5" s="1"/>
  <c r="CL7" i="10" s="1"/>
  <c r="BC8" i="5"/>
  <c r="BW7" i="10" s="1"/>
  <c r="Z7" i="13" s="1"/>
  <c r="BH7" i="10"/>
  <c r="BF11" i="5"/>
  <c r="DP10" i="10" s="1"/>
  <c r="BD11" i="5"/>
  <c r="BA11" i="5"/>
  <c r="AS10" i="10" s="1"/>
  <c r="X10" i="13" s="1"/>
  <c r="U8" i="3"/>
  <c r="V8" i="3"/>
  <c r="BB11" i="5"/>
  <c r="AY12" i="5"/>
  <c r="BH12" i="5"/>
  <c r="BI12" i="5"/>
  <c r="BJ12" i="5"/>
  <c r="BE11" i="5"/>
  <c r="BG11" i="5"/>
  <c r="EE10" i="10" s="1"/>
  <c r="AP75" i="6"/>
  <c r="AP76" i="6"/>
  <c r="BY77" i="6"/>
  <c r="V74" i="6"/>
  <c r="X74" i="6" s="1"/>
  <c r="BH74" i="6"/>
  <c r="JY12" i="12"/>
  <c r="KE12" i="12" s="1"/>
  <c r="KK12" i="12" s="1"/>
  <c r="JW12" i="12"/>
  <c r="KC12" i="12" s="1"/>
  <c r="KI12" i="12" s="1"/>
  <c r="BY78" i="6"/>
  <c r="IE12" i="12"/>
  <c r="IK12" i="12" s="1"/>
  <c r="IQ12" i="12" s="1"/>
  <c r="IW12" i="12" s="1"/>
  <c r="JC12" i="12" s="1"/>
  <c r="JI12" i="12" s="1"/>
  <c r="JO12" i="12" s="1"/>
  <c r="JU12" i="12" s="1"/>
  <c r="KA12" i="12" s="1"/>
  <c r="KG12" i="12" s="1"/>
  <c r="KM12" i="12" s="1"/>
  <c r="R75" i="6"/>
  <c r="BR82" i="6"/>
  <c r="EL82" i="6" s="1"/>
  <c r="AP74" i="6"/>
  <c r="BH73" i="6"/>
  <c r="J75" i="6"/>
  <c r="BV82" i="6"/>
  <c r="EP82" i="6" s="1"/>
  <c r="IF12" i="12"/>
  <c r="IL12" i="12" s="1"/>
  <c r="IR12" i="12" s="1"/>
  <c r="IX12" i="12" s="1"/>
  <c r="JD12" i="12" s="1"/>
  <c r="JJ12" i="12" s="1"/>
  <c r="JP12" i="12" s="1"/>
  <c r="JV12" i="12" s="1"/>
  <c r="KB12" i="12" s="1"/>
  <c r="KH12" i="12" s="1"/>
  <c r="KN12" i="12" s="1"/>
  <c r="T75" i="6"/>
  <c r="ID12" i="12"/>
  <c r="IJ12" i="12" s="1"/>
  <c r="IP12" i="12" s="1"/>
  <c r="IV12" i="12" s="1"/>
  <c r="JB12" i="12" s="1"/>
  <c r="JH12" i="12" s="1"/>
  <c r="JN12" i="12" s="1"/>
  <c r="JT12" i="12" s="1"/>
  <c r="JZ12" i="12" s="1"/>
  <c r="KF12" i="12" s="1"/>
  <c r="KL12" i="12" s="1"/>
  <c r="P75" i="6"/>
  <c r="L75" i="6"/>
  <c r="IB12" i="12"/>
  <c r="IH12" i="12" s="1"/>
  <c r="IN12" i="12" s="1"/>
  <c r="IT12" i="12" s="1"/>
  <c r="IZ12" i="12" s="1"/>
  <c r="JF12" i="12" s="1"/>
  <c r="JL12" i="12" s="1"/>
  <c r="JR12" i="12" s="1"/>
  <c r="K75" i="6"/>
  <c r="DI15" i="9"/>
  <c r="T10" i="11"/>
  <c r="EF35" i="6"/>
  <c r="EF30" i="6"/>
  <c r="AR10" i="11"/>
  <c r="BL31" i="6"/>
  <c r="AR17" i="9"/>
  <c r="Z9" i="13"/>
  <c r="CV17" i="9"/>
  <c r="AG9" i="13"/>
  <c r="BH17" i="9"/>
  <c r="AB9" i="13"/>
  <c r="BX17" i="9"/>
  <c r="AD9" i="13"/>
  <c r="AJ17" i="9"/>
  <c r="Y9" i="13"/>
  <c r="AZ17" i="9"/>
  <c r="AA9" i="13"/>
  <c r="T17" i="9"/>
  <c r="DF17" i="9" s="1"/>
  <c r="W9" i="13"/>
  <c r="BP17" i="9"/>
  <c r="EP17" i="9" s="1"/>
  <c r="AC9" i="13"/>
  <c r="H10" i="11"/>
  <c r="X10" i="11"/>
  <c r="CF17" i="9"/>
  <c r="AE9" i="13"/>
  <c r="BY13" i="6"/>
  <c r="V10" i="13"/>
  <c r="BL54" i="6"/>
  <c r="AA54" i="6"/>
  <c r="AD54" i="6"/>
  <c r="BX54" i="6"/>
  <c r="X54" i="6"/>
  <c r="AV54" i="6"/>
  <c r="L54" i="6"/>
  <c r="AS54" i="6"/>
  <c r="BR54" i="6"/>
  <c r="AP54" i="6"/>
  <c r="AJ54" i="6"/>
  <c r="BO54" i="6"/>
  <c r="O54" i="6"/>
  <c r="BE54" i="6"/>
  <c r="AG54" i="6"/>
  <c r="AY54" i="6"/>
  <c r="R54" i="6"/>
  <c r="U54" i="6"/>
  <c r="AM54" i="6"/>
  <c r="BB54" i="6"/>
  <c r="BU54" i="6"/>
  <c r="CN17" i="9"/>
  <c r="AF9" i="13"/>
  <c r="BH78" i="6"/>
  <c r="AP79" i="6"/>
  <c r="BY81" i="6"/>
  <c r="BY75" i="6"/>
  <c r="AP81" i="6"/>
  <c r="V21" i="1"/>
  <c r="EF33" i="6"/>
  <c r="BH72" i="6"/>
  <c r="AX82" i="6"/>
  <c r="DR82" i="6" s="1"/>
  <c r="AN82" i="6"/>
  <c r="DH82" i="6" s="1"/>
  <c r="BP72" i="6"/>
  <c r="BJ82" i="6"/>
  <c r="ED82" i="6" s="1"/>
  <c r="BY73" i="6"/>
  <c r="V73" i="6"/>
  <c r="X73" i="6" s="1"/>
  <c r="BX74" i="6"/>
  <c r="BX82" i="6" s="1"/>
  <c r="ER82" i="6" s="1"/>
  <c r="AP78" i="6"/>
  <c r="Z82" i="6"/>
  <c r="CT82" i="6" s="1"/>
  <c r="BF82" i="6"/>
  <c r="DZ82" i="6" s="1"/>
  <c r="X72" i="6"/>
  <c r="BH75" i="6"/>
  <c r="BT82" i="6"/>
  <c r="EN82" i="6" s="1"/>
  <c r="BY76" i="6"/>
  <c r="AF82" i="6"/>
  <c r="CZ82" i="6" s="1"/>
  <c r="AP72" i="6"/>
  <c r="AP73" i="6"/>
  <c r="EF37" i="6"/>
  <c r="K18" i="9"/>
  <c r="AB10" i="11"/>
  <c r="V20" i="1"/>
  <c r="AU11" i="11"/>
  <c r="AM11" i="11"/>
  <c r="AA11" i="11"/>
  <c r="AT11" i="11"/>
  <c r="AI11" i="11"/>
  <c r="Z11" i="11"/>
  <c r="AY11" i="11"/>
  <c r="AQ11" i="11"/>
  <c r="AH11" i="11"/>
  <c r="AJ11" i="11" s="1"/>
  <c r="W11" i="11"/>
  <c r="AX11" i="11"/>
  <c r="AZ11" i="11" s="1"/>
  <c r="AP11" i="11"/>
  <c r="AE11" i="11"/>
  <c r="V11" i="11"/>
  <c r="R11" i="11"/>
  <c r="O11" i="11"/>
  <c r="N11" i="11"/>
  <c r="S11" i="11"/>
  <c r="K11" i="11"/>
  <c r="G11" i="11"/>
  <c r="F11" i="11"/>
  <c r="DD18" i="9"/>
  <c r="D12" i="11"/>
  <c r="D14" i="12"/>
  <c r="HT14" i="12" s="1"/>
  <c r="D14" i="4"/>
  <c r="CX19" i="9"/>
  <c r="CY19" i="9" s="1"/>
  <c r="I19" i="9"/>
  <c r="S19" i="9" s="1"/>
  <c r="M19" i="9"/>
  <c r="J19" i="9"/>
  <c r="CG19" i="9"/>
  <c r="BV19" i="9"/>
  <c r="AC19" i="9"/>
  <c r="AH19" i="9"/>
  <c r="BY19" i="9"/>
  <c r="Z19" i="9"/>
  <c r="CT19" i="9"/>
  <c r="BN19" i="9"/>
  <c r="R19" i="9"/>
  <c r="CW19" i="9"/>
  <c r="BQ19" i="9"/>
  <c r="CL19" i="9"/>
  <c r="BF19" i="9"/>
  <c r="U19" i="9"/>
  <c r="AK19" i="9"/>
  <c r="BA19" i="9"/>
  <c r="AS19" i="9"/>
  <c r="CO19" i="9"/>
  <c r="BI19" i="9"/>
  <c r="CD19" i="9"/>
  <c r="AP19" i="9"/>
  <c r="AX19" i="9"/>
  <c r="DK17" i="9"/>
  <c r="DN17" i="9" s="1"/>
  <c r="DQ17" i="9" s="1"/>
  <c r="DT17" i="9" s="1"/>
  <c r="DW17" i="9" s="1"/>
  <c r="EF36" i="6"/>
  <c r="DB18" i="9"/>
  <c r="DE18" i="9" s="1"/>
  <c r="DH18" i="9" s="1"/>
  <c r="AJ10" i="11"/>
  <c r="HV13" i="12"/>
  <c r="HZ13" i="12"/>
  <c r="HW13" i="12"/>
  <c r="HX13" i="12"/>
  <c r="HU13" i="12"/>
  <c r="HY13" i="12"/>
  <c r="DG18" i="9"/>
  <c r="DJ18" i="9" s="1"/>
  <c r="DM18" i="9" s="1"/>
  <c r="DP18" i="9" s="1"/>
  <c r="DS18" i="9" s="1"/>
  <c r="DV18" i="9" s="1"/>
  <c r="DY18" i="9" s="1"/>
  <c r="AV10" i="11"/>
  <c r="P10" i="11"/>
  <c r="AZ10" i="11"/>
  <c r="EF32" i="6"/>
  <c r="EF38" i="6"/>
  <c r="V6" i="1"/>
  <c r="EF34" i="6"/>
  <c r="DK15" i="9"/>
  <c r="DN15" i="9" s="1"/>
  <c r="DQ15" i="9" s="1"/>
  <c r="DT15" i="9" s="1"/>
  <c r="AN32" i="6"/>
  <c r="AN30" i="6"/>
  <c r="BJ14" i="6"/>
  <c r="BN14" i="6"/>
  <c r="BL14" i="6"/>
  <c r="BH14" i="6"/>
  <c r="BD14" i="6"/>
  <c r="AN14" i="6"/>
  <c r="AF14" i="6"/>
  <c r="P14" i="6"/>
  <c r="AZ14" i="6"/>
  <c r="L14" i="6"/>
  <c r="BF14" i="6"/>
  <c r="AH14" i="6"/>
  <c r="R14" i="6"/>
  <c r="BB14" i="6"/>
  <c r="AL14" i="6"/>
  <c r="AD14" i="6"/>
  <c r="N14" i="6"/>
  <c r="BX14" i="6"/>
  <c r="AJ14" i="6"/>
  <c r="AB14" i="6"/>
  <c r="AP14" i="6"/>
  <c r="AZ33" i="6"/>
  <c r="AB33" i="6"/>
  <c r="BD33" i="6"/>
  <c r="P33" i="6"/>
  <c r="EF31" i="6"/>
  <c r="BH32" i="6"/>
  <c r="BL32" i="6" s="1"/>
  <c r="AL9" i="11"/>
  <c r="AN9" i="11" s="1"/>
  <c r="AB17" i="9"/>
  <c r="L18" i="9"/>
  <c r="DC18" i="9" s="1"/>
  <c r="J10" i="11"/>
  <c r="L10" i="11" s="1"/>
  <c r="Y18" i="9"/>
  <c r="AI18" i="9" s="1"/>
  <c r="AD10" i="11"/>
  <c r="AF10" i="11" s="1"/>
  <c r="EF39" i="6"/>
  <c r="BH30" i="6"/>
  <c r="V19" i="1"/>
  <c r="V18" i="1"/>
  <c r="V22" i="1"/>
  <c r="F55" i="6"/>
  <c r="F34" i="6"/>
  <c r="V5" i="1"/>
  <c r="CZ19" i="9"/>
  <c r="V7" i="1"/>
  <c r="V48" i="1"/>
  <c r="V49" i="1"/>
  <c r="P52" i="1"/>
  <c r="P54" i="1" s="1"/>
  <c r="P45" i="1"/>
  <c r="P47" i="1" s="1"/>
  <c r="V41" i="1"/>
  <c r="FX10" i="10"/>
  <c r="FA11" i="10"/>
  <c r="CK19" i="9" s="1"/>
  <c r="CU19" i="9" s="1"/>
  <c r="DW11" i="10"/>
  <c r="BU19" i="9" s="1"/>
  <c r="CE19" i="9" s="1"/>
  <c r="FP11" i="10"/>
  <c r="CS19" i="9" s="1"/>
  <c r="EL11" i="10"/>
  <c r="CC19" i="9" s="1"/>
  <c r="CM19" i="9" s="1"/>
  <c r="CD11" i="10"/>
  <c r="AW19" i="9" s="1"/>
  <c r="BG19" i="9" s="1"/>
  <c r="AK11" i="10"/>
  <c r="BO11" i="10"/>
  <c r="AO19" i="9" s="1"/>
  <c r="AY19" i="9" s="1"/>
  <c r="DH11" i="10"/>
  <c r="BM19" i="9" s="1"/>
  <c r="BW19" i="9" s="1"/>
  <c r="AZ11" i="10"/>
  <c r="AG19" i="9" s="1"/>
  <c r="AQ19" i="9" s="1"/>
  <c r="CS11" i="10"/>
  <c r="BE19" i="9" s="1"/>
  <c r="BO19" i="9" s="1"/>
  <c r="EO19" i="9" s="1"/>
  <c r="V11" i="10"/>
  <c r="Q19" i="9" s="1"/>
  <c r="AA19" i="9" s="1"/>
  <c r="ET10" i="10"/>
  <c r="A11" i="11"/>
  <c r="A13" i="4"/>
  <c r="BH10" i="10"/>
  <c r="DA10" i="10"/>
  <c r="O11" i="10"/>
  <c r="H12" i="5"/>
  <c r="L12" i="5" s="1"/>
  <c r="P12" i="5" s="1"/>
  <c r="T12" i="5" s="1"/>
  <c r="X12" i="5" s="1"/>
  <c r="AB12" i="5" s="1"/>
  <c r="AF12" i="5" s="1"/>
  <c r="AJ12" i="5" s="1"/>
  <c r="AN12" i="5" s="1"/>
  <c r="AR12" i="5" s="1"/>
  <c r="AV12" i="5" s="1"/>
  <c r="G12" i="5"/>
  <c r="K12" i="5" s="1"/>
  <c r="O12" i="5" s="1"/>
  <c r="S12" i="5" s="1"/>
  <c r="W12" i="5" s="1"/>
  <c r="AA12" i="5" s="1"/>
  <c r="AE12" i="5" s="1"/>
  <c r="AI12" i="5" s="1"/>
  <c r="AM12" i="5" s="1"/>
  <c r="AQ12" i="5" s="1"/>
  <c r="AU12" i="5" s="1"/>
  <c r="J12" i="5"/>
  <c r="N12" i="5" s="1"/>
  <c r="R12" i="5" s="1"/>
  <c r="V12" i="5" s="1"/>
  <c r="Z12" i="5" s="1"/>
  <c r="AD12" i="5" s="1"/>
  <c r="AH12" i="5" s="1"/>
  <c r="AL12" i="5" s="1"/>
  <c r="AP12" i="5" s="1"/>
  <c r="AT12" i="5" s="1"/>
  <c r="AX12" i="5" s="1"/>
  <c r="I12" i="5"/>
  <c r="M12" i="5" s="1"/>
  <c r="Q12" i="5" s="1"/>
  <c r="U12" i="5" s="1"/>
  <c r="Y12" i="5" s="1"/>
  <c r="AC12" i="5" s="1"/>
  <c r="AG12" i="5" s="1"/>
  <c r="AK12" i="5" s="1"/>
  <c r="AO12" i="5" s="1"/>
  <c r="AS12" i="5" s="1"/>
  <c r="AW12" i="5" s="1"/>
  <c r="A20" i="9"/>
  <c r="A9" i="3"/>
  <c r="A13" i="5"/>
  <c r="A12" i="10"/>
  <c r="F15" i="6" s="1"/>
  <c r="AA8" i="5"/>
  <c r="BE8" i="5" s="1"/>
  <c r="CL10" i="10"/>
  <c r="FI10" i="10"/>
  <c r="AN33" i="6" l="1"/>
  <c r="X11" i="11"/>
  <c r="O8" i="15"/>
  <c r="AR11" i="11"/>
  <c r="CO8" i="9"/>
  <c r="EQ19" i="9" s="1"/>
  <c r="ET19" i="9" s="1"/>
  <c r="EP32" i="9"/>
  <c r="ES32" i="9" s="1"/>
  <c r="EP28" i="9"/>
  <c r="ES28" i="9" s="1"/>
  <c r="EP27" i="9"/>
  <c r="ES27" i="9" s="1"/>
  <c r="EP34" i="9"/>
  <c r="ES34" i="9" s="1"/>
  <c r="EP25" i="9"/>
  <c r="ES25" i="9" s="1"/>
  <c r="EP29" i="9"/>
  <c r="ES29" i="9" s="1"/>
  <c r="EP33" i="9"/>
  <c r="ES33" i="9" s="1"/>
  <c r="EP30" i="9"/>
  <c r="ES30" i="9" s="1"/>
  <c r="EP26" i="9"/>
  <c r="ES26" i="9" s="1"/>
  <c r="EP31" i="9"/>
  <c r="ES31" i="9" s="1"/>
  <c r="JO2" i="12"/>
  <c r="EW1" i="12"/>
  <c r="EW2" i="12" s="1"/>
  <c r="KF2" i="12"/>
  <c r="GX1" i="12"/>
  <c r="GX2" i="12" s="1"/>
  <c r="JC2" i="12"/>
  <c r="DM1" i="12"/>
  <c r="DM2" i="12" s="1"/>
  <c r="KA2" i="12"/>
  <c r="GG1" i="12"/>
  <c r="GG2" i="12" s="1"/>
  <c r="IK2" i="12"/>
  <c r="BK1" i="12"/>
  <c r="BK2" i="12" s="1"/>
  <c r="HY2" i="12"/>
  <c r="AA1" i="12"/>
  <c r="AA2" i="12" s="1"/>
  <c r="FL3" i="4"/>
  <c r="AS1" i="4"/>
  <c r="AS3" i="4" s="1"/>
  <c r="JI2" i="12"/>
  <c r="EE1" i="12"/>
  <c r="EE2" i="12" s="1"/>
  <c r="IE2" i="12"/>
  <c r="AS1" i="12"/>
  <c r="AS2" i="12" s="1"/>
  <c r="GP3" i="4"/>
  <c r="EJ1" i="4"/>
  <c r="EJ3" i="4" s="1"/>
  <c r="IQ2" i="12"/>
  <c r="CC1" i="12"/>
  <c r="CC2" i="12" s="1"/>
  <c r="KM2" i="12"/>
  <c r="HQ1" i="12"/>
  <c r="HQ2" i="12" s="1"/>
  <c r="JU2" i="12"/>
  <c r="FO1" i="12"/>
  <c r="FO2" i="12" s="1"/>
  <c r="IW2" i="12"/>
  <c r="CU1" i="12"/>
  <c r="CU2" i="12" s="1"/>
  <c r="ES17" i="9"/>
  <c r="ER19" i="9"/>
  <c r="DW15" i="9"/>
  <c r="DZ15" i="9" s="1"/>
  <c r="EC15" i="9" s="1"/>
  <c r="EF15" i="9" s="1"/>
  <c r="EA16" i="9"/>
  <c r="ED16" i="9" s="1"/>
  <c r="EG16" i="9" s="1"/>
  <c r="EJ16" i="9"/>
  <c r="EM16" i="9" s="1"/>
  <c r="P8" i="15" s="1"/>
  <c r="EB18" i="9"/>
  <c r="EE18" i="9" s="1"/>
  <c r="EH18" i="9" s="1"/>
  <c r="EK18" i="9"/>
  <c r="EN18" i="9" s="1"/>
  <c r="DZ17" i="9"/>
  <c r="EC17" i="9" s="1"/>
  <c r="EF17" i="9" s="1"/>
  <c r="EI17" i="9"/>
  <c r="EL17" i="9" s="1"/>
  <c r="O9" i="15" s="1"/>
  <c r="AR15" i="9"/>
  <c r="BK11" i="5"/>
  <c r="I10" i="15" s="1"/>
  <c r="BI13" i="5"/>
  <c r="BH13" i="5"/>
  <c r="AY13" i="5"/>
  <c r="O12" i="10" s="1"/>
  <c r="V12" i="13" s="1"/>
  <c r="BJ13" i="5"/>
  <c r="BF12" i="5"/>
  <c r="DP11" i="10" s="1"/>
  <c r="BE12" i="5"/>
  <c r="DA11" i="10" s="1"/>
  <c r="BB12" i="5"/>
  <c r="BH11" i="10" s="1"/>
  <c r="BD12" i="5"/>
  <c r="CL11" i="10" s="1"/>
  <c r="BC12" i="5"/>
  <c r="BA12" i="5"/>
  <c r="AS11" i="10" s="1"/>
  <c r="X11" i="13" s="1"/>
  <c r="BG12" i="5"/>
  <c r="EE11" i="10" s="1"/>
  <c r="AJ15" i="9"/>
  <c r="DL15" i="9" s="1"/>
  <c r="Y7" i="13"/>
  <c r="V9" i="3"/>
  <c r="U9" i="3"/>
  <c r="AZ12" i="5"/>
  <c r="AD11" i="10" s="1"/>
  <c r="DA19" i="9"/>
  <c r="JX12" i="12"/>
  <c r="KD12" i="12" s="1"/>
  <c r="KJ12" i="12" s="1"/>
  <c r="IC13" i="12"/>
  <c r="II13" i="12" s="1"/>
  <c r="IO13" i="12" s="1"/>
  <c r="IU13" i="12" s="1"/>
  <c r="JA13" i="12" s="1"/>
  <c r="JG13" i="12" s="1"/>
  <c r="JM13" i="12" s="1"/>
  <c r="JS13" i="12" s="1"/>
  <c r="L76" i="6"/>
  <c r="IE13" i="12"/>
  <c r="IK13" i="12" s="1"/>
  <c r="IQ13" i="12" s="1"/>
  <c r="IW13" i="12" s="1"/>
  <c r="JC13" i="12" s="1"/>
  <c r="JI13" i="12" s="1"/>
  <c r="JO13" i="12" s="1"/>
  <c r="JU13" i="12" s="1"/>
  <c r="KA13" i="12" s="1"/>
  <c r="KG13" i="12" s="1"/>
  <c r="KM13" i="12" s="1"/>
  <c r="R76" i="6"/>
  <c r="IF13" i="12"/>
  <c r="IL13" i="12" s="1"/>
  <c r="IR13" i="12" s="1"/>
  <c r="IX13" i="12" s="1"/>
  <c r="JD13" i="12" s="1"/>
  <c r="JJ13" i="12" s="1"/>
  <c r="JP13" i="12" s="1"/>
  <c r="JV13" i="12" s="1"/>
  <c r="KB13" i="12" s="1"/>
  <c r="KH13" i="12" s="1"/>
  <c r="KN13" i="12" s="1"/>
  <c r="T76" i="6"/>
  <c r="V75" i="6"/>
  <c r="IA13" i="12"/>
  <c r="IG13" i="12" s="1"/>
  <c r="IM13" i="12" s="1"/>
  <c r="IS13" i="12" s="1"/>
  <c r="IY13" i="12" s="1"/>
  <c r="JE13" i="12" s="1"/>
  <c r="JK13" i="12" s="1"/>
  <c r="JQ13" i="12" s="1"/>
  <c r="J76" i="6"/>
  <c r="IB13" i="12"/>
  <c r="IH13" i="12" s="1"/>
  <c r="IN13" i="12" s="1"/>
  <c r="IT13" i="12" s="1"/>
  <c r="IZ13" i="12" s="1"/>
  <c r="JF13" i="12" s="1"/>
  <c r="JL13" i="12" s="1"/>
  <c r="JR13" i="12" s="1"/>
  <c r="K76" i="6"/>
  <c r="N75" i="6"/>
  <c r="ID13" i="12"/>
  <c r="IJ13" i="12" s="1"/>
  <c r="IP13" i="12" s="1"/>
  <c r="IV13" i="12" s="1"/>
  <c r="JB13" i="12" s="1"/>
  <c r="JH13" i="12" s="1"/>
  <c r="JN13" i="12" s="1"/>
  <c r="JT13" i="12" s="1"/>
  <c r="JZ13" i="12" s="1"/>
  <c r="KF13" i="12" s="1"/>
  <c r="KL13" i="12" s="1"/>
  <c r="P76" i="6"/>
  <c r="CN18" i="9"/>
  <c r="AF10" i="13"/>
  <c r="BY14" i="6"/>
  <c r="V11" i="13"/>
  <c r="CF18" i="9"/>
  <c r="AE10" i="13"/>
  <c r="AZ18" i="9"/>
  <c r="AA10" i="13"/>
  <c r="BX18" i="9"/>
  <c r="AD10" i="13"/>
  <c r="AR18" i="9"/>
  <c r="Z10" i="13"/>
  <c r="BY74" i="6"/>
  <c r="T18" i="9"/>
  <c r="DF18" i="9" s="1"/>
  <c r="W10" i="13"/>
  <c r="BP18" i="9"/>
  <c r="EP18" i="9" s="1"/>
  <c r="AC10" i="13"/>
  <c r="CV18" i="9"/>
  <c r="AG10" i="13"/>
  <c r="BB55" i="6"/>
  <c r="X55" i="6"/>
  <c r="AG55" i="6"/>
  <c r="BL55" i="6"/>
  <c r="O55" i="6"/>
  <c r="BU55" i="6"/>
  <c r="AP55" i="6"/>
  <c r="BO55" i="6"/>
  <c r="AY55" i="6"/>
  <c r="BE55" i="6"/>
  <c r="AD55" i="6"/>
  <c r="AV55" i="6"/>
  <c r="AA55" i="6"/>
  <c r="BR55" i="6"/>
  <c r="L55" i="6"/>
  <c r="BX55" i="6"/>
  <c r="R55" i="6"/>
  <c r="AJ55" i="6"/>
  <c r="AM55" i="6"/>
  <c r="U55" i="6"/>
  <c r="AS55" i="6"/>
  <c r="AP82" i="6"/>
  <c r="DJ82" i="6" s="1"/>
  <c r="BH18" i="9"/>
  <c r="AB10" i="13"/>
  <c r="AZ15" i="9"/>
  <c r="AA7" i="13"/>
  <c r="AJ18" i="9"/>
  <c r="Y10" i="13"/>
  <c r="BH82" i="6"/>
  <c r="EB82" i="6" s="1"/>
  <c r="BP82" i="6"/>
  <c r="EJ82" i="6" s="1"/>
  <c r="BY72" i="6"/>
  <c r="AB11" i="11"/>
  <c r="AV11" i="11"/>
  <c r="D13" i="11"/>
  <c r="D15" i="12"/>
  <c r="HT15" i="12" s="1"/>
  <c r="D15" i="4"/>
  <c r="CX20" i="9"/>
  <c r="M20" i="9"/>
  <c r="I20" i="9"/>
  <c r="S20" i="9" s="1"/>
  <c r="J20" i="9"/>
  <c r="CW20" i="9"/>
  <c r="BQ20" i="9"/>
  <c r="AC20" i="9"/>
  <c r="CL20" i="9"/>
  <c r="BF20" i="9"/>
  <c r="AS20" i="9"/>
  <c r="CO20" i="9"/>
  <c r="BI20" i="9"/>
  <c r="CD20" i="9"/>
  <c r="U20" i="9"/>
  <c r="AK20" i="9"/>
  <c r="AH20" i="9"/>
  <c r="CG20" i="9"/>
  <c r="R20" i="9"/>
  <c r="BV20" i="9"/>
  <c r="BA20" i="9"/>
  <c r="AP20" i="9"/>
  <c r="BY20" i="9"/>
  <c r="CT20" i="9"/>
  <c r="BN20" i="9"/>
  <c r="Z20" i="9"/>
  <c r="AX20" i="9"/>
  <c r="DD19" i="9"/>
  <c r="DG19" i="9" s="1"/>
  <c r="DJ19" i="9" s="1"/>
  <c r="DM19" i="9" s="1"/>
  <c r="DP19" i="9" s="1"/>
  <c r="DS19" i="9" s="1"/>
  <c r="DV19" i="9" s="1"/>
  <c r="DY19" i="9" s="1"/>
  <c r="HX14" i="12"/>
  <c r="HU14" i="12"/>
  <c r="HY14" i="12"/>
  <c r="HV14" i="12"/>
  <c r="HZ14" i="12"/>
  <c r="HW14" i="12"/>
  <c r="H11" i="11"/>
  <c r="P11" i="11"/>
  <c r="AX12" i="11"/>
  <c r="AP12" i="11"/>
  <c r="AE12" i="11"/>
  <c r="V12" i="11"/>
  <c r="N12" i="11"/>
  <c r="AU12" i="11"/>
  <c r="AM12" i="11"/>
  <c r="AA12" i="11"/>
  <c r="S12" i="11"/>
  <c r="K12" i="11"/>
  <c r="AT12" i="11"/>
  <c r="AI12" i="11"/>
  <c r="Z12" i="11"/>
  <c r="R12" i="11"/>
  <c r="AY12" i="11"/>
  <c r="AQ12" i="11"/>
  <c r="AH12" i="11"/>
  <c r="W12" i="11"/>
  <c r="O12" i="11"/>
  <c r="G12" i="11"/>
  <c r="F12" i="11"/>
  <c r="DK18" i="9"/>
  <c r="DN18" i="9" s="1"/>
  <c r="DQ18" i="9" s="1"/>
  <c r="DT18" i="9" s="1"/>
  <c r="DW18" i="9" s="1"/>
  <c r="K19" i="9"/>
  <c r="DB19" i="9" s="1"/>
  <c r="DE19" i="9" s="1"/>
  <c r="DH19" i="9" s="1"/>
  <c r="T11" i="11"/>
  <c r="DI17" i="9"/>
  <c r="DL17" i="9" s="1"/>
  <c r="DO17" i="9" s="1"/>
  <c r="DR17" i="9" s="1"/>
  <c r="DU17" i="9" s="1"/>
  <c r="DX17" i="9" s="1"/>
  <c r="BH33" i="6"/>
  <c r="BL33" i="6" s="1"/>
  <c r="BL30" i="6"/>
  <c r="L19" i="9"/>
  <c r="DC19" i="9" s="1"/>
  <c r="J11" i="11"/>
  <c r="L11" i="11" s="1"/>
  <c r="AL10" i="11"/>
  <c r="AN10" i="11" s="1"/>
  <c r="AB18" i="9"/>
  <c r="Y19" i="9"/>
  <c r="AI19" i="9" s="1"/>
  <c r="AD11" i="11"/>
  <c r="AF11" i="11" s="1"/>
  <c r="AZ34" i="6"/>
  <c r="P34" i="6"/>
  <c r="BD34" i="6"/>
  <c r="AB34" i="6"/>
  <c r="BJ15" i="6"/>
  <c r="BN15" i="6"/>
  <c r="BL15" i="6"/>
  <c r="BH15" i="6"/>
  <c r="BX15" i="6"/>
  <c r="AZ15" i="6"/>
  <c r="AJ15" i="6"/>
  <c r="AB15" i="6"/>
  <c r="L15" i="6"/>
  <c r="BD15" i="6"/>
  <c r="AF15" i="6"/>
  <c r="P15" i="6"/>
  <c r="BB15" i="6"/>
  <c r="AD15" i="6"/>
  <c r="BF15" i="6"/>
  <c r="AP15" i="6"/>
  <c r="AH15" i="6"/>
  <c r="R15" i="6"/>
  <c r="AN15" i="6"/>
  <c r="AL15" i="6"/>
  <c r="N15" i="6"/>
  <c r="F56" i="6"/>
  <c r="F35" i="6"/>
  <c r="DA20" i="9"/>
  <c r="CY20" i="9"/>
  <c r="CZ20" i="9"/>
  <c r="FX11" i="10"/>
  <c r="FA12" i="10"/>
  <c r="CK20" i="9" s="1"/>
  <c r="CU20" i="9" s="1"/>
  <c r="DW12" i="10"/>
  <c r="BU20" i="9" s="1"/>
  <c r="CE20" i="9" s="1"/>
  <c r="CS12" i="10"/>
  <c r="BE20" i="9" s="1"/>
  <c r="BO20" i="9" s="1"/>
  <c r="EO20" i="9" s="1"/>
  <c r="BO12" i="10"/>
  <c r="AO20" i="9" s="1"/>
  <c r="AY20" i="9" s="1"/>
  <c r="AK12" i="10"/>
  <c r="FP12" i="10"/>
  <c r="CS20" i="9" s="1"/>
  <c r="EL12" i="10"/>
  <c r="CC20" i="9" s="1"/>
  <c r="CM20" i="9" s="1"/>
  <c r="DH12" i="10"/>
  <c r="BM20" i="9" s="1"/>
  <c r="BW20" i="9" s="1"/>
  <c r="CD12" i="10"/>
  <c r="AW20" i="9" s="1"/>
  <c r="BG20" i="9" s="1"/>
  <c r="AZ12" i="10"/>
  <c r="AG20" i="9" s="1"/>
  <c r="AQ20" i="9" s="1"/>
  <c r="A12" i="11"/>
  <c r="A14" i="4"/>
  <c r="V12" i="10"/>
  <c r="Q20" i="9" s="1"/>
  <c r="AA20" i="9" s="1"/>
  <c r="FI11" i="10"/>
  <c r="H13" i="5"/>
  <c r="L13" i="5" s="1"/>
  <c r="P13" i="5" s="1"/>
  <c r="T13" i="5" s="1"/>
  <c r="X13" i="5" s="1"/>
  <c r="AB13" i="5" s="1"/>
  <c r="AF13" i="5" s="1"/>
  <c r="AJ13" i="5" s="1"/>
  <c r="AN13" i="5" s="1"/>
  <c r="AR13" i="5" s="1"/>
  <c r="AV13" i="5" s="1"/>
  <c r="G13" i="5"/>
  <c r="K13" i="5" s="1"/>
  <c r="O13" i="5" s="1"/>
  <c r="S13" i="5" s="1"/>
  <c r="W13" i="5" s="1"/>
  <c r="AA13" i="5" s="1"/>
  <c r="AE13" i="5" s="1"/>
  <c r="AI13" i="5" s="1"/>
  <c r="AM13" i="5" s="1"/>
  <c r="AQ13" i="5" s="1"/>
  <c r="AU13" i="5" s="1"/>
  <c r="J13" i="5"/>
  <c r="N13" i="5" s="1"/>
  <c r="R13" i="5" s="1"/>
  <c r="V13" i="5" s="1"/>
  <c r="Z13" i="5" s="1"/>
  <c r="AD13" i="5" s="1"/>
  <c r="AH13" i="5" s="1"/>
  <c r="AL13" i="5" s="1"/>
  <c r="AP13" i="5" s="1"/>
  <c r="AT13" i="5" s="1"/>
  <c r="AX13" i="5" s="1"/>
  <c r="I13" i="5"/>
  <c r="M13" i="5" s="1"/>
  <c r="Q13" i="5" s="1"/>
  <c r="U13" i="5" s="1"/>
  <c r="Y13" i="5" s="1"/>
  <c r="AC13" i="5" s="1"/>
  <c r="AG13" i="5" s="1"/>
  <c r="AK13" i="5" s="1"/>
  <c r="AO13" i="5" s="1"/>
  <c r="AS13" i="5" s="1"/>
  <c r="AW13" i="5" s="1"/>
  <c r="BW11" i="10"/>
  <c r="ET11" i="10"/>
  <c r="DA7" i="10"/>
  <c r="AE8" i="5"/>
  <c r="BF8" i="5" s="1"/>
  <c r="A21" i="9"/>
  <c r="A10" i="3"/>
  <c r="A14" i="5"/>
  <c r="A13" i="10"/>
  <c r="F16" i="6" s="1"/>
  <c r="EQ20" i="9" l="1"/>
  <c r="EQ28" i="9"/>
  <c r="ET28" i="9" s="1"/>
  <c r="EQ31" i="9"/>
  <c r="ET31" i="9" s="1"/>
  <c r="EQ25" i="9"/>
  <c r="ET25" i="9" s="1"/>
  <c r="EQ29" i="9"/>
  <c r="ET29" i="9" s="1"/>
  <c r="EQ15" i="9"/>
  <c r="ET15" i="9" s="1"/>
  <c r="EQ16" i="9"/>
  <c r="ET16" i="9" s="1"/>
  <c r="Q8" i="15" s="1"/>
  <c r="EQ30" i="9"/>
  <c r="ET30" i="9" s="1"/>
  <c r="EQ33" i="9"/>
  <c r="ET33" i="9" s="1"/>
  <c r="EQ26" i="9"/>
  <c r="ET26" i="9" s="1"/>
  <c r="EQ17" i="9"/>
  <c r="ET17" i="9" s="1"/>
  <c r="Q9" i="15" s="1"/>
  <c r="EQ27" i="9"/>
  <c r="ET27" i="9" s="1"/>
  <c r="EQ32" i="9"/>
  <c r="ET32" i="9" s="1"/>
  <c r="EQ34" i="9"/>
  <c r="ET34" i="9" s="1"/>
  <c r="EQ18" i="9"/>
  <c r="ET18" i="9" s="1"/>
  <c r="Q10" i="15" s="1"/>
  <c r="IX2" i="12"/>
  <c r="CW1" i="12" s="1"/>
  <c r="CW2" i="12" s="1"/>
  <c r="CV1" i="12"/>
  <c r="CV2" i="12" s="1"/>
  <c r="KN2" i="12"/>
  <c r="HS1" i="12" s="1"/>
  <c r="HS2" i="12" s="1"/>
  <c r="HR1" i="12"/>
  <c r="HR2" i="12" s="1"/>
  <c r="GR3" i="4"/>
  <c r="EK1" i="4"/>
  <c r="EK3" i="4" s="1"/>
  <c r="JJ2" i="12"/>
  <c r="EG1" i="12" s="1"/>
  <c r="EG2" i="12" s="1"/>
  <c r="EF1" i="12"/>
  <c r="EF2" i="12" s="1"/>
  <c r="HZ2" i="12"/>
  <c r="AB1" i="12"/>
  <c r="AB2" i="12" s="1"/>
  <c r="KB2" i="12"/>
  <c r="GI1" i="12" s="1"/>
  <c r="GI2" i="12" s="1"/>
  <c r="GH1" i="12"/>
  <c r="GH2" i="12" s="1"/>
  <c r="KG2" i="12"/>
  <c r="GY1" i="12"/>
  <c r="GY2" i="12" s="1"/>
  <c r="JV2" i="12"/>
  <c r="FQ1" i="12" s="1"/>
  <c r="FQ2" i="12" s="1"/>
  <c r="FP1" i="12"/>
  <c r="FP2" i="12" s="1"/>
  <c r="IR2" i="12"/>
  <c r="CE1" i="12" s="1"/>
  <c r="CE2" i="12" s="1"/>
  <c r="CD1" i="12"/>
  <c r="CD2" i="12" s="1"/>
  <c r="IF2" i="12"/>
  <c r="AU1" i="12" s="1"/>
  <c r="AU2" i="12" s="1"/>
  <c r="AT1" i="12"/>
  <c r="AT2" i="12" s="1"/>
  <c r="FM3" i="4"/>
  <c r="BC1" i="4"/>
  <c r="BC3" i="4" s="1"/>
  <c r="IL2" i="12"/>
  <c r="BM1" i="12" s="1"/>
  <c r="BM2" i="12" s="1"/>
  <c r="BL1" i="12"/>
  <c r="BL2" i="12" s="1"/>
  <c r="JD2" i="12"/>
  <c r="DO1" i="12" s="1"/>
  <c r="DO2" i="12" s="1"/>
  <c r="DN1" i="12"/>
  <c r="DN2" i="12" s="1"/>
  <c r="JP2" i="12"/>
  <c r="EY1" i="12" s="1"/>
  <c r="EY2" i="12" s="1"/>
  <c r="EX1" i="12"/>
  <c r="EX2" i="12" s="1"/>
  <c r="ES18" i="9"/>
  <c r="ET20" i="9"/>
  <c r="ER20" i="9"/>
  <c r="EI15" i="9"/>
  <c r="EL15" i="9" s="1"/>
  <c r="EA17" i="9"/>
  <c r="ED17" i="9" s="1"/>
  <c r="EG17" i="9" s="1"/>
  <c r="EJ17" i="9"/>
  <c r="EM17" i="9" s="1"/>
  <c r="P9" i="15" s="1"/>
  <c r="EB19" i="9"/>
  <c r="EE19" i="9" s="1"/>
  <c r="EH19" i="9" s="1"/>
  <c r="EK19" i="9"/>
  <c r="EN19" i="9" s="1"/>
  <c r="Q11" i="15" s="1"/>
  <c r="DZ18" i="9"/>
  <c r="EC18" i="9" s="1"/>
  <c r="EF18" i="9" s="1"/>
  <c r="EI18" i="9"/>
  <c r="EL18" i="9" s="1"/>
  <c r="O10" i="15" s="1"/>
  <c r="DO15" i="9"/>
  <c r="DR15" i="9" s="1"/>
  <c r="BK12" i="5"/>
  <c r="I11" i="15" s="1"/>
  <c r="BD13" i="5"/>
  <c r="AZ13" i="5"/>
  <c r="AD12" i="10" s="1"/>
  <c r="BJ14" i="5"/>
  <c r="AY14" i="5"/>
  <c r="O13" i="10" s="1"/>
  <c r="BI14" i="5"/>
  <c r="BH14" i="5"/>
  <c r="BG13" i="5"/>
  <c r="EE12" i="10" s="1"/>
  <c r="BF13" i="5"/>
  <c r="DP12" i="10" s="1"/>
  <c r="U10" i="3"/>
  <c r="V10" i="3"/>
  <c r="BB13" i="5"/>
  <c r="BH12" i="10" s="1"/>
  <c r="BC13" i="5"/>
  <c r="BW12" i="10" s="1"/>
  <c r="BA13" i="5"/>
  <c r="AS12" i="10" s="1"/>
  <c r="X12" i="13" s="1"/>
  <c r="BE13" i="5"/>
  <c r="DA12" i="10" s="1"/>
  <c r="N76" i="6"/>
  <c r="V76" i="6"/>
  <c r="JW13" i="12"/>
  <c r="KC13" i="12" s="1"/>
  <c r="KI13" i="12" s="1"/>
  <c r="JX13" i="12"/>
  <c r="KD13" i="12" s="1"/>
  <c r="KJ13" i="12" s="1"/>
  <c r="JY13" i="12"/>
  <c r="KE13" i="12" s="1"/>
  <c r="KK13" i="12" s="1"/>
  <c r="IC14" i="12"/>
  <c r="II14" i="12" s="1"/>
  <c r="IO14" i="12" s="1"/>
  <c r="IU14" i="12" s="1"/>
  <c r="JA14" i="12" s="1"/>
  <c r="JG14" i="12" s="1"/>
  <c r="JM14" i="12" s="1"/>
  <c r="JS14" i="12" s="1"/>
  <c r="L77" i="6"/>
  <c r="IA14" i="12"/>
  <c r="IG14" i="12" s="1"/>
  <c r="IM14" i="12" s="1"/>
  <c r="IS14" i="12" s="1"/>
  <c r="IY14" i="12" s="1"/>
  <c r="JE14" i="12" s="1"/>
  <c r="JK14" i="12" s="1"/>
  <c r="JQ14" i="12" s="1"/>
  <c r="J77" i="6"/>
  <c r="BY82" i="6"/>
  <c r="ES82" i="6" s="1"/>
  <c r="X75" i="6"/>
  <c r="IF14" i="12"/>
  <c r="IL14" i="12" s="1"/>
  <c r="IR14" i="12" s="1"/>
  <c r="IX14" i="12" s="1"/>
  <c r="JD14" i="12" s="1"/>
  <c r="JJ14" i="12" s="1"/>
  <c r="JP14" i="12" s="1"/>
  <c r="JV14" i="12" s="1"/>
  <c r="KB14" i="12" s="1"/>
  <c r="KH14" i="12" s="1"/>
  <c r="KN14" i="12" s="1"/>
  <c r="T77" i="6"/>
  <c r="ID14" i="12"/>
  <c r="IJ14" i="12" s="1"/>
  <c r="IP14" i="12" s="1"/>
  <c r="IV14" i="12" s="1"/>
  <c r="JB14" i="12" s="1"/>
  <c r="JH14" i="12" s="1"/>
  <c r="JN14" i="12" s="1"/>
  <c r="JT14" i="12" s="1"/>
  <c r="JZ14" i="12" s="1"/>
  <c r="KF14" i="12" s="1"/>
  <c r="KL14" i="12" s="1"/>
  <c r="P77" i="6"/>
  <c r="IB14" i="12"/>
  <c r="IH14" i="12" s="1"/>
  <c r="IN14" i="12" s="1"/>
  <c r="IT14" i="12" s="1"/>
  <c r="IZ14" i="12" s="1"/>
  <c r="JF14" i="12" s="1"/>
  <c r="JL14" i="12" s="1"/>
  <c r="JR14" i="12" s="1"/>
  <c r="K77" i="6"/>
  <c r="IE14" i="12"/>
  <c r="IK14" i="12" s="1"/>
  <c r="IQ14" i="12" s="1"/>
  <c r="IW14" i="12" s="1"/>
  <c r="JC14" i="12" s="1"/>
  <c r="JI14" i="12" s="1"/>
  <c r="JO14" i="12" s="1"/>
  <c r="JU14" i="12" s="1"/>
  <c r="KA14" i="12" s="1"/>
  <c r="KG14" i="12" s="1"/>
  <c r="KM14" i="12" s="1"/>
  <c r="R77" i="6"/>
  <c r="DI18" i="9"/>
  <c r="DL18" i="9" s="1"/>
  <c r="DO18" i="9" s="1"/>
  <c r="DR18" i="9" s="1"/>
  <c r="DU18" i="9" s="1"/>
  <c r="DX18" i="9" s="1"/>
  <c r="BH19" i="9"/>
  <c r="AB11" i="13"/>
  <c r="AY56" i="6"/>
  <c r="U56" i="6"/>
  <c r="X56" i="6"/>
  <c r="BO56" i="6"/>
  <c r="AM56" i="6"/>
  <c r="BL56" i="6"/>
  <c r="AJ56" i="6"/>
  <c r="BX56" i="6"/>
  <c r="L56" i="6"/>
  <c r="AA56" i="6"/>
  <c r="AS56" i="6"/>
  <c r="R56" i="6"/>
  <c r="AP56" i="6"/>
  <c r="BR56" i="6"/>
  <c r="AG56" i="6"/>
  <c r="AV56" i="6"/>
  <c r="AD56" i="6"/>
  <c r="BB56" i="6"/>
  <c r="BU56" i="6"/>
  <c r="BE56" i="6"/>
  <c r="O56" i="6"/>
  <c r="BH15" i="9"/>
  <c r="AB7" i="13"/>
  <c r="CN19" i="9"/>
  <c r="AF11" i="13"/>
  <c r="T19" i="9"/>
  <c r="DF19" i="9" s="1"/>
  <c r="W11" i="13"/>
  <c r="BX19" i="9"/>
  <c r="AD11" i="13"/>
  <c r="AZ19" i="9"/>
  <c r="AA11" i="13"/>
  <c r="BP19" i="9"/>
  <c r="EP19" i="9" s="1"/>
  <c r="AC11" i="13"/>
  <c r="CF19" i="9"/>
  <c r="AE11" i="13"/>
  <c r="AJ19" i="9"/>
  <c r="Y11" i="13"/>
  <c r="AR19" i="9"/>
  <c r="Z11" i="13"/>
  <c r="CV19" i="9"/>
  <c r="AG11" i="13"/>
  <c r="T12" i="11"/>
  <c r="AR12" i="11"/>
  <c r="AV12" i="11"/>
  <c r="D14" i="11"/>
  <c r="D16" i="12"/>
  <c r="HT16" i="12" s="1"/>
  <c r="D16" i="4"/>
  <c r="H12" i="11"/>
  <c r="AJ12" i="11"/>
  <c r="AB12" i="11"/>
  <c r="P12" i="11"/>
  <c r="AZ12" i="11"/>
  <c r="K20" i="9"/>
  <c r="DB20" i="9" s="1"/>
  <c r="DE20" i="9" s="1"/>
  <c r="DH20" i="9" s="1"/>
  <c r="CX21" i="9"/>
  <c r="DA21" i="9" s="1"/>
  <c r="I21" i="9"/>
  <c r="S21" i="9" s="1"/>
  <c r="M21" i="9"/>
  <c r="J21" i="9"/>
  <c r="CG21" i="9"/>
  <c r="BV21" i="9"/>
  <c r="U21" i="9"/>
  <c r="BA21" i="9"/>
  <c r="AS21" i="9"/>
  <c r="BY21" i="9"/>
  <c r="R21" i="9"/>
  <c r="CT21" i="9"/>
  <c r="BN21" i="9"/>
  <c r="AP21" i="9"/>
  <c r="CW21" i="9"/>
  <c r="BQ21" i="9"/>
  <c r="EQ21" i="9" s="1"/>
  <c r="CL21" i="9"/>
  <c r="BF21" i="9"/>
  <c r="AC21" i="9"/>
  <c r="CO21" i="9"/>
  <c r="BI21" i="9"/>
  <c r="Z21" i="9"/>
  <c r="CD21" i="9"/>
  <c r="AH21" i="9"/>
  <c r="AX21" i="9"/>
  <c r="AK21" i="9"/>
  <c r="DK19" i="9"/>
  <c r="DN19" i="9" s="1"/>
  <c r="DQ19" i="9" s="1"/>
  <c r="DT19" i="9" s="1"/>
  <c r="DW19" i="9" s="1"/>
  <c r="X12" i="11"/>
  <c r="HV15" i="12"/>
  <c r="HZ15" i="12"/>
  <c r="HW15" i="12"/>
  <c r="HX15" i="12"/>
  <c r="HU15" i="12"/>
  <c r="HY15" i="12"/>
  <c r="DD20" i="9"/>
  <c r="DG20" i="9" s="1"/>
  <c r="DJ20" i="9" s="1"/>
  <c r="DM20" i="9" s="1"/>
  <c r="DP20" i="9" s="1"/>
  <c r="DS20" i="9" s="1"/>
  <c r="DV20" i="9" s="1"/>
  <c r="DY20" i="9" s="1"/>
  <c r="AY13" i="11"/>
  <c r="AQ13" i="11"/>
  <c r="AH13" i="11"/>
  <c r="W13" i="11"/>
  <c r="O13" i="11"/>
  <c r="AX13" i="11"/>
  <c r="AP13" i="11"/>
  <c r="AE13" i="11"/>
  <c r="V13" i="11"/>
  <c r="N13" i="11"/>
  <c r="AU13" i="11"/>
  <c r="AM13" i="11"/>
  <c r="AA13" i="11"/>
  <c r="S13" i="11"/>
  <c r="K13" i="11"/>
  <c r="AT13" i="11"/>
  <c r="AI13" i="11"/>
  <c r="Z13" i="11"/>
  <c r="R13" i="11"/>
  <c r="G13" i="11"/>
  <c r="F13" i="11"/>
  <c r="BJ16" i="6"/>
  <c r="BN16" i="6"/>
  <c r="BL16" i="6"/>
  <c r="BH16" i="6"/>
  <c r="BD16" i="6"/>
  <c r="AN16" i="6"/>
  <c r="AF16" i="6"/>
  <c r="P16" i="6"/>
  <c r="BX16" i="6"/>
  <c r="AJ16" i="6"/>
  <c r="BF16" i="6"/>
  <c r="R16" i="6"/>
  <c r="BB16" i="6"/>
  <c r="AL16" i="6"/>
  <c r="AD16" i="6"/>
  <c r="N16" i="6"/>
  <c r="AZ16" i="6"/>
  <c r="AB16" i="6"/>
  <c r="L16" i="6"/>
  <c r="AP16" i="6"/>
  <c r="AH16" i="6"/>
  <c r="L20" i="9"/>
  <c r="DC20" i="9" s="1"/>
  <c r="J12" i="11"/>
  <c r="L12" i="11" s="1"/>
  <c r="AL11" i="11"/>
  <c r="AN11" i="11" s="1"/>
  <c r="AB19" i="9"/>
  <c r="AN34" i="6"/>
  <c r="Y20" i="9"/>
  <c r="AI20" i="9" s="1"/>
  <c r="AD12" i="11"/>
  <c r="AF12" i="11" s="1"/>
  <c r="BY15" i="6"/>
  <c r="BH34" i="6"/>
  <c r="AZ35" i="6"/>
  <c r="P35" i="6"/>
  <c r="BD35" i="6"/>
  <c r="AB35" i="6"/>
  <c r="F57" i="6"/>
  <c r="F36" i="6"/>
  <c r="CZ21" i="9"/>
  <c r="CY21" i="9"/>
  <c r="FX12" i="10"/>
  <c r="FP13" i="10"/>
  <c r="CS21" i="9" s="1"/>
  <c r="EL13" i="10"/>
  <c r="CC21" i="9" s="1"/>
  <c r="CM21" i="9" s="1"/>
  <c r="DH13" i="10"/>
  <c r="BM21" i="9" s="1"/>
  <c r="BW21" i="9" s="1"/>
  <c r="CD13" i="10"/>
  <c r="AW21" i="9" s="1"/>
  <c r="BG21" i="9" s="1"/>
  <c r="AZ13" i="10"/>
  <c r="AG21" i="9" s="1"/>
  <c r="AQ21" i="9" s="1"/>
  <c r="AK13" i="10"/>
  <c r="FA13" i="10"/>
  <c r="CK21" i="9" s="1"/>
  <c r="CU21" i="9" s="1"/>
  <c r="DW13" i="10"/>
  <c r="BU21" i="9" s="1"/>
  <c r="CE21" i="9" s="1"/>
  <c r="CS13" i="10"/>
  <c r="BE21" i="9" s="1"/>
  <c r="BO21" i="9" s="1"/>
  <c r="EO21" i="9" s="1"/>
  <c r="BO13" i="10"/>
  <c r="AO21" i="9" s="1"/>
  <c r="AY21" i="9" s="1"/>
  <c r="A22" i="9"/>
  <c r="A15" i="5"/>
  <c r="A11" i="3"/>
  <c r="A14" i="10"/>
  <c r="F17" i="6" s="1"/>
  <c r="V13" i="10"/>
  <c r="Q21" i="9" s="1"/>
  <c r="AA21" i="9" s="1"/>
  <c r="CL12" i="10"/>
  <c r="FI12" i="10"/>
  <c r="A15" i="4"/>
  <c r="A13" i="11"/>
  <c r="DP7" i="10"/>
  <c r="AI8" i="5"/>
  <c r="BG8" i="5" s="1"/>
  <c r="BK8" i="5" s="1"/>
  <c r="ET12" i="10"/>
  <c r="H14" i="5"/>
  <c r="L14" i="5" s="1"/>
  <c r="P14" i="5" s="1"/>
  <c r="T14" i="5" s="1"/>
  <c r="X14" i="5" s="1"/>
  <c r="AB14" i="5" s="1"/>
  <c r="AF14" i="5" s="1"/>
  <c r="AJ14" i="5" s="1"/>
  <c r="AN14" i="5" s="1"/>
  <c r="AR14" i="5" s="1"/>
  <c r="AV14" i="5" s="1"/>
  <c r="G14" i="5"/>
  <c r="K14" i="5" s="1"/>
  <c r="O14" i="5" s="1"/>
  <c r="S14" i="5" s="1"/>
  <c r="W14" i="5" s="1"/>
  <c r="AA14" i="5" s="1"/>
  <c r="AE14" i="5" s="1"/>
  <c r="AI14" i="5" s="1"/>
  <c r="AM14" i="5" s="1"/>
  <c r="AQ14" i="5" s="1"/>
  <c r="AU14" i="5" s="1"/>
  <c r="J14" i="5"/>
  <c r="N14" i="5" s="1"/>
  <c r="R14" i="5" s="1"/>
  <c r="V14" i="5" s="1"/>
  <c r="Z14" i="5" s="1"/>
  <c r="AD14" i="5" s="1"/>
  <c r="AH14" i="5" s="1"/>
  <c r="AL14" i="5" s="1"/>
  <c r="AP14" i="5" s="1"/>
  <c r="AT14" i="5" s="1"/>
  <c r="AX14" i="5" s="1"/>
  <c r="I14" i="5"/>
  <c r="M14" i="5" s="1"/>
  <c r="Q14" i="5" s="1"/>
  <c r="U14" i="5" s="1"/>
  <c r="Y14" i="5" s="1"/>
  <c r="AC14" i="5" s="1"/>
  <c r="AG14" i="5" s="1"/>
  <c r="AK14" i="5" s="1"/>
  <c r="AO14" i="5" s="1"/>
  <c r="AS14" i="5" s="1"/>
  <c r="AW14" i="5" s="1"/>
  <c r="X76" i="6" l="1"/>
  <c r="ET21" i="9"/>
  <c r="FN3" i="4"/>
  <c r="BD1" i="4"/>
  <c r="BD3" i="4" s="1"/>
  <c r="KH2" i="12"/>
  <c r="KQ27" i="12" s="1"/>
  <c r="GZ1" i="12"/>
  <c r="GZ2" i="12" s="1"/>
  <c r="KP23" i="12"/>
  <c r="AC1" i="12"/>
  <c r="AC2" i="12" s="1"/>
  <c r="KO12" i="12"/>
  <c r="GS3" i="4"/>
  <c r="EU1" i="4"/>
  <c r="EU3" i="4" s="1"/>
  <c r="ES19" i="9"/>
  <c r="ER21" i="9"/>
  <c r="EA18" i="9"/>
  <c r="ED18" i="9" s="1"/>
  <c r="EG18" i="9" s="1"/>
  <c r="EJ18" i="9"/>
  <c r="EM18" i="9" s="1"/>
  <c r="P10" i="15" s="1"/>
  <c r="EB20" i="9"/>
  <c r="EE20" i="9" s="1"/>
  <c r="EH20" i="9" s="1"/>
  <c r="EK20" i="9"/>
  <c r="EN20" i="9" s="1"/>
  <c r="Q12" i="15" s="1"/>
  <c r="DZ19" i="9"/>
  <c r="EC19" i="9" s="1"/>
  <c r="EF19" i="9" s="1"/>
  <c r="EI19" i="9"/>
  <c r="EL19" i="9" s="1"/>
  <c r="O11" i="15" s="1"/>
  <c r="BK13" i="5"/>
  <c r="I12" i="15" s="1"/>
  <c r="U11" i="3"/>
  <c r="V11" i="3"/>
  <c r="BA14" i="5"/>
  <c r="AS13" i="10" s="1"/>
  <c r="X13" i="13" s="1"/>
  <c r="AZ14" i="5"/>
  <c r="AD13" i="10" s="1"/>
  <c r="BD14" i="5"/>
  <c r="CL13" i="10" s="1"/>
  <c r="BB14" i="5"/>
  <c r="BH13" i="10" s="1"/>
  <c r="BF14" i="5"/>
  <c r="DP13" i="10" s="1"/>
  <c r="AY15" i="5"/>
  <c r="O14" i="10" s="1"/>
  <c r="V14" i="13" s="1"/>
  <c r="BH15" i="5"/>
  <c r="BI15" i="5"/>
  <c r="BJ15" i="5"/>
  <c r="BC14" i="5"/>
  <c r="BW13" i="10" s="1"/>
  <c r="BE14" i="5"/>
  <c r="DA13" i="10" s="1"/>
  <c r="BG14" i="5"/>
  <c r="EE13" i="10" s="1"/>
  <c r="JY14" i="12"/>
  <c r="KE14" i="12" s="1"/>
  <c r="KK14" i="12" s="1"/>
  <c r="JX14" i="12"/>
  <c r="KD14" i="12" s="1"/>
  <c r="KJ14" i="12" s="1"/>
  <c r="JW14" i="12"/>
  <c r="KC14" i="12" s="1"/>
  <c r="KI14" i="12" s="1"/>
  <c r="IC15" i="12"/>
  <c r="II15" i="12" s="1"/>
  <c r="IO15" i="12" s="1"/>
  <c r="IU15" i="12" s="1"/>
  <c r="JA15" i="12" s="1"/>
  <c r="JG15" i="12" s="1"/>
  <c r="JM15" i="12" s="1"/>
  <c r="JS15" i="12" s="1"/>
  <c r="L78" i="6"/>
  <c r="IE15" i="12"/>
  <c r="IK15" i="12" s="1"/>
  <c r="IQ15" i="12" s="1"/>
  <c r="IW15" i="12" s="1"/>
  <c r="JC15" i="12" s="1"/>
  <c r="JI15" i="12" s="1"/>
  <c r="JO15" i="12" s="1"/>
  <c r="JU15" i="12" s="1"/>
  <c r="KA15" i="12" s="1"/>
  <c r="KG15" i="12" s="1"/>
  <c r="KM15" i="12" s="1"/>
  <c r="R78" i="6"/>
  <c r="IF15" i="12"/>
  <c r="IL15" i="12" s="1"/>
  <c r="IR15" i="12" s="1"/>
  <c r="IX15" i="12" s="1"/>
  <c r="JD15" i="12" s="1"/>
  <c r="JJ15" i="12" s="1"/>
  <c r="JP15" i="12" s="1"/>
  <c r="JV15" i="12" s="1"/>
  <c r="KB15" i="12" s="1"/>
  <c r="KH15" i="12" s="1"/>
  <c r="KN15" i="12" s="1"/>
  <c r="T78" i="6"/>
  <c r="N77" i="6"/>
  <c r="IA15" i="12"/>
  <c r="IG15" i="12" s="1"/>
  <c r="IM15" i="12" s="1"/>
  <c r="IS15" i="12" s="1"/>
  <c r="IY15" i="12" s="1"/>
  <c r="JE15" i="12" s="1"/>
  <c r="JK15" i="12" s="1"/>
  <c r="JQ15" i="12" s="1"/>
  <c r="J78" i="6"/>
  <c r="IB15" i="12"/>
  <c r="IH15" i="12" s="1"/>
  <c r="IN15" i="12" s="1"/>
  <c r="IT15" i="12" s="1"/>
  <c r="IZ15" i="12" s="1"/>
  <c r="JF15" i="12" s="1"/>
  <c r="JL15" i="12" s="1"/>
  <c r="JR15" i="12" s="1"/>
  <c r="K78" i="6"/>
  <c r="ID15" i="12"/>
  <c r="IJ15" i="12" s="1"/>
  <c r="IP15" i="12" s="1"/>
  <c r="IV15" i="12" s="1"/>
  <c r="JB15" i="12" s="1"/>
  <c r="JH15" i="12" s="1"/>
  <c r="JN15" i="12" s="1"/>
  <c r="JT15" i="12" s="1"/>
  <c r="JZ15" i="12" s="1"/>
  <c r="KF15" i="12" s="1"/>
  <c r="KL15" i="12" s="1"/>
  <c r="P78" i="6"/>
  <c r="V77" i="6"/>
  <c r="DU15" i="9"/>
  <c r="BP20" i="9"/>
  <c r="EP20" i="9" s="1"/>
  <c r="AC12" i="13"/>
  <c r="AJ20" i="9"/>
  <c r="Y12" i="13"/>
  <c r="BH20" i="9"/>
  <c r="AB12" i="13"/>
  <c r="CV20" i="9"/>
  <c r="AG12" i="13"/>
  <c r="CN20" i="9"/>
  <c r="AF12" i="13"/>
  <c r="T20" i="9"/>
  <c r="DF20" i="9" s="1"/>
  <c r="W12" i="13"/>
  <c r="AV57" i="6"/>
  <c r="BX57" i="6"/>
  <c r="R57" i="6"/>
  <c r="BR57" i="6"/>
  <c r="AJ57" i="6"/>
  <c r="BB57" i="6"/>
  <c r="AS57" i="6"/>
  <c r="AM57" i="6"/>
  <c r="X57" i="6"/>
  <c r="AP57" i="6"/>
  <c r="U57" i="6"/>
  <c r="BL57" i="6"/>
  <c r="AA57" i="6"/>
  <c r="AY57" i="6"/>
  <c r="BO57" i="6"/>
  <c r="AD57" i="6"/>
  <c r="AG57" i="6"/>
  <c r="O57" i="6"/>
  <c r="BE57" i="6"/>
  <c r="L57" i="6"/>
  <c r="BU57" i="6"/>
  <c r="BY16" i="6"/>
  <c r="V13" i="13"/>
  <c r="CF20" i="9"/>
  <c r="AE12" i="13"/>
  <c r="BP15" i="9"/>
  <c r="AC7" i="13"/>
  <c r="AZ20" i="9"/>
  <c r="AA12" i="13"/>
  <c r="AV13" i="11"/>
  <c r="BX20" i="9"/>
  <c r="AD12" i="13"/>
  <c r="AR20" i="9"/>
  <c r="Z12" i="13"/>
  <c r="DK20" i="9"/>
  <c r="DN20" i="9" s="1"/>
  <c r="DQ20" i="9" s="1"/>
  <c r="DT20" i="9" s="1"/>
  <c r="DW20" i="9" s="1"/>
  <c r="K21" i="9"/>
  <c r="DB21" i="9" s="1"/>
  <c r="DE21" i="9" s="1"/>
  <c r="CX22" i="9"/>
  <c r="CY22" i="9" s="1"/>
  <c r="I22" i="9"/>
  <c r="S22" i="9" s="1"/>
  <c r="M22" i="9"/>
  <c r="J22" i="9"/>
  <c r="CW22" i="9"/>
  <c r="BQ22" i="9"/>
  <c r="EQ22" i="9" s="1"/>
  <c r="R22" i="9"/>
  <c r="CL22" i="9"/>
  <c r="BF22" i="9"/>
  <c r="AK22" i="9"/>
  <c r="AP22" i="9"/>
  <c r="CO22" i="9"/>
  <c r="BI22" i="9"/>
  <c r="CD22" i="9"/>
  <c r="Z22" i="9"/>
  <c r="CG22" i="9"/>
  <c r="AC22" i="9"/>
  <c r="BV22" i="9"/>
  <c r="AH22" i="9"/>
  <c r="BA22" i="9"/>
  <c r="BY22" i="9"/>
  <c r="CT22" i="9"/>
  <c r="BN22" i="9"/>
  <c r="U22" i="9"/>
  <c r="AS22" i="9"/>
  <c r="AX22" i="9"/>
  <c r="T13" i="11"/>
  <c r="AR13" i="11"/>
  <c r="AJ13" i="11"/>
  <c r="AB13" i="11"/>
  <c r="P13" i="11"/>
  <c r="AZ13" i="11"/>
  <c r="DD21" i="9"/>
  <c r="DG21" i="9" s="1"/>
  <c r="DJ21" i="9" s="1"/>
  <c r="DM21" i="9" s="1"/>
  <c r="DP21" i="9" s="1"/>
  <c r="DS21" i="9" s="1"/>
  <c r="DV21" i="9" s="1"/>
  <c r="DY21" i="9" s="1"/>
  <c r="HX16" i="12"/>
  <c r="HU16" i="12"/>
  <c r="HY16" i="12"/>
  <c r="HV16" i="12"/>
  <c r="HZ16" i="12"/>
  <c r="HW16" i="12"/>
  <c r="DH21" i="9"/>
  <c r="D15" i="11"/>
  <c r="D17" i="12"/>
  <c r="HT17" i="12" s="1"/>
  <c r="D17" i="4"/>
  <c r="H13" i="11"/>
  <c r="X13" i="11"/>
  <c r="AT14" i="11"/>
  <c r="AI14" i="11"/>
  <c r="Z14" i="11"/>
  <c r="R14" i="11"/>
  <c r="AY14" i="11"/>
  <c r="AQ14" i="11"/>
  <c r="AH14" i="11"/>
  <c r="W14" i="11"/>
  <c r="O14" i="11"/>
  <c r="AX14" i="11"/>
  <c r="AP14" i="11"/>
  <c r="AE14" i="11"/>
  <c r="V14" i="11"/>
  <c r="N14" i="11"/>
  <c r="AU14" i="11"/>
  <c r="AM14" i="11"/>
  <c r="AA14" i="11"/>
  <c r="S14" i="11"/>
  <c r="K14" i="11"/>
  <c r="G14" i="11"/>
  <c r="F14" i="11"/>
  <c r="BH35" i="6"/>
  <c r="AZ36" i="6"/>
  <c r="P36" i="6"/>
  <c r="AB36" i="6"/>
  <c r="BD36" i="6"/>
  <c r="DI19" i="9"/>
  <c r="DL19" i="9" s="1"/>
  <c r="DO19" i="9" s="1"/>
  <c r="DR19" i="9" s="1"/>
  <c r="DU19" i="9" s="1"/>
  <c r="DX19" i="9" s="1"/>
  <c r="L21" i="9"/>
  <c r="DC21" i="9" s="1"/>
  <c r="J13" i="11"/>
  <c r="L13" i="11" s="1"/>
  <c r="BL34" i="6"/>
  <c r="AL12" i="11"/>
  <c r="AN12" i="11" s="1"/>
  <c r="AB20" i="9"/>
  <c r="BJ17" i="6"/>
  <c r="BN17" i="6"/>
  <c r="BL17" i="6"/>
  <c r="BH17" i="6"/>
  <c r="BB17" i="6"/>
  <c r="BX17" i="6"/>
  <c r="AZ17" i="6"/>
  <c r="BF17" i="6"/>
  <c r="AL17" i="6"/>
  <c r="AD17" i="6"/>
  <c r="L17" i="6"/>
  <c r="AN17" i="6"/>
  <c r="BD17" i="6"/>
  <c r="AJ17" i="6"/>
  <c r="AB17" i="6"/>
  <c r="R17" i="6"/>
  <c r="AP17" i="6"/>
  <c r="AH17" i="6"/>
  <c r="P17" i="6"/>
  <c r="AF17" i="6"/>
  <c r="N17" i="6"/>
  <c r="Y21" i="9"/>
  <c r="AI21" i="9" s="1"/>
  <c r="AD13" i="11"/>
  <c r="AF13" i="11" s="1"/>
  <c r="AN35" i="6"/>
  <c r="F58" i="6"/>
  <c r="F37" i="6"/>
  <c r="CZ22" i="9"/>
  <c r="FX13" i="10"/>
  <c r="FP14" i="10"/>
  <c r="CS22" i="9" s="1"/>
  <c r="EL14" i="10"/>
  <c r="CC22" i="9" s="1"/>
  <c r="CM22" i="9" s="1"/>
  <c r="DH14" i="10"/>
  <c r="BM22" i="9" s="1"/>
  <c r="BW22" i="9" s="1"/>
  <c r="CD14" i="10"/>
  <c r="AW22" i="9" s="1"/>
  <c r="BG22" i="9" s="1"/>
  <c r="AZ14" i="10"/>
  <c r="AG22" i="9" s="1"/>
  <c r="AQ22" i="9" s="1"/>
  <c r="AK14" i="10"/>
  <c r="FA14" i="10"/>
  <c r="CK22" i="9" s="1"/>
  <c r="CU22" i="9" s="1"/>
  <c r="DW14" i="10"/>
  <c r="BU22" i="9" s="1"/>
  <c r="CE22" i="9" s="1"/>
  <c r="CS14" i="10"/>
  <c r="BE22" i="9" s="1"/>
  <c r="BO22" i="9" s="1"/>
  <c r="EO22" i="9" s="1"/>
  <c r="BO14" i="10"/>
  <c r="AO22" i="9" s="1"/>
  <c r="AY22" i="9" s="1"/>
  <c r="V14" i="10"/>
  <c r="Q22" i="9" s="1"/>
  <c r="AA22" i="9" s="1"/>
  <c r="FI13" i="10"/>
  <c r="EE7" i="10"/>
  <c r="AM8" i="5"/>
  <c r="A23" i="9"/>
  <c r="A16" i="5"/>
  <c r="A15" i="10"/>
  <c r="F18" i="6" s="1"/>
  <c r="A12" i="3"/>
  <c r="ET13" i="10"/>
  <c r="H15" i="5"/>
  <c r="L15" i="5" s="1"/>
  <c r="P15" i="5" s="1"/>
  <c r="T15" i="5" s="1"/>
  <c r="X15" i="5" s="1"/>
  <c r="AB15" i="5" s="1"/>
  <c r="AF15" i="5" s="1"/>
  <c r="AJ15" i="5" s="1"/>
  <c r="AN15" i="5" s="1"/>
  <c r="AR15" i="5" s="1"/>
  <c r="AV15" i="5" s="1"/>
  <c r="G15" i="5"/>
  <c r="K15" i="5" s="1"/>
  <c r="O15" i="5" s="1"/>
  <c r="S15" i="5" s="1"/>
  <c r="W15" i="5" s="1"/>
  <c r="AA15" i="5" s="1"/>
  <c r="AE15" i="5" s="1"/>
  <c r="AI15" i="5" s="1"/>
  <c r="AM15" i="5" s="1"/>
  <c r="AQ15" i="5" s="1"/>
  <c r="AU15" i="5" s="1"/>
  <c r="J15" i="5"/>
  <c r="N15" i="5" s="1"/>
  <c r="R15" i="5" s="1"/>
  <c r="V15" i="5" s="1"/>
  <c r="Z15" i="5" s="1"/>
  <c r="AD15" i="5" s="1"/>
  <c r="AH15" i="5" s="1"/>
  <c r="AL15" i="5" s="1"/>
  <c r="AP15" i="5" s="1"/>
  <c r="AT15" i="5" s="1"/>
  <c r="AX15" i="5" s="1"/>
  <c r="I15" i="5"/>
  <c r="M15" i="5" s="1"/>
  <c r="Q15" i="5" s="1"/>
  <c r="U15" i="5" s="1"/>
  <c r="Y15" i="5" s="1"/>
  <c r="AC15" i="5" s="1"/>
  <c r="AG15" i="5" s="1"/>
  <c r="AK15" i="5" s="1"/>
  <c r="AO15" i="5" s="1"/>
  <c r="AS15" i="5" s="1"/>
  <c r="AW15" i="5" s="1"/>
  <c r="A16" i="4"/>
  <c r="A14" i="11"/>
  <c r="DA22" i="9" l="1"/>
  <c r="KO14" i="12"/>
  <c r="KQ14" i="12"/>
  <c r="KO24" i="12"/>
  <c r="KQ20" i="12"/>
  <c r="KP10" i="12"/>
  <c r="KP14" i="12"/>
  <c r="KO11" i="12"/>
  <c r="KQ28" i="12"/>
  <c r="KO9" i="12"/>
  <c r="KO21" i="12"/>
  <c r="GT3" i="4"/>
  <c r="EV1" i="4"/>
  <c r="EV3" i="4" s="1"/>
  <c r="HA1" i="12"/>
  <c r="HA2" i="12" s="1"/>
  <c r="KQ10" i="12"/>
  <c r="KO13" i="12"/>
  <c r="KQ13" i="12"/>
  <c r="KP13" i="12"/>
  <c r="KP12" i="12"/>
  <c r="KQ26" i="12"/>
  <c r="KO20" i="12"/>
  <c r="KQ23" i="12"/>
  <c r="KP24" i="12"/>
  <c r="KO25" i="12"/>
  <c r="KP20" i="12"/>
  <c r="KO10" i="12"/>
  <c r="KO26" i="12"/>
  <c r="KQ24" i="12"/>
  <c r="KP19" i="12"/>
  <c r="KP11" i="12"/>
  <c r="KQ12" i="12"/>
  <c r="KO27" i="12"/>
  <c r="KP27" i="12"/>
  <c r="KP26" i="12"/>
  <c r="KO22" i="12"/>
  <c r="KP22" i="12"/>
  <c r="KO23" i="12"/>
  <c r="KQ9" i="12"/>
  <c r="KO19" i="12"/>
  <c r="KQ25" i="12"/>
  <c r="ER22" i="9"/>
  <c r="KQ11" i="12"/>
  <c r="KP25" i="12"/>
  <c r="KQ22" i="12"/>
  <c r="KQ21" i="12"/>
  <c r="KP9" i="12"/>
  <c r="KO28" i="12"/>
  <c r="KQ19" i="12"/>
  <c r="KP28" i="12"/>
  <c r="KP21" i="12"/>
  <c r="FP3" i="4"/>
  <c r="BE1" i="4"/>
  <c r="BE3" i="4" s="1"/>
  <c r="ET22" i="9"/>
  <c r="ES20" i="9"/>
  <c r="EP15" i="9"/>
  <c r="ES15" i="9" s="1"/>
  <c r="EB21" i="9"/>
  <c r="EE21" i="9" s="1"/>
  <c r="EH21" i="9" s="1"/>
  <c r="EK21" i="9"/>
  <c r="EN21" i="9" s="1"/>
  <c r="Q13" i="15" s="1"/>
  <c r="EA19" i="9"/>
  <c r="ED19" i="9" s="1"/>
  <c r="EG19" i="9" s="1"/>
  <c r="EJ19" i="9"/>
  <c r="EM19" i="9" s="1"/>
  <c r="P11" i="15" s="1"/>
  <c r="DZ20" i="9"/>
  <c r="EC20" i="9" s="1"/>
  <c r="EF20" i="9" s="1"/>
  <c r="EI20" i="9"/>
  <c r="EL20" i="9" s="1"/>
  <c r="O12" i="15" s="1"/>
  <c r="DX15" i="9"/>
  <c r="BK14" i="5"/>
  <c r="I13" i="15" s="1"/>
  <c r="U12" i="3"/>
  <c r="V12" i="3"/>
  <c r="BF15" i="5"/>
  <c r="BC15" i="5"/>
  <c r="BB15" i="5"/>
  <c r="BH14" i="10" s="1"/>
  <c r="BA15" i="5"/>
  <c r="AS14" i="10" s="1"/>
  <c r="X14" i="13" s="1"/>
  <c r="BE15" i="5"/>
  <c r="DA14" i="10" s="1"/>
  <c r="BH16" i="5"/>
  <c r="BJ16" i="5"/>
  <c r="AY16" i="5"/>
  <c r="O15" i="10" s="1"/>
  <c r="V15" i="13" s="1"/>
  <c r="BI16" i="5"/>
  <c r="BG15" i="5"/>
  <c r="EE14" i="10" s="1"/>
  <c r="BD15" i="5"/>
  <c r="CL14" i="10" s="1"/>
  <c r="AZ15" i="5"/>
  <c r="AD14" i="10" s="1"/>
  <c r="V78" i="6"/>
  <c r="JX15" i="12"/>
  <c r="KD15" i="12" s="1"/>
  <c r="KJ15" i="12" s="1"/>
  <c r="KP15" i="12"/>
  <c r="JY15" i="12"/>
  <c r="KE15" i="12" s="1"/>
  <c r="KK15" i="12" s="1"/>
  <c r="KQ15" i="12"/>
  <c r="JW15" i="12"/>
  <c r="KC15" i="12" s="1"/>
  <c r="KI15" i="12" s="1"/>
  <c r="KO15" i="12"/>
  <c r="IC16" i="12"/>
  <c r="II16" i="12" s="1"/>
  <c r="IO16" i="12" s="1"/>
  <c r="IU16" i="12" s="1"/>
  <c r="JA16" i="12" s="1"/>
  <c r="JG16" i="12" s="1"/>
  <c r="JM16" i="12" s="1"/>
  <c r="JS16" i="12" s="1"/>
  <c r="L79" i="6"/>
  <c r="IA16" i="12"/>
  <c r="IG16" i="12" s="1"/>
  <c r="IM16" i="12" s="1"/>
  <c r="IS16" i="12" s="1"/>
  <c r="IY16" i="12" s="1"/>
  <c r="JE16" i="12" s="1"/>
  <c r="JK16" i="12" s="1"/>
  <c r="JQ16" i="12" s="1"/>
  <c r="J79" i="6"/>
  <c r="X77" i="6"/>
  <c r="IF16" i="12"/>
  <c r="IL16" i="12" s="1"/>
  <c r="IR16" i="12" s="1"/>
  <c r="IX16" i="12" s="1"/>
  <c r="JD16" i="12" s="1"/>
  <c r="JJ16" i="12" s="1"/>
  <c r="JP16" i="12" s="1"/>
  <c r="JV16" i="12" s="1"/>
  <c r="KB16" i="12" s="1"/>
  <c r="KH16" i="12" s="1"/>
  <c r="KN16" i="12" s="1"/>
  <c r="T79" i="6"/>
  <c r="ID16" i="12"/>
  <c r="IJ16" i="12" s="1"/>
  <c r="IP16" i="12" s="1"/>
  <c r="IV16" i="12" s="1"/>
  <c r="JB16" i="12" s="1"/>
  <c r="JH16" i="12" s="1"/>
  <c r="JN16" i="12" s="1"/>
  <c r="JT16" i="12" s="1"/>
  <c r="JZ16" i="12" s="1"/>
  <c r="KF16" i="12" s="1"/>
  <c r="KL16" i="12" s="1"/>
  <c r="P79" i="6"/>
  <c r="IB16" i="12"/>
  <c r="IH16" i="12" s="1"/>
  <c r="IN16" i="12" s="1"/>
  <c r="IT16" i="12" s="1"/>
  <c r="IZ16" i="12" s="1"/>
  <c r="JF16" i="12" s="1"/>
  <c r="JL16" i="12" s="1"/>
  <c r="JR16" i="12" s="1"/>
  <c r="K79" i="6"/>
  <c r="N78" i="6"/>
  <c r="X78" i="6" s="1"/>
  <c r="IE16" i="12"/>
  <c r="IK16" i="12" s="1"/>
  <c r="IQ16" i="12" s="1"/>
  <c r="IW16" i="12" s="1"/>
  <c r="JC16" i="12" s="1"/>
  <c r="JI16" i="12" s="1"/>
  <c r="JO16" i="12" s="1"/>
  <c r="JU16" i="12" s="1"/>
  <c r="KA16" i="12" s="1"/>
  <c r="KG16" i="12" s="1"/>
  <c r="KM16" i="12" s="1"/>
  <c r="R79" i="6"/>
  <c r="DK21" i="9"/>
  <c r="DN21" i="9" s="1"/>
  <c r="DQ21" i="9" s="1"/>
  <c r="DT21" i="9" s="1"/>
  <c r="DW21" i="9" s="1"/>
  <c r="BX21" i="9"/>
  <c r="AD13" i="13"/>
  <c r="AR21" i="9"/>
  <c r="Z13" i="13"/>
  <c r="CN21" i="9"/>
  <c r="AF13" i="13"/>
  <c r="T21" i="9"/>
  <c r="DF21" i="9" s="1"/>
  <c r="W13" i="13"/>
  <c r="AS58" i="6"/>
  <c r="BR58" i="6"/>
  <c r="R58" i="6"/>
  <c r="BB58" i="6"/>
  <c r="X58" i="6"/>
  <c r="L58" i="6"/>
  <c r="AG58" i="6"/>
  <c r="AY58" i="6"/>
  <c r="AD58" i="6"/>
  <c r="AJ58" i="6"/>
  <c r="U58" i="6"/>
  <c r="AM58" i="6"/>
  <c r="BX58" i="6"/>
  <c r="BE58" i="6"/>
  <c r="BL58" i="6"/>
  <c r="AA58" i="6"/>
  <c r="AP58" i="6"/>
  <c r="BO58" i="6"/>
  <c r="AV58" i="6"/>
  <c r="O58" i="6"/>
  <c r="BU58" i="6"/>
  <c r="AJ21" i="9"/>
  <c r="Y13" i="13"/>
  <c r="BP21" i="9"/>
  <c r="EP21" i="9" s="1"/>
  <c r="AC13" i="13"/>
  <c r="AZ21" i="9"/>
  <c r="AA13" i="13"/>
  <c r="CF21" i="9"/>
  <c r="AE13" i="13"/>
  <c r="BX15" i="9"/>
  <c r="AD7" i="13"/>
  <c r="BH21" i="9"/>
  <c r="AB13" i="13"/>
  <c r="CV21" i="9"/>
  <c r="AG13" i="13"/>
  <c r="AV14" i="11"/>
  <c r="K22" i="9"/>
  <c r="DB22" i="9" s="1"/>
  <c r="DE22" i="9" s="1"/>
  <c r="DH22" i="9" s="1"/>
  <c r="T14" i="11"/>
  <c r="AR14" i="11"/>
  <c r="AJ14" i="11"/>
  <c r="AB14" i="11"/>
  <c r="P14" i="11"/>
  <c r="AZ14" i="11"/>
  <c r="DD22" i="9"/>
  <c r="DG22" i="9" s="1"/>
  <c r="DJ22" i="9" s="1"/>
  <c r="DM22" i="9" s="1"/>
  <c r="DP22" i="9" s="1"/>
  <c r="DS22" i="9" s="1"/>
  <c r="DV22" i="9" s="1"/>
  <c r="DY22" i="9" s="1"/>
  <c r="CX23" i="9"/>
  <c r="I23" i="9"/>
  <c r="S23" i="9" s="1"/>
  <c r="M23" i="9"/>
  <c r="J23" i="9"/>
  <c r="CG23" i="9"/>
  <c r="BV23" i="9"/>
  <c r="AC23" i="9"/>
  <c r="AS23" i="9"/>
  <c r="BY23" i="9"/>
  <c r="Z23" i="9"/>
  <c r="CT23" i="9"/>
  <c r="BN23" i="9"/>
  <c r="BA23" i="9"/>
  <c r="CW23" i="9"/>
  <c r="BQ23" i="9"/>
  <c r="EQ23" i="9" s="1"/>
  <c r="CL23" i="9"/>
  <c r="BF23" i="9"/>
  <c r="U23" i="9"/>
  <c r="AK23" i="9"/>
  <c r="AP23" i="9"/>
  <c r="CO23" i="9"/>
  <c r="BI23" i="9"/>
  <c r="R23" i="9"/>
  <c r="CD23" i="9"/>
  <c r="AH23" i="9"/>
  <c r="AX23" i="9"/>
  <c r="H14" i="11"/>
  <c r="X14" i="11"/>
  <c r="HV17" i="12"/>
  <c r="HZ17" i="12"/>
  <c r="HW17" i="12"/>
  <c r="HX17" i="12"/>
  <c r="HU17" i="12"/>
  <c r="HY17" i="12"/>
  <c r="D16" i="11"/>
  <c r="D18" i="12"/>
  <c r="HT18" i="12" s="1"/>
  <c r="D18" i="4"/>
  <c r="AU15" i="11"/>
  <c r="AM15" i="11"/>
  <c r="AA15" i="11"/>
  <c r="S15" i="11"/>
  <c r="K15" i="11"/>
  <c r="AT15" i="11"/>
  <c r="AI15" i="11"/>
  <c r="Z15" i="11"/>
  <c r="R15" i="11"/>
  <c r="AY15" i="11"/>
  <c r="AQ15" i="11"/>
  <c r="AH15" i="11"/>
  <c r="W15" i="11"/>
  <c r="O15" i="11"/>
  <c r="AX15" i="11"/>
  <c r="AP15" i="11"/>
  <c r="AE15" i="11"/>
  <c r="V15" i="11"/>
  <c r="N15" i="11"/>
  <c r="G15" i="11"/>
  <c r="F15" i="11"/>
  <c r="DI20" i="9"/>
  <c r="DL20" i="9" s="1"/>
  <c r="DO20" i="9" s="1"/>
  <c r="DR20" i="9" s="1"/>
  <c r="DU20" i="9" s="1"/>
  <c r="DX20" i="9" s="1"/>
  <c r="BJ18" i="6"/>
  <c r="BN18" i="6"/>
  <c r="BL18" i="6"/>
  <c r="BF18" i="6"/>
  <c r="AP18" i="6"/>
  <c r="AH18" i="6"/>
  <c r="R18" i="6"/>
  <c r="BH18" i="6"/>
  <c r="BD18" i="6"/>
  <c r="AN18" i="6"/>
  <c r="AF18" i="6"/>
  <c r="P18" i="6"/>
  <c r="AL18" i="6"/>
  <c r="BB18" i="6"/>
  <c r="N18" i="6"/>
  <c r="AB18" i="6"/>
  <c r="BX18" i="6"/>
  <c r="AJ18" i="6"/>
  <c r="AD18" i="6"/>
  <c r="AZ18" i="6"/>
  <c r="L18" i="6"/>
  <c r="Y22" i="9"/>
  <c r="AI22" i="9" s="1"/>
  <c r="AD14" i="11"/>
  <c r="AF14" i="11" s="1"/>
  <c r="BL35" i="6"/>
  <c r="BH36" i="6"/>
  <c r="L22" i="9"/>
  <c r="DC22" i="9" s="1"/>
  <c r="J14" i="11"/>
  <c r="L14" i="11" s="1"/>
  <c r="BY17" i="6"/>
  <c r="AL13" i="11"/>
  <c r="AN13" i="11" s="1"/>
  <c r="AB21" i="9"/>
  <c r="BD37" i="6"/>
  <c r="P37" i="6"/>
  <c r="AZ37" i="6"/>
  <c r="AB37" i="6"/>
  <c r="AN36" i="6"/>
  <c r="F38" i="6"/>
  <c r="F59" i="6"/>
  <c r="CZ23" i="9"/>
  <c r="CY23" i="9"/>
  <c r="DA23" i="9"/>
  <c r="FX14" i="10"/>
  <c r="FA15" i="10"/>
  <c r="CK23" i="9" s="1"/>
  <c r="CU23" i="9" s="1"/>
  <c r="DW15" i="10"/>
  <c r="BU23" i="9" s="1"/>
  <c r="CE23" i="9" s="1"/>
  <c r="CS15" i="10"/>
  <c r="BE23" i="9" s="1"/>
  <c r="BO23" i="9" s="1"/>
  <c r="EO23" i="9" s="1"/>
  <c r="BO15" i="10"/>
  <c r="AO23" i="9" s="1"/>
  <c r="AY23" i="9" s="1"/>
  <c r="FP15" i="10"/>
  <c r="CS23" i="9" s="1"/>
  <c r="EL15" i="10"/>
  <c r="CC23" i="9" s="1"/>
  <c r="CM23" i="9" s="1"/>
  <c r="DH15" i="10"/>
  <c r="BM23" i="9" s="1"/>
  <c r="BW23" i="9" s="1"/>
  <c r="CD15" i="10"/>
  <c r="AW23" i="9" s="1"/>
  <c r="BG23" i="9" s="1"/>
  <c r="AZ15" i="10"/>
  <c r="AG23" i="9" s="1"/>
  <c r="AQ23" i="9" s="1"/>
  <c r="AK15" i="10"/>
  <c r="DP14" i="10"/>
  <c r="BW14" i="10"/>
  <c r="ET14" i="10"/>
  <c r="V15" i="10"/>
  <c r="Q23" i="9" s="1"/>
  <c r="AA23" i="9" s="1"/>
  <c r="ET7" i="10"/>
  <c r="AQ8" i="5"/>
  <c r="A15" i="11"/>
  <c r="A17" i="4"/>
  <c r="H16" i="5"/>
  <c r="L16" i="5" s="1"/>
  <c r="P16" i="5" s="1"/>
  <c r="T16" i="5" s="1"/>
  <c r="X16" i="5" s="1"/>
  <c r="AB16" i="5" s="1"/>
  <c r="AF16" i="5" s="1"/>
  <c r="AJ16" i="5" s="1"/>
  <c r="AN16" i="5" s="1"/>
  <c r="AR16" i="5" s="1"/>
  <c r="AV16" i="5" s="1"/>
  <c r="G16" i="5"/>
  <c r="K16" i="5" s="1"/>
  <c r="O16" i="5" s="1"/>
  <c r="S16" i="5" s="1"/>
  <c r="W16" i="5" s="1"/>
  <c r="AA16" i="5" s="1"/>
  <c r="AE16" i="5" s="1"/>
  <c r="AI16" i="5" s="1"/>
  <c r="AM16" i="5" s="1"/>
  <c r="AQ16" i="5" s="1"/>
  <c r="AU16" i="5" s="1"/>
  <c r="J16" i="5"/>
  <c r="N16" i="5" s="1"/>
  <c r="R16" i="5" s="1"/>
  <c r="V16" i="5" s="1"/>
  <c r="Z16" i="5" s="1"/>
  <c r="AD16" i="5" s="1"/>
  <c r="AH16" i="5" s="1"/>
  <c r="AL16" i="5" s="1"/>
  <c r="AP16" i="5" s="1"/>
  <c r="AT16" i="5" s="1"/>
  <c r="AX16" i="5" s="1"/>
  <c r="I16" i="5"/>
  <c r="M16" i="5" s="1"/>
  <c r="Q16" i="5" s="1"/>
  <c r="U16" i="5" s="1"/>
  <c r="Y16" i="5" s="1"/>
  <c r="AC16" i="5" s="1"/>
  <c r="AG16" i="5" s="1"/>
  <c r="AK16" i="5" s="1"/>
  <c r="AO16" i="5" s="1"/>
  <c r="AS16" i="5" s="1"/>
  <c r="AW16" i="5" s="1"/>
  <c r="FI14" i="10"/>
  <c r="A24" i="9"/>
  <c r="A16" i="10"/>
  <c r="F19" i="6" s="1"/>
  <c r="A17" i="5"/>
  <c r="FQ3" i="4" l="1"/>
  <c r="BO1" i="4"/>
  <c r="BO3" i="4" s="1"/>
  <c r="GW1" i="4"/>
  <c r="EW1" i="4"/>
  <c r="EW3" i="4" s="1"/>
  <c r="ES21" i="9"/>
  <c r="ER23" i="9"/>
  <c r="ET23" i="9"/>
  <c r="EA15" i="9"/>
  <c r="EJ15" i="9"/>
  <c r="EM15" i="9" s="1"/>
  <c r="EB22" i="9"/>
  <c r="EE22" i="9" s="1"/>
  <c r="EH22" i="9" s="1"/>
  <c r="EK22" i="9"/>
  <c r="EN22" i="9" s="1"/>
  <c r="Q14" i="15" s="1"/>
  <c r="DZ21" i="9"/>
  <c r="EC21" i="9" s="1"/>
  <c r="EF21" i="9" s="1"/>
  <c r="EI21" i="9"/>
  <c r="EL21" i="9" s="1"/>
  <c r="O13" i="15" s="1"/>
  <c r="EA20" i="9"/>
  <c r="ED20" i="9" s="1"/>
  <c r="EG20" i="9" s="1"/>
  <c r="EJ20" i="9"/>
  <c r="EM20" i="9" s="1"/>
  <c r="P12" i="15" s="1"/>
  <c r="BK15" i="5"/>
  <c r="I14" i="15" s="1"/>
  <c r="BG16" i="5"/>
  <c r="BA16" i="5"/>
  <c r="AS15" i="10" s="1"/>
  <c r="X15" i="13" s="1"/>
  <c r="AZ16" i="5"/>
  <c r="BD16" i="5"/>
  <c r="CL15" i="10" s="1"/>
  <c r="AY17" i="5"/>
  <c r="BI17" i="5"/>
  <c r="BH17" i="5"/>
  <c r="BJ17" i="5"/>
  <c r="BF16" i="5"/>
  <c r="BB16" i="5"/>
  <c r="BH15" i="10" s="1"/>
  <c r="BC16" i="5"/>
  <c r="BW15" i="10" s="1"/>
  <c r="BE16" i="5"/>
  <c r="JX16" i="12"/>
  <c r="KD16" i="12" s="1"/>
  <c r="KJ16" i="12" s="1"/>
  <c r="KP16" i="12"/>
  <c r="JY16" i="12"/>
  <c r="KE16" i="12" s="1"/>
  <c r="KK16" i="12" s="1"/>
  <c r="KQ16" i="12"/>
  <c r="JW16" i="12"/>
  <c r="KC16" i="12" s="1"/>
  <c r="KI16" i="12" s="1"/>
  <c r="KO16" i="12"/>
  <c r="ID17" i="12"/>
  <c r="IJ17" i="12" s="1"/>
  <c r="IP17" i="12" s="1"/>
  <c r="IV17" i="12" s="1"/>
  <c r="JB17" i="12" s="1"/>
  <c r="JH17" i="12" s="1"/>
  <c r="JN17" i="12" s="1"/>
  <c r="JT17" i="12" s="1"/>
  <c r="JZ17" i="12" s="1"/>
  <c r="KF17" i="12" s="1"/>
  <c r="KL17" i="12" s="1"/>
  <c r="P80" i="6"/>
  <c r="IC17" i="12"/>
  <c r="II17" i="12" s="1"/>
  <c r="IO17" i="12" s="1"/>
  <c r="IU17" i="12" s="1"/>
  <c r="JA17" i="12" s="1"/>
  <c r="JG17" i="12" s="1"/>
  <c r="JM17" i="12" s="1"/>
  <c r="JS17" i="12" s="1"/>
  <c r="L80" i="6"/>
  <c r="IE17" i="12"/>
  <c r="IK17" i="12" s="1"/>
  <c r="IQ17" i="12" s="1"/>
  <c r="IW17" i="12" s="1"/>
  <c r="JC17" i="12" s="1"/>
  <c r="JI17" i="12" s="1"/>
  <c r="JO17" i="12" s="1"/>
  <c r="JU17" i="12" s="1"/>
  <c r="KA17" i="12" s="1"/>
  <c r="KG17" i="12" s="1"/>
  <c r="KM17" i="12" s="1"/>
  <c r="R80" i="6"/>
  <c r="IF17" i="12"/>
  <c r="IL17" i="12" s="1"/>
  <c r="IR17" i="12" s="1"/>
  <c r="IX17" i="12" s="1"/>
  <c r="JD17" i="12" s="1"/>
  <c r="JJ17" i="12" s="1"/>
  <c r="JP17" i="12" s="1"/>
  <c r="JV17" i="12" s="1"/>
  <c r="KB17" i="12" s="1"/>
  <c r="KH17" i="12" s="1"/>
  <c r="KN17" i="12" s="1"/>
  <c r="T80" i="6"/>
  <c r="N79" i="6"/>
  <c r="IA17" i="12"/>
  <c r="IG17" i="12" s="1"/>
  <c r="IM17" i="12" s="1"/>
  <c r="IS17" i="12" s="1"/>
  <c r="IY17" i="12" s="1"/>
  <c r="JE17" i="12" s="1"/>
  <c r="JK17" i="12" s="1"/>
  <c r="JQ17" i="12" s="1"/>
  <c r="J80" i="6"/>
  <c r="IB17" i="12"/>
  <c r="IH17" i="12" s="1"/>
  <c r="IN17" i="12" s="1"/>
  <c r="IT17" i="12" s="1"/>
  <c r="IZ17" i="12" s="1"/>
  <c r="JF17" i="12" s="1"/>
  <c r="JL17" i="12" s="1"/>
  <c r="JR17" i="12" s="1"/>
  <c r="K80" i="6"/>
  <c r="V79" i="6"/>
  <c r="AR22" i="9"/>
  <c r="Z14" i="13"/>
  <c r="CV22" i="9"/>
  <c r="AG14" i="13"/>
  <c r="AP59" i="6"/>
  <c r="BO59" i="6"/>
  <c r="BR59" i="6"/>
  <c r="BE59" i="6"/>
  <c r="L59" i="6"/>
  <c r="AD59" i="6"/>
  <c r="AV59" i="6"/>
  <c r="AM59" i="6"/>
  <c r="BL59" i="6"/>
  <c r="AS59" i="6"/>
  <c r="BX59" i="6"/>
  <c r="R59" i="6"/>
  <c r="AJ59" i="6"/>
  <c r="AG59" i="6"/>
  <c r="AY59" i="6"/>
  <c r="U59" i="6"/>
  <c r="O59" i="6"/>
  <c r="BB59" i="6"/>
  <c r="X59" i="6"/>
  <c r="AA59" i="6"/>
  <c r="BU59" i="6"/>
  <c r="CN22" i="9"/>
  <c r="AF14" i="13"/>
  <c r="BH22" i="9"/>
  <c r="AB14" i="13"/>
  <c r="CF15" i="9"/>
  <c r="AE7" i="13"/>
  <c r="BP22" i="9"/>
  <c r="EP22" i="9" s="1"/>
  <c r="ES22" i="9" s="1"/>
  <c r="AC14" i="13"/>
  <c r="T22" i="9"/>
  <c r="DF22" i="9" s="1"/>
  <c r="W14" i="13"/>
  <c r="AZ22" i="9"/>
  <c r="AA14" i="13"/>
  <c r="AJ22" i="9"/>
  <c r="Y14" i="13"/>
  <c r="BX22" i="9"/>
  <c r="AD14" i="13"/>
  <c r="CF22" i="9"/>
  <c r="AE14" i="13"/>
  <c r="H15" i="11"/>
  <c r="T15" i="11"/>
  <c r="X15" i="11"/>
  <c r="AV15" i="11"/>
  <c r="CX24" i="9"/>
  <c r="M24" i="9"/>
  <c r="I24" i="9"/>
  <c r="S24" i="9" s="1"/>
  <c r="J24" i="9"/>
  <c r="CW24" i="9"/>
  <c r="BQ24" i="9"/>
  <c r="EQ24" i="9" s="1"/>
  <c r="AC24" i="9"/>
  <c r="CL24" i="9"/>
  <c r="BF24" i="9"/>
  <c r="AS24" i="9"/>
  <c r="CO24" i="9"/>
  <c r="BI24" i="9"/>
  <c r="CD24" i="9"/>
  <c r="U24" i="9"/>
  <c r="BA24" i="9"/>
  <c r="AP24" i="9"/>
  <c r="CG24" i="9"/>
  <c r="R24" i="9"/>
  <c r="BV24" i="9"/>
  <c r="BY24" i="9"/>
  <c r="CT24" i="9"/>
  <c r="BN24" i="9"/>
  <c r="Z24" i="9"/>
  <c r="AK24" i="9"/>
  <c r="AH24" i="9"/>
  <c r="AX24" i="9"/>
  <c r="FX15" i="10"/>
  <c r="AX16" i="11"/>
  <c r="AP16" i="11"/>
  <c r="AE16" i="11"/>
  <c r="V16" i="11"/>
  <c r="N16" i="11"/>
  <c r="AU16" i="11"/>
  <c r="AM16" i="11"/>
  <c r="AA16" i="11"/>
  <c r="S16" i="11"/>
  <c r="K16" i="11"/>
  <c r="AT16" i="11"/>
  <c r="AI16" i="11"/>
  <c r="Z16" i="11"/>
  <c r="R16" i="11"/>
  <c r="AY16" i="11"/>
  <c r="AQ16" i="11"/>
  <c r="AH16" i="11"/>
  <c r="W16" i="11"/>
  <c r="O16" i="11"/>
  <c r="G16" i="11"/>
  <c r="F16" i="11"/>
  <c r="AR15" i="11"/>
  <c r="AJ15" i="11"/>
  <c r="AB15" i="11"/>
  <c r="K23" i="9"/>
  <c r="DB23" i="9" s="1"/>
  <c r="DE23" i="9" s="1"/>
  <c r="DH23" i="9" s="1"/>
  <c r="DK22" i="9"/>
  <c r="DN22" i="9" s="1"/>
  <c r="DQ22" i="9" s="1"/>
  <c r="DT22" i="9" s="1"/>
  <c r="DW22" i="9" s="1"/>
  <c r="P15" i="11"/>
  <c r="AZ15" i="11"/>
  <c r="HX18" i="12"/>
  <c r="HU18" i="12"/>
  <c r="HY18" i="12"/>
  <c r="HV18" i="12"/>
  <c r="HZ18" i="12"/>
  <c r="HW18" i="12"/>
  <c r="DD23" i="9"/>
  <c r="DG23" i="9" s="1"/>
  <c r="DJ23" i="9" s="1"/>
  <c r="DM23" i="9" s="1"/>
  <c r="DP23" i="9" s="1"/>
  <c r="DS23" i="9" s="1"/>
  <c r="DV23" i="9" s="1"/>
  <c r="DY23" i="9" s="1"/>
  <c r="BL36" i="6"/>
  <c r="AB38" i="6"/>
  <c r="BD38" i="6"/>
  <c r="AZ38" i="6"/>
  <c r="P38" i="6"/>
  <c r="AL14" i="11"/>
  <c r="AN14" i="11" s="1"/>
  <c r="AB22" i="9"/>
  <c r="Y23" i="9"/>
  <c r="AI23" i="9" s="1"/>
  <c r="AD15" i="11"/>
  <c r="AF15" i="11" s="1"/>
  <c r="BH37" i="6"/>
  <c r="AN37" i="6"/>
  <c r="DI21" i="9"/>
  <c r="DL21" i="9" s="1"/>
  <c r="DO21" i="9" s="1"/>
  <c r="DR21" i="9" s="1"/>
  <c r="DU21" i="9" s="1"/>
  <c r="DX21" i="9" s="1"/>
  <c r="BJ19" i="6"/>
  <c r="BJ20" i="6" s="1"/>
  <c r="ED20" i="6" s="1"/>
  <c r="BN19" i="6"/>
  <c r="BN20" i="6" s="1"/>
  <c r="EH20" i="6" s="1"/>
  <c r="BL19" i="6"/>
  <c r="BL20" i="6" s="1"/>
  <c r="EF20" i="6" s="1"/>
  <c r="BH19" i="6"/>
  <c r="BH20" i="6" s="1"/>
  <c r="EB20" i="6" s="1"/>
  <c r="BB19" i="6"/>
  <c r="BB20" i="6" s="1"/>
  <c r="DV20" i="6" s="1"/>
  <c r="AL19" i="6"/>
  <c r="AL20" i="6" s="1"/>
  <c r="DF20" i="6" s="1"/>
  <c r="AD19" i="6"/>
  <c r="AD20" i="6" s="1"/>
  <c r="CX20" i="6" s="1"/>
  <c r="N19" i="6"/>
  <c r="N20" i="6" s="1"/>
  <c r="CH20" i="6" s="1"/>
  <c r="BX19" i="6"/>
  <c r="BX20" i="6" s="1"/>
  <c r="AZ19" i="6"/>
  <c r="AZ20" i="6" s="1"/>
  <c r="DT20" i="6" s="1"/>
  <c r="AJ19" i="6"/>
  <c r="AJ20" i="6" s="1"/>
  <c r="DD20" i="6" s="1"/>
  <c r="AB19" i="6"/>
  <c r="AB20" i="6" s="1"/>
  <c r="CV20" i="6" s="1"/>
  <c r="L19" i="6"/>
  <c r="L20" i="6" s="1"/>
  <c r="CF20" i="6" s="1"/>
  <c r="AP19" i="6"/>
  <c r="AP20" i="6" s="1"/>
  <c r="DJ20" i="6" s="1"/>
  <c r="AH19" i="6"/>
  <c r="AH20" i="6" s="1"/>
  <c r="DB20" i="6" s="1"/>
  <c r="BD19" i="6"/>
  <c r="BD20" i="6" s="1"/>
  <c r="DX20" i="6" s="1"/>
  <c r="P19" i="6"/>
  <c r="P20" i="6" s="1"/>
  <c r="CJ20" i="6" s="1"/>
  <c r="AN19" i="6"/>
  <c r="AN20" i="6" s="1"/>
  <c r="DH20" i="6" s="1"/>
  <c r="BF19" i="6"/>
  <c r="BF20" i="6" s="1"/>
  <c r="DZ20" i="6" s="1"/>
  <c r="R19" i="6"/>
  <c r="R20" i="6" s="1"/>
  <c r="CL20" i="6" s="1"/>
  <c r="AF19" i="6"/>
  <c r="AF20" i="6" s="1"/>
  <c r="CZ20" i="6" s="1"/>
  <c r="L23" i="9"/>
  <c r="DC23" i="9" s="1"/>
  <c r="J15" i="11"/>
  <c r="L15" i="11" s="1"/>
  <c r="BY18" i="6"/>
  <c r="P40" i="1"/>
  <c r="P42" i="1" s="1"/>
  <c r="F60" i="6"/>
  <c r="F39" i="6"/>
  <c r="DA24" i="9"/>
  <c r="CY24" i="9"/>
  <c r="CZ24" i="9"/>
  <c r="AK16" i="10"/>
  <c r="FA16" i="10"/>
  <c r="CK24" i="9" s="1"/>
  <c r="CU24" i="9" s="1"/>
  <c r="DW16" i="10"/>
  <c r="BU24" i="9" s="1"/>
  <c r="CE24" i="9" s="1"/>
  <c r="CS16" i="10"/>
  <c r="BE24" i="9" s="1"/>
  <c r="BO24" i="9" s="1"/>
  <c r="EO24" i="9" s="1"/>
  <c r="BO16" i="10"/>
  <c r="AO24" i="9" s="1"/>
  <c r="AY24" i="9" s="1"/>
  <c r="FP16" i="10"/>
  <c r="CS24" i="9" s="1"/>
  <c r="EL16" i="10"/>
  <c r="CC24" i="9" s="1"/>
  <c r="CM24" i="9" s="1"/>
  <c r="DH16" i="10"/>
  <c r="BM24" i="9" s="1"/>
  <c r="BW24" i="9" s="1"/>
  <c r="CD16" i="10"/>
  <c r="AW24" i="9" s="1"/>
  <c r="BG24" i="9" s="1"/>
  <c r="AZ16" i="10"/>
  <c r="AG24" i="9" s="1"/>
  <c r="AQ24" i="9" s="1"/>
  <c r="DP15" i="10"/>
  <c r="AD15" i="10"/>
  <c r="DA15" i="10"/>
  <c r="O16" i="10"/>
  <c r="V16" i="13" s="1"/>
  <c r="H17" i="5"/>
  <c r="L17" i="5" s="1"/>
  <c r="P17" i="5" s="1"/>
  <c r="T17" i="5" s="1"/>
  <c r="X17" i="5" s="1"/>
  <c r="AB17" i="5" s="1"/>
  <c r="AF17" i="5" s="1"/>
  <c r="AJ17" i="5" s="1"/>
  <c r="AN17" i="5" s="1"/>
  <c r="AR17" i="5" s="1"/>
  <c r="AV17" i="5" s="1"/>
  <c r="G17" i="5"/>
  <c r="K17" i="5" s="1"/>
  <c r="O17" i="5" s="1"/>
  <c r="S17" i="5" s="1"/>
  <c r="W17" i="5" s="1"/>
  <c r="AA17" i="5" s="1"/>
  <c r="AE17" i="5" s="1"/>
  <c r="AI17" i="5" s="1"/>
  <c r="AM17" i="5" s="1"/>
  <c r="AQ17" i="5" s="1"/>
  <c r="AU17" i="5" s="1"/>
  <c r="J17" i="5"/>
  <c r="N17" i="5" s="1"/>
  <c r="R17" i="5" s="1"/>
  <c r="V17" i="5" s="1"/>
  <c r="Z17" i="5" s="1"/>
  <c r="AD17" i="5" s="1"/>
  <c r="AH17" i="5" s="1"/>
  <c r="AL17" i="5" s="1"/>
  <c r="AP17" i="5" s="1"/>
  <c r="AT17" i="5" s="1"/>
  <c r="AX17" i="5" s="1"/>
  <c r="I17" i="5"/>
  <c r="M17" i="5" s="1"/>
  <c r="Q17" i="5" s="1"/>
  <c r="U17" i="5" s="1"/>
  <c r="Y17" i="5" s="1"/>
  <c r="AC17" i="5" s="1"/>
  <c r="AG17" i="5" s="1"/>
  <c r="AK17" i="5" s="1"/>
  <c r="AO17" i="5" s="1"/>
  <c r="AS17" i="5" s="1"/>
  <c r="AW17" i="5" s="1"/>
  <c r="FI15" i="10"/>
  <c r="AU8" i="5"/>
  <c r="FX7" i="10" s="1"/>
  <c r="FI7" i="10"/>
  <c r="A16" i="11"/>
  <c r="A18" i="4"/>
  <c r="V16" i="10"/>
  <c r="Q24" i="9" s="1"/>
  <c r="AA24" i="9" s="1"/>
  <c r="ET15" i="10"/>
  <c r="EE15" i="10"/>
  <c r="DI1" i="4" l="1"/>
  <c r="DI3" i="4" s="1"/>
  <c r="N1" i="4"/>
  <c r="N3" i="4" s="1"/>
  <c r="BX1" i="4"/>
  <c r="BX3" i="4" s="1"/>
  <c r="DB1" i="4"/>
  <c r="DB3" i="4" s="1"/>
  <c r="CU1" i="4"/>
  <c r="CU3" i="4" s="1"/>
  <c r="H1" i="4"/>
  <c r="KP3" i="12"/>
  <c r="BI1" i="4"/>
  <c r="BI3" i="4" s="1"/>
  <c r="DP1" i="4"/>
  <c r="DP3" i="4" s="1"/>
  <c r="X1" i="4"/>
  <c r="X3" i="4" s="1"/>
  <c r="EM1" i="4"/>
  <c r="EM3" i="4" s="1"/>
  <c r="AU1" i="4"/>
  <c r="AU3" i="4" s="1"/>
  <c r="BF1" i="4"/>
  <c r="BF3" i="4" s="1"/>
  <c r="CW1" i="4"/>
  <c r="CW3" i="4" s="1"/>
  <c r="F1" i="4"/>
  <c r="BL1" i="4"/>
  <c r="BL3" i="4" s="1"/>
  <c r="BR1" i="4"/>
  <c r="BR3" i="4" s="1"/>
  <c r="CI1" i="4"/>
  <c r="CI3" i="4" s="1"/>
  <c r="DR1" i="4"/>
  <c r="DR3" i="4" s="1"/>
  <c r="DQ1" i="4"/>
  <c r="DQ3" i="4" s="1"/>
  <c r="Y1" i="4"/>
  <c r="Y3" i="4" s="1"/>
  <c r="CF1" i="4"/>
  <c r="CF3" i="4" s="1"/>
  <c r="DZ1" i="4"/>
  <c r="DZ3" i="4" s="1"/>
  <c r="DC1" i="4"/>
  <c r="DC3" i="4" s="1"/>
  <c r="L1" i="4"/>
  <c r="L3" i="4" s="1"/>
  <c r="DN1" i="4"/>
  <c r="DN3" i="4" s="1"/>
  <c r="EN1" i="4"/>
  <c r="EN3" i="4" s="1"/>
  <c r="BS1" i="4"/>
  <c r="BS3" i="4" s="1"/>
  <c r="DU1" i="4"/>
  <c r="DU3" i="4" s="1"/>
  <c r="EL1" i="4"/>
  <c r="EL3" i="4" s="1"/>
  <c r="AW1" i="4"/>
  <c r="AW3" i="4" s="1"/>
  <c r="EA1" i="4"/>
  <c r="EA3" i="4" s="1"/>
  <c r="CK1" i="4"/>
  <c r="CK3" i="4" s="1"/>
  <c r="ER1" i="4"/>
  <c r="ER3" i="4" s="1"/>
  <c r="AZ1" i="4"/>
  <c r="AZ3" i="4" s="1"/>
  <c r="AX1" i="4"/>
  <c r="AX3" i="4" s="1"/>
  <c r="BW1" i="4"/>
  <c r="BW3" i="4" s="1"/>
  <c r="DF1" i="4"/>
  <c r="DF3" i="4" s="1"/>
  <c r="EC1" i="4"/>
  <c r="EC3" i="4" s="1"/>
  <c r="AK1" i="4"/>
  <c r="AK3" i="4" s="1"/>
  <c r="CR1" i="4"/>
  <c r="CR3" i="4" s="1"/>
  <c r="EP1" i="4"/>
  <c r="EP3" i="4" s="1"/>
  <c r="DO1" i="4"/>
  <c r="DO3" i="4" s="1"/>
  <c r="W1" i="4"/>
  <c r="W3" i="4" s="1"/>
  <c r="G1" i="4"/>
  <c r="BY1" i="4"/>
  <c r="BY3" i="4" s="1"/>
  <c r="EF1" i="4"/>
  <c r="EF3" i="4" s="1"/>
  <c r="AN1" i="4"/>
  <c r="AN3" i="4" s="1"/>
  <c r="Z1" i="4"/>
  <c r="Z3" i="4" s="1"/>
  <c r="BK1" i="4"/>
  <c r="BK3" i="4" s="1"/>
  <c r="CH1" i="4"/>
  <c r="CH3" i="4" s="1"/>
  <c r="CS1" i="4"/>
  <c r="CS3" i="4" s="1"/>
  <c r="O1" i="4"/>
  <c r="O3" i="4" s="1"/>
  <c r="BH1" i="4"/>
  <c r="BH3" i="4" s="1"/>
  <c r="BJ1" i="4"/>
  <c r="BJ3" i="4" s="1"/>
  <c r="CE1" i="4"/>
  <c r="CE3" i="4" s="1"/>
  <c r="AV1" i="4"/>
  <c r="AV3" i="4" s="1"/>
  <c r="CJ1" i="4"/>
  <c r="CJ3" i="4" s="1"/>
  <c r="EO1" i="4"/>
  <c r="EO3" i="4" s="1"/>
  <c r="AI1" i="4"/>
  <c r="AI3" i="4" s="1"/>
  <c r="BM1" i="4"/>
  <c r="BM3" i="4" s="1"/>
  <c r="DT1" i="4"/>
  <c r="DT3" i="4" s="1"/>
  <c r="AB1" i="4"/>
  <c r="AB3" i="4" s="1"/>
  <c r="EQ1" i="4"/>
  <c r="EQ3" i="4" s="1"/>
  <c r="AY1" i="4"/>
  <c r="AY3" i="4" s="1"/>
  <c r="BV1" i="4"/>
  <c r="BV3" i="4" s="1"/>
  <c r="DE1" i="4"/>
  <c r="DE3" i="4" s="1"/>
  <c r="J1" i="4"/>
  <c r="J3" i="4" s="1"/>
  <c r="BT1" i="4"/>
  <c r="BT3" i="4" s="1"/>
  <c r="CT1" i="4"/>
  <c r="CT3" i="4" s="1"/>
  <c r="CQ1" i="4"/>
  <c r="CQ3" i="4" s="1"/>
  <c r="ED1" i="4"/>
  <c r="ED3" i="4" s="1"/>
  <c r="ES1" i="4"/>
  <c r="ES3" i="4" s="1"/>
  <c r="BA1" i="4"/>
  <c r="BA3" i="4" s="1"/>
  <c r="DH1" i="4"/>
  <c r="DH3" i="4" s="1"/>
  <c r="Q1" i="4"/>
  <c r="Q3" i="4" s="1"/>
  <c r="EE1" i="4"/>
  <c r="EE3" i="4" s="1"/>
  <c r="AM1" i="4"/>
  <c r="AM3" i="4" s="1"/>
  <c r="AT1" i="4"/>
  <c r="AT3" i="4" s="1"/>
  <c r="BU1" i="4"/>
  <c r="BU3" i="4" s="1"/>
  <c r="EB1" i="4"/>
  <c r="EB3" i="4" s="1"/>
  <c r="AJ1" i="4"/>
  <c r="AJ3" i="4" s="1"/>
  <c r="K1" i="4"/>
  <c r="K3" i="4" s="1"/>
  <c r="BG1" i="4"/>
  <c r="BG3" i="4" s="1"/>
  <c r="CD1" i="4"/>
  <c r="CD3" i="4" s="1"/>
  <c r="EG1" i="4"/>
  <c r="EG3" i="4" s="1"/>
  <c r="AO1" i="4"/>
  <c r="AO3" i="4" s="1"/>
  <c r="CV1" i="4"/>
  <c r="CV3" i="4" s="1"/>
  <c r="I1" i="4"/>
  <c r="DS1" i="4"/>
  <c r="DS3" i="4" s="1"/>
  <c r="AA1" i="4"/>
  <c r="AA3" i="4" s="1"/>
  <c r="V1" i="4"/>
  <c r="V3" i="4" s="1"/>
  <c r="CG1" i="4"/>
  <c r="CG3" i="4" s="1"/>
  <c r="AH1" i="4"/>
  <c r="AH3" i="4" s="1"/>
  <c r="CP1" i="4"/>
  <c r="CP3" i="4" s="1"/>
  <c r="AC1" i="4"/>
  <c r="AC3" i="4" s="1"/>
  <c r="DG1" i="4"/>
  <c r="DG3" i="4" s="1"/>
  <c r="P1" i="4"/>
  <c r="P3" i="4" s="1"/>
  <c r="DD1" i="4"/>
  <c r="DD3" i="4" s="1"/>
  <c r="M1" i="4"/>
  <c r="M3" i="4" s="1"/>
  <c r="AL1" i="4"/>
  <c r="AL3" i="4" s="1"/>
  <c r="FR3" i="4"/>
  <c r="BP1" i="4"/>
  <c r="BP3" i="4" s="1"/>
  <c r="ER24" i="9"/>
  <c r="ED15" i="9"/>
  <c r="ET24" i="9"/>
  <c r="EA21" i="9"/>
  <c r="ED21" i="9" s="1"/>
  <c r="EG21" i="9" s="1"/>
  <c r="EJ21" i="9"/>
  <c r="EM21" i="9" s="1"/>
  <c r="P13" i="15" s="1"/>
  <c r="EB23" i="9"/>
  <c r="EE23" i="9" s="1"/>
  <c r="EH23" i="9" s="1"/>
  <c r="EK23" i="9"/>
  <c r="EN23" i="9" s="1"/>
  <c r="Q15" i="15" s="1"/>
  <c r="DZ22" i="9"/>
  <c r="EC22" i="9" s="1"/>
  <c r="EF22" i="9" s="1"/>
  <c r="EI22" i="9"/>
  <c r="EL22" i="9" s="1"/>
  <c r="O14" i="15" s="1"/>
  <c r="BK16" i="5"/>
  <c r="I15" i="15" s="1"/>
  <c r="BE17" i="5"/>
  <c r="DA16" i="10" s="1"/>
  <c r="AZ17" i="5"/>
  <c r="BA17" i="5"/>
  <c r="AS16" i="10" s="1"/>
  <c r="X16" i="13" s="1"/>
  <c r="BB17" i="5"/>
  <c r="BH16" i="10" s="1"/>
  <c r="BF17" i="5"/>
  <c r="DP16" i="10" s="1"/>
  <c r="BG17" i="5"/>
  <c r="EE16" i="10" s="1"/>
  <c r="BD17" i="5"/>
  <c r="CL16" i="10" s="1"/>
  <c r="BC17" i="5"/>
  <c r="BW16" i="10" s="1"/>
  <c r="JW17" i="12"/>
  <c r="KC17" i="12" s="1"/>
  <c r="KI17" i="12" s="1"/>
  <c r="KO17" i="12"/>
  <c r="JX17" i="12"/>
  <c r="KD17" i="12" s="1"/>
  <c r="KJ17" i="12" s="1"/>
  <c r="KP17" i="12"/>
  <c r="JY17" i="12"/>
  <c r="KE17" i="12" s="1"/>
  <c r="KK17" i="12" s="1"/>
  <c r="KQ17" i="12"/>
  <c r="IF18" i="12"/>
  <c r="IL18" i="12" s="1"/>
  <c r="IR18" i="12" s="1"/>
  <c r="IX18" i="12" s="1"/>
  <c r="JD18" i="12" s="1"/>
  <c r="JJ18" i="12" s="1"/>
  <c r="JP18" i="12" s="1"/>
  <c r="JV18" i="12" s="1"/>
  <c r="KB18" i="12" s="1"/>
  <c r="KH18" i="12" s="1"/>
  <c r="KN18" i="12" s="1"/>
  <c r="T81" i="6"/>
  <c r="T82" i="6" s="1"/>
  <c r="CN82" i="6" s="1"/>
  <c r="ID18" i="12"/>
  <c r="IJ18" i="12" s="1"/>
  <c r="IP18" i="12" s="1"/>
  <c r="IV18" i="12" s="1"/>
  <c r="JB18" i="12" s="1"/>
  <c r="JH18" i="12" s="1"/>
  <c r="JN18" i="12" s="1"/>
  <c r="JT18" i="12" s="1"/>
  <c r="JZ18" i="12" s="1"/>
  <c r="KF18" i="12" s="1"/>
  <c r="KL18" i="12" s="1"/>
  <c r="P81" i="6"/>
  <c r="IB18" i="12"/>
  <c r="IH18" i="12" s="1"/>
  <c r="IN18" i="12" s="1"/>
  <c r="IT18" i="12" s="1"/>
  <c r="IZ18" i="12" s="1"/>
  <c r="JF18" i="12" s="1"/>
  <c r="JL18" i="12" s="1"/>
  <c r="JR18" i="12" s="1"/>
  <c r="K81" i="6"/>
  <c r="K82" i="6" s="1"/>
  <c r="CE82" i="6" s="1"/>
  <c r="N80" i="6"/>
  <c r="X79" i="6"/>
  <c r="IE18" i="12"/>
  <c r="IK18" i="12" s="1"/>
  <c r="IQ18" i="12" s="1"/>
  <c r="IW18" i="12" s="1"/>
  <c r="JC18" i="12" s="1"/>
  <c r="JI18" i="12" s="1"/>
  <c r="JO18" i="12" s="1"/>
  <c r="JU18" i="12" s="1"/>
  <c r="KA18" i="12" s="1"/>
  <c r="KG18" i="12" s="1"/>
  <c r="KM18" i="12" s="1"/>
  <c r="R81" i="6"/>
  <c r="R82" i="6" s="1"/>
  <c r="CL82" i="6" s="1"/>
  <c r="V80" i="6"/>
  <c r="IC18" i="12"/>
  <c r="II18" i="12" s="1"/>
  <c r="IO18" i="12" s="1"/>
  <c r="IU18" i="12" s="1"/>
  <c r="JA18" i="12" s="1"/>
  <c r="JG18" i="12" s="1"/>
  <c r="JM18" i="12" s="1"/>
  <c r="JS18" i="12" s="1"/>
  <c r="L81" i="6"/>
  <c r="L82" i="6" s="1"/>
  <c r="CF82" i="6" s="1"/>
  <c r="IA18" i="12"/>
  <c r="IG18" i="12" s="1"/>
  <c r="IM18" i="12" s="1"/>
  <c r="IS18" i="12" s="1"/>
  <c r="IY18" i="12" s="1"/>
  <c r="JE18" i="12" s="1"/>
  <c r="JK18" i="12" s="1"/>
  <c r="JQ18" i="12" s="1"/>
  <c r="J81" i="6"/>
  <c r="J82" i="6" s="1"/>
  <c r="CD82" i="6" s="1"/>
  <c r="CV23" i="9"/>
  <c r="AG15" i="13"/>
  <c r="AR23" i="9"/>
  <c r="Z15" i="13"/>
  <c r="CN15" i="9"/>
  <c r="AF7" i="13"/>
  <c r="BX23" i="9"/>
  <c r="AD15" i="13"/>
  <c r="CV15" i="9"/>
  <c r="AG7" i="13"/>
  <c r="BH23" i="9"/>
  <c r="AB15" i="13"/>
  <c r="AJ23" i="9"/>
  <c r="Y15" i="13"/>
  <c r="CN23" i="9"/>
  <c r="AF15" i="13"/>
  <c r="T23" i="9"/>
  <c r="DF23" i="9" s="1"/>
  <c r="W15" i="13"/>
  <c r="AM60" i="6"/>
  <c r="AM61" i="6" s="1"/>
  <c r="DG61" i="6" s="1"/>
  <c r="BL60" i="6"/>
  <c r="BL61" i="6" s="1"/>
  <c r="EF61" i="6" s="1"/>
  <c r="AD60" i="6"/>
  <c r="AD61" i="6" s="1"/>
  <c r="CX61" i="6" s="1"/>
  <c r="AV60" i="6"/>
  <c r="AV61" i="6" s="1"/>
  <c r="DP61" i="6" s="1"/>
  <c r="R60" i="6"/>
  <c r="R61" i="6" s="1"/>
  <c r="CL61" i="6" s="1"/>
  <c r="O60" i="6"/>
  <c r="O61" i="6" s="1"/>
  <c r="CI61" i="6" s="1"/>
  <c r="AA60" i="6"/>
  <c r="AA61" i="6" s="1"/>
  <c r="CU61" i="6" s="1"/>
  <c r="AS60" i="6"/>
  <c r="AS61" i="6" s="1"/>
  <c r="DM61" i="6" s="1"/>
  <c r="X60" i="6"/>
  <c r="X61" i="6" s="1"/>
  <c r="CR61" i="6" s="1"/>
  <c r="BR60" i="6"/>
  <c r="BR61" i="6" s="1"/>
  <c r="EL61" i="6" s="1"/>
  <c r="AG60" i="6"/>
  <c r="AG61" i="6" s="1"/>
  <c r="DA61" i="6" s="1"/>
  <c r="BO60" i="6"/>
  <c r="BO61" i="6" s="1"/>
  <c r="EI61" i="6" s="1"/>
  <c r="BX60" i="6"/>
  <c r="BX61" i="6" s="1"/>
  <c r="ER61" i="6" s="1"/>
  <c r="BE60" i="6"/>
  <c r="AY60" i="6"/>
  <c r="AY61" i="6" s="1"/>
  <c r="DS61" i="6" s="1"/>
  <c r="U60" i="6"/>
  <c r="U61" i="6" s="1"/>
  <c r="CO61" i="6" s="1"/>
  <c r="AJ60" i="6"/>
  <c r="AJ61" i="6" s="1"/>
  <c r="DD61" i="6" s="1"/>
  <c r="BB60" i="6"/>
  <c r="BB61" i="6" s="1"/>
  <c r="DV61" i="6" s="1"/>
  <c r="AP60" i="6"/>
  <c r="AP61" i="6" s="1"/>
  <c r="DJ61" i="6" s="1"/>
  <c r="L60" i="6"/>
  <c r="L61" i="6" s="1"/>
  <c r="CF61" i="6" s="1"/>
  <c r="BU60" i="6"/>
  <c r="BU61" i="6" s="1"/>
  <c r="EO61" i="6" s="1"/>
  <c r="CF23" i="9"/>
  <c r="AE15" i="13"/>
  <c r="AZ23" i="9"/>
  <c r="AA15" i="13"/>
  <c r="BP23" i="9"/>
  <c r="EP23" i="9" s="1"/>
  <c r="AC15" i="13"/>
  <c r="BL37" i="6"/>
  <c r="AV16" i="11"/>
  <c r="H16" i="11"/>
  <c r="AJ16" i="11"/>
  <c r="AB16" i="11"/>
  <c r="T16" i="11"/>
  <c r="AR16" i="11"/>
  <c r="P16" i="11"/>
  <c r="AZ16" i="11"/>
  <c r="DD24" i="9"/>
  <c r="DG24" i="9" s="1"/>
  <c r="DJ24" i="9" s="1"/>
  <c r="DM24" i="9" s="1"/>
  <c r="DP24" i="9" s="1"/>
  <c r="DS24" i="9" s="1"/>
  <c r="DV24" i="9" s="1"/>
  <c r="DY24" i="9" s="1"/>
  <c r="DK23" i="9"/>
  <c r="DN23" i="9" s="1"/>
  <c r="DQ23" i="9" s="1"/>
  <c r="DT23" i="9" s="1"/>
  <c r="DW23" i="9" s="1"/>
  <c r="X16" i="11"/>
  <c r="K24" i="9"/>
  <c r="DB24" i="9" s="1"/>
  <c r="DE24" i="9" s="1"/>
  <c r="DH24" i="9" s="1"/>
  <c r="DI22" i="9"/>
  <c r="DL22" i="9" s="1"/>
  <c r="DO22" i="9" s="1"/>
  <c r="DR22" i="9" s="1"/>
  <c r="DU22" i="9" s="1"/>
  <c r="DX22" i="9" s="1"/>
  <c r="AN38" i="6"/>
  <c r="AL15" i="11"/>
  <c r="AN15" i="11" s="1"/>
  <c r="AB23" i="9"/>
  <c r="Y24" i="9"/>
  <c r="AI24" i="9" s="1"/>
  <c r="AD16" i="11"/>
  <c r="AF16" i="11" s="1"/>
  <c r="AB39" i="6"/>
  <c r="AB40" i="6" s="1"/>
  <c r="CV40" i="6" s="1"/>
  <c r="BD39" i="6"/>
  <c r="BD40" i="6" s="1"/>
  <c r="DX40" i="6" s="1"/>
  <c r="AZ39" i="6"/>
  <c r="P39" i="6"/>
  <c r="BH38" i="6"/>
  <c r="L24" i="9"/>
  <c r="DC24" i="9" s="1"/>
  <c r="J16" i="11"/>
  <c r="L16" i="11" s="1"/>
  <c r="BY19" i="6"/>
  <c r="BY20" i="6" s="1"/>
  <c r="ES20" i="6" s="1"/>
  <c r="FX16" i="10"/>
  <c r="A5" i="11"/>
  <c r="A4" i="11"/>
  <c r="FI16" i="10"/>
  <c r="ET16" i="10"/>
  <c r="A6" i="4"/>
  <c r="A5" i="4"/>
  <c r="AD16" i="10"/>
  <c r="EG15" i="9" l="1"/>
  <c r="ES23" i="9"/>
  <c r="FC1" i="12"/>
  <c r="FC2" i="12" s="1"/>
  <c r="BG1" i="12"/>
  <c r="BG2" i="12" s="1"/>
  <c r="HH1" i="12"/>
  <c r="HH2" i="12" s="1"/>
  <c r="DR1" i="12"/>
  <c r="DR2" i="12" s="1"/>
  <c r="T1" i="12"/>
  <c r="T2" i="12" s="1"/>
  <c r="FA1" i="12"/>
  <c r="FA2" i="12" s="1"/>
  <c r="BE1" i="12"/>
  <c r="BE2" i="12" s="1"/>
  <c r="FV1" i="12"/>
  <c r="FV2" i="12" s="1"/>
  <c r="BN1" i="12"/>
  <c r="BN2" i="12" s="1"/>
  <c r="ER1" i="12"/>
  <c r="ER2" i="12" s="1"/>
  <c r="EI1" i="12"/>
  <c r="EI2" i="12" s="1"/>
  <c r="DF1" i="12"/>
  <c r="DF2" i="12" s="1"/>
  <c r="ES1" i="12"/>
  <c r="ES2" i="12" s="1"/>
  <c r="BC1" i="12"/>
  <c r="BC2" i="12" s="1"/>
  <c r="HD1" i="12"/>
  <c r="HD2" i="12" s="1"/>
  <c r="DH1" i="12"/>
  <c r="DH2" i="12" s="1"/>
  <c r="P1" i="12"/>
  <c r="P2" i="12" s="1"/>
  <c r="EQ1" i="12"/>
  <c r="EQ2" i="12" s="1"/>
  <c r="BA1" i="12"/>
  <c r="BA2" i="12" s="1"/>
  <c r="FR1" i="12"/>
  <c r="FR2" i="12" s="1"/>
  <c r="AZ1" i="12"/>
  <c r="AZ2" i="12" s="1"/>
  <c r="BO1" i="12"/>
  <c r="BO2" i="12" s="1"/>
  <c r="GM1" i="12"/>
  <c r="GM2" i="12" s="1"/>
  <c r="CQ1" i="12"/>
  <c r="CQ2" i="12" s="1"/>
  <c r="BR1" i="12"/>
  <c r="BR2" i="12" s="1"/>
  <c r="FB1" i="12"/>
  <c r="FB2" i="12" s="1"/>
  <c r="BF1" i="12"/>
  <c r="BF2" i="12" s="1"/>
  <c r="GK1" i="12"/>
  <c r="GK2" i="12" s="1"/>
  <c r="CO1" i="12"/>
  <c r="CO2" i="12" s="1"/>
  <c r="HF1" i="12"/>
  <c r="HF2" i="12" s="1"/>
  <c r="DP1" i="12"/>
  <c r="DP2" i="12" s="1"/>
  <c r="GC1" i="12"/>
  <c r="GC2" i="12" s="1"/>
  <c r="CM1" i="12"/>
  <c r="CM2" i="12" s="1"/>
  <c r="FT1" i="12"/>
  <c r="FT2" i="12" s="1"/>
  <c r="FE1" i="12"/>
  <c r="FE2" i="12" s="1"/>
  <c r="EH1" i="12"/>
  <c r="EH2" i="12" s="1"/>
  <c r="GJ1" i="12"/>
  <c r="GJ2" i="12" s="1"/>
  <c r="DV1" i="12"/>
  <c r="DV2" i="12" s="1"/>
  <c r="CF1" i="12"/>
  <c r="CF2" i="12" s="1"/>
  <c r="EA1" i="12"/>
  <c r="EA2" i="12" s="1"/>
  <c r="AK1" i="12"/>
  <c r="AK2" i="12" s="1"/>
  <c r="GL1" i="12"/>
  <c r="GL2" i="12" s="1"/>
  <c r="CP1" i="12"/>
  <c r="CP2" i="12" s="1"/>
  <c r="AH1" i="12"/>
  <c r="AH2" i="12" s="1"/>
  <c r="DY1" i="12"/>
  <c r="DY2" i="12" s="1"/>
  <c r="AI1" i="12"/>
  <c r="AI2" i="12" s="1"/>
  <c r="EZ1" i="12"/>
  <c r="EZ2" i="12" s="1"/>
  <c r="N1" i="12"/>
  <c r="N2" i="12" s="1"/>
  <c r="CZ1" i="12"/>
  <c r="CZ2" i="12" s="1"/>
  <c r="CK1" i="12"/>
  <c r="CK2" i="12" s="1"/>
  <c r="HM1" i="12"/>
  <c r="HM2" i="12" s="1"/>
  <c r="DW1" i="12"/>
  <c r="DW2" i="12" s="1"/>
  <c r="AG1" i="12"/>
  <c r="AG2" i="12" s="1"/>
  <c r="GB1" i="12"/>
  <c r="GB2" i="12" s="1"/>
  <c r="CL1" i="12"/>
  <c r="CL2" i="12" s="1"/>
  <c r="HK1" i="12"/>
  <c r="HK2" i="12" s="1"/>
  <c r="DU1" i="12"/>
  <c r="DU2" i="12" s="1"/>
  <c r="AE1" i="12"/>
  <c r="AE2" i="12" s="1"/>
  <c r="EP1" i="12"/>
  <c r="EP2" i="12" s="1"/>
  <c r="AO1" i="12"/>
  <c r="AO2" i="12" s="1"/>
  <c r="FZ1" i="12"/>
  <c r="FZ2" i="12" s="1"/>
  <c r="FK1" i="12"/>
  <c r="FK2" i="12" s="1"/>
  <c r="BU1" i="12"/>
  <c r="BU2" i="12" s="1"/>
  <c r="R1" i="12"/>
  <c r="R2" i="12" s="1"/>
  <c r="DZ1" i="12"/>
  <c r="DZ2" i="12" s="1"/>
  <c r="AJ1" i="12"/>
  <c r="AJ2" i="12" s="1"/>
  <c r="FI1" i="12"/>
  <c r="FI2" i="12" s="1"/>
  <c r="BS1" i="12"/>
  <c r="BS2" i="12" s="1"/>
  <c r="CJ1" i="12"/>
  <c r="CJ2" i="12" s="1"/>
  <c r="FG1" i="12"/>
  <c r="FG2" i="12" s="1"/>
  <c r="Q1" i="12"/>
  <c r="Q2" i="12" s="1"/>
  <c r="DG1" i="12"/>
  <c r="DG2" i="12" s="1"/>
  <c r="GU1" i="12"/>
  <c r="GU2" i="12" s="1"/>
  <c r="DE1" i="12"/>
  <c r="DE2" i="12" s="1"/>
  <c r="M1" i="12"/>
  <c r="M2" i="12" s="1"/>
  <c r="FJ1" i="12"/>
  <c r="FJ2" i="12" s="1"/>
  <c r="BT1" i="12"/>
  <c r="BT2" i="12" s="1"/>
  <c r="GS1" i="12"/>
  <c r="GS2" i="12" s="1"/>
  <c r="DC1" i="12"/>
  <c r="DC2" i="12" s="1"/>
  <c r="O1" i="12"/>
  <c r="O2" i="12" s="1"/>
  <c r="DX1" i="12"/>
  <c r="DX2" i="12" s="1"/>
  <c r="BQ1" i="12"/>
  <c r="BQ2" i="12" s="1"/>
  <c r="AF1" i="12"/>
  <c r="AF2" i="12" s="1"/>
  <c r="S1" i="12"/>
  <c r="S2" i="12" s="1"/>
  <c r="GQ1" i="12"/>
  <c r="GQ2" i="12" s="1"/>
  <c r="DA1" i="12"/>
  <c r="DA2" i="12" s="1"/>
  <c r="CN1" i="12"/>
  <c r="CN2" i="12" s="1"/>
  <c r="FF1" i="12"/>
  <c r="FF2" i="12" s="1"/>
  <c r="BP1" i="12"/>
  <c r="BP2" i="12" s="1"/>
  <c r="GO1" i="12"/>
  <c r="GO2" i="12" s="1"/>
  <c r="CY1" i="12"/>
  <c r="CY2" i="12" s="1"/>
  <c r="HJ1" i="12"/>
  <c r="HJ2" i="12" s="1"/>
  <c r="DT1" i="12"/>
  <c r="DT2" i="12" s="1"/>
  <c r="BX1" i="12"/>
  <c r="BX2" i="12" s="1"/>
  <c r="V1" i="12"/>
  <c r="V2" i="12" s="1"/>
  <c r="EO1" i="12"/>
  <c r="EO2" i="12" s="1"/>
  <c r="AY1" i="12"/>
  <c r="AY2" i="12" s="1"/>
  <c r="GT1" i="12"/>
  <c r="GT2" i="12" s="1"/>
  <c r="DD1" i="12"/>
  <c r="DD2" i="12" s="1"/>
  <c r="L1" i="12"/>
  <c r="L2" i="12" s="1"/>
  <c r="EM1" i="12"/>
  <c r="EM2" i="12" s="1"/>
  <c r="AW1" i="12"/>
  <c r="AW2" i="12" s="1"/>
  <c r="FH1" i="12"/>
  <c r="FH2" i="12" s="1"/>
  <c r="AL1" i="12"/>
  <c r="AL2" i="12" s="1"/>
  <c r="EK1" i="12"/>
  <c r="EK2" i="12" s="1"/>
  <c r="BD1" i="12"/>
  <c r="BD2" i="12" s="1"/>
  <c r="BB1" i="12"/>
  <c r="BB2" i="12" s="1"/>
  <c r="AM1" i="12"/>
  <c r="AM2" i="12" s="1"/>
  <c r="FY1" i="12"/>
  <c r="FY2" i="12" s="1"/>
  <c r="CI1" i="12"/>
  <c r="CI2" i="12" s="1"/>
  <c r="AV1" i="12"/>
  <c r="AV2" i="12" s="1"/>
  <c r="EN1" i="12"/>
  <c r="EN2" i="12" s="1"/>
  <c r="AX1" i="12"/>
  <c r="AX2" i="12" s="1"/>
  <c r="FW1" i="12"/>
  <c r="FW2" i="12" s="1"/>
  <c r="CG1" i="12"/>
  <c r="CG2" i="12" s="1"/>
  <c r="GR1" i="12"/>
  <c r="GR2" i="12" s="1"/>
  <c r="DB1" i="12"/>
  <c r="DB2" i="12" s="1"/>
  <c r="GP1" i="12"/>
  <c r="GP2" i="12" s="1"/>
  <c r="HC1" i="12"/>
  <c r="HC2" i="12" s="1"/>
  <c r="FD1" i="12"/>
  <c r="FD2" i="12" s="1"/>
  <c r="FU1" i="12"/>
  <c r="FU2" i="12" s="1"/>
  <c r="BY1" i="12"/>
  <c r="BY2" i="12" s="1"/>
  <c r="FS1" i="12"/>
  <c r="FS2" i="12" s="1"/>
  <c r="GA1" i="12"/>
  <c r="GA2" i="12" s="1"/>
  <c r="FX1" i="12"/>
  <c r="FX2" i="12" s="1"/>
  <c r="W1" i="12"/>
  <c r="W2" i="12" s="1"/>
  <c r="HL1" i="12"/>
  <c r="HL2" i="12" s="1"/>
  <c r="CH1" i="12"/>
  <c r="CH2" i="12" s="1"/>
  <c r="EL1" i="12"/>
  <c r="EL2" i="12" s="1"/>
  <c r="DI1" i="12"/>
  <c r="DI2" i="12" s="1"/>
  <c r="AD1" i="12"/>
  <c r="AD2" i="12" s="1"/>
  <c r="BW1" i="12"/>
  <c r="BW2" i="12" s="1"/>
  <c r="HI1" i="12"/>
  <c r="HI2" i="12" s="1"/>
  <c r="BV1" i="12"/>
  <c r="BV2" i="12" s="1"/>
  <c r="EJ1" i="12"/>
  <c r="EJ2" i="12" s="1"/>
  <c r="GN1" i="12"/>
  <c r="GN2" i="12" s="1"/>
  <c r="DS1" i="12"/>
  <c r="DS2" i="12" s="1"/>
  <c r="HG1" i="12"/>
  <c r="HG2" i="12" s="1"/>
  <c r="HE1" i="12"/>
  <c r="HE2" i="12" s="1"/>
  <c r="HB1" i="12"/>
  <c r="HB2" i="12" s="1"/>
  <c r="AN1" i="12"/>
  <c r="AN2" i="12" s="1"/>
  <c r="CX1" i="12"/>
  <c r="CX2" i="12" s="1"/>
  <c r="U1" i="12"/>
  <c r="U2" i="12" s="1"/>
  <c r="DQ1" i="12"/>
  <c r="DQ2" i="12" s="1"/>
  <c r="FT3" i="4"/>
  <c r="BQ1" i="4"/>
  <c r="BQ3" i="4" s="1"/>
  <c r="DZ23" i="9"/>
  <c r="EC23" i="9" s="1"/>
  <c r="EF23" i="9" s="1"/>
  <c r="EI23" i="9"/>
  <c r="EL23" i="9" s="1"/>
  <c r="O15" i="15" s="1"/>
  <c r="EA22" i="9"/>
  <c r="ED22" i="9" s="1"/>
  <c r="EG22" i="9" s="1"/>
  <c r="EJ22" i="9"/>
  <c r="EM22" i="9" s="1"/>
  <c r="P14" i="15" s="1"/>
  <c r="EB24" i="9"/>
  <c r="EE24" i="9" s="1"/>
  <c r="EH24" i="9" s="1"/>
  <c r="EK24" i="9"/>
  <c r="EN24" i="9" s="1"/>
  <c r="Q16" i="15" s="1"/>
  <c r="I7" i="15"/>
  <c r="BK17" i="5"/>
  <c r="I16" i="15" s="1"/>
  <c r="JW18" i="12"/>
  <c r="KC18" i="12" s="1"/>
  <c r="KI18" i="12" s="1"/>
  <c r="KO18" i="12"/>
  <c r="JX18" i="12"/>
  <c r="KD18" i="12" s="1"/>
  <c r="KJ18" i="12" s="1"/>
  <c r="KP18" i="12"/>
  <c r="JY18" i="12"/>
  <c r="KE18" i="12" s="1"/>
  <c r="KK18" i="12" s="1"/>
  <c r="KQ18" i="12"/>
  <c r="N81" i="6"/>
  <c r="N82" i="6" s="1"/>
  <c r="CH82" i="6" s="1"/>
  <c r="X80" i="6"/>
  <c r="V81" i="6"/>
  <c r="V82" i="6" s="1"/>
  <c r="CP82" i="6" s="1"/>
  <c r="P82" i="6"/>
  <c r="CJ82" i="6" s="1"/>
  <c r="DI23" i="9"/>
  <c r="DL23" i="9" s="1"/>
  <c r="DO23" i="9" s="1"/>
  <c r="DR23" i="9" s="1"/>
  <c r="DU23" i="9" s="1"/>
  <c r="DX23" i="9" s="1"/>
  <c r="BL38" i="6"/>
  <c r="T24" i="9"/>
  <c r="DF24" i="9" s="1"/>
  <c r="W16" i="13"/>
  <c r="BX24" i="9"/>
  <c r="AD16" i="13"/>
  <c r="AJ24" i="9"/>
  <c r="Y16" i="13"/>
  <c r="BP24" i="9"/>
  <c r="EP24" i="9" s="1"/>
  <c r="AC16" i="13"/>
  <c r="CN24" i="9"/>
  <c r="AF16" i="13"/>
  <c r="CV24" i="9"/>
  <c r="AG16" i="13"/>
  <c r="CF24" i="9"/>
  <c r="AE16" i="13"/>
  <c r="AZ24" i="9"/>
  <c r="AA16" i="13"/>
  <c r="BH24" i="9"/>
  <c r="AB16" i="13"/>
  <c r="AR24" i="9"/>
  <c r="Z16" i="13"/>
  <c r="DK24" i="9"/>
  <c r="DN24" i="9" s="1"/>
  <c r="DQ24" i="9" s="1"/>
  <c r="DT24" i="9" s="1"/>
  <c r="DW24" i="9" s="1"/>
  <c r="BH39" i="6"/>
  <c r="BH40" i="6" s="1"/>
  <c r="EB40" i="6" s="1"/>
  <c r="AZ40" i="6"/>
  <c r="DT40" i="6" s="1"/>
  <c r="AL16" i="11"/>
  <c r="AN16" i="11" s="1"/>
  <c r="AB24" i="9"/>
  <c r="AN39" i="6"/>
  <c r="P40" i="6"/>
  <c r="CJ40" i="6" s="1"/>
  <c r="C9" i="4"/>
  <c r="C26" i="4"/>
  <c r="EX26" i="4" s="1"/>
  <c r="C22" i="4"/>
  <c r="EX22" i="4" s="1"/>
  <c r="C18" i="4"/>
  <c r="C14" i="4"/>
  <c r="C10" i="4"/>
  <c r="C25" i="4"/>
  <c r="EX25" i="4" s="1"/>
  <c r="C21" i="4"/>
  <c r="EX21" i="4" s="1"/>
  <c r="C17" i="4"/>
  <c r="C13" i="4"/>
  <c r="C24" i="4"/>
  <c r="EX24" i="4" s="1"/>
  <c r="C16" i="4"/>
  <c r="C23" i="4"/>
  <c r="EX23" i="4" s="1"/>
  <c r="C15" i="4"/>
  <c r="C28" i="4"/>
  <c r="EX28" i="4" s="1"/>
  <c r="C20" i="4"/>
  <c r="EX20" i="4" s="1"/>
  <c r="C12" i="4"/>
  <c r="C27" i="4"/>
  <c r="EX27" i="4" s="1"/>
  <c r="C19" i="4"/>
  <c r="EX19" i="4" s="1"/>
  <c r="C11" i="4"/>
  <c r="C23" i="11"/>
  <c r="C19" i="11"/>
  <c r="C15" i="11"/>
  <c r="C11" i="11"/>
  <c r="C7" i="11"/>
  <c r="C26" i="11"/>
  <c r="C22" i="11"/>
  <c r="C18" i="11"/>
  <c r="C14" i="11"/>
  <c r="C10" i="11"/>
  <c r="C25" i="11"/>
  <c r="C21" i="11"/>
  <c r="C17" i="11"/>
  <c r="C13" i="11"/>
  <c r="C9" i="11"/>
  <c r="C24" i="11"/>
  <c r="C20" i="11"/>
  <c r="C16" i="11"/>
  <c r="C12" i="11"/>
  <c r="C8" i="11"/>
  <c r="KS11" i="12" l="1"/>
  <c r="KV11" i="12" s="1"/>
  <c r="KR10" i="12"/>
  <c r="KU10" i="12" s="1"/>
  <c r="KT10" i="12"/>
  <c r="KW10" i="12" s="1"/>
  <c r="KT14" i="12"/>
  <c r="KW14" i="12" s="1"/>
  <c r="KR13" i="12"/>
  <c r="KU13" i="12" s="1"/>
  <c r="KT17" i="12"/>
  <c r="KW17" i="12" s="1"/>
  <c r="KS21" i="12"/>
  <c r="KV21" i="12" s="1"/>
  <c r="KR14" i="12"/>
  <c r="KU14" i="12" s="1"/>
  <c r="KS24" i="12"/>
  <c r="KV24" i="12" s="1"/>
  <c r="KT19" i="12"/>
  <c r="KW19" i="12" s="1"/>
  <c r="KR23" i="12"/>
  <c r="KU23" i="12" s="1"/>
  <c r="KS9" i="12"/>
  <c r="KV9" i="12" s="1"/>
  <c r="KS12" i="12"/>
  <c r="KV12" i="12" s="1"/>
  <c r="KS13" i="12"/>
  <c r="KV13" i="12" s="1"/>
  <c r="KR26" i="12"/>
  <c r="KU26" i="12" s="1"/>
  <c r="KT13" i="12"/>
  <c r="KW13" i="12" s="1"/>
  <c r="KT20" i="12"/>
  <c r="KW20" i="12" s="1"/>
  <c r="KR18" i="12"/>
  <c r="KU18" i="12" s="1"/>
  <c r="KS23" i="12"/>
  <c r="KV23" i="12" s="1"/>
  <c r="KT23" i="12"/>
  <c r="KW23" i="12" s="1"/>
  <c r="KR16" i="12"/>
  <c r="KU16" i="12" s="1"/>
  <c r="KS15" i="12"/>
  <c r="KV15" i="12" s="1"/>
  <c r="KT24" i="12"/>
  <c r="KW24" i="12" s="1"/>
  <c r="KR11" i="12"/>
  <c r="KU11" i="12" s="1"/>
  <c r="KS17" i="12"/>
  <c r="KV17" i="12" s="1"/>
  <c r="KT11" i="12"/>
  <c r="KW11" i="12" s="1"/>
  <c r="KS25" i="12"/>
  <c r="KV25" i="12" s="1"/>
  <c r="KR22" i="12"/>
  <c r="KU22" i="12" s="1"/>
  <c r="KR15" i="12"/>
  <c r="KU15" i="12" s="1"/>
  <c r="KT16" i="12"/>
  <c r="KW16" i="12" s="1"/>
  <c r="KR24" i="12"/>
  <c r="KU24" i="12" s="1"/>
  <c r="KR27" i="12"/>
  <c r="KU27" i="12" s="1"/>
  <c r="KT15" i="12"/>
  <c r="KW15" i="12" s="1"/>
  <c r="KT18" i="12"/>
  <c r="KW18" i="12" s="1"/>
  <c r="KS28" i="12"/>
  <c r="KV28" i="12" s="1"/>
  <c r="KS19" i="12"/>
  <c r="KV19" i="12" s="1"/>
  <c r="KR9" i="12"/>
  <c r="KU9" i="12" s="1"/>
  <c r="KT26" i="12"/>
  <c r="KW26" i="12" s="1"/>
  <c r="KT12" i="12"/>
  <c r="KW12" i="12" s="1"/>
  <c r="KT22" i="12"/>
  <c r="KW22" i="12" s="1"/>
  <c r="KR21" i="12"/>
  <c r="KU21" i="12" s="1"/>
  <c r="KT25" i="12"/>
  <c r="KW25" i="12" s="1"/>
  <c r="KS27" i="12"/>
  <c r="KV27" i="12" s="1"/>
  <c r="KS10" i="12"/>
  <c r="KV10" i="12" s="1"/>
  <c r="KT27" i="12"/>
  <c r="KW27" i="12" s="1"/>
  <c r="KT28" i="12"/>
  <c r="KW28" i="12" s="1"/>
  <c r="KS14" i="12"/>
  <c r="KV14" i="12" s="1"/>
  <c r="KS16" i="12"/>
  <c r="KV16" i="12" s="1"/>
  <c r="KS26" i="12"/>
  <c r="KV26" i="12" s="1"/>
  <c r="KR20" i="12"/>
  <c r="KU20" i="12" s="1"/>
  <c r="KR28" i="12"/>
  <c r="KU28" i="12" s="1"/>
  <c r="KR12" i="12"/>
  <c r="KU12" i="12" s="1"/>
  <c r="KS18" i="12"/>
  <c r="KV18" i="12" s="1"/>
  <c r="KR17" i="12"/>
  <c r="KU17" i="12" s="1"/>
  <c r="KT9" i="12"/>
  <c r="KW9" i="12" s="1"/>
  <c r="KS22" i="12"/>
  <c r="KV22" i="12" s="1"/>
  <c r="KT21" i="12"/>
  <c r="KW21" i="12" s="1"/>
  <c r="KR25" i="12"/>
  <c r="KU25" i="12" s="1"/>
  <c r="KS20" i="12"/>
  <c r="KV20" i="12" s="1"/>
  <c r="KR19" i="12"/>
  <c r="KU19" i="12" s="1"/>
  <c r="FU3" i="4"/>
  <c r="CA1" i="4"/>
  <c r="CA3" i="4" s="1"/>
  <c r="ES24" i="9"/>
  <c r="EA23" i="9"/>
  <c r="ED23" i="9" s="1"/>
  <c r="EG23" i="9" s="1"/>
  <c r="EJ23" i="9"/>
  <c r="EM23" i="9" s="1"/>
  <c r="P15" i="15" s="1"/>
  <c r="DZ24" i="9"/>
  <c r="EC24" i="9" s="1"/>
  <c r="EF24" i="9" s="1"/>
  <c r="EI24" i="9"/>
  <c r="EL24" i="9" s="1"/>
  <c r="O16" i="15" s="1"/>
  <c r="X81" i="6"/>
  <c r="X82" i="6" s="1"/>
  <c r="CR82" i="6" s="1"/>
  <c r="GR28" i="4"/>
  <c r="GN28" i="4"/>
  <c r="GJ28" i="4"/>
  <c r="GF28" i="4"/>
  <c r="GB28" i="4"/>
  <c r="FX28" i="4"/>
  <c r="FP28" i="4"/>
  <c r="FL28" i="4"/>
  <c r="FH28" i="4"/>
  <c r="FD28" i="4"/>
  <c r="GQ28" i="4"/>
  <c r="GM28" i="4"/>
  <c r="GI28" i="4"/>
  <c r="GE28" i="4"/>
  <c r="GA28" i="4"/>
  <c r="FW28" i="4"/>
  <c r="FS28" i="4"/>
  <c r="FO28" i="4"/>
  <c r="FK28" i="4"/>
  <c r="FG28" i="4"/>
  <c r="FC28" i="4"/>
  <c r="FV28" i="4"/>
  <c r="GT28" i="4"/>
  <c r="GP28" i="4"/>
  <c r="GL28" i="4"/>
  <c r="GH28" i="4"/>
  <c r="GD28" i="4"/>
  <c r="FZ28" i="4"/>
  <c r="FR28" i="4"/>
  <c r="FN28" i="4"/>
  <c r="FJ28" i="4"/>
  <c r="FF28" i="4"/>
  <c r="GS28" i="4"/>
  <c r="GO28" i="4"/>
  <c r="GK28" i="4"/>
  <c r="GG28" i="4"/>
  <c r="GC28" i="4"/>
  <c r="FY28" i="4"/>
  <c r="FU28" i="4"/>
  <c r="FQ28" i="4"/>
  <c r="FM28" i="4"/>
  <c r="FI28" i="4"/>
  <c r="FE28" i="4"/>
  <c r="FT28" i="4"/>
  <c r="GT26" i="4"/>
  <c r="GP26" i="4"/>
  <c r="GL26" i="4"/>
  <c r="GH26" i="4"/>
  <c r="GD26" i="4"/>
  <c r="FZ26" i="4"/>
  <c r="FV26" i="4"/>
  <c r="FN26" i="4"/>
  <c r="FJ26" i="4"/>
  <c r="GS26" i="4"/>
  <c r="GO26" i="4"/>
  <c r="GK26" i="4"/>
  <c r="GG26" i="4"/>
  <c r="GC26" i="4"/>
  <c r="FY26" i="4"/>
  <c r="FU26" i="4"/>
  <c r="FQ26" i="4"/>
  <c r="FM26" i="4"/>
  <c r="FI26" i="4"/>
  <c r="FE26" i="4"/>
  <c r="FP26" i="4"/>
  <c r="GR26" i="4"/>
  <c r="GN26" i="4"/>
  <c r="GJ26" i="4"/>
  <c r="GF26" i="4"/>
  <c r="GB26" i="4"/>
  <c r="FX26" i="4"/>
  <c r="FT26" i="4"/>
  <c r="FL26" i="4"/>
  <c r="FH26" i="4"/>
  <c r="FD26" i="4"/>
  <c r="GQ26" i="4"/>
  <c r="GM26" i="4"/>
  <c r="GI26" i="4"/>
  <c r="GE26" i="4"/>
  <c r="GA26" i="4"/>
  <c r="FW26" i="4"/>
  <c r="FS26" i="4"/>
  <c r="FO26" i="4"/>
  <c r="FK26" i="4"/>
  <c r="FG26" i="4"/>
  <c r="FC26" i="4"/>
  <c r="FR26" i="4"/>
  <c r="FF26" i="4"/>
  <c r="GS25" i="4"/>
  <c r="GK25" i="4"/>
  <c r="GC25" i="4"/>
  <c r="FU25" i="4"/>
  <c r="FM25" i="4"/>
  <c r="FE25" i="4"/>
  <c r="GR25" i="4"/>
  <c r="GN25" i="4"/>
  <c r="GJ25" i="4"/>
  <c r="GF25" i="4"/>
  <c r="GB25" i="4"/>
  <c r="FX25" i="4"/>
  <c r="FT25" i="4"/>
  <c r="FP25" i="4"/>
  <c r="FL25" i="4"/>
  <c r="FH25" i="4"/>
  <c r="FD25" i="4"/>
  <c r="GQ25" i="4"/>
  <c r="GI25" i="4"/>
  <c r="GA25" i="4"/>
  <c r="FW25" i="4"/>
  <c r="FO25" i="4"/>
  <c r="FG25" i="4"/>
  <c r="GM25" i="4"/>
  <c r="GE25" i="4"/>
  <c r="FS25" i="4"/>
  <c r="FK25" i="4"/>
  <c r="GT25" i="4"/>
  <c r="GP25" i="4"/>
  <c r="GL25" i="4"/>
  <c r="GH25" i="4"/>
  <c r="GD25" i="4"/>
  <c r="FZ25" i="4"/>
  <c r="FV25" i="4"/>
  <c r="FR25" i="4"/>
  <c r="FN25" i="4"/>
  <c r="FJ25" i="4"/>
  <c r="FF25" i="4"/>
  <c r="GO25" i="4"/>
  <c r="GG25" i="4"/>
  <c r="FY25" i="4"/>
  <c r="FQ25" i="4"/>
  <c r="FI25" i="4"/>
  <c r="FC25" i="4"/>
  <c r="GM23" i="4"/>
  <c r="GE23" i="4"/>
  <c r="FS23" i="4"/>
  <c r="FK23" i="4"/>
  <c r="GT23" i="4"/>
  <c r="GP23" i="4"/>
  <c r="GL23" i="4"/>
  <c r="GH23" i="4"/>
  <c r="GD23" i="4"/>
  <c r="FZ23" i="4"/>
  <c r="FV23" i="4"/>
  <c r="FR23" i="4"/>
  <c r="FN23" i="4"/>
  <c r="FJ23" i="4"/>
  <c r="FF23" i="4"/>
  <c r="GO23" i="4"/>
  <c r="GG23" i="4"/>
  <c r="FY23" i="4"/>
  <c r="FQ23" i="4"/>
  <c r="FI23" i="4"/>
  <c r="FE23" i="4"/>
  <c r="GS23" i="4"/>
  <c r="GK23" i="4"/>
  <c r="GC23" i="4"/>
  <c r="FU23" i="4"/>
  <c r="FM23" i="4"/>
  <c r="GR23" i="4"/>
  <c r="GN23" i="4"/>
  <c r="GJ23" i="4"/>
  <c r="GF23" i="4"/>
  <c r="GB23" i="4"/>
  <c r="FX23" i="4"/>
  <c r="FT23" i="4"/>
  <c r="FP23" i="4"/>
  <c r="FL23" i="4"/>
  <c r="FH23" i="4"/>
  <c r="FD23" i="4"/>
  <c r="GQ23" i="4"/>
  <c r="GI23" i="4"/>
  <c r="GA23" i="4"/>
  <c r="FW23" i="4"/>
  <c r="FO23" i="4"/>
  <c r="FG23" i="4"/>
  <c r="FC23" i="4"/>
  <c r="GT19" i="4"/>
  <c r="GP19" i="4"/>
  <c r="GL19" i="4"/>
  <c r="GH19" i="4"/>
  <c r="GD19" i="4"/>
  <c r="FZ19" i="4"/>
  <c r="FV19" i="4"/>
  <c r="FR19" i="4"/>
  <c r="FN19" i="4"/>
  <c r="FJ19" i="4"/>
  <c r="FF19" i="4"/>
  <c r="GR19" i="4"/>
  <c r="GN19" i="4"/>
  <c r="GJ19" i="4"/>
  <c r="GF19" i="4"/>
  <c r="GB19" i="4"/>
  <c r="FX19" i="4"/>
  <c r="FT19" i="4"/>
  <c r="FP19" i="4"/>
  <c r="FL19" i="4"/>
  <c r="FH19" i="4"/>
  <c r="FD19" i="4"/>
  <c r="GM19" i="4"/>
  <c r="GE19" i="4"/>
  <c r="FW19" i="4"/>
  <c r="FO19" i="4"/>
  <c r="FG19" i="4"/>
  <c r="GS19" i="4"/>
  <c r="GK19" i="4"/>
  <c r="GC19" i="4"/>
  <c r="FU19" i="4"/>
  <c r="FM19" i="4"/>
  <c r="FE19" i="4"/>
  <c r="GQ19" i="4"/>
  <c r="GI19" i="4"/>
  <c r="GA19" i="4"/>
  <c r="FS19" i="4"/>
  <c r="FK19" i="4"/>
  <c r="FC19" i="4"/>
  <c r="GO19" i="4"/>
  <c r="GG19" i="4"/>
  <c r="FY19" i="4"/>
  <c r="FQ19" i="4"/>
  <c r="FI19" i="4"/>
  <c r="GT22" i="4"/>
  <c r="GL22" i="4"/>
  <c r="GD22" i="4"/>
  <c r="FV22" i="4"/>
  <c r="FN22" i="4"/>
  <c r="FF22" i="4"/>
  <c r="GS22" i="4"/>
  <c r="GO22" i="4"/>
  <c r="GK22" i="4"/>
  <c r="GG22" i="4"/>
  <c r="GC22" i="4"/>
  <c r="FY22" i="4"/>
  <c r="FU22" i="4"/>
  <c r="FQ22" i="4"/>
  <c r="FM22" i="4"/>
  <c r="FI22" i="4"/>
  <c r="FE22" i="4"/>
  <c r="GN22" i="4"/>
  <c r="GF22" i="4"/>
  <c r="FX22" i="4"/>
  <c r="FP22" i="4"/>
  <c r="FH22" i="4"/>
  <c r="GR22" i="4"/>
  <c r="GJ22" i="4"/>
  <c r="GB22" i="4"/>
  <c r="FT22" i="4"/>
  <c r="FL22" i="4"/>
  <c r="FD22" i="4"/>
  <c r="GQ22" i="4"/>
  <c r="GM22" i="4"/>
  <c r="GI22" i="4"/>
  <c r="GE22" i="4"/>
  <c r="GA22" i="4"/>
  <c r="FW22" i="4"/>
  <c r="FS22" i="4"/>
  <c r="FO22" i="4"/>
  <c r="FK22" i="4"/>
  <c r="FG22" i="4"/>
  <c r="FC22" i="4"/>
  <c r="GP22" i="4"/>
  <c r="GH22" i="4"/>
  <c r="FZ22" i="4"/>
  <c r="FR22" i="4"/>
  <c r="FJ22" i="4"/>
  <c r="GQ27" i="4"/>
  <c r="GM27" i="4"/>
  <c r="GI27" i="4"/>
  <c r="GE27" i="4"/>
  <c r="GA27" i="4"/>
  <c r="FW27" i="4"/>
  <c r="FS27" i="4"/>
  <c r="FO27" i="4"/>
  <c r="FK27" i="4"/>
  <c r="FG27" i="4"/>
  <c r="GT27" i="4"/>
  <c r="GP27" i="4"/>
  <c r="GL27" i="4"/>
  <c r="GH27" i="4"/>
  <c r="GD27" i="4"/>
  <c r="FZ27" i="4"/>
  <c r="FV27" i="4"/>
  <c r="FR27" i="4"/>
  <c r="FN27" i="4"/>
  <c r="FJ27" i="4"/>
  <c r="FF27" i="4"/>
  <c r="GS27" i="4"/>
  <c r="GO27" i="4"/>
  <c r="GK27" i="4"/>
  <c r="GG27" i="4"/>
  <c r="GC27" i="4"/>
  <c r="FY27" i="4"/>
  <c r="FU27" i="4"/>
  <c r="FQ27" i="4"/>
  <c r="FM27" i="4"/>
  <c r="FI27" i="4"/>
  <c r="FE27" i="4"/>
  <c r="GR27" i="4"/>
  <c r="GN27" i="4"/>
  <c r="GJ27" i="4"/>
  <c r="GF27" i="4"/>
  <c r="GB27" i="4"/>
  <c r="FX27" i="4"/>
  <c r="FT27" i="4"/>
  <c r="FP27" i="4"/>
  <c r="FL27" i="4"/>
  <c r="FH27" i="4"/>
  <c r="FD27" i="4"/>
  <c r="FC27" i="4"/>
  <c r="GR20" i="4"/>
  <c r="GQ20" i="4"/>
  <c r="GM20" i="4"/>
  <c r="GI20" i="4"/>
  <c r="GE20" i="4"/>
  <c r="GA20" i="4"/>
  <c r="FW20" i="4"/>
  <c r="FS20" i="4"/>
  <c r="FO20" i="4"/>
  <c r="FK20" i="4"/>
  <c r="FG20" i="4"/>
  <c r="FC20" i="4"/>
  <c r="GS20" i="4"/>
  <c r="GO20" i="4"/>
  <c r="GK20" i="4"/>
  <c r="GG20" i="4"/>
  <c r="GC20" i="4"/>
  <c r="FY20" i="4"/>
  <c r="FU20" i="4"/>
  <c r="FQ20" i="4"/>
  <c r="FM20" i="4"/>
  <c r="FI20" i="4"/>
  <c r="FE20" i="4"/>
  <c r="GT20" i="4"/>
  <c r="GJ20" i="4"/>
  <c r="GB20" i="4"/>
  <c r="FT20" i="4"/>
  <c r="FL20" i="4"/>
  <c r="FD20" i="4"/>
  <c r="GP20" i="4"/>
  <c r="GH20" i="4"/>
  <c r="FZ20" i="4"/>
  <c r="FR20" i="4"/>
  <c r="FJ20" i="4"/>
  <c r="GN20" i="4"/>
  <c r="GF20" i="4"/>
  <c r="FX20" i="4"/>
  <c r="FP20" i="4"/>
  <c r="FH20" i="4"/>
  <c r="GL20" i="4"/>
  <c r="GD20" i="4"/>
  <c r="FV20" i="4"/>
  <c r="FN20" i="4"/>
  <c r="FF20" i="4"/>
  <c r="GO21" i="4"/>
  <c r="GC21" i="4"/>
  <c r="FU21" i="4"/>
  <c r="FM21" i="4"/>
  <c r="GR21" i="4"/>
  <c r="GN21" i="4"/>
  <c r="GJ21" i="4"/>
  <c r="GF21" i="4"/>
  <c r="GB21" i="4"/>
  <c r="FX21" i="4"/>
  <c r="FT21" i="4"/>
  <c r="FP21" i="4"/>
  <c r="FL21" i="4"/>
  <c r="FH21" i="4"/>
  <c r="FD21" i="4"/>
  <c r="GQ21" i="4"/>
  <c r="GI21" i="4"/>
  <c r="GA21" i="4"/>
  <c r="FW21" i="4"/>
  <c r="FO21" i="4"/>
  <c r="FG21" i="4"/>
  <c r="GM21" i="4"/>
  <c r="GE21" i="4"/>
  <c r="FS21" i="4"/>
  <c r="FK21" i="4"/>
  <c r="GT21" i="4"/>
  <c r="GP21" i="4"/>
  <c r="GL21" i="4"/>
  <c r="GH21" i="4"/>
  <c r="GD21" i="4"/>
  <c r="FZ21" i="4"/>
  <c r="FV21" i="4"/>
  <c r="FR21" i="4"/>
  <c r="FN21" i="4"/>
  <c r="FJ21" i="4"/>
  <c r="FF21" i="4"/>
  <c r="GS21" i="4"/>
  <c r="GK21" i="4"/>
  <c r="GG21" i="4"/>
  <c r="FY21" i="4"/>
  <c r="FQ21" i="4"/>
  <c r="FI21" i="4"/>
  <c r="FE21" i="4"/>
  <c r="FC21" i="4"/>
  <c r="GJ24" i="4"/>
  <c r="GB24" i="4"/>
  <c r="FT24" i="4"/>
  <c r="FL24" i="4"/>
  <c r="FD24" i="4"/>
  <c r="GQ24" i="4"/>
  <c r="GM24" i="4"/>
  <c r="GI24" i="4"/>
  <c r="GE24" i="4"/>
  <c r="GA24" i="4"/>
  <c r="FW24" i="4"/>
  <c r="FS24" i="4"/>
  <c r="FO24" i="4"/>
  <c r="FK24" i="4"/>
  <c r="FG24" i="4"/>
  <c r="FC24" i="4"/>
  <c r="GP24" i="4"/>
  <c r="GH24" i="4"/>
  <c r="GD24" i="4"/>
  <c r="FV24" i="4"/>
  <c r="FN24" i="4"/>
  <c r="FF24" i="4"/>
  <c r="GT24" i="4"/>
  <c r="GL24" i="4"/>
  <c r="FZ24" i="4"/>
  <c r="FR24" i="4"/>
  <c r="FJ24" i="4"/>
  <c r="GS24" i="4"/>
  <c r="GO24" i="4"/>
  <c r="GK24" i="4"/>
  <c r="GG24" i="4"/>
  <c r="GC24" i="4"/>
  <c r="FY24" i="4"/>
  <c r="FU24" i="4"/>
  <c r="FQ24" i="4"/>
  <c r="FM24" i="4"/>
  <c r="FI24" i="4"/>
  <c r="FE24" i="4"/>
  <c r="GR24" i="4"/>
  <c r="GN24" i="4"/>
  <c r="GF24" i="4"/>
  <c r="FX24" i="4"/>
  <c r="FP24" i="4"/>
  <c r="FH24" i="4"/>
  <c r="DI24" i="9"/>
  <c r="DL24" i="9" s="1"/>
  <c r="DO24" i="9" s="1"/>
  <c r="DR24" i="9" s="1"/>
  <c r="DU24" i="9" s="1"/>
  <c r="DX24" i="9" s="1"/>
  <c r="BL39" i="6"/>
  <c r="BL40" i="6" s="1"/>
  <c r="EF40" i="6" s="1"/>
  <c r="AN40" i="6"/>
  <c r="DH40" i="6" s="1"/>
  <c r="FA24" i="4"/>
  <c r="EZ24" i="4"/>
  <c r="FB24" i="4"/>
  <c r="EY24" i="4"/>
  <c r="FA21" i="4"/>
  <c r="FB21" i="4"/>
  <c r="EZ21" i="4"/>
  <c r="EY21" i="4"/>
  <c r="FA26" i="4"/>
  <c r="EZ26" i="4"/>
  <c r="FB26" i="4"/>
  <c r="EY26" i="4"/>
  <c r="FA23" i="4"/>
  <c r="EZ23" i="4"/>
  <c r="FB23" i="4"/>
  <c r="EY23" i="4"/>
  <c r="FA25" i="4"/>
  <c r="EZ25" i="4"/>
  <c r="FB25" i="4"/>
  <c r="EY25" i="4"/>
  <c r="FB20" i="4"/>
  <c r="FA20" i="4"/>
  <c r="EZ20" i="4"/>
  <c r="EY20" i="4"/>
  <c r="EX9" i="4"/>
  <c r="FB19" i="4"/>
  <c r="FA19" i="4"/>
  <c r="EZ19" i="4"/>
  <c r="EY19" i="4"/>
  <c r="FA28" i="4"/>
  <c r="EZ28" i="4"/>
  <c r="FB28" i="4"/>
  <c r="EY28" i="4"/>
  <c r="FA22" i="4"/>
  <c r="EZ22" i="4"/>
  <c r="FB22" i="4"/>
  <c r="EY22" i="4"/>
  <c r="FA27" i="4"/>
  <c r="EZ27" i="4"/>
  <c r="FB27" i="4"/>
  <c r="EY27" i="4"/>
  <c r="FV3" i="4" l="1"/>
  <c r="CB1" i="4"/>
  <c r="CB3" i="4" s="1"/>
  <c r="EA24" i="9"/>
  <c r="ED24" i="9" s="1"/>
  <c r="EG24" i="9" s="1"/>
  <c r="EJ24" i="9"/>
  <c r="EM24" i="9" s="1"/>
  <c r="P16" i="15" s="1"/>
  <c r="CT14" i="6"/>
  <c r="DR14" i="6" s="1"/>
  <c r="EP14" i="6" s="1"/>
  <c r="CT18" i="6"/>
  <c r="DR18" i="6" s="1"/>
  <c r="EP18" i="6" s="1"/>
  <c r="CT12" i="6"/>
  <c r="DR12" i="6" s="1"/>
  <c r="EP12" i="6" s="1"/>
  <c r="CT17" i="6"/>
  <c r="DR17" i="6" s="1"/>
  <c r="EP17" i="6" s="1"/>
  <c r="CT19" i="6"/>
  <c r="DR19" i="6" s="1"/>
  <c r="EP19" i="6" s="1"/>
  <c r="CT16" i="6"/>
  <c r="DR16" i="6" s="1"/>
  <c r="EP16" i="6" s="1"/>
  <c r="CT15" i="6"/>
  <c r="DR15" i="6" s="1"/>
  <c r="EP15" i="6" s="1"/>
  <c r="CT10" i="6"/>
  <c r="DR10" i="6" s="1"/>
  <c r="EP10" i="6" s="1"/>
  <c r="CT11" i="6"/>
  <c r="DR11" i="6" s="1"/>
  <c r="EP11" i="6" s="1"/>
  <c r="CT13" i="6"/>
  <c r="DR13" i="6" s="1"/>
  <c r="EP13" i="6" s="1"/>
  <c r="CN11" i="6"/>
  <c r="DL11" i="6" s="1"/>
  <c r="EJ11" i="6" s="1"/>
  <c r="CN16" i="6"/>
  <c r="DL16" i="6" s="1"/>
  <c r="EJ16" i="6" s="1"/>
  <c r="CN17" i="6"/>
  <c r="DL17" i="6" s="1"/>
  <c r="EJ17" i="6" s="1"/>
  <c r="CN19" i="6"/>
  <c r="DL19" i="6" s="1"/>
  <c r="EJ19" i="6" s="1"/>
  <c r="CN14" i="6"/>
  <c r="DL14" i="6" s="1"/>
  <c r="EJ14" i="6" s="1"/>
  <c r="CN18" i="6"/>
  <c r="DL18" i="6" s="1"/>
  <c r="EJ18" i="6" s="1"/>
  <c r="CN10" i="6"/>
  <c r="DL10" i="6" s="1"/>
  <c r="EJ10" i="6" s="1"/>
  <c r="CN12" i="6"/>
  <c r="DL12" i="6" s="1"/>
  <c r="EJ12" i="6" s="1"/>
  <c r="CN15" i="6"/>
  <c r="DL15" i="6" s="1"/>
  <c r="EJ15" i="6" s="1"/>
  <c r="CN13" i="6"/>
  <c r="DL13" i="6" s="1"/>
  <c r="EJ13" i="6" s="1"/>
  <c r="EY9" i="4"/>
  <c r="CP19" i="6"/>
  <c r="DN19" i="6" s="1"/>
  <c r="EL19" i="6" s="1"/>
  <c r="CP14" i="6"/>
  <c r="DN14" i="6" s="1"/>
  <c r="EL14" i="6" s="1"/>
  <c r="CP15" i="6"/>
  <c r="DN15" i="6" s="1"/>
  <c r="EL15" i="6" s="1"/>
  <c r="CP11" i="6"/>
  <c r="DN11" i="6" s="1"/>
  <c r="EL11" i="6" s="1"/>
  <c r="CP12" i="6"/>
  <c r="DN12" i="6" s="1"/>
  <c r="EL12" i="6" s="1"/>
  <c r="CP13" i="6"/>
  <c r="DN13" i="6" s="1"/>
  <c r="EL13" i="6" s="1"/>
  <c r="CP16" i="6"/>
  <c r="DN16" i="6" s="1"/>
  <c r="EL16" i="6" s="1"/>
  <c r="CP18" i="6"/>
  <c r="DN18" i="6" s="1"/>
  <c r="EL18" i="6" s="1"/>
  <c r="CP10" i="6"/>
  <c r="DN10" i="6" s="1"/>
  <c r="EL10" i="6" s="1"/>
  <c r="CP17" i="6"/>
  <c r="DN17" i="6" s="1"/>
  <c r="EL17" i="6" s="1"/>
  <c r="CR11" i="6"/>
  <c r="DP11" i="6" s="1"/>
  <c r="EN11" i="6" s="1"/>
  <c r="CR16" i="6"/>
  <c r="DP16" i="6" s="1"/>
  <c r="EN16" i="6" s="1"/>
  <c r="CR10" i="6"/>
  <c r="DP10" i="6" s="1"/>
  <c r="EN10" i="6" s="1"/>
  <c r="CR13" i="6"/>
  <c r="DP13" i="6" s="1"/>
  <c r="EN13" i="6" s="1"/>
  <c r="CR14" i="6"/>
  <c r="DP14" i="6" s="1"/>
  <c r="EN14" i="6" s="1"/>
  <c r="CR18" i="6"/>
  <c r="DP18" i="6" s="1"/>
  <c r="EN18" i="6" s="1"/>
  <c r="CR19" i="6"/>
  <c r="DP19" i="6" s="1"/>
  <c r="EN19" i="6" s="1"/>
  <c r="CR15" i="6"/>
  <c r="DP15" i="6" s="1"/>
  <c r="EN15" i="6" s="1"/>
  <c r="CR12" i="6"/>
  <c r="DP12" i="6" s="1"/>
  <c r="EN12" i="6" s="1"/>
  <c r="CR17" i="6"/>
  <c r="DP17" i="6" s="1"/>
  <c r="EN17" i="6" s="1"/>
  <c r="V15" i="1"/>
  <c r="V28" i="1"/>
  <c r="V31" i="1"/>
  <c r="V32" i="1"/>
  <c r="V16" i="1"/>
  <c r="V14" i="1"/>
  <c r="V30" i="1"/>
  <c r="S25" i="1"/>
  <c r="S35" i="1" s="1"/>
  <c r="S26" i="1"/>
  <c r="S36" i="1" s="1"/>
  <c r="V29" i="1"/>
  <c r="V13" i="1"/>
  <c r="V17" i="1"/>
  <c r="FA9" i="4"/>
  <c r="FE9" i="4" s="1"/>
  <c r="FI9" i="4" s="1"/>
  <c r="FM9" i="4" s="1"/>
  <c r="FQ9" i="4" s="1"/>
  <c r="FU9" i="4" s="1"/>
  <c r="FY9" i="4" s="1"/>
  <c r="GC9" i="4" s="1"/>
  <c r="GG9" i="4" s="1"/>
  <c r="GK9" i="4" s="1"/>
  <c r="GO9" i="4" s="1"/>
  <c r="GS9" i="4" s="1"/>
  <c r="FB9" i="4"/>
  <c r="EZ9" i="4"/>
  <c r="FD9" i="4" s="1"/>
  <c r="FH9" i="4" s="1"/>
  <c r="FL9" i="4" s="1"/>
  <c r="FP9" i="4" s="1"/>
  <c r="FT9" i="4" s="1"/>
  <c r="FX9" i="4" s="1"/>
  <c r="GB9" i="4" s="1"/>
  <c r="GF9" i="4" s="1"/>
  <c r="EX10" i="4"/>
  <c r="FX3" i="4" l="1"/>
  <c r="CC1" i="4"/>
  <c r="CC3" i="4" s="1"/>
  <c r="GJ9" i="4"/>
  <c r="GN9" i="4" s="1"/>
  <c r="GR9" i="4" s="1"/>
  <c r="FC9" i="4"/>
  <c r="FG9" i="4" s="1"/>
  <c r="FK9" i="4" s="1"/>
  <c r="FO9" i="4" s="1"/>
  <c r="FS9" i="4" s="1"/>
  <c r="FW9" i="4" s="1"/>
  <c r="GA9" i="4" s="1"/>
  <c r="GE9" i="4" s="1"/>
  <c r="T10" i="6"/>
  <c r="Z10" i="6"/>
  <c r="S9" i="1"/>
  <c r="S24" i="1" s="1"/>
  <c r="S34" i="1" s="1"/>
  <c r="X10" i="6"/>
  <c r="S8" i="1"/>
  <c r="V10" i="6"/>
  <c r="P9" i="1"/>
  <c r="P24" i="1" s="1"/>
  <c r="FF9" i="4"/>
  <c r="FJ9" i="4" s="1"/>
  <c r="FN9" i="4" s="1"/>
  <c r="FR9" i="4" s="1"/>
  <c r="FV9" i="4" s="1"/>
  <c r="FZ9" i="4" s="1"/>
  <c r="GD9" i="4" s="1"/>
  <c r="GH9" i="4" s="1"/>
  <c r="GL9" i="4" s="1"/>
  <c r="GP9" i="4" s="1"/>
  <c r="GT9" i="4" s="1"/>
  <c r="P8" i="1"/>
  <c r="P23" i="1" s="1"/>
  <c r="P33" i="1" s="1"/>
  <c r="V11" i="1"/>
  <c r="P26" i="1"/>
  <c r="P27" i="1"/>
  <c r="S27" i="1"/>
  <c r="S37" i="1" s="1"/>
  <c r="V10" i="1"/>
  <c r="P25" i="1"/>
  <c r="EY10" i="4"/>
  <c r="T11" i="6" s="1"/>
  <c r="AR11" i="6" s="1"/>
  <c r="BP11" i="6" s="1"/>
  <c r="FA10" i="4"/>
  <c r="X11" i="6" s="1"/>
  <c r="AV11" i="6" s="1"/>
  <c r="BT11" i="6" s="1"/>
  <c r="FB10" i="4"/>
  <c r="Z11" i="6" s="1"/>
  <c r="AX11" i="6" s="1"/>
  <c r="BV11" i="6" s="1"/>
  <c r="EZ10" i="4"/>
  <c r="V11" i="6" s="1"/>
  <c r="AT11" i="6" s="1"/>
  <c r="BR11" i="6" s="1"/>
  <c r="EX11" i="4"/>
  <c r="FY3" i="4" l="1"/>
  <c r="CM1" i="4"/>
  <c r="CM3" i="4" s="1"/>
  <c r="GI9" i="4"/>
  <c r="GM9" i="4" s="1"/>
  <c r="GQ9" i="4" s="1"/>
  <c r="FF10" i="4"/>
  <c r="FJ10" i="4" s="1"/>
  <c r="FN10" i="4" s="1"/>
  <c r="FR10" i="4" s="1"/>
  <c r="FV10" i="4" s="1"/>
  <c r="FZ10" i="4" s="1"/>
  <c r="GD10" i="4" s="1"/>
  <c r="GH10" i="4" s="1"/>
  <c r="GL10" i="4" s="1"/>
  <c r="GP10" i="4" s="1"/>
  <c r="GT10" i="4" s="1"/>
  <c r="AV10" i="6"/>
  <c r="FE10" i="4"/>
  <c r="FI10" i="4" s="1"/>
  <c r="FM10" i="4" s="1"/>
  <c r="FQ10" i="4" s="1"/>
  <c r="FU10" i="4" s="1"/>
  <c r="FY10" i="4" s="1"/>
  <c r="GC10" i="4" s="1"/>
  <c r="GG10" i="4" s="1"/>
  <c r="GK10" i="4" s="1"/>
  <c r="GO10" i="4" s="1"/>
  <c r="GS10" i="4" s="1"/>
  <c r="FD10" i="4"/>
  <c r="FH10" i="4" s="1"/>
  <c r="FL10" i="4" s="1"/>
  <c r="FP10" i="4" s="1"/>
  <c r="FT10" i="4" s="1"/>
  <c r="FX10" i="4" s="1"/>
  <c r="GB10" i="4" s="1"/>
  <c r="GF10" i="4" s="1"/>
  <c r="AR10" i="6"/>
  <c r="AT10" i="6"/>
  <c r="AX10" i="6"/>
  <c r="FC10" i="4"/>
  <c r="FG10" i="4" s="1"/>
  <c r="FK10" i="4" s="1"/>
  <c r="FO10" i="4" s="1"/>
  <c r="FS10" i="4" s="1"/>
  <c r="FW10" i="4" s="1"/>
  <c r="GA10" i="4" s="1"/>
  <c r="GE10" i="4" s="1"/>
  <c r="V9" i="1"/>
  <c r="P34" i="1"/>
  <c r="V34" i="1" s="1"/>
  <c r="V24" i="1"/>
  <c r="V25" i="1"/>
  <c r="P35" i="1"/>
  <c r="V35" i="1" s="1"/>
  <c r="P37" i="1"/>
  <c r="V37" i="1" s="1"/>
  <c r="V27" i="1"/>
  <c r="V26" i="1"/>
  <c r="P36" i="1"/>
  <c r="V36" i="1" s="1"/>
  <c r="FA11" i="4"/>
  <c r="X12" i="6" s="1"/>
  <c r="AV12" i="6" s="1"/>
  <c r="BT12" i="6" s="1"/>
  <c r="EY11" i="4"/>
  <c r="T12" i="6" s="1"/>
  <c r="AR12" i="6" s="1"/>
  <c r="BP12" i="6" s="1"/>
  <c r="FB11" i="4"/>
  <c r="Z12" i="6" s="1"/>
  <c r="AX12" i="6" s="1"/>
  <c r="BV12" i="6" s="1"/>
  <c r="EZ11" i="4"/>
  <c r="V12" i="6" s="1"/>
  <c r="AT12" i="6" s="1"/>
  <c r="BR12" i="6" s="1"/>
  <c r="V12" i="1"/>
  <c r="V8" i="1"/>
  <c r="S23" i="1"/>
  <c r="EX12" i="4"/>
  <c r="FZ3" i="4" l="1"/>
  <c r="CN1" i="4"/>
  <c r="CN3" i="4" s="1"/>
  <c r="GI10" i="4"/>
  <c r="GM10" i="4" s="1"/>
  <c r="GQ10" i="4" s="1"/>
  <c r="GJ10" i="4"/>
  <c r="GN10" i="4" s="1"/>
  <c r="GR10" i="4" s="1"/>
  <c r="FC11" i="4"/>
  <c r="FG11" i="4" s="1"/>
  <c r="FK11" i="4" s="1"/>
  <c r="FO11" i="4" s="1"/>
  <c r="FS11" i="4" s="1"/>
  <c r="FW11" i="4" s="1"/>
  <c r="GA11" i="4" s="1"/>
  <c r="GE11" i="4" s="1"/>
  <c r="BR10" i="6"/>
  <c r="FF11" i="4"/>
  <c r="FJ11" i="4" s="1"/>
  <c r="FN11" i="4" s="1"/>
  <c r="FR11" i="4" s="1"/>
  <c r="FV11" i="4" s="1"/>
  <c r="FZ11" i="4" s="1"/>
  <c r="GD11" i="4" s="1"/>
  <c r="GH11" i="4" s="1"/>
  <c r="GL11" i="4" s="1"/>
  <c r="GP11" i="4" s="1"/>
  <c r="GT11" i="4" s="1"/>
  <c r="FE11" i="4"/>
  <c r="FI11" i="4" s="1"/>
  <c r="FM11" i="4" s="1"/>
  <c r="FQ11" i="4" s="1"/>
  <c r="FU11" i="4" s="1"/>
  <c r="FY11" i="4" s="1"/>
  <c r="GC11" i="4" s="1"/>
  <c r="GG11" i="4" s="1"/>
  <c r="GK11" i="4" s="1"/>
  <c r="GO11" i="4" s="1"/>
  <c r="GS11" i="4" s="1"/>
  <c r="BV10" i="6"/>
  <c r="BP10" i="6"/>
  <c r="FD11" i="4"/>
  <c r="FH11" i="4" s="1"/>
  <c r="FL11" i="4" s="1"/>
  <c r="FP11" i="4" s="1"/>
  <c r="FT11" i="4" s="1"/>
  <c r="FX11" i="4" s="1"/>
  <c r="GB11" i="4" s="1"/>
  <c r="GF11" i="4" s="1"/>
  <c r="BT10" i="6"/>
  <c r="FA12" i="4"/>
  <c r="X13" i="6" s="1"/>
  <c r="AV13" i="6" s="1"/>
  <c r="BT13" i="6" s="1"/>
  <c r="EY12" i="4"/>
  <c r="T13" i="6" s="1"/>
  <c r="AR13" i="6" s="1"/>
  <c r="BP13" i="6" s="1"/>
  <c r="FB12" i="4"/>
  <c r="Z13" i="6" s="1"/>
  <c r="AX13" i="6" s="1"/>
  <c r="BV13" i="6" s="1"/>
  <c r="EZ12" i="4"/>
  <c r="V13" i="6" s="1"/>
  <c r="AT13" i="6" s="1"/>
  <c r="BR13" i="6" s="1"/>
  <c r="S33" i="1"/>
  <c r="V33" i="1" s="1"/>
  <c r="V23" i="1"/>
  <c r="EX13" i="4"/>
  <c r="GB3" i="4" l="1"/>
  <c r="CO1" i="4"/>
  <c r="CO3" i="4" s="1"/>
  <c r="GJ11" i="4"/>
  <c r="GN11" i="4" s="1"/>
  <c r="GR11" i="4" s="1"/>
  <c r="GI11" i="4"/>
  <c r="GM11" i="4" s="1"/>
  <c r="GQ11" i="4" s="1"/>
  <c r="FF12" i="4"/>
  <c r="FJ12" i="4" s="1"/>
  <c r="FN12" i="4" s="1"/>
  <c r="FR12" i="4" s="1"/>
  <c r="FV12" i="4" s="1"/>
  <c r="FZ12" i="4" s="1"/>
  <c r="GD12" i="4" s="1"/>
  <c r="GH12" i="4" s="1"/>
  <c r="GL12" i="4" s="1"/>
  <c r="GP12" i="4" s="1"/>
  <c r="GT12" i="4" s="1"/>
  <c r="FE12" i="4"/>
  <c r="FI12" i="4" s="1"/>
  <c r="FM12" i="4" s="1"/>
  <c r="FQ12" i="4" s="1"/>
  <c r="FU12" i="4" s="1"/>
  <c r="FY12" i="4" s="1"/>
  <c r="GC12" i="4" s="1"/>
  <c r="GG12" i="4" s="1"/>
  <c r="GK12" i="4" s="1"/>
  <c r="GO12" i="4" s="1"/>
  <c r="GS12" i="4" s="1"/>
  <c r="FD12" i="4"/>
  <c r="FH12" i="4" s="1"/>
  <c r="FL12" i="4" s="1"/>
  <c r="FP12" i="4" s="1"/>
  <c r="FT12" i="4" s="1"/>
  <c r="FX12" i="4" s="1"/>
  <c r="GB12" i="4" s="1"/>
  <c r="GF12" i="4" s="1"/>
  <c r="FC12" i="4"/>
  <c r="FG12" i="4" s="1"/>
  <c r="FK12" i="4" s="1"/>
  <c r="FO12" i="4" s="1"/>
  <c r="FS12" i="4" s="1"/>
  <c r="FW12" i="4" s="1"/>
  <c r="GA12" i="4" s="1"/>
  <c r="GE12" i="4" s="1"/>
  <c r="FA13" i="4"/>
  <c r="X14" i="6" s="1"/>
  <c r="AV14" i="6" s="1"/>
  <c r="BT14" i="6" s="1"/>
  <c r="EY13" i="4"/>
  <c r="T14" i="6" s="1"/>
  <c r="AR14" i="6" s="1"/>
  <c r="BP14" i="6" s="1"/>
  <c r="FB13" i="4"/>
  <c r="Z14" i="6" s="1"/>
  <c r="AX14" i="6" s="1"/>
  <c r="BV14" i="6" s="1"/>
  <c r="EZ13" i="4"/>
  <c r="V14" i="6" s="1"/>
  <c r="AT14" i="6" s="1"/>
  <c r="BR14" i="6" s="1"/>
  <c r="EX14" i="4"/>
  <c r="GC3" i="4" l="1"/>
  <c r="CY1" i="4"/>
  <c r="CY3" i="4" s="1"/>
  <c r="GI12" i="4"/>
  <c r="GM12" i="4" s="1"/>
  <c r="GQ12" i="4" s="1"/>
  <c r="GJ12" i="4"/>
  <c r="GN12" i="4" s="1"/>
  <c r="GR12" i="4" s="1"/>
  <c r="FF13" i="4"/>
  <c r="FJ13" i="4" s="1"/>
  <c r="FN13" i="4" s="1"/>
  <c r="FR13" i="4" s="1"/>
  <c r="FV13" i="4" s="1"/>
  <c r="FZ13" i="4" s="1"/>
  <c r="GD13" i="4" s="1"/>
  <c r="GH13" i="4" s="1"/>
  <c r="GL13" i="4" s="1"/>
  <c r="GP13" i="4" s="1"/>
  <c r="GT13" i="4" s="1"/>
  <c r="FE13" i="4"/>
  <c r="FI13" i="4" s="1"/>
  <c r="FM13" i="4" s="1"/>
  <c r="FQ13" i="4" s="1"/>
  <c r="FU13" i="4" s="1"/>
  <c r="FY13" i="4" s="1"/>
  <c r="GC13" i="4" s="1"/>
  <c r="GG13" i="4" s="1"/>
  <c r="GK13" i="4" s="1"/>
  <c r="GO13" i="4" s="1"/>
  <c r="GS13" i="4" s="1"/>
  <c r="FD13" i="4"/>
  <c r="FH13" i="4" s="1"/>
  <c r="FL13" i="4" s="1"/>
  <c r="FP13" i="4" s="1"/>
  <c r="FT13" i="4" s="1"/>
  <c r="FX13" i="4" s="1"/>
  <c r="GB13" i="4" s="1"/>
  <c r="GF13" i="4" s="1"/>
  <c r="FC13" i="4"/>
  <c r="FG13" i="4" s="1"/>
  <c r="FK13" i="4" s="1"/>
  <c r="FO13" i="4" s="1"/>
  <c r="FS13" i="4" s="1"/>
  <c r="FW13" i="4" s="1"/>
  <c r="GA13" i="4" s="1"/>
  <c r="GE13" i="4" s="1"/>
  <c r="EY14" i="4"/>
  <c r="T15" i="6" s="1"/>
  <c r="AR15" i="6" s="1"/>
  <c r="BP15" i="6" s="1"/>
  <c r="FA14" i="4"/>
  <c r="X15" i="6" s="1"/>
  <c r="AV15" i="6" s="1"/>
  <c r="BT15" i="6" s="1"/>
  <c r="FB14" i="4"/>
  <c r="Z15" i="6" s="1"/>
  <c r="AX15" i="6" s="1"/>
  <c r="EZ14" i="4"/>
  <c r="V15" i="6" s="1"/>
  <c r="AT15" i="6" s="1"/>
  <c r="BR15" i="6" s="1"/>
  <c r="EX15" i="4"/>
  <c r="GD3" i="4" l="1"/>
  <c r="CZ1" i="4"/>
  <c r="CZ3" i="4" s="1"/>
  <c r="GI13" i="4"/>
  <c r="GM13" i="4" s="1"/>
  <c r="GQ13" i="4" s="1"/>
  <c r="GJ13" i="4"/>
  <c r="GN13" i="4" s="1"/>
  <c r="GR13" i="4" s="1"/>
  <c r="FC14" i="4"/>
  <c r="FG14" i="4" s="1"/>
  <c r="FK14" i="4" s="1"/>
  <c r="FO14" i="4" s="1"/>
  <c r="FS14" i="4" s="1"/>
  <c r="FW14" i="4" s="1"/>
  <c r="GA14" i="4" s="1"/>
  <c r="GE14" i="4" s="1"/>
  <c r="FF14" i="4"/>
  <c r="FJ14" i="4" s="1"/>
  <c r="FN14" i="4" s="1"/>
  <c r="FR14" i="4" s="1"/>
  <c r="FV14" i="4" s="1"/>
  <c r="FZ14" i="4" s="1"/>
  <c r="GD14" i="4" s="1"/>
  <c r="GH14" i="4" s="1"/>
  <c r="GL14" i="4" s="1"/>
  <c r="GP14" i="4" s="1"/>
  <c r="GT14" i="4" s="1"/>
  <c r="FE14" i="4"/>
  <c r="FI14" i="4" s="1"/>
  <c r="FM14" i="4" s="1"/>
  <c r="FQ14" i="4" s="1"/>
  <c r="FU14" i="4" s="1"/>
  <c r="FY14" i="4" s="1"/>
  <c r="GC14" i="4" s="1"/>
  <c r="GG14" i="4" s="1"/>
  <c r="GK14" i="4" s="1"/>
  <c r="GO14" i="4" s="1"/>
  <c r="GS14" i="4" s="1"/>
  <c r="BV15" i="6"/>
  <c r="FD14" i="4"/>
  <c r="FH14" i="4" s="1"/>
  <c r="FL14" i="4" s="1"/>
  <c r="FP14" i="4" s="1"/>
  <c r="FT14" i="4" s="1"/>
  <c r="FX14" i="4" s="1"/>
  <c r="GB14" i="4" s="1"/>
  <c r="GF14" i="4" s="1"/>
  <c r="FA15" i="4"/>
  <c r="X16" i="6" s="1"/>
  <c r="AV16" i="6" s="1"/>
  <c r="BT16" i="6" s="1"/>
  <c r="FB15" i="4"/>
  <c r="Z16" i="6" s="1"/>
  <c r="AX16" i="6" s="1"/>
  <c r="BV16" i="6" s="1"/>
  <c r="EY15" i="4"/>
  <c r="T16" i="6" s="1"/>
  <c r="AR16" i="6" s="1"/>
  <c r="BP16" i="6" s="1"/>
  <c r="EZ15" i="4"/>
  <c r="V16" i="6" s="1"/>
  <c r="AT16" i="6" s="1"/>
  <c r="BR16" i="6" s="1"/>
  <c r="EX16" i="4"/>
  <c r="GF3" i="4" l="1"/>
  <c r="DA1" i="4"/>
  <c r="DA3" i="4" s="1"/>
  <c r="GJ14" i="4"/>
  <c r="GN14" i="4" s="1"/>
  <c r="GR14" i="4" s="1"/>
  <c r="GI14" i="4"/>
  <c r="GM14" i="4" s="1"/>
  <c r="GQ14" i="4" s="1"/>
  <c r="FF15" i="4"/>
  <c r="FJ15" i="4" s="1"/>
  <c r="FN15" i="4" s="1"/>
  <c r="FR15" i="4" s="1"/>
  <c r="FV15" i="4" s="1"/>
  <c r="FZ15" i="4" s="1"/>
  <c r="GD15" i="4" s="1"/>
  <c r="GH15" i="4" s="1"/>
  <c r="GL15" i="4" s="1"/>
  <c r="GP15" i="4" s="1"/>
  <c r="GT15" i="4" s="1"/>
  <c r="FE15" i="4"/>
  <c r="FI15" i="4" s="1"/>
  <c r="FM15" i="4" s="1"/>
  <c r="FQ15" i="4" s="1"/>
  <c r="FU15" i="4" s="1"/>
  <c r="FY15" i="4" s="1"/>
  <c r="GC15" i="4" s="1"/>
  <c r="GG15" i="4" s="1"/>
  <c r="GK15" i="4" s="1"/>
  <c r="GO15" i="4" s="1"/>
  <c r="GS15" i="4" s="1"/>
  <c r="FD15" i="4"/>
  <c r="FH15" i="4" s="1"/>
  <c r="FL15" i="4" s="1"/>
  <c r="FP15" i="4" s="1"/>
  <c r="FT15" i="4" s="1"/>
  <c r="FX15" i="4" s="1"/>
  <c r="GB15" i="4" s="1"/>
  <c r="GF15" i="4" s="1"/>
  <c r="FC15" i="4"/>
  <c r="FG15" i="4" s="1"/>
  <c r="FK15" i="4" s="1"/>
  <c r="FO15" i="4" s="1"/>
  <c r="FS15" i="4" s="1"/>
  <c r="FW15" i="4" s="1"/>
  <c r="GA15" i="4" s="1"/>
  <c r="GE15" i="4" s="1"/>
  <c r="FB16" i="4"/>
  <c r="Z17" i="6" s="1"/>
  <c r="AX17" i="6" s="1"/>
  <c r="BV17" i="6" s="1"/>
  <c r="FA16" i="4"/>
  <c r="X17" i="6" s="1"/>
  <c r="AV17" i="6" s="1"/>
  <c r="BT17" i="6" s="1"/>
  <c r="EZ16" i="4"/>
  <c r="V17" i="6" s="1"/>
  <c r="AT17" i="6" s="1"/>
  <c r="BR17" i="6" s="1"/>
  <c r="EY16" i="4"/>
  <c r="T17" i="6" s="1"/>
  <c r="AR17" i="6" s="1"/>
  <c r="BP17" i="6" s="1"/>
  <c r="EX18" i="4"/>
  <c r="EX17" i="4"/>
  <c r="GG3" i="4" l="1"/>
  <c r="DK1" i="4"/>
  <c r="DK3" i="4" s="1"/>
  <c r="GI15" i="4"/>
  <c r="GM15" i="4" s="1"/>
  <c r="GQ15" i="4" s="1"/>
  <c r="GJ15" i="4"/>
  <c r="GN15" i="4" s="1"/>
  <c r="GR15" i="4" s="1"/>
  <c r="FF16" i="4"/>
  <c r="FJ16" i="4" s="1"/>
  <c r="FN16" i="4" s="1"/>
  <c r="FR16" i="4" s="1"/>
  <c r="FV16" i="4" s="1"/>
  <c r="FZ16" i="4" s="1"/>
  <c r="GD16" i="4" s="1"/>
  <c r="GH16" i="4" s="1"/>
  <c r="GL16" i="4" s="1"/>
  <c r="GP16" i="4" s="1"/>
  <c r="GT16" i="4" s="1"/>
  <c r="FE16" i="4"/>
  <c r="FI16" i="4" s="1"/>
  <c r="FM16" i="4" s="1"/>
  <c r="FQ16" i="4" s="1"/>
  <c r="FU16" i="4" s="1"/>
  <c r="FY16" i="4" s="1"/>
  <c r="GC16" i="4" s="1"/>
  <c r="GG16" i="4" s="1"/>
  <c r="GK16" i="4" s="1"/>
  <c r="GO16" i="4" s="1"/>
  <c r="GS16" i="4" s="1"/>
  <c r="FD16" i="4"/>
  <c r="FH16" i="4" s="1"/>
  <c r="FL16" i="4" s="1"/>
  <c r="FP16" i="4" s="1"/>
  <c r="FT16" i="4" s="1"/>
  <c r="FX16" i="4" s="1"/>
  <c r="GB16" i="4" s="1"/>
  <c r="GF16" i="4" s="1"/>
  <c r="FC16" i="4"/>
  <c r="FG16" i="4" s="1"/>
  <c r="FK16" i="4" s="1"/>
  <c r="FO16" i="4" s="1"/>
  <c r="FS16" i="4" s="1"/>
  <c r="FW16" i="4" s="1"/>
  <c r="GA16" i="4" s="1"/>
  <c r="GE16" i="4" s="1"/>
  <c r="FB17" i="4"/>
  <c r="Z18" i="6" s="1"/>
  <c r="AX18" i="6" s="1"/>
  <c r="BV18" i="6" s="1"/>
  <c r="FA17" i="4"/>
  <c r="X18" i="6" s="1"/>
  <c r="AV18" i="6" s="1"/>
  <c r="BT18" i="6" s="1"/>
  <c r="EZ17" i="4"/>
  <c r="V18" i="6" s="1"/>
  <c r="AT18" i="6" s="1"/>
  <c r="BR18" i="6" s="1"/>
  <c r="EY17" i="4"/>
  <c r="T18" i="6" s="1"/>
  <c r="AR18" i="6" s="1"/>
  <c r="BP18" i="6" s="1"/>
  <c r="FB18" i="4"/>
  <c r="Z19" i="6" s="1"/>
  <c r="FA18" i="4"/>
  <c r="X19" i="6" s="1"/>
  <c r="EZ18" i="4"/>
  <c r="V19" i="6" s="1"/>
  <c r="EY18" i="4"/>
  <c r="T19" i="6" s="1"/>
  <c r="GH3" i="4" l="1"/>
  <c r="DL1" i="4"/>
  <c r="DL3" i="4" s="1"/>
  <c r="GI16" i="4"/>
  <c r="GM16" i="4" s="1"/>
  <c r="GQ16" i="4" s="1"/>
  <c r="GJ16" i="4"/>
  <c r="GN16" i="4" s="1"/>
  <c r="GR16" i="4" s="1"/>
  <c r="FF17" i="4"/>
  <c r="FJ17" i="4" s="1"/>
  <c r="FN17" i="4" s="1"/>
  <c r="FR17" i="4" s="1"/>
  <c r="FV17" i="4" s="1"/>
  <c r="FZ17" i="4" s="1"/>
  <c r="GD17" i="4" s="1"/>
  <c r="GH17" i="4" s="1"/>
  <c r="GL17" i="4" s="1"/>
  <c r="GP17" i="4" s="1"/>
  <c r="GT17" i="4" s="1"/>
  <c r="AR19" i="6"/>
  <c r="T20" i="6"/>
  <c r="CN20" i="6" s="1"/>
  <c r="FD18" i="4"/>
  <c r="FH18" i="4" s="1"/>
  <c r="FL18" i="4" s="1"/>
  <c r="FP18" i="4" s="1"/>
  <c r="FT18" i="4" s="1"/>
  <c r="FX18" i="4" s="1"/>
  <c r="GB18" i="4" s="1"/>
  <c r="GF18" i="4" s="1"/>
  <c r="FD17" i="4"/>
  <c r="FH17" i="4" s="1"/>
  <c r="FL17" i="4" s="1"/>
  <c r="FP17" i="4" s="1"/>
  <c r="FT17" i="4" s="1"/>
  <c r="FX17" i="4" s="1"/>
  <c r="GB17" i="4" s="1"/>
  <c r="GF17" i="4" s="1"/>
  <c r="AT19" i="6"/>
  <c r="V20" i="6"/>
  <c r="CP20" i="6" s="1"/>
  <c r="FC18" i="4"/>
  <c r="FG18" i="4" s="1"/>
  <c r="FK18" i="4" s="1"/>
  <c r="FO18" i="4" s="1"/>
  <c r="FS18" i="4" s="1"/>
  <c r="FW18" i="4" s="1"/>
  <c r="GA18" i="4" s="1"/>
  <c r="GE18" i="4" s="1"/>
  <c r="FC17" i="4"/>
  <c r="FG17" i="4" s="1"/>
  <c r="FK17" i="4" s="1"/>
  <c r="FO17" i="4" s="1"/>
  <c r="FS17" i="4" s="1"/>
  <c r="FW17" i="4" s="1"/>
  <c r="GA17" i="4" s="1"/>
  <c r="GE17" i="4" s="1"/>
  <c r="AV19" i="6"/>
  <c r="X20" i="6"/>
  <c r="CR20" i="6" s="1"/>
  <c r="FF18" i="4"/>
  <c r="FJ18" i="4" s="1"/>
  <c r="FN18" i="4" s="1"/>
  <c r="FR18" i="4" s="1"/>
  <c r="FV18" i="4" s="1"/>
  <c r="FZ18" i="4" s="1"/>
  <c r="GD18" i="4" s="1"/>
  <c r="GH18" i="4" s="1"/>
  <c r="GL18" i="4" s="1"/>
  <c r="GP18" i="4" s="1"/>
  <c r="GT18" i="4" s="1"/>
  <c r="AX19" i="6"/>
  <c r="Z20" i="6"/>
  <c r="CT20" i="6" s="1"/>
  <c r="FE18" i="4"/>
  <c r="FI18" i="4" s="1"/>
  <c r="FM18" i="4" s="1"/>
  <c r="FQ18" i="4" s="1"/>
  <c r="FU18" i="4" s="1"/>
  <c r="FY18" i="4" s="1"/>
  <c r="GC18" i="4" s="1"/>
  <c r="GG18" i="4" s="1"/>
  <c r="GK18" i="4" s="1"/>
  <c r="GO18" i="4" s="1"/>
  <c r="GS18" i="4" s="1"/>
  <c r="FE17" i="4"/>
  <c r="FI17" i="4" s="1"/>
  <c r="FM17" i="4" s="1"/>
  <c r="FQ17" i="4" s="1"/>
  <c r="FU17" i="4" s="1"/>
  <c r="FY17" i="4" s="1"/>
  <c r="GC17" i="4" s="1"/>
  <c r="GG17" i="4" s="1"/>
  <c r="GK17" i="4" s="1"/>
  <c r="GO17" i="4" s="1"/>
  <c r="GS17" i="4" s="1"/>
  <c r="GJ3" i="4" l="1"/>
  <c r="DM1" i="4"/>
  <c r="DM3" i="4" s="1"/>
  <c r="GI18" i="4"/>
  <c r="GM18" i="4" s="1"/>
  <c r="GQ18" i="4" s="1"/>
  <c r="GJ18" i="4"/>
  <c r="GN18" i="4" s="1"/>
  <c r="GR18" i="4" s="1"/>
  <c r="GI17" i="4"/>
  <c r="GM17" i="4" s="1"/>
  <c r="GQ17" i="4" s="1"/>
  <c r="GJ17" i="4"/>
  <c r="GN17" i="4" s="1"/>
  <c r="GR17" i="4" s="1"/>
  <c r="BV19" i="6"/>
  <c r="BV20" i="6" s="1"/>
  <c r="EP20" i="6" s="1"/>
  <c r="AX20" i="6"/>
  <c r="DR20" i="6" s="1"/>
  <c r="BT19" i="6"/>
  <c r="BT20" i="6" s="1"/>
  <c r="EN20" i="6" s="1"/>
  <c r="AV20" i="6"/>
  <c r="DP20" i="6" s="1"/>
  <c r="BR19" i="6"/>
  <c r="BR20" i="6" s="1"/>
  <c r="EL20" i="6" s="1"/>
  <c r="AT20" i="6"/>
  <c r="DN20" i="6" s="1"/>
  <c r="BP19" i="6"/>
  <c r="BP20" i="6" s="1"/>
  <c r="EJ20" i="6" s="1"/>
  <c r="AR20" i="6"/>
  <c r="DL20" i="6" s="1"/>
  <c r="GK3" i="4" l="1"/>
  <c r="DW1" i="4"/>
  <c r="DW3" i="4" s="1"/>
  <c r="GL3" i="4" l="1"/>
  <c r="DX1" i="4"/>
  <c r="DX3" i="4" s="1"/>
  <c r="GU15" i="4"/>
  <c r="GU27" i="4"/>
  <c r="GU23" i="4"/>
  <c r="GU22" i="4"/>
  <c r="GU11" i="4"/>
  <c r="GU13" i="4"/>
  <c r="GU14" i="4"/>
  <c r="GU10" i="4"/>
  <c r="GU19" i="4"/>
  <c r="GU25" i="4"/>
  <c r="GU12" i="4"/>
  <c r="GU24" i="4"/>
  <c r="GU28" i="4"/>
  <c r="GU20" i="4"/>
  <c r="GU16" i="4"/>
  <c r="GU21" i="4"/>
  <c r="GU26" i="4"/>
  <c r="GU18" i="4"/>
  <c r="GU17" i="4"/>
  <c r="DY1" i="4" l="1"/>
  <c r="DY3" i="4" s="1"/>
  <c r="GU9" i="4"/>
  <c r="GV26" i="4"/>
  <c r="GV22" i="4"/>
  <c r="GV10" i="4"/>
  <c r="GV11" i="4"/>
  <c r="GV12" i="4"/>
  <c r="GV18" i="4"/>
  <c r="GV24" i="4"/>
  <c r="GV9" i="4"/>
  <c r="GV15" i="4"/>
  <c r="GV14" i="4"/>
  <c r="GV17" i="4"/>
  <c r="GV28" i="4"/>
  <c r="GV19" i="4"/>
  <c r="GV21" i="4"/>
  <c r="GV20" i="4"/>
  <c r="GV27" i="4"/>
  <c r="GV23" i="4"/>
  <c r="GV25" i="4"/>
  <c r="GV13" i="4"/>
  <c r="GV16" i="4"/>
  <c r="GY23" i="4" l="1"/>
  <c r="GZ23" i="4" s="1"/>
  <c r="GY13" i="4"/>
  <c r="GZ13" i="4" s="1"/>
  <c r="K11" i="15" s="1"/>
  <c r="GY27" i="4"/>
  <c r="GZ27" i="4" s="1"/>
  <c r="GY19" i="4"/>
  <c r="GZ19" i="4" s="1"/>
  <c r="GY25" i="4"/>
  <c r="GZ25" i="4" s="1"/>
  <c r="GY26" i="4"/>
  <c r="GZ26" i="4" s="1"/>
  <c r="GY21" i="4"/>
  <c r="GZ21" i="4" s="1"/>
  <c r="GY12" i="4"/>
  <c r="GZ12" i="4" s="1"/>
  <c r="K10" i="15" s="1"/>
  <c r="GY22" i="4"/>
  <c r="GZ22" i="4" s="1"/>
  <c r="GY14" i="4"/>
  <c r="GZ14" i="4" s="1"/>
  <c r="K12" i="15" s="1"/>
  <c r="GY28" i="4"/>
  <c r="GZ28" i="4" s="1"/>
  <c r="GY9" i="4"/>
  <c r="GZ9" i="4" s="1"/>
  <c r="K7" i="15" s="1"/>
  <c r="GY11" i="4"/>
  <c r="GZ11" i="4" s="1"/>
  <c r="K9" i="15" s="1"/>
  <c r="GY24" i="4"/>
  <c r="GZ24" i="4" s="1"/>
  <c r="GY15" i="4"/>
  <c r="GZ15" i="4" s="1"/>
  <c r="K13" i="15" s="1"/>
  <c r="GY18" i="4"/>
  <c r="GZ18" i="4" s="1"/>
  <c r="K16" i="15" s="1"/>
  <c r="GY16" i="4"/>
  <c r="GZ16" i="4" s="1"/>
  <c r="K14" i="15" s="1"/>
  <c r="GY17" i="4"/>
  <c r="GZ17" i="4" s="1"/>
  <c r="K15" i="15" s="1"/>
  <c r="GY20" i="4"/>
  <c r="GZ20" i="4" s="1"/>
  <c r="GY10" i="4"/>
  <c r="GZ10" i="4" s="1"/>
  <c r="K8" i="15" s="1"/>
  <c r="GW9" i="4"/>
  <c r="GX9" i="4" s="1"/>
  <c r="J7" i="15" s="1"/>
  <c r="GW13" i="4"/>
  <c r="GX13" i="4" s="1"/>
  <c r="J11" i="15" s="1"/>
  <c r="GW28" i="4"/>
  <c r="GX28" i="4" s="1"/>
  <c r="GW12" i="4"/>
  <c r="GX12" i="4" s="1"/>
  <c r="J10" i="15" s="1"/>
  <c r="GW27" i="4"/>
  <c r="GX27" i="4" s="1"/>
  <c r="GW19" i="4"/>
  <c r="GX19" i="4" s="1"/>
  <c r="GW21" i="4"/>
  <c r="GX21" i="4" s="1"/>
  <c r="GW23" i="4"/>
  <c r="GX23" i="4" s="1"/>
  <c r="GW16" i="4"/>
  <c r="GX16" i="4" s="1"/>
  <c r="J14" i="15" s="1"/>
  <c r="GW20" i="4"/>
  <c r="GX20" i="4" s="1"/>
  <c r="GW11" i="4"/>
  <c r="GX11" i="4" s="1"/>
  <c r="J9" i="15" s="1"/>
  <c r="GW15" i="4"/>
  <c r="GX15" i="4" s="1"/>
  <c r="J13" i="15" s="1"/>
  <c r="GW17" i="4"/>
  <c r="GX17" i="4" s="1"/>
  <c r="J15" i="15" s="1"/>
  <c r="GW26" i="4"/>
  <c r="GX26" i="4" s="1"/>
  <c r="GW18" i="4"/>
  <c r="GX18" i="4" s="1"/>
  <c r="J16" i="15" s="1"/>
  <c r="GW25" i="4"/>
  <c r="GX25" i="4" s="1"/>
  <c r="GW24" i="4"/>
  <c r="GX24" i="4" s="1"/>
  <c r="GW10" i="4"/>
  <c r="GX10" i="4" s="1"/>
  <c r="J8" i="15" s="1"/>
  <c r="GW14" i="4"/>
  <c r="GX14" i="4" s="1"/>
  <c r="J12" i="15" s="1"/>
  <c r="GW22" i="4"/>
  <c r="GX22" i="4" s="1"/>
</calcChain>
</file>

<file path=xl/sharedStrings.xml><?xml version="1.0" encoding="utf-8"?>
<sst xmlns="http://schemas.openxmlformats.org/spreadsheetml/2006/main" count="2141" uniqueCount="274">
  <si>
    <t xml:space="preserve">विवरण </t>
  </si>
  <si>
    <t>योग</t>
  </si>
  <si>
    <t xml:space="preserve">माह के कुल कार्य दिवस </t>
  </si>
  <si>
    <t xml:space="preserve">विद्यालय का कुल नामांकन </t>
  </si>
  <si>
    <t xml:space="preserve">पोषाहार से लाभान्वित कुल विद्यार्थी </t>
  </si>
  <si>
    <t xml:space="preserve">गेंहू </t>
  </si>
  <si>
    <t xml:space="preserve">चावल </t>
  </si>
  <si>
    <t xml:space="preserve">मूंग </t>
  </si>
  <si>
    <t xml:space="preserve">उड़द </t>
  </si>
  <si>
    <t xml:space="preserve">चना </t>
  </si>
  <si>
    <t>कुकिंग कन्वर्जन वितीय स्थिति (रूपयों में)</t>
  </si>
  <si>
    <t>प्रारंभिक शेष</t>
  </si>
  <si>
    <t>प्राप्त राशि</t>
  </si>
  <si>
    <t>कुल राशि</t>
  </si>
  <si>
    <t>नोट:- सभी कोलम को सही एव पूर्ण रूप से भरे| इसकी समस्त जिम्मेदारी हस्ताक्षरकर्ता की होगी</t>
  </si>
  <si>
    <t>संस्था प्रधान मोबाइल नम्बर:-</t>
  </si>
  <si>
    <t xml:space="preserve">हस्ताक्षर मय सील </t>
  </si>
  <si>
    <t xml:space="preserve">मिड डे मील कार्यक्रम (राजस्थान सरकार) विद्यालय मासिक सुचना प्रपत्र </t>
  </si>
  <si>
    <t>खाद्यान</t>
  </si>
  <si>
    <t>प्रारंभिक शेष (किलोग्राम में)</t>
  </si>
  <si>
    <t>दाल</t>
  </si>
  <si>
    <t>सप्लायर से प्राप्त (किलोग्राम में)</t>
  </si>
  <si>
    <t xml:space="preserve">अन्यत्र से प्राप्त (जनसहयोग/उधार) (किलोग्राम में) </t>
  </si>
  <si>
    <t xml:space="preserve">कक्षा 1 से 5 </t>
  </si>
  <si>
    <t>कक्षा 6 से 8</t>
  </si>
  <si>
    <t>भोजन बनाने में खर्च (किलोग्राम में)</t>
  </si>
  <si>
    <t>उपलब्ध कुल (किलोग्राम में) 4+5+6</t>
  </si>
  <si>
    <t>शेष (किलोग्राम में) 7-8</t>
  </si>
  <si>
    <t>शेष राशि</t>
  </si>
  <si>
    <t>व्यय राशि</t>
  </si>
  <si>
    <t>दूध से लाभान्वित संख्या</t>
  </si>
  <si>
    <t xml:space="preserve">अन्नपूर्णा दुग्ध योजना सबंधित सूचना </t>
  </si>
  <si>
    <t>कुक का नाम</t>
  </si>
  <si>
    <t>विद्यालय का नाम-</t>
  </si>
  <si>
    <t>ग्राम पंचायत का नाम-</t>
  </si>
  <si>
    <t>माह/वर्ष-</t>
  </si>
  <si>
    <t>डाइस कोड-</t>
  </si>
  <si>
    <t>क्रस</t>
  </si>
  <si>
    <t>कुक कम हेल्पर वितीय स्थिति (रूपयों में)</t>
  </si>
  <si>
    <t>दूध का उपयोग लीटर में</t>
  </si>
  <si>
    <t>विद्यालय का नाम</t>
  </si>
  <si>
    <t>क्र.सं.</t>
  </si>
  <si>
    <t>डाइस कोड</t>
  </si>
  <si>
    <t>संस्था प्रधान का नाम</t>
  </si>
  <si>
    <t>संस्था प्रधान का मोबाईल न.</t>
  </si>
  <si>
    <t>एमडीएम प्रभारी का नाम</t>
  </si>
  <si>
    <t>एमडीएम प्रभारी का मोबाईल न.</t>
  </si>
  <si>
    <t>एमडीएम बैंक खाता विवरण</t>
  </si>
  <si>
    <t>बैंक</t>
  </si>
  <si>
    <t>शाखा</t>
  </si>
  <si>
    <t>IFSC कोड</t>
  </si>
  <si>
    <t>खाता नम्बर</t>
  </si>
  <si>
    <t>किचन शैड का विवरण</t>
  </si>
  <si>
    <t>योजना का नाम</t>
  </si>
  <si>
    <t>स्थिति</t>
  </si>
  <si>
    <t>पेयजल की स्थिति</t>
  </si>
  <si>
    <t>कियाशील शौचालय</t>
  </si>
  <si>
    <t>छात्र</t>
  </si>
  <si>
    <t>छात्रा</t>
  </si>
  <si>
    <t>तराजू</t>
  </si>
  <si>
    <t>खाद्यान्न सुरक्षित बर्तन</t>
  </si>
  <si>
    <t>रेम्प</t>
  </si>
  <si>
    <t>चारदीवारी</t>
  </si>
  <si>
    <t>डी.पी.ई.पी. योजना</t>
  </si>
  <si>
    <t>पूर्ण</t>
  </si>
  <si>
    <t>अपूर्ण</t>
  </si>
  <si>
    <t>एस.जी.आर.वाई. योजना</t>
  </si>
  <si>
    <t>एम.डी.एम. योजना</t>
  </si>
  <si>
    <t>आदर्श रसोईघर</t>
  </si>
  <si>
    <t>चालू</t>
  </si>
  <si>
    <t>ख़राब</t>
  </si>
  <si>
    <t>नकारा</t>
  </si>
  <si>
    <t>हाँ</t>
  </si>
  <si>
    <t>नहीं</t>
  </si>
  <si>
    <t>क्र. सं.</t>
  </si>
  <si>
    <t>नामांकन</t>
  </si>
  <si>
    <t>1-5</t>
  </si>
  <si>
    <t>6-8</t>
  </si>
  <si>
    <t>दुग्ध</t>
  </si>
  <si>
    <t>पूर्व का शेष (किलोग्राम में)</t>
  </si>
  <si>
    <t>लाभान्वित</t>
  </si>
  <si>
    <t>कार्य दिवस</t>
  </si>
  <si>
    <t>अधिकारी</t>
  </si>
  <si>
    <t>दर</t>
  </si>
  <si>
    <t>कुक</t>
  </si>
  <si>
    <t>एमडीएम</t>
  </si>
  <si>
    <t>कुक संख्या</t>
  </si>
  <si>
    <t>प्रारम्भिक शेष</t>
  </si>
  <si>
    <t>कार्यालय पंचायत प्रारम्भिक शिक्षा अधिकारी लवेरा कलां</t>
  </si>
  <si>
    <t>निरीक्षण सं.</t>
  </si>
  <si>
    <t>लवेरा कलां</t>
  </si>
  <si>
    <t>अन्यत्र से प्राप्त / दिया (किग्रा में) दिया गया तो (-) में लिखें</t>
  </si>
  <si>
    <t xml:space="preserve">अन्यत्र से प्राप्त (जनसहयोग/उधार) या अन्य को दिया गया तो (-) में लिखें (किलोग्राम में) </t>
  </si>
  <si>
    <t>मात्रा</t>
  </si>
  <si>
    <t>विवरण</t>
  </si>
  <si>
    <t>जन प्रतिनिधि</t>
  </si>
  <si>
    <t>गैस खाता संख्या</t>
  </si>
  <si>
    <t>एजेंसी का नाम</t>
  </si>
  <si>
    <t>LPG गैस कनेक्शन का विवरण</t>
  </si>
  <si>
    <t>गैस कंपनी</t>
  </si>
  <si>
    <t>पूर्व का शेष</t>
  </si>
  <si>
    <t>गेंहू</t>
  </si>
  <si>
    <t>चावल</t>
  </si>
  <si>
    <t>सप्लायर से प्राप्त</t>
  </si>
  <si>
    <t>अन्यत्र से प्राप्त</t>
  </si>
  <si>
    <t>कुल उपलब्ध खाद्यान्न</t>
  </si>
  <si>
    <t>माह में उपयोग</t>
  </si>
  <si>
    <t>अन्यत्र को दिया</t>
  </si>
  <si>
    <t>शेष खाद्यान्न</t>
  </si>
  <si>
    <t>प्रपत्र-1</t>
  </si>
  <si>
    <t>माह-</t>
  </si>
  <si>
    <t>मिड-डे-मील कार्यक्रम</t>
  </si>
  <si>
    <t>खाद्यान्न का उपयोगिता प्रमाण पत्र (समेकित) किलोग्राम में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</si>
  <si>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</si>
  <si>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</si>
  <si>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</si>
  <si>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</si>
  <si>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</si>
  <si>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</si>
  <si>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</si>
  <si>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</si>
  <si>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</si>
  <si>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</si>
  <si>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</si>
  <si>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</si>
  <si>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</si>
  <si>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</si>
  <si>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</si>
  <si>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</si>
  <si>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</si>
  <si>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</si>
  <si>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</si>
  <si>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</si>
  <si>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</si>
  <si>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</si>
  <si>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</si>
  <si>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</si>
  <si>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</si>
  <si>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</si>
  <si>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</si>
  <si>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</si>
  <si>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</si>
  <si>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</si>
  <si>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</si>
  <si>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</si>
  <si>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योग-</t>
  </si>
  <si>
    <t>हस्ताक्षर नोडल प्रधानाचार्य</t>
  </si>
  <si>
    <t>नोट- सभी कॉलम को सही एवं पूर्ण रूप से भरें| इसकी समस्त जिम्मेदारी हस्ताक्षरकर्त्ता की होगी|</t>
  </si>
  <si>
    <t>वि.वि.</t>
  </si>
  <si>
    <t>माह में उपयोग राशि</t>
  </si>
  <si>
    <t>भुगतान पश्चात् शेष राशि</t>
  </si>
  <si>
    <t>कक्षा 1 से 5</t>
  </si>
  <si>
    <t>कक्षा 6  से 8</t>
  </si>
  <si>
    <t>एमडीएम राशि का उपयोगिता प्रमाण पत्र (समेकित) +/-रुपयों में</t>
  </si>
  <si>
    <t>निरीक्षण संख्या</t>
  </si>
  <si>
    <t>किचन शैड की स्थिति</t>
  </si>
  <si>
    <t>एस.जी.आर. वाई. योजना</t>
  </si>
  <si>
    <t>पेयजल की स्थिति (हैडपम्प)</t>
  </si>
  <si>
    <t>शौचालय है/नहीं</t>
  </si>
  <si>
    <t>एस.एम.सी. बैठक आयोजन दिनांक</t>
  </si>
  <si>
    <t>तराजू है/नहीं</t>
  </si>
  <si>
    <t>खाद्यान्न सुरक्षित बर्तन है/नहीं</t>
  </si>
  <si>
    <t>रेम्प है/नहीं</t>
  </si>
  <si>
    <t>चारदीवारी है/नहीं</t>
  </si>
  <si>
    <t>माह के अंत में खाली बोरियों की सं.</t>
  </si>
  <si>
    <t>प्रपत्र-2</t>
  </si>
  <si>
    <t>भौतिक प्रगति रिपोर्ट (समेकित)</t>
  </si>
  <si>
    <t>मूंग</t>
  </si>
  <si>
    <t>उड़द</t>
  </si>
  <si>
    <t>चना</t>
  </si>
  <si>
    <t>कुल</t>
  </si>
  <si>
    <t>दाल का उपयोगिता प्रमाण पत्र (समेकित) किलोग्राम में</t>
  </si>
  <si>
    <t>शेष दाल</t>
  </si>
  <si>
    <t>प्रपत्र-4</t>
  </si>
  <si>
    <t>प्रपत्र-3</t>
  </si>
  <si>
    <t>माह</t>
  </si>
  <si>
    <t>1  से 5</t>
  </si>
  <si>
    <t>6  से 8</t>
  </si>
  <si>
    <t>दुग्ध दर प्रति लीटर</t>
  </si>
  <si>
    <t>कुकिंग कन्वर्जन दर प्रति छात्र</t>
  </si>
  <si>
    <t>कुक कम हेल्पर मानदेय</t>
  </si>
  <si>
    <t>वर्ष</t>
  </si>
  <si>
    <t>दुग्ध मात्रा प्रति छात्र (मिली में)</t>
  </si>
  <si>
    <t>मई</t>
  </si>
  <si>
    <t>जून</t>
  </si>
  <si>
    <t>जुलाई</t>
  </si>
  <si>
    <t>अगस्त</t>
  </si>
  <si>
    <t>सितम्बर</t>
  </si>
  <si>
    <t>अक्टूम्बर</t>
  </si>
  <si>
    <t>नवम्बर</t>
  </si>
  <si>
    <t>दिसम्बर</t>
  </si>
  <si>
    <t>जनवरी</t>
  </si>
  <si>
    <t>फरवरी</t>
  </si>
  <si>
    <t>मार्च</t>
  </si>
  <si>
    <t>अप्रैल</t>
  </si>
  <si>
    <t>एमडीएम खाद्यान प्रति छात्र (ग्राम में)</t>
  </si>
  <si>
    <t>वार</t>
  </si>
  <si>
    <t>मीनू</t>
  </si>
  <si>
    <t>सोमवार</t>
  </si>
  <si>
    <t>मंगलवार</t>
  </si>
  <si>
    <t>बुधवार</t>
  </si>
  <si>
    <t>गुरुवार</t>
  </si>
  <si>
    <t>शुक्रवार</t>
  </si>
  <si>
    <t>शनिवार</t>
  </si>
  <si>
    <t>दाल-चावल</t>
  </si>
  <si>
    <t>दाल-रोटी</t>
  </si>
  <si>
    <t>सब्जी-रोटी</t>
  </si>
  <si>
    <t>खिचड़ी सब्जीयुक्त</t>
  </si>
  <si>
    <t>एमडीएम दाल मात्रा प्रति छात्र (ग्राम में)</t>
  </si>
  <si>
    <t>सप्ताह में एक बार फल वितरण</t>
  </si>
  <si>
    <t>ग्राम पंचायत-</t>
  </si>
  <si>
    <t>पंचायत समिति-बावड़ी</t>
  </si>
  <si>
    <t>जिला-जोधपुर</t>
  </si>
  <si>
    <t>खाली बोरियां</t>
  </si>
  <si>
    <t>खाद्यान्न 1-5</t>
  </si>
  <si>
    <t>खाद्यान्न 6-8</t>
  </si>
  <si>
    <t>दाल 1-5</t>
  </si>
  <si>
    <t>दाल 6-8</t>
  </si>
  <si>
    <t>SMC बैठक तिथि</t>
  </si>
  <si>
    <t>SMC बैठक तिथि-</t>
  </si>
  <si>
    <t xml:space="preserve"> - </t>
  </si>
  <si>
    <t>अन्य से प्राप्त या दी गयी (+/-)</t>
  </si>
  <si>
    <t>प्रोफाइल</t>
  </si>
  <si>
    <t>CCH</t>
  </si>
  <si>
    <t>गेहूँ</t>
  </si>
  <si>
    <t>भुगतान</t>
  </si>
  <si>
    <t>खाद्यान्न</t>
  </si>
  <si>
    <t>विद्यालय को राज्य सरकार के द्वारा दाल वितरण की जाती है या नहीं, YES/NO चयन करें-</t>
  </si>
  <si>
    <t>YES</t>
  </si>
  <si>
    <t>NO</t>
  </si>
  <si>
    <t>किसी माह की सूचनाएं अपडेट करने हेतु आगे बॉक्स में संबंधित माह चयन करें-</t>
  </si>
  <si>
    <t>अक्टूम्बर 2019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</si>
  <si>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</si>
  <si>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</si>
  <si>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</si>
  <si>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</si>
  <si>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</si>
  <si>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</si>
  <si>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</si>
  <si>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</si>
  <si>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</si>
  <si>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</si>
  <si>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</si>
  <si>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</si>
  <si>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संबधित माह में कुक कम हेल्पर के नाम लिखें-</t>
  </si>
  <si>
    <t xml:space="preserve"> ---इस EXCEL SHEET में 1 सत्र (12 महीनों) का MDM की माहवार रिपोर्ट तैयार करने हेतु निम्न निर्देशों की पालना करें--- </t>
  </si>
  <si>
    <t>नोट:- हिन्दी में चाही गई सूचनाएं GOOGLE INPUT TOOL से हिन्दी चयन करके भरें|</t>
  </si>
  <si>
    <t>HOME-SHEET</t>
  </si>
  <si>
    <t>इसमें माह, वर्ष, मीनू एवं दर व मात्रा में परिवर्तन कर सकते हैं|</t>
  </si>
  <si>
    <t>PROFILE-SHEET</t>
  </si>
  <si>
    <t>STATUS-SHEET</t>
  </si>
  <si>
    <t>खाद्यान्न स्थिति में 2 माह की आवश्यकता से अधिक होने पर हरा रंग, 1 माह की आवश्यकता से अधिक होने पर पीला रंग एवं 1 माह की आवश्यकता से कम होने पर लाल रंग प्रदर्शित होगा|</t>
  </si>
  <si>
    <t>साथ में वित्तीय स्थिति में 2  या उससे माह की रकम बकाया होने पर लाल रंग, 1 माह की रकम बकाया होने पर पीला रंग एवं बकाया नहीं होने पर हरा रंग प्रदर्शित होगा|</t>
  </si>
  <si>
    <t>STUDENT-SHEET</t>
  </si>
  <si>
    <t>PAYMENT-SHEET</t>
  </si>
  <si>
    <t>इस SHEET में ऊपर पहले कक्षा समूह चयन करके फिर माह चयन कर दैनिक रजिस्टर प्रिंट करें|</t>
  </si>
  <si>
    <t>MONTHLY-SHEET</t>
  </si>
  <si>
    <t>SAMEKIT-SHEET</t>
  </si>
  <si>
    <t>SCHOOL-SHEET</t>
  </si>
  <si>
    <t>इस SHEET में सबसे ऊपर PEEO कार्यालय का नाम, फिर ग्राम पंचायत, ब्लॉक व जिला लिखें|</t>
  </si>
  <si>
    <t>इसके बाद नीचे TABLE में अपने अधीनस्थ विद्यालयों के नाम, डाइस कोड, प्रधानाध्यापक का नाम व मोबाईल नंबर इन्द्राज करें|</t>
  </si>
  <si>
    <t>इस SHEET में अपने अधीनस्थ विद्यालयों से संबधित सभी सूचनाएं उसके सामने ROW में भरें||</t>
  </si>
  <si>
    <t>यदि किसी माह की डाटा में बदलाव हुआ हो तो डाटा में सुधार अवश्य करें|</t>
  </si>
  <si>
    <t>COOK-SHEET</t>
  </si>
  <si>
    <t>इस SHEET में अपने अधीनस्थ विद्यालयों में कार्यरत कुक कम हेल्पर के नाम प्रथम माह में लिखने पर शेष अन्य माह में FILL भी हो जायेंगें| यदि किसी माह में बदलाव है तो अवश्य करें|</t>
  </si>
  <si>
    <t>इस SHEET में अपने अधीनस्थ विद्यालयों के आगे संबधित माह के कॉलम में नामांकन, लाभान्वित, निरीक्षण संख्या, SMC बैठक की दिनांक व खाली बोरियां का स्टॉक लिखें|</t>
  </si>
  <si>
    <t>MDM-SHEET</t>
  </si>
  <si>
    <t>DUDH-SHEET</t>
  </si>
  <si>
    <t>DAL-SHEET</t>
  </si>
  <si>
    <t>इस SHEET में प्रत्येक विद्यालय के आगे संबंधित माह में दुग्ध योजना से कुल लाभान्वितों की संख्या कक्षा 1-5 व कक्षा 6-8 की अलग-अलग लिखें|</t>
  </si>
  <si>
    <t>इस SHEET में प्रत्येक विद्यालय के आगे खाद्यान्न का सत्रारंभ का स्टॉक किलोग्राम (जैसे-205.500) एवं प्रत्येक विद्यालय के आगे संबंधित माह में खाद्यान्न की आवक व व्यय किलोग्राम (जैसे-143.750) में लिखें|</t>
  </si>
  <si>
    <t>इस SHEET में प्रत्येक विद्यालय के आगे  दाल(यदि विभाग द्वारा सप्लाई हो) का सत्रारंभ का स्टॉक किलोग्राम (जैसे-205.500) एवं प्रत्येक विद्यालय के आगे संबंधित माह में  दाल की आवक व व्यय किलोग्राम (जैसे-143.750) में लिखें|</t>
  </si>
  <si>
    <t>इस SHEET में ऊपर विद्यालय का नाम एवं माह चयन कर मासिक रिपोर्ट प्रिंट करें|</t>
  </si>
  <si>
    <t>इस SHEET में माह चयन करने पर सभी विद्यालयों की समेकित रिपोर्ट (मासिक) तैयार होगी, जिसको प्रिंट कर सकते है|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</si>
</sst>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14009]dd\-mm\-yyyy;@"/>
    <numFmt numFmtId="166" formatCode="[$-14009]dd\-mm\-yy;@"/>
  </numFmts>
  <fonts count="142">
    <font>
      <sz val="11"/>
      <color theme="1"/>
      <name val="Calibri"/>
      <family val="2"/>
      <scheme val="minor"/>
    </font>
    <font>
      <sz val="11"/>
      <color theme="1"/>
      <name val="Mangal"/>
      <family val="1"/>
    </font>
    <font>
      <sz val="14"/>
      <color theme="1"/>
      <name val="Mangal"/>
      <family val="1"/>
    </font>
    <font>
      <sz val="12"/>
      <color theme="1"/>
      <name val="Mangal"/>
      <family val="1"/>
    </font>
    <font>
      <b/>
      <sz val="12"/>
      <color theme="1"/>
      <name val="Mangal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FFFF00"/>
      <name val="Calibri"/>
      <family val="2"/>
      <scheme val="minor"/>
    </font>
    <font>
      <b/>
      <sz val="14"/>
      <color rgb="FFFF99FF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Mangal"/>
      <family val="1"/>
    </font>
    <font>
      <b/>
      <sz val="16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FFFF00"/>
      <name val="Mangal"/>
      <family val="1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Mangal"/>
      <family val="1"/>
    </font>
    <font>
      <b/>
      <sz val="20"/>
      <color rgb="FFFFFF00"/>
      <name val="Calibri"/>
      <family val="2"/>
      <scheme val="minor"/>
    </font>
    <font>
      <b/>
      <sz val="14"/>
      <color rgb="FF00FFFF"/>
      <name val="Calibri"/>
      <family val="2"/>
      <scheme val="minor"/>
    </font>
    <font>
      <b/>
      <sz val="20"/>
      <color rgb="FFFF99FF"/>
      <name val="Calibri"/>
      <family val="2"/>
      <scheme val="minor"/>
    </font>
    <font>
      <b/>
      <sz val="12"/>
      <color rgb="FFFF99FF"/>
      <name val="Mangal"/>
      <family val="1"/>
    </font>
    <font>
      <b/>
      <sz val="20"/>
      <color rgb="FF99FF33"/>
      <name val="Calibri"/>
      <family val="2"/>
      <scheme val="minor"/>
    </font>
    <font>
      <b/>
      <sz val="14"/>
      <color rgb="FF99FF33"/>
      <name val="Calibri"/>
      <family val="2"/>
      <scheme val="minor"/>
    </font>
    <font>
      <b/>
      <sz val="12"/>
      <color rgb="FF99FF33"/>
      <name val="Mangal"/>
      <family val="1"/>
    </font>
    <font>
      <b/>
      <sz val="16"/>
      <color rgb="FFFFFF00"/>
      <name val="Calibri"/>
      <family val="2"/>
      <scheme val="minor"/>
    </font>
    <font>
      <b/>
      <sz val="16"/>
      <color rgb="FFFF99FF"/>
      <name val="Calibri"/>
      <family val="2"/>
      <scheme val="minor"/>
    </font>
    <font>
      <b/>
      <sz val="16"/>
      <color rgb="FF99FF3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9" tint="0.39997558519241921"/>
      <name val="Calibri"/>
      <family val="2"/>
      <scheme val="minor"/>
    </font>
    <font>
      <b/>
      <sz val="14"/>
      <color theme="9" tint="0.39997558519241921"/>
      <name val="Calibri"/>
      <family val="2"/>
      <scheme val="minor"/>
    </font>
    <font>
      <b/>
      <sz val="16"/>
      <color rgb="FF00FFFF"/>
      <name val="Calibri"/>
      <family val="2"/>
      <scheme val="minor"/>
    </font>
    <font>
      <b/>
      <sz val="12"/>
      <color rgb="FFFF99FF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99FF33"/>
      <name val="Calibri"/>
      <family val="2"/>
      <scheme val="minor"/>
    </font>
    <font>
      <b/>
      <sz val="12"/>
      <color theme="9" tint="0.39997558519241921"/>
      <name val="Calibri"/>
      <family val="2"/>
      <scheme val="minor"/>
    </font>
    <font>
      <b/>
      <sz val="12"/>
      <color theme="9" tint="0.39997558519241921"/>
      <name val="Mangal"/>
      <family val="1"/>
    </font>
    <font>
      <b/>
      <sz val="20"/>
      <color theme="9" tint="0.39997558519241921"/>
      <name val="Calibri"/>
      <family val="2"/>
      <scheme val="minor"/>
    </font>
    <font>
      <b/>
      <sz val="14"/>
      <color theme="1"/>
      <name val="Mangal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Mangal"/>
      <family val="1"/>
    </font>
    <font>
      <sz val="10"/>
      <color theme="1"/>
      <name val="Manga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C00000"/>
      <name val="Arial"/>
      <family val="2"/>
    </font>
    <font>
      <sz val="12"/>
      <color rgb="FF006600"/>
      <name val="Arial"/>
      <family val="2"/>
    </font>
    <font>
      <sz val="12"/>
      <color rgb="FFCC0099"/>
      <name val="Arial"/>
      <family val="2"/>
    </font>
    <font>
      <sz val="12"/>
      <color rgb="FF0000CC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7030A0"/>
      <name val="Mangal"/>
      <family val="1"/>
    </font>
    <font>
      <b/>
      <sz val="12"/>
      <color rgb="FFCC0099"/>
      <name val="Mangal"/>
      <family val="1"/>
    </font>
    <font>
      <sz val="14"/>
      <color theme="5" tint="-0.499984740745262"/>
      <name val="Arial"/>
      <family val="2"/>
    </font>
    <font>
      <b/>
      <sz val="14"/>
      <color theme="5" tint="-0.499984740745262"/>
      <name val="Arial"/>
      <family val="2"/>
    </font>
    <font>
      <sz val="14"/>
      <color rgb="FF0000CC"/>
      <name val="Arial"/>
      <family val="2"/>
    </font>
    <font>
      <b/>
      <sz val="14"/>
      <color rgb="FF0000CC"/>
      <name val="Arial"/>
      <family val="2"/>
    </font>
    <font>
      <sz val="14"/>
      <color rgb="FF006600"/>
      <name val="Arial"/>
      <family val="2"/>
    </font>
    <font>
      <b/>
      <sz val="14"/>
      <color rgb="FF006600"/>
      <name val="Arial"/>
      <family val="2"/>
    </font>
    <font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2"/>
      <color rgb="FF0000CC"/>
      <name val="Mangal"/>
      <family val="1"/>
    </font>
    <font>
      <b/>
      <sz val="12"/>
      <color rgb="FF006600"/>
      <name val="Mangal"/>
      <family val="1"/>
    </font>
    <font>
      <b/>
      <sz val="12"/>
      <color theme="5" tint="-0.499984740745262"/>
      <name val="Mangal"/>
      <family val="1"/>
    </font>
    <font>
      <b/>
      <sz val="12"/>
      <color rgb="FFC0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5" tint="0.59999389629810485"/>
      <name val="Calibri"/>
      <family val="2"/>
      <scheme val="minor"/>
    </font>
    <font>
      <b/>
      <sz val="14"/>
      <color theme="6" tint="0.3999755851924192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3" tint="0.79998168889431442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4"/>
      <color rgb="FFCC0099"/>
      <name val="Arial"/>
      <family val="2"/>
    </font>
    <font>
      <b/>
      <sz val="12"/>
      <color rgb="FFFFCCFF"/>
      <name val="Calibri"/>
      <family val="2"/>
      <scheme val="minor"/>
    </font>
    <font>
      <b/>
      <sz val="12"/>
      <color rgb="FF00FFFF"/>
      <name val="Calibri"/>
      <family val="2"/>
      <scheme val="minor"/>
    </font>
    <font>
      <b/>
      <sz val="11"/>
      <color rgb="FF99FF33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4"/>
      <color rgb="FF7030A0"/>
      <name val="Arial"/>
      <family val="2"/>
    </font>
    <font>
      <b/>
      <sz val="14"/>
      <color theme="9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12"/>
      <color theme="3" tint="0.59999389629810485"/>
      <name val="Calibri"/>
      <family val="2"/>
      <scheme val="minor"/>
    </font>
    <font>
      <b/>
      <sz val="12"/>
      <color theme="9" tint="0.59999389629810485"/>
      <name val="Calibri"/>
      <family val="2"/>
      <scheme val="minor"/>
    </font>
    <font>
      <b/>
      <sz val="14"/>
      <color theme="0" tint="-4.9989318521683403E-2"/>
      <name val="Arial"/>
      <family val="2"/>
    </font>
    <font>
      <b/>
      <sz val="8"/>
      <color rgb="FFFFFF00"/>
      <name val="Mangal"/>
      <family val="1"/>
    </font>
    <font>
      <b/>
      <sz val="8"/>
      <color rgb="FFFF99FF"/>
      <name val="Mangal"/>
      <family val="1"/>
    </font>
    <font>
      <b/>
      <sz val="8"/>
      <color rgb="FF99FF33"/>
      <name val="Mangal"/>
      <family val="1"/>
    </font>
    <font>
      <b/>
      <sz val="8"/>
      <color theme="0"/>
      <name val="Mangal"/>
      <family val="1"/>
    </font>
    <font>
      <b/>
      <sz val="8"/>
      <color theme="9" tint="0.39997558519241921"/>
      <name val="Mangal"/>
      <family val="1"/>
    </font>
    <font>
      <b/>
      <sz val="14"/>
      <color rgb="FFFFFF00"/>
      <name val="Arial"/>
      <family val="2"/>
    </font>
    <font>
      <b/>
      <sz val="14"/>
      <color theme="0"/>
      <name val="Arial"/>
      <family val="2"/>
    </font>
    <font>
      <b/>
      <sz val="14"/>
      <color rgb="FFFF99FF"/>
      <name val="Arial"/>
      <family val="2"/>
    </font>
    <font>
      <b/>
      <sz val="14"/>
      <color theme="9" tint="0.39997558519241921"/>
      <name val="Arial"/>
      <family val="2"/>
    </font>
    <font>
      <b/>
      <sz val="20"/>
      <color theme="5" tint="0.59999389629810485"/>
      <name val="Calibri"/>
      <family val="2"/>
      <scheme val="minor"/>
    </font>
    <font>
      <b/>
      <sz val="16"/>
      <color theme="5" tint="0.59999389629810485"/>
      <name val="Calibri"/>
      <family val="2"/>
      <scheme val="minor"/>
    </font>
    <font>
      <b/>
      <sz val="14"/>
      <color theme="5" tint="0.59999389629810485"/>
      <name val="Arial"/>
      <family val="2"/>
    </font>
    <font>
      <b/>
      <sz val="20"/>
      <color rgb="FF00FFFF"/>
      <name val="Calibri"/>
      <family val="2"/>
      <scheme val="minor"/>
    </font>
    <font>
      <b/>
      <sz val="14"/>
      <color rgb="FF00FFFF"/>
      <name val="Arial"/>
      <family val="2"/>
    </font>
    <font>
      <b/>
      <sz val="12"/>
      <color rgb="FF0000CC"/>
      <name val="Arial"/>
      <family val="2"/>
    </font>
    <font>
      <b/>
      <sz val="12"/>
      <color theme="8" tint="-0.499984740745262"/>
      <name val="Mangal"/>
      <family val="1"/>
    </font>
    <font>
      <sz val="14"/>
      <color theme="8" tint="-0.499984740745262"/>
      <name val="Arial"/>
      <family val="2"/>
    </font>
    <font>
      <b/>
      <sz val="14"/>
      <color theme="8" tint="-0.499984740745262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rgb="FF006600"/>
      <name val="Arial"/>
      <family val="2"/>
    </font>
    <font>
      <b/>
      <sz val="14"/>
      <color rgb="FF99FF33"/>
      <name val="Arial"/>
      <family val="2"/>
    </font>
    <font>
      <sz val="14"/>
      <color rgb="FF00FFFF"/>
      <name val="Calibri"/>
      <family val="2"/>
      <scheme val="minor"/>
    </font>
    <font>
      <sz val="14"/>
      <color rgb="FFFFFF00"/>
      <name val="Calibri"/>
      <family val="2"/>
      <scheme val="minor"/>
    </font>
    <font>
      <sz val="14"/>
      <color rgb="FF92D05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2"/>
      <color rgb="FFFF0000"/>
      <name val="Arial"/>
      <family val="2"/>
    </font>
    <font>
      <sz val="12"/>
      <color theme="5" tint="-0.499984740745262"/>
      <name val="Arial"/>
      <family val="2"/>
    </font>
    <font>
      <b/>
      <sz val="20"/>
      <color rgb="FFFFFF99"/>
      <name val="Imprint MT Shadow"/>
      <family val="5"/>
    </font>
    <font>
      <b/>
      <sz val="20"/>
      <color rgb="FF99FF33"/>
      <name val="Imprint MT Shadow"/>
      <family val="5"/>
    </font>
    <font>
      <b/>
      <sz val="20"/>
      <color rgb="FFFF99FF"/>
      <name val="Imprint MT Shadow"/>
      <family val="5"/>
    </font>
    <font>
      <b/>
      <sz val="20"/>
      <color rgb="FF00FFFF"/>
      <name val="Imprint MT Shadow"/>
      <family val="5"/>
    </font>
    <font>
      <b/>
      <sz val="20"/>
      <color rgb="FFFFFF00"/>
      <name val="Imprint MT Shadow"/>
      <family val="5"/>
    </font>
    <font>
      <b/>
      <sz val="20"/>
      <color theme="9" tint="-0.249977111117893"/>
      <name val="Imprint MT Shadow"/>
      <family val="5"/>
    </font>
    <font>
      <b/>
      <sz val="20"/>
      <color theme="6" tint="0.39997558519241921"/>
      <name val="Imprint MT Shadow"/>
      <family val="5"/>
    </font>
    <font>
      <b/>
      <sz val="20"/>
      <color theme="7" tint="0.59999389629810485"/>
      <name val="Imprint MT Shadow"/>
      <family val="5"/>
    </font>
    <font>
      <b/>
      <sz val="20"/>
      <color theme="9" tint="0.39997558519241921"/>
      <name val="Imprint MT Shadow"/>
      <family val="5"/>
    </font>
    <font>
      <b/>
      <sz val="20"/>
      <color rgb="FF92D050"/>
      <name val="Imprint MT Shadow"/>
      <family val="5"/>
    </font>
    <font>
      <b/>
      <sz val="16"/>
      <color rgb="FFFFFF00"/>
      <name val="Arial"/>
      <family val="2"/>
    </font>
    <font>
      <b/>
      <sz val="12"/>
      <color rgb="FFFF99FF"/>
      <name val="Arial"/>
      <family val="2"/>
    </font>
    <font>
      <b/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rgb="FFCC0099"/>
      </left>
      <right/>
      <top style="medium">
        <color rgb="FFCC0099"/>
      </top>
      <bottom style="medium">
        <color rgb="FFCC0099"/>
      </bottom>
      <diagonal/>
    </border>
    <border>
      <left/>
      <right/>
      <top style="medium">
        <color rgb="FFCC0099"/>
      </top>
      <bottom style="medium">
        <color rgb="FFCC0099"/>
      </bottom>
      <diagonal/>
    </border>
    <border>
      <left/>
      <right style="medium">
        <color rgb="FFCC0099"/>
      </right>
      <top style="medium">
        <color rgb="FFCC0099"/>
      </top>
      <bottom style="medium">
        <color rgb="FFCC0099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</borders>
  <cellStyleXfs count="1">
    <xf numFmtId="0" fontId="0" fillId="0" borderId="0"/>
  </cellStyleXfs>
  <cellXfs count="919">
    <xf numFmtId="0" fontId="0" fillId="0" borderId="0" xfId="0"/>
    <xf numFmtId="0" fontId="17" fillId="2" borderId="34" xfId="0" applyFont="1" applyFill="1" applyBorder="1"/>
    <xf numFmtId="0" fontId="5" fillId="18" borderId="37" xfId="0" applyFont="1" applyFill="1" applyBorder="1"/>
    <xf numFmtId="0" fontId="10" fillId="19" borderId="2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left" vertical="center"/>
    </xf>
    <xf numFmtId="0" fontId="10" fillId="19" borderId="2" xfId="0" applyFont="1" applyFill="1" applyBorder="1" applyAlignment="1">
      <alignment horizontal="left" vertical="center"/>
    </xf>
    <xf numFmtId="0" fontId="60" fillId="19" borderId="2" xfId="0" applyFont="1" applyFill="1" applyBorder="1" applyAlignment="1">
      <alignment horizontal="center" vertical="center"/>
    </xf>
    <xf numFmtId="0" fontId="60" fillId="19" borderId="1" xfId="0" applyFont="1" applyFill="1" applyBorder="1" applyAlignment="1">
      <alignment horizontal="center" vertical="center"/>
    </xf>
    <xf numFmtId="0" fontId="87" fillId="19" borderId="2" xfId="0" applyFont="1" applyFill="1" applyBorder="1" applyAlignment="1">
      <alignment horizontal="center" vertical="center"/>
    </xf>
    <xf numFmtId="0" fontId="87" fillId="19" borderId="1" xfId="0" applyFont="1" applyFill="1" applyBorder="1" applyAlignment="1">
      <alignment horizontal="center" vertical="center"/>
    </xf>
    <xf numFmtId="16" fontId="88" fillId="6" borderId="15" xfId="0" applyNumberFormat="1" applyFont="1" applyFill="1" applyBorder="1" applyAlignment="1">
      <alignment horizontal="center" vertical="center" wrapText="1"/>
    </xf>
    <xf numFmtId="16" fontId="89" fillId="6" borderId="15" xfId="0" applyNumberFormat="1" applyFont="1" applyFill="1" applyBorder="1" applyAlignment="1">
      <alignment horizontal="center" vertical="center" wrapText="1"/>
    </xf>
    <xf numFmtId="16" fontId="90" fillId="6" borderId="15" xfId="0" applyNumberFormat="1" applyFont="1" applyFill="1" applyBorder="1" applyAlignment="1">
      <alignment horizontal="center" vertical="center" wrapText="1"/>
    </xf>
    <xf numFmtId="0" fontId="62" fillId="19" borderId="2" xfId="0" applyFont="1" applyFill="1" applyBorder="1" applyAlignment="1">
      <alignment horizontal="center" vertical="center"/>
    </xf>
    <xf numFmtId="0" fontId="62" fillId="19" borderId="1" xfId="0" applyFont="1" applyFill="1" applyBorder="1" applyAlignment="1">
      <alignment horizontal="center" vertical="center"/>
    </xf>
    <xf numFmtId="16" fontId="91" fillId="6" borderId="15" xfId="0" applyNumberFormat="1" applyFont="1" applyFill="1" applyBorder="1" applyAlignment="1">
      <alignment horizontal="center" vertical="center" wrapText="1"/>
    </xf>
    <xf numFmtId="0" fontId="92" fillId="19" borderId="2" xfId="0" applyFont="1" applyFill="1" applyBorder="1" applyAlignment="1">
      <alignment horizontal="center" vertical="center"/>
    </xf>
    <xf numFmtId="0" fontId="92" fillId="19" borderId="1" xfId="0" applyFont="1" applyFill="1" applyBorder="1" applyAlignment="1">
      <alignment horizontal="center" vertical="center"/>
    </xf>
    <xf numFmtId="0" fontId="93" fillId="19" borderId="2" xfId="0" applyFont="1" applyFill="1" applyBorder="1" applyAlignment="1">
      <alignment horizontal="center" vertical="center"/>
    </xf>
    <xf numFmtId="0" fontId="93" fillId="19" borderId="1" xfId="0" applyFont="1" applyFill="1" applyBorder="1" applyAlignment="1">
      <alignment horizontal="center" vertical="center"/>
    </xf>
    <xf numFmtId="0" fontId="94" fillId="19" borderId="2" xfId="0" applyFont="1" applyFill="1" applyBorder="1" applyAlignment="1">
      <alignment horizontal="center" vertical="center"/>
    </xf>
    <xf numFmtId="0" fontId="94" fillId="19" borderId="1" xfId="0" applyFont="1" applyFill="1" applyBorder="1" applyAlignment="1">
      <alignment horizontal="center" vertical="center"/>
    </xf>
    <xf numFmtId="0" fontId="0" fillId="20" borderId="0" xfId="0" applyFill="1"/>
    <xf numFmtId="0" fontId="0" fillId="20" borderId="0" xfId="0" applyFill="1" applyAlignment="1"/>
    <xf numFmtId="0" fontId="75" fillId="10" borderId="1" xfId="0" applyFont="1" applyFill="1" applyBorder="1" applyAlignment="1">
      <alignment horizontal="center" vertical="center"/>
    </xf>
    <xf numFmtId="0" fontId="75" fillId="10" borderId="1" xfId="0" applyFont="1" applyFill="1" applyBorder="1" applyAlignment="1">
      <alignment horizontal="left" vertical="center" wrapText="1"/>
    </xf>
    <xf numFmtId="49" fontId="75" fillId="10" borderId="1" xfId="0" applyNumberFormat="1" applyFont="1" applyFill="1" applyBorder="1" applyAlignment="1">
      <alignment horizontal="center" vertical="center"/>
    </xf>
    <xf numFmtId="0" fontId="75" fillId="10" borderId="1" xfId="0" applyFont="1" applyFill="1" applyBorder="1" applyAlignment="1">
      <alignment vertical="center"/>
    </xf>
    <xf numFmtId="0" fontId="75" fillId="10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vertical="center"/>
      <protection hidden="1"/>
    </xf>
    <xf numFmtId="0" fontId="54" fillId="0" borderId="13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1" fontId="11" fillId="0" borderId="9" xfId="0" applyNumberFormat="1" applyFont="1" applyBorder="1" applyAlignment="1" applyProtection="1">
      <alignment vertical="center"/>
      <protection hidden="1"/>
    </xf>
    <xf numFmtId="1" fontId="11" fillId="0" borderId="10" xfId="0" applyNumberFormat="1" applyFont="1" applyBorder="1" applyAlignment="1" applyProtection="1">
      <alignment vertical="center"/>
      <protection hidden="1"/>
    </xf>
    <xf numFmtId="1" fontId="11" fillId="0" borderId="13" xfId="0" applyNumberFormat="1" applyFont="1" applyBorder="1" applyAlignment="1" applyProtection="1">
      <alignment vertical="center"/>
      <protection hidden="1"/>
    </xf>
    <xf numFmtId="0" fontId="68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2" fillId="0" borderId="0" xfId="0" applyFont="1" applyProtection="1">
      <protection hidden="1"/>
    </xf>
    <xf numFmtId="166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NumberFormat="1" applyProtection="1">
      <protection hidden="1"/>
    </xf>
    <xf numFmtId="0" fontId="41" fillId="5" borderId="0" xfId="0" applyFont="1" applyFill="1" applyBorder="1" applyAlignment="1" applyProtection="1">
      <alignment horizontal="center"/>
      <protection hidden="1"/>
    </xf>
    <xf numFmtId="0" fontId="31" fillId="5" borderId="0" xfId="0" applyFont="1" applyFill="1" applyBorder="1" applyAlignment="1" applyProtection="1">
      <alignment horizontal="center" vertical="center"/>
      <protection hidden="1"/>
    </xf>
    <xf numFmtId="0" fontId="31" fillId="5" borderId="0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5" fillId="6" borderId="22" xfId="0" applyFont="1" applyFill="1" applyBorder="1" applyAlignment="1" applyProtection="1">
      <alignment horizontal="center" vertical="center"/>
      <protection hidden="1"/>
    </xf>
    <xf numFmtId="0" fontId="15" fillId="6" borderId="25" xfId="0" applyFont="1" applyFill="1" applyBorder="1" applyAlignment="1" applyProtection="1">
      <alignment horizontal="center" vertical="center"/>
      <protection hidden="1"/>
    </xf>
    <xf numFmtId="0" fontId="22" fillId="7" borderId="20" xfId="0" applyFont="1" applyFill="1" applyBorder="1" applyAlignment="1" applyProtection="1">
      <alignment horizontal="center" vertical="center"/>
      <protection hidden="1"/>
    </xf>
    <xf numFmtId="0" fontId="22" fillId="7" borderId="15" xfId="0" applyFont="1" applyFill="1" applyBorder="1" applyAlignment="1" applyProtection="1">
      <alignment horizontal="center" vertical="center"/>
      <protection hidden="1"/>
    </xf>
    <xf numFmtId="0" fontId="25" fillId="8" borderId="20" xfId="0" applyFont="1" applyFill="1" applyBorder="1" applyAlignment="1" applyProtection="1">
      <alignment horizontal="center" vertical="center"/>
      <protection hidden="1"/>
    </xf>
    <xf numFmtId="0" fontId="25" fillId="8" borderId="15" xfId="0" applyFont="1" applyFill="1" applyBorder="1" applyAlignment="1" applyProtection="1">
      <alignment horizontal="center" vertical="center"/>
      <protection hidden="1"/>
    </xf>
    <xf numFmtId="0" fontId="18" fillId="3" borderId="2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25" fillId="4" borderId="20" xfId="0" applyFont="1" applyFill="1" applyBorder="1" applyAlignment="1" applyProtection="1">
      <alignment horizontal="center" vertical="center"/>
      <protection hidden="1"/>
    </xf>
    <xf numFmtId="0" fontId="25" fillId="4" borderId="15" xfId="0" applyFont="1" applyFill="1" applyBorder="1" applyAlignment="1" applyProtection="1">
      <alignment horizontal="center" vertical="center"/>
      <protection hidden="1"/>
    </xf>
    <xf numFmtId="0" fontId="40" fillId="5" borderId="20" xfId="0" applyFont="1" applyFill="1" applyBorder="1" applyAlignment="1" applyProtection="1">
      <alignment horizontal="center" vertical="center"/>
      <protection hidden="1"/>
    </xf>
    <xf numFmtId="0" fontId="40" fillId="5" borderId="15" xfId="0" applyFont="1" applyFill="1" applyBorder="1" applyAlignment="1" applyProtection="1">
      <alignment horizontal="center" vertical="center"/>
      <protection hidden="1"/>
    </xf>
    <xf numFmtId="0" fontId="40" fillId="5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13" borderId="0" xfId="0" applyFill="1" applyBorder="1" applyAlignment="1" applyProtection="1">
      <alignment horizontal="right" vertical="center"/>
      <protection hidden="1"/>
    </xf>
    <xf numFmtId="164" fontId="11" fillId="0" borderId="1" xfId="0" applyNumberFormat="1" applyFont="1" applyBorder="1" applyAlignment="1" applyProtection="1">
      <alignment horizontal="right" vertical="center"/>
      <protection locked="0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164" fontId="52" fillId="17" borderId="1" xfId="0" applyNumberFormat="1" applyFont="1" applyFill="1" applyBorder="1" applyAlignment="1" applyProtection="1">
      <alignment horizontal="right" vertical="center"/>
      <protection locked="0"/>
    </xf>
    <xf numFmtId="164" fontId="49" fillId="17" borderId="1" xfId="0" applyNumberFormat="1" applyFont="1" applyFill="1" applyBorder="1" applyAlignment="1" applyProtection="1">
      <alignment horizontal="right" vertical="center"/>
      <protection locked="0"/>
    </xf>
    <xf numFmtId="164" fontId="50" fillId="17" borderId="1" xfId="0" applyNumberFormat="1" applyFont="1" applyFill="1" applyBorder="1" applyAlignment="1" applyProtection="1">
      <alignment horizontal="right" vertical="center"/>
      <protection locked="0"/>
    </xf>
    <xf numFmtId="164" fontId="52" fillId="15" borderId="1" xfId="0" applyNumberFormat="1" applyFont="1" applyFill="1" applyBorder="1" applyAlignment="1" applyProtection="1">
      <alignment horizontal="right" vertical="center"/>
      <protection locked="0"/>
    </xf>
    <xf numFmtId="164" fontId="49" fillId="15" borderId="1" xfId="0" applyNumberFormat="1" applyFont="1" applyFill="1" applyBorder="1" applyAlignment="1" applyProtection="1">
      <alignment horizontal="right" vertical="center"/>
      <protection locked="0"/>
    </xf>
    <xf numFmtId="164" fontId="50" fillId="15" borderId="1" xfId="0" applyNumberFormat="1" applyFont="1" applyFill="1" applyBorder="1" applyAlignment="1" applyProtection="1">
      <alignment horizontal="right" vertical="center"/>
      <protection locked="0"/>
    </xf>
    <xf numFmtId="164" fontId="52" fillId="16" borderId="1" xfId="0" applyNumberFormat="1" applyFont="1" applyFill="1" applyBorder="1" applyAlignment="1" applyProtection="1">
      <alignment horizontal="right" vertical="center"/>
      <protection locked="0"/>
    </xf>
    <xf numFmtId="164" fontId="49" fillId="16" borderId="1" xfId="0" applyNumberFormat="1" applyFont="1" applyFill="1" applyBorder="1" applyAlignment="1" applyProtection="1">
      <alignment horizontal="right" vertical="center"/>
      <protection locked="0"/>
    </xf>
    <xf numFmtId="164" fontId="50" fillId="16" borderId="1" xfId="0" applyNumberFormat="1" applyFont="1" applyFill="1" applyBorder="1" applyAlignment="1" applyProtection="1">
      <alignment horizontal="right" vertical="center"/>
      <protection locked="0"/>
    </xf>
    <xf numFmtId="164" fontId="52" fillId="14" borderId="1" xfId="0" applyNumberFormat="1" applyFont="1" applyFill="1" applyBorder="1" applyAlignment="1" applyProtection="1">
      <alignment horizontal="right" vertical="center"/>
      <protection locked="0"/>
    </xf>
    <xf numFmtId="164" fontId="49" fillId="14" borderId="1" xfId="0" applyNumberFormat="1" applyFont="1" applyFill="1" applyBorder="1" applyAlignment="1" applyProtection="1">
      <alignment horizontal="right" vertical="center"/>
      <protection locked="0"/>
    </xf>
    <xf numFmtId="164" fontId="50" fillId="14" borderId="1" xfId="0" applyNumberFormat="1" applyFont="1" applyFill="1" applyBorder="1" applyAlignment="1" applyProtection="1">
      <alignment horizontal="right" vertical="center"/>
      <protection locked="0"/>
    </xf>
    <xf numFmtId="164" fontId="52" fillId="9" borderId="1" xfId="0" applyNumberFormat="1" applyFont="1" applyFill="1" applyBorder="1" applyAlignment="1" applyProtection="1">
      <alignment horizontal="right" vertical="center"/>
      <protection locked="0"/>
    </xf>
    <xf numFmtId="164" fontId="49" fillId="9" borderId="1" xfId="0" applyNumberFormat="1" applyFont="1" applyFill="1" applyBorder="1" applyAlignment="1" applyProtection="1">
      <alignment horizontal="right" vertical="center"/>
      <protection locked="0"/>
    </xf>
    <xf numFmtId="164" fontId="50" fillId="9" borderId="1" xfId="0" applyNumberFormat="1" applyFont="1" applyFill="1" applyBorder="1" applyAlignment="1" applyProtection="1">
      <alignment horizontal="right" vertical="center"/>
      <protection locked="0"/>
    </xf>
    <xf numFmtId="164" fontId="52" fillId="13" borderId="1" xfId="0" applyNumberFormat="1" applyFont="1" applyFill="1" applyBorder="1" applyAlignment="1" applyProtection="1">
      <alignment horizontal="right" vertical="center"/>
      <protection locked="0"/>
    </xf>
    <xf numFmtId="164" fontId="49" fillId="13" borderId="1" xfId="0" applyNumberFormat="1" applyFont="1" applyFill="1" applyBorder="1" applyAlignment="1" applyProtection="1">
      <alignment horizontal="right" vertical="center"/>
      <protection locked="0"/>
    </xf>
    <xf numFmtId="164" fontId="50" fillId="13" borderId="1" xfId="0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1" fillId="4" borderId="15" xfId="0" applyFont="1" applyFill="1" applyBorder="1" applyAlignment="1" applyProtection="1">
      <alignment horizontal="center" vertical="center"/>
      <protection hidden="1"/>
    </xf>
    <xf numFmtId="0" fontId="20" fillId="5" borderId="15" xfId="0" applyFont="1" applyFill="1" applyBorder="1" applyAlignment="1" applyProtection="1">
      <alignment horizontal="center" vertical="center"/>
      <protection hidden="1"/>
    </xf>
    <xf numFmtId="0" fontId="0" fillId="13" borderId="3" xfId="0" applyFill="1" applyBorder="1" applyProtection="1">
      <protection hidden="1"/>
    </xf>
    <xf numFmtId="0" fontId="0" fillId="11" borderId="2" xfId="0" applyFill="1" applyBorder="1" applyAlignment="1" applyProtection="1">
      <alignment horizontal="left" vertical="center"/>
      <protection locked="0"/>
    </xf>
    <xf numFmtId="0" fontId="0" fillId="10" borderId="2" xfId="0" applyFill="1" applyBorder="1" applyAlignment="1" applyProtection="1">
      <alignment horizontal="left" vertical="center"/>
      <protection locked="0"/>
    </xf>
    <xf numFmtId="0" fontId="0" fillId="12" borderId="2" xfId="0" applyFill="1" applyBorder="1" applyAlignment="1" applyProtection="1">
      <alignment horizontal="left" vertical="center"/>
      <protection locked="0"/>
    </xf>
    <xf numFmtId="0" fontId="0" fillId="14" borderId="2" xfId="0" applyFill="1" applyBorder="1" applyAlignment="1" applyProtection="1">
      <alignment horizontal="left" vertical="center"/>
      <protection locked="0"/>
    </xf>
    <xf numFmtId="0" fontId="0" fillId="9" borderId="2" xfId="0" applyFill="1" applyBorder="1" applyAlignment="1" applyProtection="1">
      <alignment horizontal="left" vertical="center"/>
      <protection locked="0"/>
    </xf>
    <xf numFmtId="0" fontId="0" fillId="13" borderId="2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1" fillId="24" borderId="0" xfId="0" applyFont="1" applyFill="1" applyAlignment="1">
      <alignment vertical="center"/>
    </xf>
    <xf numFmtId="0" fontId="119" fillId="0" borderId="0" xfId="0" applyFont="1" applyProtection="1">
      <protection hidden="1"/>
    </xf>
    <xf numFmtId="0" fontId="124" fillId="6" borderId="25" xfId="0" applyFont="1" applyFill="1" applyBorder="1" applyAlignment="1" applyProtection="1">
      <alignment horizontal="center" textRotation="90"/>
      <protection hidden="1"/>
    </xf>
    <xf numFmtId="0" fontId="125" fillId="6" borderId="25" xfId="0" applyFont="1" applyFill="1" applyBorder="1" applyAlignment="1" applyProtection="1">
      <alignment horizontal="center" textRotation="90"/>
      <protection hidden="1"/>
    </xf>
    <xf numFmtId="0" fontId="123" fillId="6" borderId="25" xfId="0" applyFont="1" applyFill="1" applyBorder="1" applyAlignment="1" applyProtection="1">
      <alignment horizontal="center" textRotation="90"/>
      <protection hidden="1"/>
    </xf>
    <xf numFmtId="0" fontId="123" fillId="6" borderId="52" xfId="0" applyFont="1" applyFill="1" applyBorder="1" applyAlignment="1" applyProtection="1">
      <alignment horizontal="center" textRotation="90"/>
      <protection hidden="1"/>
    </xf>
    <xf numFmtId="0" fontId="119" fillId="0" borderId="0" xfId="0" applyFont="1" applyAlignment="1" applyProtection="1">
      <alignment horizontal="center" textRotation="90"/>
      <protection hidden="1"/>
    </xf>
    <xf numFmtId="0" fontId="75" fillId="25" borderId="49" xfId="0" applyFont="1" applyFill="1" applyBorder="1" applyAlignment="1" applyProtection="1">
      <alignment horizontal="center" vertical="center"/>
      <protection hidden="1"/>
    </xf>
    <xf numFmtId="0" fontId="75" fillId="25" borderId="15" xfId="0" applyFont="1" applyFill="1" applyBorder="1" applyAlignment="1" applyProtection="1">
      <alignment horizontal="left" vertical="center"/>
      <protection hidden="1"/>
    </xf>
    <xf numFmtId="0" fontId="126" fillId="25" borderId="15" xfId="0" applyFont="1" applyFill="1" applyBorder="1" applyAlignment="1" applyProtection="1">
      <alignment horizontal="center" vertical="center"/>
      <protection hidden="1"/>
    </xf>
    <xf numFmtId="0" fontId="126" fillId="25" borderId="15" xfId="0" applyFont="1" applyFill="1" applyBorder="1" applyProtection="1">
      <protection hidden="1"/>
    </xf>
    <xf numFmtId="0" fontId="75" fillId="25" borderId="53" xfId="0" applyFont="1" applyFill="1" applyBorder="1" applyAlignment="1" applyProtection="1">
      <alignment horizontal="center" vertical="center"/>
      <protection hidden="1"/>
    </xf>
    <xf numFmtId="0" fontId="75" fillId="25" borderId="54" xfId="0" applyFont="1" applyFill="1" applyBorder="1" applyAlignment="1" applyProtection="1">
      <alignment horizontal="left" vertical="center"/>
      <protection hidden="1"/>
    </xf>
    <xf numFmtId="0" fontId="126" fillId="25" borderId="54" xfId="0" applyFont="1" applyFill="1" applyBorder="1" applyAlignment="1" applyProtection="1">
      <alignment horizontal="center" vertical="center"/>
      <protection hidden="1"/>
    </xf>
    <xf numFmtId="0" fontId="24" fillId="8" borderId="15" xfId="0" applyFont="1" applyFill="1" applyBorder="1" applyAlignment="1" applyProtection="1">
      <alignment horizontal="center" vertical="center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0" fontId="9" fillId="7" borderId="15" xfId="0" applyFont="1" applyFill="1" applyBorder="1" applyAlignment="1" applyProtection="1">
      <alignment horizontal="center" vertical="center" wrapText="1"/>
      <protection hidden="1"/>
    </xf>
    <xf numFmtId="0" fontId="17" fillId="3" borderId="15" xfId="0" applyFont="1" applyFill="1" applyBorder="1" applyAlignment="1" applyProtection="1">
      <alignment horizontal="center" vertical="center"/>
      <protection hidden="1"/>
    </xf>
    <xf numFmtId="0" fontId="8" fillId="6" borderId="15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17" fillId="3" borderId="15" xfId="0" applyFont="1" applyFill="1" applyBorder="1" applyAlignment="1" applyProtection="1">
      <alignment horizontal="center" vertical="center" wrapText="1"/>
      <protection hidden="1"/>
    </xf>
    <xf numFmtId="0" fontId="24" fillId="4" borderId="15" xfId="0" applyFont="1" applyFill="1" applyBorder="1" applyAlignment="1" applyProtection="1">
      <alignment horizontal="center" vertical="center" wrapText="1"/>
      <protection hidden="1"/>
    </xf>
    <xf numFmtId="0" fontId="31" fillId="5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14" fillId="6" borderId="20" xfId="0" applyNumberFormat="1" applyFont="1" applyFill="1" applyBorder="1" applyAlignment="1" applyProtection="1">
      <alignment horizontal="center" vertical="center"/>
      <protection hidden="1"/>
    </xf>
    <xf numFmtId="49" fontId="14" fillId="6" borderId="15" xfId="0" applyNumberFormat="1" applyFont="1" applyFill="1" applyBorder="1" applyAlignment="1" applyProtection="1">
      <alignment horizontal="center" vertical="center"/>
      <protection hidden="1"/>
    </xf>
    <xf numFmtId="49" fontId="33" fillId="7" borderId="15" xfId="0" applyNumberFormat="1" applyFont="1" applyFill="1" applyBorder="1" applyAlignment="1" applyProtection="1">
      <alignment horizontal="center" vertical="center"/>
      <protection hidden="1"/>
    </xf>
    <xf numFmtId="49" fontId="35" fillId="8" borderId="15" xfId="0" applyNumberFormat="1" applyFont="1" applyFill="1" applyBorder="1" applyAlignment="1" applyProtection="1">
      <alignment horizontal="center" vertical="center"/>
      <protection hidden="1"/>
    </xf>
    <xf numFmtId="49" fontId="37" fillId="3" borderId="15" xfId="0" applyNumberFormat="1" applyFont="1" applyFill="1" applyBorder="1" applyAlignment="1" applyProtection="1">
      <alignment horizontal="center" vertical="center"/>
      <protection hidden="1"/>
    </xf>
    <xf numFmtId="49" fontId="38" fillId="4" borderId="15" xfId="0" applyNumberFormat="1" applyFont="1" applyFill="1" applyBorder="1" applyAlignment="1" applyProtection="1">
      <alignment horizontal="center" vertical="center"/>
      <protection hidden="1"/>
    </xf>
    <xf numFmtId="49" fontId="39" fillId="5" borderId="15" xfId="0" applyNumberFormat="1" applyFont="1" applyFill="1" applyBorder="1" applyAlignment="1" applyProtection="1">
      <alignment horizontal="center" vertical="center"/>
      <protection hidden="1"/>
    </xf>
    <xf numFmtId="0" fontId="127" fillId="18" borderId="2" xfId="0" applyFont="1" applyFill="1" applyBorder="1" applyAlignment="1" applyProtection="1">
      <alignment horizontal="center" vertical="center"/>
      <protection locked="0"/>
    </xf>
    <xf numFmtId="0" fontId="127" fillId="18" borderId="2" xfId="0" applyFont="1" applyFill="1" applyBorder="1" applyAlignment="1" applyProtection="1">
      <alignment horizontal="center" vertical="center"/>
      <protection hidden="1"/>
    </xf>
    <xf numFmtId="165" fontId="127" fillId="18" borderId="2" xfId="0" applyNumberFormat="1" applyFont="1" applyFill="1" applyBorder="1" applyAlignment="1" applyProtection="1">
      <alignment horizontal="center" vertical="center"/>
      <protection locked="0"/>
    </xf>
    <xf numFmtId="0" fontId="127" fillId="18" borderId="1" xfId="0" applyFont="1" applyFill="1" applyBorder="1" applyAlignment="1" applyProtection="1">
      <alignment horizontal="center" vertical="center"/>
      <protection locked="0"/>
    </xf>
    <xf numFmtId="0" fontId="128" fillId="27" borderId="2" xfId="0" applyFont="1" applyFill="1" applyBorder="1" applyAlignment="1" applyProtection="1">
      <alignment horizontal="center" vertical="center"/>
      <protection locked="0"/>
    </xf>
    <xf numFmtId="0" fontId="128" fillId="27" borderId="2" xfId="0" applyFont="1" applyFill="1" applyBorder="1" applyAlignment="1" applyProtection="1">
      <alignment horizontal="center" vertical="center"/>
      <protection hidden="1"/>
    </xf>
    <xf numFmtId="165" fontId="128" fillId="27" borderId="2" xfId="0" applyNumberFormat="1" applyFont="1" applyFill="1" applyBorder="1" applyAlignment="1" applyProtection="1">
      <alignment horizontal="center" vertical="center"/>
      <protection locked="0"/>
    </xf>
    <xf numFmtId="0" fontId="128" fillId="27" borderId="1" xfId="0" applyFont="1" applyFill="1" applyBorder="1" applyAlignment="1" applyProtection="1">
      <alignment horizontal="center" vertical="center"/>
      <protection locked="0"/>
    </xf>
    <xf numFmtId="0" fontId="50" fillId="14" borderId="2" xfId="0" applyFont="1" applyFill="1" applyBorder="1" applyAlignment="1" applyProtection="1">
      <alignment horizontal="center" vertical="center"/>
      <protection locked="0"/>
    </xf>
    <xf numFmtId="0" fontId="50" fillId="14" borderId="2" xfId="0" applyFont="1" applyFill="1" applyBorder="1" applyAlignment="1" applyProtection="1">
      <alignment horizontal="center" vertical="center"/>
      <protection hidden="1"/>
    </xf>
    <xf numFmtId="165" fontId="50" fillId="14" borderId="2" xfId="0" applyNumberFormat="1" applyFont="1" applyFill="1" applyBorder="1" applyAlignment="1" applyProtection="1">
      <alignment horizontal="center" vertical="center"/>
      <protection locked="0"/>
    </xf>
    <xf numFmtId="0" fontId="50" fillId="14" borderId="1" xfId="0" applyFont="1" applyFill="1" applyBorder="1" applyAlignment="1" applyProtection="1">
      <alignment horizontal="center" vertical="center"/>
      <protection locked="0"/>
    </xf>
    <xf numFmtId="0" fontId="51" fillId="13" borderId="2" xfId="0" applyFont="1" applyFill="1" applyBorder="1" applyAlignment="1" applyProtection="1">
      <alignment horizontal="center" vertical="center"/>
      <protection locked="0"/>
    </xf>
    <xf numFmtId="0" fontId="51" fillId="13" borderId="2" xfId="0" applyFont="1" applyFill="1" applyBorder="1" applyAlignment="1" applyProtection="1">
      <alignment horizontal="center" vertical="center"/>
      <protection hidden="1"/>
    </xf>
    <xf numFmtId="165" fontId="51" fillId="13" borderId="2" xfId="0" applyNumberFormat="1" applyFont="1" applyFill="1" applyBorder="1" applyAlignment="1" applyProtection="1">
      <alignment horizontal="center" vertical="center"/>
      <protection locked="0"/>
    </xf>
    <xf numFmtId="0" fontId="51" fillId="13" borderId="1" xfId="0" applyFont="1" applyFill="1" applyBorder="1" applyAlignment="1" applyProtection="1">
      <alignment horizontal="center" vertical="center"/>
      <protection locked="0"/>
    </xf>
    <xf numFmtId="0" fontId="52" fillId="26" borderId="2" xfId="0" applyFont="1" applyFill="1" applyBorder="1" applyAlignment="1" applyProtection="1">
      <alignment horizontal="center" vertical="center"/>
      <protection locked="0"/>
    </xf>
    <xf numFmtId="0" fontId="52" fillId="26" borderId="2" xfId="0" applyFont="1" applyFill="1" applyBorder="1" applyAlignment="1" applyProtection="1">
      <alignment horizontal="center" vertical="center"/>
      <protection hidden="1"/>
    </xf>
    <xf numFmtId="165" fontId="52" fillId="26" borderId="2" xfId="0" applyNumberFormat="1" applyFont="1" applyFill="1" applyBorder="1" applyAlignment="1" applyProtection="1">
      <alignment horizontal="center" vertical="center"/>
      <protection locked="0"/>
    </xf>
    <xf numFmtId="0" fontId="52" fillId="26" borderId="1" xfId="0" applyFont="1" applyFill="1" applyBorder="1" applyAlignment="1" applyProtection="1">
      <alignment horizontal="center" vertical="center"/>
      <protection locked="0"/>
    </xf>
    <xf numFmtId="0" fontId="11" fillId="17" borderId="2" xfId="0" applyFont="1" applyFill="1" applyBorder="1" applyAlignment="1" applyProtection="1">
      <alignment horizontal="center" vertical="center"/>
      <protection locked="0"/>
    </xf>
    <xf numFmtId="0" fontId="11" fillId="17" borderId="2" xfId="0" applyFont="1" applyFill="1" applyBorder="1" applyAlignment="1" applyProtection="1">
      <alignment horizontal="center" vertical="center"/>
      <protection hidden="1"/>
    </xf>
    <xf numFmtId="165" fontId="11" fillId="17" borderId="2" xfId="0" applyNumberFormat="1" applyFont="1" applyFill="1" applyBorder="1" applyAlignment="1" applyProtection="1">
      <alignment horizontal="center" vertical="center"/>
      <protection locked="0"/>
    </xf>
    <xf numFmtId="0" fontId="11" fillId="17" borderId="1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 vertical="center"/>
      <protection hidden="1"/>
    </xf>
    <xf numFmtId="164" fontId="52" fillId="20" borderId="1" xfId="0" applyNumberFormat="1" applyFont="1" applyFill="1" applyBorder="1" applyAlignment="1" applyProtection="1">
      <alignment horizontal="right" vertical="center"/>
      <protection hidden="1"/>
    </xf>
    <xf numFmtId="49" fontId="43" fillId="0" borderId="1" xfId="0" applyNumberFormat="1" applyFont="1" applyFill="1" applyBorder="1" applyAlignment="1" applyProtection="1">
      <alignment horizontal="center" vertical="center"/>
      <protection hidden="1"/>
    </xf>
    <xf numFmtId="0" fontId="47" fillId="0" borderId="1" xfId="0" applyFont="1" applyBorder="1" applyAlignment="1" applyProtection="1">
      <alignment horizontal="right"/>
      <protection hidden="1"/>
    </xf>
    <xf numFmtId="0" fontId="48" fillId="0" borderId="1" xfId="0" applyFont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right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3" xfId="0" applyFont="1" applyBorder="1" applyAlignment="1" applyProtection="1">
      <alignment horizontal="center" vertical="center"/>
      <protection hidden="1"/>
    </xf>
    <xf numFmtId="0" fontId="48" fillId="0" borderId="14" xfId="0" applyFont="1" applyBorder="1" applyAlignment="1" applyProtection="1">
      <alignment horizontal="center" vertical="center"/>
      <protection hidden="1"/>
    </xf>
    <xf numFmtId="166" fontId="48" fillId="0" borderId="0" xfId="0" applyNumberFormat="1" applyFont="1" applyBorder="1" applyAlignment="1" applyProtection="1">
      <alignment horizontal="center" vertical="center"/>
      <protection hidden="1"/>
    </xf>
    <xf numFmtId="0" fontId="30" fillId="5" borderId="0" xfId="0" applyFont="1" applyFill="1" applyBorder="1" applyAlignment="1" applyProtection="1">
      <alignment horizontal="center" vertical="center"/>
      <protection hidden="1"/>
    </xf>
    <xf numFmtId="49" fontId="8" fillId="6" borderId="15" xfId="0" applyNumberFormat="1" applyFont="1" applyFill="1" applyBorder="1" applyAlignment="1" applyProtection="1">
      <alignment horizontal="center" vertical="center"/>
      <protection hidden="1"/>
    </xf>
    <xf numFmtId="49" fontId="9" fillId="7" borderId="15" xfId="0" applyNumberFormat="1" applyFont="1" applyFill="1" applyBorder="1" applyAlignment="1" applyProtection="1">
      <alignment horizontal="center" vertical="center"/>
      <protection hidden="1"/>
    </xf>
    <xf numFmtId="0" fontId="36" fillId="8" borderId="15" xfId="0" applyFont="1" applyFill="1" applyBorder="1" applyAlignment="1" applyProtection="1">
      <alignment horizontal="center" vertical="center" wrapText="1"/>
      <protection hidden="1"/>
    </xf>
    <xf numFmtId="49" fontId="36" fillId="8" borderId="15" xfId="0" applyNumberFormat="1" applyFont="1" applyFill="1" applyBorder="1" applyAlignment="1" applyProtection="1">
      <alignment horizontal="center" vertical="center"/>
      <protection hidden="1"/>
    </xf>
    <xf numFmtId="49" fontId="17" fillId="3" borderId="15" xfId="0" applyNumberFormat="1" applyFont="1" applyFill="1" applyBorder="1" applyAlignment="1" applyProtection="1">
      <alignment horizontal="center" vertical="center"/>
      <protection hidden="1"/>
    </xf>
    <xf numFmtId="49" fontId="24" fillId="4" borderId="15" xfId="0" applyNumberFormat="1" applyFont="1" applyFill="1" applyBorder="1" applyAlignment="1" applyProtection="1">
      <alignment horizontal="center" vertical="center"/>
      <protection hidden="1"/>
    </xf>
    <xf numFmtId="49" fontId="31" fillId="5" borderId="15" xfId="0" applyNumberFormat="1" applyFont="1" applyFill="1" applyBorder="1" applyAlignment="1" applyProtection="1">
      <alignment horizontal="center" vertical="center"/>
      <protection hidden="1"/>
    </xf>
    <xf numFmtId="0" fontId="49" fillId="17" borderId="2" xfId="0" applyFont="1" applyFill="1" applyBorder="1" applyAlignment="1" applyProtection="1">
      <alignment horizontal="right" vertical="center" wrapText="1"/>
      <protection hidden="1"/>
    </xf>
    <xf numFmtId="2" fontId="49" fillId="17" borderId="2" xfId="0" applyNumberFormat="1" applyFont="1" applyFill="1" applyBorder="1" applyAlignment="1" applyProtection="1">
      <alignment horizontal="right" vertical="center"/>
      <protection hidden="1"/>
    </xf>
    <xf numFmtId="2" fontId="49" fillId="17" borderId="2" xfId="0" applyNumberFormat="1" applyFont="1" applyFill="1" applyBorder="1" applyAlignment="1" applyProtection="1">
      <alignment horizontal="right" vertical="center" wrapText="1"/>
      <protection hidden="1"/>
    </xf>
    <xf numFmtId="2" fontId="50" fillId="17" borderId="2" xfId="0" applyNumberFormat="1" applyFont="1" applyFill="1" applyBorder="1" applyAlignment="1" applyProtection="1">
      <alignment horizontal="right" vertical="center"/>
      <protection hidden="1"/>
    </xf>
    <xf numFmtId="2" fontId="51" fillId="17" borderId="2" xfId="0" applyNumberFormat="1" applyFont="1" applyFill="1" applyBorder="1" applyAlignment="1" applyProtection="1">
      <alignment horizontal="right" vertical="center"/>
      <protection hidden="1"/>
    </xf>
    <xf numFmtId="0" fontId="49" fillId="15" borderId="2" xfId="0" applyFont="1" applyFill="1" applyBorder="1" applyAlignment="1" applyProtection="1">
      <alignment horizontal="right" vertical="center" wrapText="1"/>
      <protection hidden="1"/>
    </xf>
    <xf numFmtId="2" fontId="49" fillId="15" borderId="2" xfId="0" applyNumberFormat="1" applyFont="1" applyFill="1" applyBorder="1" applyAlignment="1" applyProtection="1">
      <alignment horizontal="right" vertical="center"/>
      <protection hidden="1"/>
    </xf>
    <xf numFmtId="2" fontId="49" fillId="15" borderId="2" xfId="0" applyNumberFormat="1" applyFont="1" applyFill="1" applyBorder="1" applyAlignment="1" applyProtection="1">
      <alignment horizontal="right" vertical="center" wrapText="1"/>
      <protection hidden="1"/>
    </xf>
    <xf numFmtId="2" fontId="50" fillId="15" borderId="2" xfId="0" applyNumberFormat="1" applyFont="1" applyFill="1" applyBorder="1" applyAlignment="1" applyProtection="1">
      <alignment horizontal="right" vertical="center"/>
      <protection hidden="1"/>
    </xf>
    <xf numFmtId="2" fontId="51" fillId="15" borderId="2" xfId="0" applyNumberFormat="1" applyFont="1" applyFill="1" applyBorder="1" applyAlignment="1" applyProtection="1">
      <alignment horizontal="right" vertical="center"/>
      <protection hidden="1"/>
    </xf>
    <xf numFmtId="0" fontId="49" fillId="16" borderId="2" xfId="0" applyFont="1" applyFill="1" applyBorder="1" applyAlignment="1" applyProtection="1">
      <alignment horizontal="right" vertical="center" wrapText="1"/>
      <protection hidden="1"/>
    </xf>
    <xf numFmtId="2" fontId="49" fillId="16" borderId="2" xfId="0" applyNumberFormat="1" applyFont="1" applyFill="1" applyBorder="1" applyAlignment="1" applyProtection="1">
      <alignment horizontal="right" vertical="center"/>
      <protection hidden="1"/>
    </xf>
    <xf numFmtId="2" fontId="49" fillId="16" borderId="2" xfId="0" applyNumberFormat="1" applyFont="1" applyFill="1" applyBorder="1" applyAlignment="1" applyProtection="1">
      <alignment horizontal="right" vertical="center" wrapText="1"/>
      <protection hidden="1"/>
    </xf>
    <xf numFmtId="2" fontId="50" fillId="16" borderId="2" xfId="0" applyNumberFormat="1" applyFont="1" applyFill="1" applyBorder="1" applyAlignment="1" applyProtection="1">
      <alignment horizontal="right" vertical="center"/>
      <protection hidden="1"/>
    </xf>
    <xf numFmtId="2" fontId="51" fillId="16" borderId="2" xfId="0" applyNumberFormat="1" applyFont="1" applyFill="1" applyBorder="1" applyAlignment="1" applyProtection="1">
      <alignment horizontal="right" vertical="center"/>
      <protection hidden="1"/>
    </xf>
    <xf numFmtId="0" fontId="49" fillId="14" borderId="2" xfId="0" applyFont="1" applyFill="1" applyBorder="1" applyAlignment="1" applyProtection="1">
      <alignment horizontal="right" vertical="center" wrapText="1"/>
      <protection hidden="1"/>
    </xf>
    <xf numFmtId="2" fontId="49" fillId="14" borderId="2" xfId="0" applyNumberFormat="1" applyFont="1" applyFill="1" applyBorder="1" applyAlignment="1" applyProtection="1">
      <alignment horizontal="right" vertical="center"/>
      <protection hidden="1"/>
    </xf>
    <xf numFmtId="2" fontId="49" fillId="14" borderId="2" xfId="0" applyNumberFormat="1" applyFont="1" applyFill="1" applyBorder="1" applyAlignment="1" applyProtection="1">
      <alignment horizontal="right" vertical="center" wrapText="1"/>
      <protection hidden="1"/>
    </xf>
    <xf numFmtId="2" fontId="50" fillId="14" borderId="2" xfId="0" applyNumberFormat="1" applyFont="1" applyFill="1" applyBorder="1" applyAlignment="1" applyProtection="1">
      <alignment horizontal="right" vertical="center"/>
      <protection hidden="1"/>
    </xf>
    <xf numFmtId="2" fontId="51" fillId="14" borderId="2" xfId="0" applyNumberFormat="1" applyFont="1" applyFill="1" applyBorder="1" applyAlignment="1" applyProtection="1">
      <alignment horizontal="right" vertical="center"/>
      <protection hidden="1"/>
    </xf>
    <xf numFmtId="0" fontId="49" fillId="9" borderId="2" xfId="0" applyFont="1" applyFill="1" applyBorder="1" applyAlignment="1" applyProtection="1">
      <alignment horizontal="right" vertical="center"/>
      <protection hidden="1"/>
    </xf>
    <xf numFmtId="0" fontId="50" fillId="9" borderId="2" xfId="0" applyFont="1" applyFill="1" applyBorder="1" applyAlignment="1" applyProtection="1">
      <alignment horizontal="right" vertical="center" wrapText="1"/>
      <protection hidden="1"/>
    </xf>
    <xf numFmtId="0" fontId="49" fillId="9" borderId="2" xfId="0" applyFont="1" applyFill="1" applyBorder="1" applyAlignment="1" applyProtection="1">
      <alignment horizontal="right" vertical="center" wrapText="1"/>
      <protection hidden="1"/>
    </xf>
    <xf numFmtId="2" fontId="49" fillId="9" borderId="2" xfId="0" applyNumberFormat="1" applyFont="1" applyFill="1" applyBorder="1" applyAlignment="1" applyProtection="1">
      <alignment horizontal="right" vertical="center"/>
      <protection hidden="1"/>
    </xf>
    <xf numFmtId="2" fontId="49" fillId="9" borderId="2" xfId="0" applyNumberFormat="1" applyFont="1" applyFill="1" applyBorder="1" applyAlignment="1" applyProtection="1">
      <alignment horizontal="right" vertical="center" wrapText="1"/>
      <protection hidden="1"/>
    </xf>
    <xf numFmtId="2" fontId="50" fillId="9" borderId="2" xfId="0" applyNumberFormat="1" applyFont="1" applyFill="1" applyBorder="1" applyAlignment="1" applyProtection="1">
      <alignment horizontal="right" vertical="center"/>
      <protection hidden="1"/>
    </xf>
    <xf numFmtId="2" fontId="51" fillId="9" borderId="2" xfId="0" applyNumberFormat="1" applyFont="1" applyFill="1" applyBorder="1" applyAlignment="1" applyProtection="1">
      <alignment horizontal="right" vertical="center"/>
      <protection hidden="1"/>
    </xf>
    <xf numFmtId="0" fontId="49" fillId="18" borderId="2" xfId="0" applyFont="1" applyFill="1" applyBorder="1" applyAlignment="1" applyProtection="1">
      <alignment horizontal="right" vertical="center" wrapText="1"/>
      <protection hidden="1"/>
    </xf>
    <xf numFmtId="2" fontId="49" fillId="18" borderId="2" xfId="0" applyNumberFormat="1" applyFont="1" applyFill="1" applyBorder="1" applyAlignment="1" applyProtection="1">
      <alignment horizontal="right" vertical="center"/>
      <protection hidden="1"/>
    </xf>
    <xf numFmtId="2" fontId="49" fillId="18" borderId="2" xfId="0" applyNumberFormat="1" applyFont="1" applyFill="1" applyBorder="1" applyAlignment="1" applyProtection="1">
      <alignment horizontal="right" vertical="center" wrapText="1"/>
      <protection hidden="1"/>
    </xf>
    <xf numFmtId="2" fontId="50" fillId="18" borderId="2" xfId="0" applyNumberFormat="1" applyFont="1" applyFill="1" applyBorder="1" applyAlignment="1" applyProtection="1">
      <alignment horizontal="right" vertical="center"/>
      <protection hidden="1"/>
    </xf>
    <xf numFmtId="2" fontId="51" fillId="18" borderId="2" xfId="0" applyNumberFormat="1" applyFont="1" applyFill="1" applyBorder="1" applyAlignment="1" applyProtection="1">
      <alignment horizontal="right" vertical="center"/>
      <protection hidden="1"/>
    </xf>
    <xf numFmtId="1" fontId="51" fillId="18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right" vertical="center" wrapText="1"/>
      <protection locked="0"/>
    </xf>
    <xf numFmtId="0" fontId="49" fillId="17" borderId="2" xfId="0" applyFont="1" applyFill="1" applyBorder="1" applyAlignment="1" applyProtection="1">
      <alignment horizontal="right" vertical="center"/>
      <protection locked="0"/>
    </xf>
    <xf numFmtId="0" fontId="50" fillId="17" borderId="2" xfId="0" applyFont="1" applyFill="1" applyBorder="1" applyAlignment="1" applyProtection="1">
      <alignment horizontal="right" vertical="center" wrapText="1"/>
      <protection locked="0"/>
    </xf>
    <xf numFmtId="0" fontId="49" fillId="17" borderId="2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49" fillId="17" borderId="1" xfId="0" applyFont="1" applyFill="1" applyBorder="1" applyAlignment="1" applyProtection="1">
      <alignment horizontal="right" vertical="center"/>
      <protection locked="0"/>
    </xf>
    <xf numFmtId="0" fontId="50" fillId="17" borderId="1" xfId="0" applyFont="1" applyFill="1" applyBorder="1" applyAlignment="1" applyProtection="1">
      <alignment horizontal="right" vertical="center" wrapText="1"/>
      <protection locked="0"/>
    </xf>
    <xf numFmtId="0" fontId="49" fillId="17" borderId="1" xfId="0" applyFont="1" applyFill="1" applyBorder="1" applyAlignment="1" applyProtection="1">
      <alignment horizontal="right" vertical="center" wrapText="1"/>
      <protection locked="0"/>
    </xf>
    <xf numFmtId="164" fontId="49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49" fillId="15" borderId="2" xfId="0" applyFont="1" applyFill="1" applyBorder="1" applyAlignment="1" applyProtection="1">
      <alignment horizontal="right" vertical="center"/>
      <protection locked="0"/>
    </xf>
    <xf numFmtId="0" fontId="50" fillId="15" borderId="2" xfId="0" applyFont="1" applyFill="1" applyBorder="1" applyAlignment="1" applyProtection="1">
      <alignment horizontal="right" vertical="center" wrapText="1"/>
      <protection locked="0"/>
    </xf>
    <xf numFmtId="0" fontId="49" fillId="15" borderId="2" xfId="0" applyFont="1" applyFill="1" applyBorder="1" applyAlignment="1" applyProtection="1">
      <alignment horizontal="right" vertical="center" wrapText="1"/>
      <protection locked="0"/>
    </xf>
    <xf numFmtId="0" fontId="49" fillId="15" borderId="1" xfId="0" applyFont="1" applyFill="1" applyBorder="1" applyAlignment="1" applyProtection="1">
      <alignment horizontal="right" vertical="center"/>
      <protection locked="0"/>
    </xf>
    <xf numFmtId="0" fontId="50" fillId="15" borderId="1" xfId="0" applyFont="1" applyFill="1" applyBorder="1" applyAlignment="1" applyProtection="1">
      <alignment horizontal="right" vertical="center" wrapText="1"/>
      <protection locked="0"/>
    </xf>
    <xf numFmtId="0" fontId="49" fillId="15" borderId="1" xfId="0" applyFont="1" applyFill="1" applyBorder="1" applyAlignment="1" applyProtection="1">
      <alignment horizontal="right" vertical="center" wrapText="1"/>
      <protection locked="0"/>
    </xf>
    <xf numFmtId="164" fontId="49" fillId="15" borderId="1" xfId="0" applyNumberFormat="1" applyFont="1" applyFill="1" applyBorder="1" applyAlignment="1" applyProtection="1">
      <alignment horizontal="right" vertical="center" wrapText="1"/>
      <protection locked="0"/>
    </xf>
    <xf numFmtId="0" fontId="49" fillId="16" borderId="2" xfId="0" applyFont="1" applyFill="1" applyBorder="1" applyAlignment="1" applyProtection="1">
      <alignment horizontal="right" vertical="center"/>
      <protection locked="0"/>
    </xf>
    <xf numFmtId="0" fontId="50" fillId="16" borderId="2" xfId="0" applyFont="1" applyFill="1" applyBorder="1" applyAlignment="1" applyProtection="1">
      <alignment horizontal="right" vertical="center" wrapText="1"/>
      <protection locked="0"/>
    </xf>
    <xf numFmtId="0" fontId="49" fillId="16" borderId="2" xfId="0" applyFont="1" applyFill="1" applyBorder="1" applyAlignment="1" applyProtection="1">
      <alignment horizontal="right" vertical="center" wrapText="1"/>
      <protection locked="0"/>
    </xf>
    <xf numFmtId="0" fontId="49" fillId="16" borderId="1" xfId="0" applyFont="1" applyFill="1" applyBorder="1" applyAlignment="1" applyProtection="1">
      <alignment horizontal="right" vertical="center"/>
      <protection locked="0"/>
    </xf>
    <xf numFmtId="0" fontId="50" fillId="16" borderId="1" xfId="0" applyFont="1" applyFill="1" applyBorder="1" applyAlignment="1" applyProtection="1">
      <alignment horizontal="right" vertical="center" wrapText="1"/>
      <protection locked="0"/>
    </xf>
    <xf numFmtId="0" fontId="49" fillId="16" borderId="1" xfId="0" applyFont="1" applyFill="1" applyBorder="1" applyAlignment="1" applyProtection="1">
      <alignment horizontal="right" vertical="center" wrapText="1"/>
      <protection locked="0"/>
    </xf>
    <xf numFmtId="164" fontId="49" fillId="16" borderId="1" xfId="0" applyNumberFormat="1" applyFont="1" applyFill="1" applyBorder="1" applyAlignment="1" applyProtection="1">
      <alignment horizontal="right" vertical="center" wrapText="1"/>
      <protection locked="0"/>
    </xf>
    <xf numFmtId="0" fontId="49" fillId="14" borderId="2" xfId="0" applyFont="1" applyFill="1" applyBorder="1" applyAlignment="1" applyProtection="1">
      <alignment horizontal="right" vertical="center"/>
      <protection locked="0"/>
    </xf>
    <xf numFmtId="0" fontId="50" fillId="14" borderId="2" xfId="0" applyFont="1" applyFill="1" applyBorder="1" applyAlignment="1" applyProtection="1">
      <alignment horizontal="right" vertical="center" wrapText="1"/>
      <protection locked="0"/>
    </xf>
    <xf numFmtId="0" fontId="49" fillId="14" borderId="2" xfId="0" applyFont="1" applyFill="1" applyBorder="1" applyAlignment="1" applyProtection="1">
      <alignment horizontal="right" vertical="center" wrapText="1"/>
      <protection locked="0"/>
    </xf>
    <xf numFmtId="0" fontId="49" fillId="14" borderId="1" xfId="0" applyFont="1" applyFill="1" applyBorder="1" applyAlignment="1" applyProtection="1">
      <alignment horizontal="right" vertical="center"/>
      <protection locked="0"/>
    </xf>
    <xf numFmtId="0" fontId="50" fillId="14" borderId="1" xfId="0" applyFont="1" applyFill="1" applyBorder="1" applyAlignment="1" applyProtection="1">
      <alignment horizontal="right" vertical="center" wrapText="1"/>
      <protection locked="0"/>
    </xf>
    <xf numFmtId="0" fontId="49" fillId="14" borderId="1" xfId="0" applyFont="1" applyFill="1" applyBorder="1" applyAlignment="1" applyProtection="1">
      <alignment horizontal="right" vertical="center" wrapText="1"/>
      <protection locked="0"/>
    </xf>
    <xf numFmtId="164" fontId="49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9" fillId="9" borderId="2" xfId="0" applyFont="1" applyFill="1" applyBorder="1" applyAlignment="1" applyProtection="1">
      <alignment horizontal="right" vertical="center"/>
      <protection locked="0"/>
    </xf>
    <xf numFmtId="0" fontId="50" fillId="9" borderId="2" xfId="0" applyFont="1" applyFill="1" applyBorder="1" applyAlignment="1" applyProtection="1">
      <alignment horizontal="right" vertical="center" wrapText="1"/>
      <protection locked="0"/>
    </xf>
    <xf numFmtId="0" fontId="49" fillId="9" borderId="2" xfId="0" applyFont="1" applyFill="1" applyBorder="1" applyAlignment="1" applyProtection="1">
      <alignment horizontal="right" vertical="center" wrapText="1"/>
      <protection locked="0"/>
    </xf>
    <xf numFmtId="0" fontId="49" fillId="9" borderId="1" xfId="0" applyFont="1" applyFill="1" applyBorder="1" applyAlignment="1" applyProtection="1">
      <alignment horizontal="right" vertical="center"/>
      <protection locked="0"/>
    </xf>
    <xf numFmtId="0" fontId="50" fillId="9" borderId="1" xfId="0" applyFont="1" applyFill="1" applyBorder="1" applyAlignment="1" applyProtection="1">
      <alignment horizontal="right" vertical="center" wrapText="1"/>
      <protection locked="0"/>
    </xf>
    <xf numFmtId="0" fontId="49" fillId="9" borderId="1" xfId="0" applyFont="1" applyFill="1" applyBorder="1" applyAlignment="1" applyProtection="1">
      <alignment horizontal="right" vertical="center" wrapText="1"/>
      <protection locked="0"/>
    </xf>
    <xf numFmtId="164" fontId="49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49" fillId="18" borderId="2" xfId="0" applyFont="1" applyFill="1" applyBorder="1" applyAlignment="1" applyProtection="1">
      <alignment horizontal="right" vertical="center"/>
      <protection locked="0"/>
    </xf>
    <xf numFmtId="0" fontId="50" fillId="18" borderId="2" xfId="0" applyFont="1" applyFill="1" applyBorder="1" applyAlignment="1" applyProtection="1">
      <alignment horizontal="right" vertical="center" wrapText="1"/>
      <protection locked="0"/>
    </xf>
    <xf numFmtId="0" fontId="49" fillId="18" borderId="2" xfId="0" applyFont="1" applyFill="1" applyBorder="1" applyAlignment="1" applyProtection="1">
      <alignment horizontal="right" vertical="center" wrapText="1"/>
      <protection locked="0"/>
    </xf>
    <xf numFmtId="0" fontId="49" fillId="18" borderId="1" xfId="0" applyFont="1" applyFill="1" applyBorder="1" applyAlignment="1" applyProtection="1">
      <alignment horizontal="right" vertical="center"/>
      <protection locked="0"/>
    </xf>
    <xf numFmtId="0" fontId="50" fillId="18" borderId="1" xfId="0" applyFont="1" applyFill="1" applyBorder="1" applyAlignment="1" applyProtection="1">
      <alignment horizontal="right" vertical="center" wrapText="1"/>
      <protection locked="0"/>
    </xf>
    <xf numFmtId="0" fontId="49" fillId="18" borderId="1" xfId="0" applyFont="1" applyFill="1" applyBorder="1" applyAlignment="1" applyProtection="1">
      <alignment horizontal="right" vertical="center" wrapText="1"/>
      <protection locked="0"/>
    </xf>
    <xf numFmtId="164" fontId="49" fillId="18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20" borderId="1" xfId="0" applyFill="1" applyBorder="1" applyAlignment="1" applyProtection="1">
      <alignment horizontal="center" vertical="center"/>
      <protection hidden="1"/>
    </xf>
    <xf numFmtId="0" fontId="10" fillId="2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18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0" fillId="20" borderId="9" xfId="0" applyFont="1" applyFill="1" applyBorder="1" applyAlignment="1" applyProtection="1">
      <alignment horizontal="center" vertical="center" textRotation="90"/>
      <protection hidden="1"/>
    </xf>
    <xf numFmtId="0" fontId="0" fillId="20" borderId="0" xfId="0" applyFill="1" applyProtection="1">
      <protection hidden="1"/>
    </xf>
    <xf numFmtId="0" fontId="69" fillId="0" borderId="1" xfId="0" applyFont="1" applyBorder="1" applyAlignment="1" applyProtection="1">
      <alignment horizontal="center" vertical="center"/>
      <protection hidden="1"/>
    </xf>
    <xf numFmtId="0" fontId="74" fillId="0" borderId="1" xfId="0" applyFont="1" applyBorder="1" applyAlignment="1" applyProtection="1">
      <alignment horizontal="center" vertical="center"/>
      <protection hidden="1"/>
    </xf>
    <xf numFmtId="0" fontId="6" fillId="20" borderId="1" xfId="0" applyFont="1" applyFill="1" applyBorder="1" applyProtection="1">
      <protection hidden="1"/>
    </xf>
    <xf numFmtId="0" fontId="70" fillId="20" borderId="1" xfId="0" applyFont="1" applyFill="1" applyBorder="1" applyAlignment="1" applyProtection="1">
      <alignment horizontal="center" vertical="center"/>
      <protection hidden="1"/>
    </xf>
    <xf numFmtId="0" fontId="6" fillId="20" borderId="1" xfId="0" applyFont="1" applyFill="1" applyBorder="1" applyAlignment="1" applyProtection="1">
      <alignment horizontal="center" vertical="center" wrapText="1"/>
      <protection hidden="1"/>
    </xf>
    <xf numFmtId="0" fontId="7" fillId="20" borderId="1" xfId="0" applyFont="1" applyFill="1" applyBorder="1" applyAlignment="1" applyProtection="1">
      <alignment horizontal="center" vertical="center"/>
      <protection hidden="1"/>
    </xf>
    <xf numFmtId="0" fontId="69" fillId="20" borderId="1" xfId="0" applyFont="1" applyFill="1" applyBorder="1" applyAlignment="1" applyProtection="1">
      <alignment horizontal="center" vertical="center"/>
      <protection hidden="1"/>
    </xf>
    <xf numFmtId="0" fontId="74" fillId="20" borderId="1" xfId="0" applyFont="1" applyFill="1" applyBorder="1" applyAlignment="1" applyProtection="1">
      <alignment horizontal="center" vertical="center"/>
      <protection hidden="1"/>
    </xf>
    <xf numFmtId="164" fontId="7" fillId="20" borderId="1" xfId="0" applyNumberFormat="1" applyFont="1" applyFill="1" applyBorder="1" applyAlignment="1" applyProtection="1">
      <alignment horizontal="center" vertical="top" textRotation="90"/>
      <protection hidden="1"/>
    </xf>
    <xf numFmtId="164" fontId="70" fillId="20" borderId="1" xfId="0" applyNumberFormat="1" applyFont="1" applyFill="1" applyBorder="1" applyAlignment="1" applyProtection="1">
      <alignment horizontal="center" vertical="top" textRotation="90"/>
      <protection hidden="1"/>
    </xf>
    <xf numFmtId="0" fontId="0" fillId="28" borderId="0" xfId="0" applyFill="1" applyProtection="1">
      <protection hidden="1"/>
    </xf>
    <xf numFmtId="0" fontId="0" fillId="28" borderId="0" xfId="0" applyFill="1" applyAlignment="1" applyProtection="1">
      <protection hidden="1"/>
    </xf>
    <xf numFmtId="0" fontId="117" fillId="20" borderId="0" xfId="0" applyFont="1" applyFill="1" applyAlignment="1" applyProtection="1">
      <alignment vertical="center"/>
      <protection hidden="1"/>
    </xf>
    <xf numFmtId="0" fontId="129" fillId="20" borderId="0" xfId="0" applyFont="1" applyFill="1" applyAlignment="1" applyProtection="1">
      <alignment vertical="center"/>
      <protection hidden="1"/>
    </xf>
    <xf numFmtId="0" fontId="63" fillId="20" borderId="0" xfId="0" applyFont="1" applyFill="1" applyAlignment="1" applyProtection="1">
      <alignment horizontal="center" vertical="center"/>
      <protection hidden="1"/>
    </xf>
    <xf numFmtId="0" fontId="63" fillId="28" borderId="0" xfId="0" applyFont="1" applyFill="1" applyAlignment="1" applyProtection="1">
      <alignment horizontal="center" vertical="center"/>
      <protection hidden="1"/>
    </xf>
    <xf numFmtId="0" fontId="136" fillId="21" borderId="0" xfId="0" applyFont="1" applyFill="1" applyAlignment="1" applyProtection="1">
      <alignment horizontal="center" vertical="center"/>
      <protection hidden="1"/>
    </xf>
    <xf numFmtId="0" fontId="133" fillId="31" borderId="0" xfId="0" applyFont="1" applyFill="1" applyAlignment="1" applyProtection="1">
      <alignment horizontal="center" vertical="center"/>
      <protection hidden="1"/>
    </xf>
    <xf numFmtId="0" fontId="134" fillId="7" borderId="0" xfId="0" applyFont="1" applyFill="1" applyAlignment="1" applyProtection="1">
      <alignment horizontal="center" vertical="center"/>
      <protection hidden="1"/>
    </xf>
    <xf numFmtId="0" fontId="135" fillId="3" borderId="0" xfId="0" applyFont="1" applyFill="1" applyAlignment="1" applyProtection="1">
      <alignment horizontal="center" vertical="center"/>
      <protection hidden="1"/>
    </xf>
    <xf numFmtId="0" fontId="137" fillId="32" borderId="0" xfId="0" applyFont="1" applyFill="1" applyAlignment="1" applyProtection="1">
      <alignment horizontal="center" vertical="center"/>
      <protection hidden="1"/>
    </xf>
    <xf numFmtId="0" fontId="138" fillId="23" borderId="0" xfId="0" applyFont="1" applyFill="1" applyAlignment="1" applyProtection="1">
      <alignment horizontal="center" vertical="center"/>
      <protection hidden="1"/>
    </xf>
    <xf numFmtId="0" fontId="129" fillId="4" borderId="0" xfId="0" applyFont="1" applyFill="1" applyAlignment="1" applyProtection="1">
      <alignment horizontal="center" vertical="center"/>
      <protection hidden="1"/>
    </xf>
    <xf numFmtId="0" fontId="130" fillId="6" borderId="0" xfId="0" applyFont="1" applyFill="1" applyAlignment="1" applyProtection="1">
      <alignment horizontal="center" vertical="center"/>
      <protection hidden="1"/>
    </xf>
    <xf numFmtId="0" fontId="131" fillId="21" borderId="0" xfId="0" applyFont="1" applyFill="1" applyAlignment="1" applyProtection="1">
      <alignment horizontal="center" vertical="center"/>
      <protection hidden="1"/>
    </xf>
    <xf numFmtId="0" fontId="132" fillId="30" borderId="0" xfId="0" applyFont="1" applyFill="1" applyAlignment="1" applyProtection="1">
      <alignment horizontal="center" vertical="center"/>
      <protection hidden="1"/>
    </xf>
    <xf numFmtId="0" fontId="20" fillId="2" borderId="35" xfId="0" applyFont="1" applyFill="1" applyBorder="1" applyAlignment="1">
      <alignment horizontal="center"/>
    </xf>
    <xf numFmtId="0" fontId="86" fillId="2" borderId="39" xfId="0" applyFont="1" applyFill="1" applyBorder="1" applyAlignment="1">
      <alignment horizontal="center" vertical="center"/>
    </xf>
    <xf numFmtId="0" fontId="86" fillId="2" borderId="11" xfId="0" applyFont="1" applyFill="1" applyBorder="1" applyAlignment="1">
      <alignment horizontal="center" vertical="center"/>
    </xf>
    <xf numFmtId="0" fontId="86" fillId="2" borderId="40" xfId="0" applyFont="1" applyFill="1" applyBorder="1" applyAlignment="1">
      <alignment horizontal="center" vertical="center"/>
    </xf>
    <xf numFmtId="0" fontId="78" fillId="18" borderId="2" xfId="0" applyFont="1" applyFill="1" applyBorder="1" applyAlignment="1">
      <alignment horizontal="center"/>
    </xf>
    <xf numFmtId="0" fontId="82" fillId="18" borderId="2" xfId="0" applyFont="1" applyFill="1" applyBorder="1" applyAlignment="1">
      <alignment horizontal="center"/>
    </xf>
    <xf numFmtId="0" fontId="85" fillId="18" borderId="2" xfId="0" applyFont="1" applyFill="1" applyBorder="1" applyAlignment="1">
      <alignment horizontal="center"/>
    </xf>
    <xf numFmtId="0" fontId="81" fillId="18" borderId="2" xfId="0" applyFont="1" applyFill="1" applyBorder="1" applyAlignment="1">
      <alignment horizontal="center"/>
    </xf>
    <xf numFmtId="0" fontId="77" fillId="18" borderId="2" xfId="0" applyFont="1" applyFill="1" applyBorder="1" applyAlignment="1">
      <alignment horizontal="center"/>
    </xf>
    <xf numFmtId="0" fontId="84" fillId="18" borderId="2" xfId="0" applyFont="1" applyFill="1" applyBorder="1" applyAlignment="1">
      <alignment horizontal="center"/>
    </xf>
    <xf numFmtId="0" fontId="84" fillId="18" borderId="38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96" fillId="6" borderId="15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/>
    </xf>
    <xf numFmtId="0" fontId="95" fillId="6" borderId="15" xfId="0" applyFont="1" applyFill="1" applyBorder="1" applyAlignment="1">
      <alignment horizontal="center" vertical="center" wrapText="1"/>
    </xf>
    <xf numFmtId="0" fontId="38" fillId="6" borderId="15" xfId="0" applyFont="1" applyFill="1" applyBorder="1" applyAlignment="1">
      <alignment horizontal="center" vertical="center" wrapText="1"/>
    </xf>
    <xf numFmtId="16" fontId="38" fillId="6" borderId="15" xfId="0" applyNumberFormat="1" applyFont="1" applyFill="1" applyBorder="1" applyAlignment="1">
      <alignment horizontal="center" vertical="center" wrapText="1"/>
    </xf>
    <xf numFmtId="0" fontId="89" fillId="6" borderId="15" xfId="0" applyFont="1" applyFill="1" applyBorder="1" applyAlignment="1">
      <alignment horizontal="center" vertical="center" wrapText="1"/>
    </xf>
    <xf numFmtId="0" fontId="88" fillId="6" borderId="15" xfId="0" applyFont="1" applyFill="1" applyBorder="1" applyAlignment="1">
      <alignment horizontal="center" vertical="center" wrapText="1"/>
    </xf>
    <xf numFmtId="0" fontId="91" fillId="6" borderId="15" xfId="0" applyFont="1" applyFill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/>
    </xf>
    <xf numFmtId="0" fontId="80" fillId="2" borderId="35" xfId="0" applyFont="1" applyFill="1" applyBorder="1" applyAlignment="1">
      <alignment horizontal="center"/>
    </xf>
    <xf numFmtId="0" fontId="83" fillId="2" borderId="35" xfId="0" applyFont="1" applyFill="1" applyBorder="1" applyAlignment="1">
      <alignment horizontal="center"/>
    </xf>
    <xf numFmtId="0" fontId="79" fillId="2" borderId="35" xfId="0" applyFont="1" applyFill="1" applyBorder="1" applyAlignment="1">
      <alignment horizontal="center"/>
    </xf>
    <xf numFmtId="0" fontId="97" fillId="2" borderId="1" xfId="0" applyFont="1" applyFill="1" applyBorder="1" applyAlignment="1">
      <alignment horizontal="center" vertical="center" wrapText="1"/>
    </xf>
    <xf numFmtId="0" fontId="32" fillId="23" borderId="0" xfId="0" applyFont="1" applyFill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72" fillId="0" borderId="12" xfId="0" applyFont="1" applyBorder="1" applyAlignment="1">
      <alignment horizontal="right"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72" fillId="0" borderId="12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23" fillId="6" borderId="15" xfId="0" applyFont="1" applyFill="1" applyBorder="1" applyAlignment="1" applyProtection="1">
      <alignment horizontal="center"/>
      <protection hidden="1"/>
    </xf>
    <xf numFmtId="0" fontId="123" fillId="6" borderId="50" xfId="0" applyFont="1" applyFill="1" applyBorder="1" applyAlignment="1" applyProtection="1">
      <alignment horizontal="center"/>
      <protection hidden="1"/>
    </xf>
    <xf numFmtId="0" fontId="17" fillId="2" borderId="46" xfId="0" applyFont="1" applyFill="1" applyBorder="1" applyAlignment="1" applyProtection="1">
      <alignment horizontal="left"/>
      <protection hidden="1"/>
    </xf>
    <xf numFmtId="0" fontId="17" fillId="2" borderId="47" xfId="0" applyFont="1" applyFill="1" applyBorder="1" applyAlignment="1" applyProtection="1">
      <alignment horizontal="left"/>
      <protection hidden="1"/>
    </xf>
    <xf numFmtId="0" fontId="120" fillId="22" borderId="47" xfId="0" applyFont="1" applyFill="1" applyBorder="1" applyAlignment="1" applyProtection="1">
      <alignment horizontal="center"/>
      <protection locked="0"/>
    </xf>
    <xf numFmtId="0" fontId="120" fillId="22" borderId="48" xfId="0" applyFont="1" applyFill="1" applyBorder="1" applyAlignment="1" applyProtection="1">
      <alignment horizontal="center"/>
      <protection locked="0"/>
    </xf>
    <xf numFmtId="0" fontId="125" fillId="6" borderId="15" xfId="0" applyFont="1" applyFill="1" applyBorder="1" applyAlignment="1" applyProtection="1">
      <alignment horizontal="center"/>
      <protection hidden="1"/>
    </xf>
    <xf numFmtId="0" fontId="17" fillId="6" borderId="15" xfId="0" applyFont="1" applyFill="1" applyBorder="1" applyAlignment="1" applyProtection="1">
      <alignment horizontal="center" vertical="center" wrapText="1"/>
      <protection hidden="1"/>
    </xf>
    <xf numFmtId="0" fontId="17" fillId="6" borderId="25" xfId="0" applyFont="1" applyFill="1" applyBorder="1" applyAlignment="1" applyProtection="1">
      <alignment horizontal="center" vertical="center" wrapText="1"/>
      <protection hidden="1"/>
    </xf>
    <xf numFmtId="0" fontId="17" fillId="6" borderId="49" xfId="0" applyFont="1" applyFill="1" applyBorder="1" applyAlignment="1" applyProtection="1">
      <alignment horizontal="center" vertical="center" wrapText="1"/>
      <protection hidden="1"/>
    </xf>
    <xf numFmtId="0" fontId="17" fillId="6" borderId="5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textRotation="90"/>
      <protection hidden="1"/>
    </xf>
    <xf numFmtId="0" fontId="9" fillId="6" borderId="25" xfId="0" applyFont="1" applyFill="1" applyBorder="1" applyAlignment="1" applyProtection="1">
      <alignment horizontal="center" vertical="center" textRotation="90"/>
      <protection hidden="1"/>
    </xf>
    <xf numFmtId="0" fontId="122" fillId="6" borderId="15" xfId="0" applyFont="1" applyFill="1" applyBorder="1" applyAlignment="1" applyProtection="1">
      <alignment horizontal="center" vertical="center" textRotation="90"/>
      <protection hidden="1"/>
    </xf>
    <xf numFmtId="0" fontId="122" fillId="6" borderId="25" xfId="0" applyFont="1" applyFill="1" applyBorder="1" applyAlignment="1" applyProtection="1">
      <alignment horizontal="center" vertical="center" textRotation="90"/>
      <protection hidden="1"/>
    </xf>
    <xf numFmtId="0" fontId="124" fillId="6" borderId="15" xfId="0" applyFont="1" applyFill="1" applyBorder="1" applyAlignment="1" applyProtection="1">
      <alignment horizontal="center"/>
      <protection hidden="1"/>
    </xf>
    <xf numFmtId="0" fontId="26" fillId="6" borderId="17" xfId="0" applyFont="1" applyFill="1" applyBorder="1" applyAlignment="1" applyProtection="1">
      <alignment horizontal="center" vertical="center"/>
      <protection hidden="1"/>
    </xf>
    <xf numFmtId="0" fontId="26" fillId="6" borderId="18" xfId="0" applyFont="1" applyFill="1" applyBorder="1" applyAlignment="1" applyProtection="1">
      <alignment horizontal="center" vertical="center"/>
      <protection hidden="1"/>
    </xf>
    <xf numFmtId="0" fontId="26" fillId="6" borderId="19" xfId="0" applyFont="1" applyFill="1" applyBorder="1" applyAlignment="1" applyProtection="1">
      <alignment horizontal="center" vertical="center"/>
      <protection hidden="1"/>
    </xf>
    <xf numFmtId="0" fontId="27" fillId="7" borderId="17" xfId="0" applyFont="1" applyFill="1" applyBorder="1" applyAlignment="1" applyProtection="1">
      <alignment horizontal="center" vertical="center"/>
      <protection hidden="1"/>
    </xf>
    <xf numFmtId="0" fontId="27" fillId="7" borderId="18" xfId="0" applyFont="1" applyFill="1" applyBorder="1" applyAlignment="1" applyProtection="1">
      <alignment horizontal="center" vertical="center"/>
      <protection hidden="1"/>
    </xf>
    <xf numFmtId="0" fontId="27" fillId="7" borderId="19" xfId="0" applyFont="1" applyFill="1" applyBorder="1" applyAlignment="1" applyProtection="1">
      <alignment horizontal="center" vertical="center"/>
      <protection hidden="1"/>
    </xf>
    <xf numFmtId="0" fontId="28" fillId="8" borderId="17" xfId="0" applyFont="1" applyFill="1" applyBorder="1" applyAlignment="1" applyProtection="1">
      <alignment horizontal="center" vertical="center"/>
      <protection hidden="1"/>
    </xf>
    <xf numFmtId="0" fontId="28" fillId="8" borderId="18" xfId="0" applyFont="1" applyFill="1" applyBorder="1" applyAlignment="1" applyProtection="1">
      <alignment horizontal="center" vertical="center"/>
      <protection hidden="1"/>
    </xf>
    <xf numFmtId="0" fontId="28" fillId="8" borderId="19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29" fillId="3" borderId="17" xfId="0" applyFont="1" applyFill="1" applyBorder="1" applyAlignment="1" applyProtection="1">
      <alignment horizontal="center" vertical="center"/>
      <protection hidden="1"/>
    </xf>
    <xf numFmtId="0" fontId="29" fillId="3" borderId="18" xfId="0" applyFont="1" applyFill="1" applyBorder="1" applyAlignment="1" applyProtection="1">
      <alignment horizontal="center" vertical="center"/>
      <protection hidden="1"/>
    </xf>
    <xf numFmtId="0" fontId="29" fillId="3" borderId="19" xfId="0" applyFont="1" applyFill="1" applyBorder="1" applyAlignment="1" applyProtection="1">
      <alignment horizontal="center" vertical="center"/>
      <protection hidden="1"/>
    </xf>
    <xf numFmtId="0" fontId="30" fillId="4" borderId="17" xfId="0" applyFont="1" applyFill="1" applyBorder="1" applyAlignment="1" applyProtection="1">
      <alignment horizontal="center" vertical="center"/>
      <protection hidden="1"/>
    </xf>
    <xf numFmtId="0" fontId="30" fillId="4" borderId="18" xfId="0" applyFont="1" applyFill="1" applyBorder="1" applyAlignment="1" applyProtection="1">
      <alignment horizontal="center" vertical="center"/>
      <protection hidden="1"/>
    </xf>
    <xf numFmtId="0" fontId="30" fillId="4" borderId="19" xfId="0" applyFont="1" applyFill="1" applyBorder="1" applyAlignment="1" applyProtection="1">
      <alignment horizontal="center" vertical="center"/>
      <protection hidden="1"/>
    </xf>
    <xf numFmtId="0" fontId="32" fillId="5" borderId="17" xfId="0" applyFont="1" applyFill="1" applyBorder="1" applyAlignment="1" applyProtection="1">
      <alignment horizontal="center" vertical="center"/>
      <protection hidden="1"/>
    </xf>
    <xf numFmtId="0" fontId="32" fillId="5" borderId="18" xfId="0" applyFont="1" applyFill="1" applyBorder="1" applyAlignment="1" applyProtection="1">
      <alignment horizontal="center" vertical="center"/>
      <protection hidden="1"/>
    </xf>
    <xf numFmtId="0" fontId="32" fillId="5" borderId="19" xfId="0" applyFont="1" applyFill="1" applyBorder="1" applyAlignment="1" applyProtection="1">
      <alignment horizontal="center" vertical="center"/>
      <protection hidden="1"/>
    </xf>
    <xf numFmtId="0" fontId="28" fillId="4" borderId="23" xfId="0" applyFont="1" applyFill="1" applyBorder="1" applyAlignment="1" applyProtection="1">
      <alignment horizontal="center" vertical="center"/>
      <protection hidden="1"/>
    </xf>
    <xf numFmtId="0" fontId="30" fillId="5" borderId="23" xfId="0" applyFont="1" applyFill="1" applyBorder="1" applyAlignment="1" applyProtection="1">
      <alignment horizontal="center" vertical="center"/>
      <protection hidden="1"/>
    </xf>
    <xf numFmtId="0" fontId="33" fillId="7" borderId="15" xfId="0" applyFont="1" applyFill="1" applyBorder="1" applyAlignment="1" applyProtection="1">
      <alignment horizontal="center" vertical="center" wrapText="1"/>
      <protection hidden="1"/>
    </xf>
    <xf numFmtId="0" fontId="35" fillId="8" borderId="15" xfId="0" applyFont="1" applyFill="1" applyBorder="1" applyAlignment="1" applyProtection="1">
      <alignment horizontal="center" vertical="center" wrapText="1"/>
      <protection hidden="1"/>
    </xf>
    <xf numFmtId="0" fontId="37" fillId="3" borderId="15" xfId="0" applyFont="1" applyFill="1" applyBorder="1" applyAlignment="1" applyProtection="1">
      <alignment horizontal="center" vertical="center" wrapText="1"/>
      <protection hidden="1"/>
    </xf>
    <xf numFmtId="0" fontId="38" fillId="4" borderId="15" xfId="0" applyFont="1" applyFill="1" applyBorder="1" applyAlignment="1" applyProtection="1">
      <alignment horizontal="center" vertical="center" wrapText="1"/>
      <protection hidden="1"/>
    </xf>
    <xf numFmtId="0" fontId="39" fillId="5" borderId="15" xfId="0" applyFont="1" applyFill="1" applyBorder="1" applyAlignment="1" applyProtection="1">
      <alignment horizontal="center" vertical="center"/>
      <protection hidden="1"/>
    </xf>
    <xf numFmtId="0" fontId="39" fillId="5" borderId="15" xfId="0" applyFont="1" applyFill="1" applyBorder="1" applyAlignment="1" applyProtection="1">
      <alignment horizontal="center" vertical="center" wrapText="1"/>
      <protection hidden="1"/>
    </xf>
    <xf numFmtId="0" fontId="14" fillId="6" borderId="25" xfId="0" applyFont="1" applyFill="1" applyBorder="1" applyAlignment="1" applyProtection="1">
      <alignment horizontal="center" vertical="center" wrapText="1"/>
      <protection hidden="1"/>
    </xf>
    <xf numFmtId="0" fontId="14" fillId="6" borderId="41" xfId="0" applyFont="1" applyFill="1" applyBorder="1" applyAlignment="1" applyProtection="1">
      <alignment horizontal="center" vertical="center" wrapText="1"/>
      <protection hidden="1"/>
    </xf>
    <xf numFmtId="0" fontId="14" fillId="6" borderId="42" xfId="0" applyFont="1" applyFill="1" applyBorder="1" applyAlignment="1" applyProtection="1">
      <alignment horizontal="center" vertical="center" wrapText="1"/>
      <protection hidden="1"/>
    </xf>
    <xf numFmtId="0" fontId="39" fillId="5" borderId="25" xfId="0" applyFont="1" applyFill="1" applyBorder="1" applyAlignment="1" applyProtection="1">
      <alignment horizontal="center" vertical="center" wrapText="1"/>
      <protection hidden="1"/>
    </xf>
    <xf numFmtId="0" fontId="14" fillId="6" borderId="26" xfId="0" applyFont="1" applyFill="1" applyBorder="1" applyAlignment="1" applyProtection="1">
      <alignment horizontal="center" vertical="center"/>
      <protection hidden="1"/>
    </xf>
    <xf numFmtId="0" fontId="14" fillId="6" borderId="20" xfId="0" applyFont="1" applyFill="1" applyBorder="1" applyAlignment="1" applyProtection="1">
      <alignment horizontal="center" vertical="center"/>
      <protection hidden="1"/>
    </xf>
    <xf numFmtId="0" fontId="102" fillId="5" borderId="15" xfId="0" applyFont="1" applyFill="1" applyBorder="1" applyAlignment="1" applyProtection="1">
      <alignment horizontal="center" vertical="center" textRotation="90" wrapText="1"/>
      <protection hidden="1"/>
    </xf>
    <xf numFmtId="0" fontId="26" fillId="6" borderId="23" xfId="0" applyFont="1" applyFill="1" applyBorder="1" applyAlignment="1" applyProtection="1">
      <alignment horizontal="center" vertical="center"/>
      <protection hidden="1"/>
    </xf>
    <xf numFmtId="0" fontId="34" fillId="8" borderId="23" xfId="0" applyFont="1" applyFill="1" applyBorder="1" applyAlignment="1" applyProtection="1">
      <alignment horizontal="center" vertical="center"/>
      <protection hidden="1"/>
    </xf>
    <xf numFmtId="0" fontId="29" fillId="3" borderId="23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35" fillId="8" borderId="27" xfId="0" applyFont="1" applyFill="1" applyBorder="1" applyAlignment="1" applyProtection="1">
      <alignment horizontal="center" vertical="center" wrapText="1"/>
      <protection hidden="1"/>
    </xf>
    <xf numFmtId="0" fontId="35" fillId="8" borderId="22" xfId="0" applyFont="1" applyFill="1" applyBorder="1" applyAlignment="1" applyProtection="1">
      <alignment horizontal="center" vertical="center" wrapText="1"/>
      <protection hidden="1"/>
    </xf>
    <xf numFmtId="0" fontId="35" fillId="8" borderId="32" xfId="0" applyFont="1" applyFill="1" applyBorder="1" applyAlignment="1" applyProtection="1">
      <alignment horizontal="center" vertical="center" wrapText="1"/>
      <protection hidden="1"/>
    </xf>
    <xf numFmtId="0" fontId="35" fillId="8" borderId="33" xfId="0" applyFont="1" applyFill="1" applyBorder="1" applyAlignment="1" applyProtection="1">
      <alignment horizontal="center" vertical="center" wrapText="1"/>
      <protection hidden="1"/>
    </xf>
    <xf numFmtId="0" fontId="33" fillId="7" borderId="27" xfId="0" applyFont="1" applyFill="1" applyBorder="1" applyAlignment="1" applyProtection="1">
      <alignment horizontal="center" vertical="center" wrapText="1"/>
      <protection hidden="1"/>
    </xf>
    <xf numFmtId="0" fontId="33" fillId="7" borderId="22" xfId="0" applyFont="1" applyFill="1" applyBorder="1" applyAlignment="1" applyProtection="1">
      <alignment horizontal="center" vertical="center" wrapText="1"/>
      <protection hidden="1"/>
    </xf>
    <xf numFmtId="0" fontId="33" fillId="7" borderId="32" xfId="0" applyFont="1" applyFill="1" applyBorder="1" applyAlignment="1" applyProtection="1">
      <alignment horizontal="center" vertical="center" wrapText="1"/>
      <protection hidden="1"/>
    </xf>
    <xf numFmtId="0" fontId="33" fillId="7" borderId="33" xfId="0" applyFont="1" applyFill="1" applyBorder="1" applyAlignment="1" applyProtection="1">
      <alignment horizontal="center" vertical="center" wrapText="1"/>
      <protection hidden="1"/>
    </xf>
    <xf numFmtId="0" fontId="38" fillId="4" borderId="15" xfId="0" applyFont="1" applyFill="1" applyBorder="1" applyAlignment="1" applyProtection="1">
      <alignment horizontal="center" vertical="center"/>
      <protection hidden="1"/>
    </xf>
    <xf numFmtId="0" fontId="101" fillId="3" borderId="15" xfId="0" applyFont="1" applyFill="1" applyBorder="1" applyAlignment="1" applyProtection="1">
      <alignment horizontal="center" vertical="center" textRotation="90"/>
      <protection hidden="1"/>
    </xf>
    <xf numFmtId="0" fontId="37" fillId="3" borderId="15" xfId="0" applyFont="1" applyFill="1" applyBorder="1" applyAlignment="1" applyProtection="1">
      <alignment horizontal="center" vertical="center"/>
      <protection hidden="1"/>
    </xf>
    <xf numFmtId="0" fontId="100" fillId="8" borderId="15" xfId="0" applyFont="1" applyFill="1" applyBorder="1" applyAlignment="1" applyProtection="1">
      <alignment horizontal="center" vertical="center" textRotation="90" wrapText="1"/>
      <protection hidden="1"/>
    </xf>
    <xf numFmtId="0" fontId="100" fillId="8" borderId="15" xfId="0" applyFont="1" applyFill="1" applyBorder="1" applyAlignment="1" applyProtection="1">
      <alignment horizontal="center" vertical="center" textRotation="90"/>
      <protection hidden="1"/>
    </xf>
    <xf numFmtId="0" fontId="98" fillId="6" borderId="15" xfId="0" applyFont="1" applyFill="1" applyBorder="1" applyAlignment="1" applyProtection="1">
      <alignment horizontal="center" vertical="center" textRotation="90" wrapText="1"/>
      <protection hidden="1"/>
    </xf>
    <xf numFmtId="0" fontId="98" fillId="6" borderId="15" xfId="0" applyFont="1" applyFill="1" applyBorder="1" applyAlignment="1" applyProtection="1">
      <alignment horizontal="center" vertical="center" textRotation="90"/>
      <protection hidden="1"/>
    </xf>
    <xf numFmtId="0" fontId="27" fillId="7" borderId="23" xfId="0" applyFont="1" applyFill="1" applyBorder="1" applyAlignment="1" applyProtection="1">
      <alignment horizontal="center" vertical="center"/>
      <protection hidden="1"/>
    </xf>
    <xf numFmtId="0" fontId="14" fillId="6" borderId="20" xfId="0" applyFont="1" applyFill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 applyProtection="1">
      <alignment horizontal="center" vertical="center" wrapText="1"/>
      <protection hidden="1"/>
    </xf>
    <xf numFmtId="0" fontId="101" fillId="3" borderId="15" xfId="0" applyFont="1" applyFill="1" applyBorder="1" applyAlignment="1" applyProtection="1">
      <alignment horizontal="center" vertical="center" textRotation="90" wrapText="1"/>
      <protection hidden="1"/>
    </xf>
    <xf numFmtId="0" fontId="99" fillId="7" borderId="15" xfId="0" applyFont="1" applyFill="1" applyBorder="1" applyAlignment="1" applyProtection="1">
      <alignment horizontal="center" vertical="center" textRotation="90" wrapText="1"/>
      <protection hidden="1"/>
    </xf>
    <xf numFmtId="0" fontId="99" fillId="7" borderId="15" xfId="0" applyFont="1" applyFill="1" applyBorder="1" applyAlignment="1" applyProtection="1">
      <alignment horizontal="center" vertical="center" textRotation="90"/>
      <protection hidden="1"/>
    </xf>
    <xf numFmtId="0" fontId="35" fillId="8" borderId="15" xfId="0" applyFont="1" applyFill="1" applyBorder="1" applyAlignment="1" applyProtection="1">
      <alignment horizontal="center" vertical="center"/>
      <protection hidden="1"/>
    </xf>
    <xf numFmtId="0" fontId="33" fillId="7" borderId="15" xfId="0" applyFont="1" applyFill="1" applyBorder="1" applyAlignment="1" applyProtection="1">
      <alignment horizontal="center" vertical="center"/>
      <protection hidden="1"/>
    </xf>
    <xf numFmtId="0" fontId="102" fillId="5" borderId="15" xfId="0" applyFont="1" applyFill="1" applyBorder="1" applyAlignment="1" applyProtection="1">
      <alignment horizontal="center" vertical="center" textRotation="90"/>
      <protection hidden="1"/>
    </xf>
    <xf numFmtId="0" fontId="39" fillId="5" borderId="27" xfId="0" applyFont="1" applyFill="1" applyBorder="1" applyAlignment="1" applyProtection="1">
      <alignment horizontal="center" vertical="center" wrapText="1"/>
      <protection hidden="1"/>
    </xf>
    <xf numFmtId="0" fontId="39" fillId="5" borderId="22" xfId="0" applyFont="1" applyFill="1" applyBorder="1" applyAlignment="1" applyProtection="1">
      <alignment horizontal="center" vertical="center" wrapText="1"/>
      <protection hidden="1"/>
    </xf>
    <xf numFmtId="0" fontId="39" fillId="5" borderId="32" xfId="0" applyFont="1" applyFill="1" applyBorder="1" applyAlignment="1" applyProtection="1">
      <alignment horizontal="center" vertical="center" wrapText="1"/>
      <protection hidden="1"/>
    </xf>
    <xf numFmtId="0" fontId="39" fillId="5" borderId="33" xfId="0" applyFont="1" applyFill="1" applyBorder="1" applyAlignment="1" applyProtection="1">
      <alignment horizontal="center" vertical="center" wrapText="1"/>
      <protection hidden="1"/>
    </xf>
    <xf numFmtId="0" fontId="100" fillId="4" borderId="15" xfId="0" applyFont="1" applyFill="1" applyBorder="1" applyAlignment="1" applyProtection="1">
      <alignment horizontal="center" vertical="center" textRotation="90" wrapText="1"/>
      <protection hidden="1"/>
    </xf>
    <xf numFmtId="0" fontId="100" fillId="4" borderId="15" xfId="0" applyFont="1" applyFill="1" applyBorder="1" applyAlignment="1" applyProtection="1">
      <alignment horizontal="center" vertical="center" textRotation="90"/>
      <protection hidden="1"/>
    </xf>
    <xf numFmtId="0" fontId="37" fillId="3" borderId="27" xfId="0" applyFont="1" applyFill="1" applyBorder="1" applyAlignment="1" applyProtection="1">
      <alignment horizontal="center" vertical="center" wrapText="1"/>
      <protection hidden="1"/>
    </xf>
    <xf numFmtId="0" fontId="37" fillId="3" borderId="22" xfId="0" applyFont="1" applyFill="1" applyBorder="1" applyAlignment="1" applyProtection="1">
      <alignment horizontal="center" vertical="center" wrapText="1"/>
      <protection hidden="1"/>
    </xf>
    <xf numFmtId="0" fontId="37" fillId="3" borderId="32" xfId="0" applyFont="1" applyFill="1" applyBorder="1" applyAlignment="1" applyProtection="1">
      <alignment horizontal="center" vertical="center" wrapText="1"/>
      <protection hidden="1"/>
    </xf>
    <xf numFmtId="0" fontId="37" fillId="3" borderId="33" xfId="0" applyFont="1" applyFill="1" applyBorder="1" applyAlignment="1" applyProtection="1">
      <alignment horizontal="center" vertical="center" wrapText="1"/>
      <protection hidden="1"/>
    </xf>
    <xf numFmtId="0" fontId="38" fillId="4" borderId="27" xfId="0" applyFont="1" applyFill="1" applyBorder="1" applyAlignment="1" applyProtection="1">
      <alignment horizontal="center" vertical="center" wrapText="1"/>
      <protection hidden="1"/>
    </xf>
    <xf numFmtId="0" fontId="38" fillId="4" borderId="22" xfId="0" applyFont="1" applyFill="1" applyBorder="1" applyAlignment="1" applyProtection="1">
      <alignment horizontal="center" vertical="center" wrapText="1"/>
      <protection hidden="1"/>
    </xf>
    <xf numFmtId="0" fontId="38" fillId="4" borderId="32" xfId="0" applyFont="1" applyFill="1" applyBorder="1" applyAlignment="1" applyProtection="1">
      <alignment horizontal="center" vertical="center" wrapText="1"/>
      <protection hidden="1"/>
    </xf>
    <xf numFmtId="0" fontId="38" fillId="4" borderId="33" xfId="0" applyFont="1" applyFill="1" applyBorder="1" applyAlignment="1" applyProtection="1">
      <alignment horizontal="center" vertical="center" wrapText="1"/>
      <protection hidden="1"/>
    </xf>
    <xf numFmtId="0" fontId="53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24" fillId="8" borderId="15" xfId="0" applyFont="1" applyFill="1" applyBorder="1" applyAlignment="1" applyProtection="1">
      <alignment horizontal="center" vertical="center"/>
      <protection hidden="1"/>
    </xf>
    <xf numFmtId="0" fontId="17" fillId="3" borderId="20" xfId="0" applyFont="1" applyFill="1" applyBorder="1" applyAlignment="1" applyProtection="1">
      <alignment horizontal="center" vertical="center"/>
      <protection hidden="1"/>
    </xf>
    <xf numFmtId="0" fontId="17" fillId="3" borderId="15" xfId="0" applyFont="1" applyFill="1" applyBorder="1" applyAlignment="1" applyProtection="1">
      <alignment horizontal="center" vertical="center"/>
      <protection hidden="1"/>
    </xf>
    <xf numFmtId="0" fontId="37" fillId="3" borderId="26" xfId="0" applyFont="1" applyFill="1" applyBorder="1" applyAlignment="1" applyProtection="1">
      <alignment horizontal="center" vertical="center" wrapText="1"/>
      <protection hidden="1"/>
    </xf>
    <xf numFmtId="0" fontId="37" fillId="3" borderId="29" xfId="0" applyFont="1" applyFill="1" applyBorder="1" applyAlignment="1" applyProtection="1">
      <alignment horizontal="center" vertical="center" wrapText="1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9" fillId="6" borderId="20" xfId="0" applyFont="1" applyFill="1" applyBorder="1" applyAlignment="1" applyProtection="1">
      <alignment horizontal="center"/>
      <protection hidden="1"/>
    </xf>
    <xf numFmtId="0" fontId="19" fillId="6" borderId="15" xfId="0" applyFont="1" applyFill="1" applyBorder="1" applyAlignment="1" applyProtection="1">
      <alignment horizontal="center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8" fillId="6" borderId="20" xfId="0" applyFont="1" applyFill="1" applyBorder="1" applyAlignment="1" applyProtection="1">
      <alignment horizontal="center" vertical="center"/>
      <protection hidden="1"/>
    </xf>
    <xf numFmtId="0" fontId="8" fillId="6" borderId="15" xfId="0" applyFont="1" applyFill="1" applyBorder="1" applyAlignment="1" applyProtection="1">
      <alignment horizontal="center" vertical="center"/>
      <protection hidden="1"/>
    </xf>
    <xf numFmtId="0" fontId="14" fillId="6" borderId="26" xfId="0" applyFont="1" applyFill="1" applyBorder="1" applyAlignment="1" applyProtection="1">
      <alignment horizontal="center" vertical="center" wrapText="1"/>
      <protection hidden="1"/>
    </xf>
    <xf numFmtId="0" fontId="14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26" xfId="0" applyFont="1" applyFill="1" applyBorder="1" applyAlignment="1" applyProtection="1">
      <alignment horizontal="center" vertical="center"/>
      <protection hidden="1"/>
    </xf>
    <xf numFmtId="0" fontId="8" fillId="6" borderId="29" xfId="0" applyFont="1" applyFill="1" applyBorder="1" applyAlignment="1" applyProtection="1">
      <alignment horizontal="center" vertical="center"/>
      <protection hidden="1"/>
    </xf>
    <xf numFmtId="0" fontId="17" fillId="3" borderId="20" xfId="0" applyFont="1" applyFill="1" applyBorder="1" applyAlignment="1" applyProtection="1">
      <alignment horizontal="center" vertical="center" wrapText="1"/>
      <protection hidden="1"/>
    </xf>
    <xf numFmtId="0" fontId="17" fillId="3" borderId="15" xfId="0" applyFont="1" applyFill="1" applyBorder="1" applyAlignment="1" applyProtection="1">
      <alignment horizontal="center" vertical="center" wrapText="1"/>
      <protection hidden="1"/>
    </xf>
    <xf numFmtId="0" fontId="24" fillId="8" borderId="20" xfId="0" applyFont="1" applyFill="1" applyBorder="1" applyAlignment="1" applyProtection="1">
      <alignment horizontal="center" vertical="center" wrapText="1"/>
      <protection hidden="1"/>
    </xf>
    <xf numFmtId="0" fontId="24" fillId="8" borderId="15" xfId="0" applyFont="1" applyFill="1" applyBorder="1" applyAlignment="1" applyProtection="1">
      <alignment horizontal="center" vertical="center" wrapText="1"/>
      <protection hidden="1"/>
    </xf>
    <xf numFmtId="0" fontId="23" fillId="4" borderId="20" xfId="0" applyFont="1" applyFill="1" applyBorder="1" applyAlignment="1" applyProtection="1">
      <alignment horizontal="center"/>
      <protection hidden="1"/>
    </xf>
    <xf numFmtId="0" fontId="23" fillId="4" borderId="15" xfId="0" applyFont="1" applyFill="1" applyBorder="1" applyAlignment="1" applyProtection="1">
      <alignment horizontal="center"/>
      <protection hidden="1"/>
    </xf>
    <xf numFmtId="0" fontId="41" fillId="5" borderId="20" xfId="0" applyFont="1" applyFill="1" applyBorder="1" applyAlignment="1" applyProtection="1">
      <alignment horizontal="center"/>
      <protection hidden="1"/>
    </xf>
    <xf numFmtId="0" fontId="41" fillId="5" borderId="15" xfId="0" applyFont="1" applyFill="1" applyBorder="1" applyAlignment="1" applyProtection="1">
      <alignment horizontal="center"/>
      <protection hidden="1"/>
    </xf>
    <xf numFmtId="0" fontId="33" fillId="7" borderId="26" xfId="0" applyFont="1" applyFill="1" applyBorder="1" applyAlignment="1" applyProtection="1">
      <alignment horizontal="center" vertical="center" wrapText="1"/>
      <protection hidden="1"/>
    </xf>
    <xf numFmtId="0" fontId="33" fillId="7" borderId="29" xfId="0" applyFont="1" applyFill="1" applyBorder="1" applyAlignment="1" applyProtection="1">
      <alignment horizontal="center" vertical="center" wrapText="1"/>
      <protection hidden="1"/>
    </xf>
    <xf numFmtId="0" fontId="24" fillId="8" borderId="20" xfId="0" applyFont="1" applyFill="1" applyBorder="1" applyAlignment="1" applyProtection="1">
      <alignment horizontal="center" vertical="center"/>
      <protection hidden="1"/>
    </xf>
    <xf numFmtId="0" fontId="38" fillId="8" borderId="26" xfId="0" applyFont="1" applyFill="1" applyBorder="1" applyAlignment="1" applyProtection="1">
      <alignment horizontal="center" vertical="center" wrapText="1"/>
      <protection hidden="1"/>
    </xf>
    <xf numFmtId="0" fontId="38" fillId="8" borderId="29" xfId="0" applyFont="1" applyFill="1" applyBorder="1" applyAlignment="1" applyProtection="1">
      <alignment horizontal="center" vertical="center" wrapText="1"/>
      <protection hidden="1"/>
    </xf>
    <xf numFmtId="0" fontId="21" fillId="7" borderId="20" xfId="0" applyFont="1" applyFill="1" applyBorder="1" applyAlignment="1" applyProtection="1">
      <alignment horizontal="center"/>
      <protection hidden="1"/>
    </xf>
    <xf numFmtId="0" fontId="21" fillId="7" borderId="15" xfId="0" applyFont="1" applyFill="1" applyBorder="1" applyAlignment="1" applyProtection="1">
      <alignment horizontal="center"/>
      <protection hidden="1"/>
    </xf>
    <xf numFmtId="0" fontId="23" fillId="8" borderId="20" xfId="0" applyFont="1" applyFill="1" applyBorder="1" applyAlignment="1" applyProtection="1">
      <alignment horizontal="center"/>
      <protection hidden="1"/>
    </xf>
    <xf numFmtId="0" fontId="23" fillId="8" borderId="15" xfId="0" applyFont="1" applyFill="1" applyBorder="1" applyAlignment="1" applyProtection="1">
      <alignment horizontal="center"/>
      <protection hidden="1"/>
    </xf>
    <xf numFmtId="0" fontId="16" fillId="3" borderId="20" xfId="0" applyFont="1" applyFill="1" applyBorder="1" applyAlignment="1" applyProtection="1">
      <alignment horizontal="center"/>
      <protection hidden="1"/>
    </xf>
    <xf numFmtId="0" fontId="16" fillId="3" borderId="15" xfId="0" applyFont="1" applyFill="1" applyBorder="1" applyAlignment="1" applyProtection="1">
      <alignment horizontal="center"/>
      <protection hidden="1"/>
    </xf>
    <xf numFmtId="0" fontId="24" fillId="4" borderId="26" xfId="0" applyFont="1" applyFill="1" applyBorder="1" applyAlignment="1" applyProtection="1">
      <alignment horizontal="center" vertical="center"/>
      <protection hidden="1"/>
    </xf>
    <xf numFmtId="0" fontId="24" fillId="4" borderId="29" xfId="0" applyFont="1" applyFill="1" applyBorder="1" applyAlignment="1" applyProtection="1">
      <alignment horizontal="center" vertical="center"/>
      <protection hidden="1"/>
    </xf>
    <xf numFmtId="0" fontId="38" fillId="4" borderId="26" xfId="0" applyFont="1" applyFill="1" applyBorder="1" applyAlignment="1" applyProtection="1">
      <alignment horizontal="center" vertical="center" wrapText="1"/>
      <protection hidden="1"/>
    </xf>
    <xf numFmtId="0" fontId="38" fillId="4" borderId="29" xfId="0" applyFont="1" applyFill="1" applyBorder="1" applyAlignment="1" applyProtection="1">
      <alignment horizontal="center" vertical="center" wrapText="1"/>
      <protection hidden="1"/>
    </xf>
    <xf numFmtId="0" fontId="24" fillId="4" borderId="15" xfId="0" applyFont="1" applyFill="1" applyBorder="1" applyAlignment="1" applyProtection="1">
      <alignment horizontal="center" vertical="center"/>
      <protection hidden="1"/>
    </xf>
    <xf numFmtId="0" fontId="31" fillId="5" borderId="20" xfId="0" applyFont="1" applyFill="1" applyBorder="1" applyAlignment="1" applyProtection="1">
      <alignment horizontal="center" vertical="center"/>
      <protection hidden="1"/>
    </xf>
    <xf numFmtId="0" fontId="31" fillId="5" borderId="15" xfId="0" applyFont="1" applyFill="1" applyBorder="1" applyAlignment="1" applyProtection="1">
      <alignment horizontal="center" vertical="center"/>
      <protection hidden="1"/>
    </xf>
    <xf numFmtId="0" fontId="39" fillId="2" borderId="26" xfId="0" applyFont="1" applyFill="1" applyBorder="1" applyAlignment="1" applyProtection="1">
      <alignment horizontal="center" vertical="center" wrapText="1"/>
      <protection hidden="1"/>
    </xf>
    <xf numFmtId="0" fontId="39" fillId="2" borderId="29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 wrapText="1"/>
      <protection hidden="1"/>
    </xf>
    <xf numFmtId="0" fontId="9" fillId="7" borderId="15" xfId="0" applyFont="1" applyFill="1" applyBorder="1" applyAlignment="1" applyProtection="1">
      <alignment horizontal="center" vertical="center" wrapText="1"/>
      <protection hidden="1"/>
    </xf>
    <xf numFmtId="0" fontId="24" fillId="4" borderId="20" xfId="0" applyFont="1" applyFill="1" applyBorder="1" applyAlignment="1" applyProtection="1">
      <alignment horizontal="center" vertical="center" wrapText="1"/>
      <protection hidden="1"/>
    </xf>
    <xf numFmtId="0" fontId="24" fillId="4" borderId="15" xfId="0" applyFont="1" applyFill="1" applyBorder="1" applyAlignment="1" applyProtection="1">
      <alignment horizontal="center" vertical="center" wrapText="1"/>
      <protection hidden="1"/>
    </xf>
    <xf numFmtId="0" fontId="31" fillId="5" borderId="15" xfId="0" applyFont="1" applyFill="1" applyBorder="1" applyAlignment="1" applyProtection="1">
      <alignment horizontal="center" vertical="center" wrapText="1"/>
      <protection hidden="1"/>
    </xf>
    <xf numFmtId="0" fontId="31" fillId="5" borderId="20" xfId="0" applyFont="1" applyFill="1" applyBorder="1" applyAlignment="1" applyProtection="1">
      <alignment horizontal="center" vertical="center" wrapText="1"/>
      <protection hidden="1"/>
    </xf>
    <xf numFmtId="0" fontId="8" fillId="6" borderId="20" xfId="0" applyFont="1" applyFill="1" applyBorder="1" applyAlignment="1" applyProtection="1">
      <alignment horizontal="center" vertical="center" wrapText="1"/>
      <protection hidden="1"/>
    </xf>
    <xf numFmtId="0" fontId="39" fillId="2" borderId="20" xfId="0" applyFont="1" applyFill="1" applyBorder="1" applyAlignment="1" applyProtection="1">
      <alignment horizontal="center" vertical="center" wrapText="1"/>
      <protection hidden="1"/>
    </xf>
    <xf numFmtId="0" fontId="24" fillId="4" borderId="20" xfId="0" applyFont="1" applyFill="1" applyBorder="1" applyAlignment="1" applyProtection="1">
      <alignment horizontal="center" vertical="center"/>
      <protection hidden="1"/>
    </xf>
    <xf numFmtId="0" fontId="38" fillId="4" borderId="20" xfId="0" applyFont="1" applyFill="1" applyBorder="1" applyAlignment="1" applyProtection="1">
      <alignment horizontal="center" vertical="center" wrapText="1"/>
      <protection hidden="1"/>
    </xf>
    <xf numFmtId="0" fontId="38" fillId="8" borderId="20" xfId="0" applyFont="1" applyFill="1" applyBorder="1" applyAlignment="1" applyProtection="1">
      <alignment horizontal="center" vertical="center" wrapText="1"/>
      <protection hidden="1"/>
    </xf>
    <xf numFmtId="0" fontId="37" fillId="3" borderId="20" xfId="0" applyFont="1" applyFill="1" applyBorder="1" applyAlignment="1" applyProtection="1">
      <alignment horizontal="center" vertical="center" wrapText="1"/>
      <protection hidden="1"/>
    </xf>
    <xf numFmtId="0" fontId="33" fillId="7" borderId="20" xfId="0" applyFont="1" applyFill="1" applyBorder="1" applyAlignment="1" applyProtection="1">
      <alignment horizontal="center" vertical="center" wrapText="1"/>
      <protection hidden="1"/>
    </xf>
    <xf numFmtId="0" fontId="48" fillId="0" borderId="9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/>
      <protection hidden="1"/>
    </xf>
    <xf numFmtId="0" fontId="47" fillId="0" borderId="16" xfId="0" applyFont="1" applyBorder="1" applyAlignment="1" applyProtection="1">
      <alignment horizontal="center" vertical="center"/>
      <protection hidden="1"/>
    </xf>
    <xf numFmtId="0" fontId="47" fillId="0" borderId="2" xfId="0" applyFont="1" applyBorder="1" applyAlignment="1" applyProtection="1">
      <alignment horizontal="center" vertical="center"/>
      <protection hidden="1"/>
    </xf>
    <xf numFmtId="0" fontId="43" fillId="0" borderId="9" xfId="0" applyFont="1" applyFill="1" applyBorder="1" applyAlignment="1" applyProtection="1">
      <alignment horizontal="center" vertical="center"/>
      <protection hidden="1"/>
    </xf>
    <xf numFmtId="0" fontId="43" fillId="0" borderId="10" xfId="0" applyFont="1" applyFill="1" applyBorder="1" applyAlignment="1" applyProtection="1">
      <alignment horizontal="center" vertical="center"/>
      <protection hidden="1"/>
    </xf>
    <xf numFmtId="0" fontId="44" fillId="0" borderId="9" xfId="0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29" fillId="3" borderId="15" xfId="0" applyFont="1" applyFill="1" applyBorder="1" applyAlignment="1" applyProtection="1">
      <alignment horizontal="center" vertical="center"/>
      <protection hidden="1"/>
    </xf>
    <xf numFmtId="0" fontId="28" fillId="4" borderId="27" xfId="0" applyFont="1" applyFill="1" applyBorder="1" applyAlignment="1" applyProtection="1">
      <alignment horizontal="center" vertical="center"/>
      <protection hidden="1"/>
    </xf>
    <xf numFmtId="0" fontId="28" fillId="4" borderId="21" xfId="0" applyFont="1" applyFill="1" applyBorder="1" applyAlignment="1" applyProtection="1">
      <alignment horizontal="center" vertical="center"/>
      <protection hidden="1"/>
    </xf>
    <xf numFmtId="0" fontId="28" fillId="4" borderId="22" xfId="0" applyFont="1" applyFill="1" applyBorder="1" applyAlignment="1" applyProtection="1">
      <alignment horizontal="center" vertical="center"/>
      <protection hidden="1"/>
    </xf>
    <xf numFmtId="0" fontId="28" fillId="4" borderId="24" xfId="0" applyFont="1" applyFill="1" applyBorder="1" applyAlignment="1" applyProtection="1">
      <alignment horizontal="center" vertical="center"/>
      <protection hidden="1"/>
    </xf>
    <xf numFmtId="0" fontId="28" fillId="4" borderId="28" xfId="0" applyFont="1" applyFill="1" applyBorder="1" applyAlignment="1" applyProtection="1">
      <alignment horizontal="center" vertical="center"/>
      <protection hidden="1"/>
    </xf>
    <xf numFmtId="0" fontId="28" fillId="4" borderId="15" xfId="0" applyFont="1" applyFill="1" applyBorder="1" applyAlignment="1" applyProtection="1">
      <alignment horizontal="center" vertical="center"/>
      <protection hidden="1"/>
    </xf>
    <xf numFmtId="0" fontId="30" fillId="5" borderId="27" xfId="0" applyFont="1" applyFill="1" applyBorder="1" applyAlignment="1" applyProtection="1">
      <alignment horizontal="center" vertical="center"/>
      <protection hidden="1"/>
    </xf>
    <xf numFmtId="0" fontId="30" fillId="5" borderId="21" xfId="0" applyFont="1" applyFill="1" applyBorder="1" applyAlignment="1" applyProtection="1">
      <alignment horizontal="center" vertical="center"/>
      <protection hidden="1"/>
    </xf>
    <xf numFmtId="0" fontId="30" fillId="5" borderId="22" xfId="0" applyFont="1" applyFill="1" applyBorder="1" applyAlignment="1" applyProtection="1">
      <alignment horizontal="center" vertical="center"/>
      <protection hidden="1"/>
    </xf>
    <xf numFmtId="0" fontId="30" fillId="5" borderId="24" xfId="0" applyFont="1" applyFill="1" applyBorder="1" applyAlignment="1" applyProtection="1">
      <alignment horizontal="center" vertical="center"/>
      <protection hidden="1"/>
    </xf>
    <xf numFmtId="0" fontId="30" fillId="5" borderId="28" xfId="0" applyFont="1" applyFill="1" applyBorder="1" applyAlignment="1" applyProtection="1">
      <alignment horizontal="center" vertical="center"/>
      <protection hidden="1"/>
    </xf>
    <xf numFmtId="0" fontId="30" fillId="5" borderId="15" xfId="0" applyFont="1" applyFill="1" applyBorder="1" applyAlignment="1" applyProtection="1">
      <alignment horizontal="center" vertical="center"/>
      <protection hidden="1"/>
    </xf>
    <xf numFmtId="0" fontId="27" fillId="7" borderId="27" xfId="0" applyFont="1" applyFill="1" applyBorder="1" applyAlignment="1" applyProtection="1">
      <alignment horizontal="center" vertical="center"/>
      <protection hidden="1"/>
    </xf>
    <xf numFmtId="0" fontId="27" fillId="7" borderId="21" xfId="0" applyFont="1" applyFill="1" applyBorder="1" applyAlignment="1" applyProtection="1">
      <alignment horizontal="center" vertical="center"/>
      <protection hidden="1"/>
    </xf>
    <xf numFmtId="0" fontId="27" fillId="7" borderId="22" xfId="0" applyFont="1" applyFill="1" applyBorder="1" applyAlignment="1" applyProtection="1">
      <alignment horizontal="center" vertical="center"/>
      <protection hidden="1"/>
    </xf>
    <xf numFmtId="0" fontId="27" fillId="7" borderId="24" xfId="0" applyFont="1" applyFill="1" applyBorder="1" applyAlignment="1" applyProtection="1">
      <alignment horizontal="center" vertical="center"/>
      <protection hidden="1"/>
    </xf>
    <xf numFmtId="0" fontId="27" fillId="7" borderId="28" xfId="0" applyFont="1" applyFill="1" applyBorder="1" applyAlignment="1" applyProtection="1">
      <alignment horizontal="center" vertical="center"/>
      <protection hidden="1"/>
    </xf>
    <xf numFmtId="0" fontId="27" fillId="7" borderId="15" xfId="0" applyFont="1" applyFill="1" applyBorder="1" applyAlignment="1" applyProtection="1">
      <alignment horizontal="center" vertical="center"/>
      <protection hidden="1"/>
    </xf>
    <xf numFmtId="0" fontId="34" fillId="8" borderId="27" xfId="0" applyFont="1" applyFill="1" applyBorder="1" applyAlignment="1" applyProtection="1">
      <alignment horizontal="center" vertical="center"/>
      <protection hidden="1"/>
    </xf>
    <xf numFmtId="0" fontId="34" fillId="8" borderId="21" xfId="0" applyFont="1" applyFill="1" applyBorder="1" applyAlignment="1" applyProtection="1">
      <alignment horizontal="center" vertical="center"/>
      <protection hidden="1"/>
    </xf>
    <xf numFmtId="0" fontId="34" fillId="8" borderId="22" xfId="0" applyFont="1" applyFill="1" applyBorder="1" applyAlignment="1" applyProtection="1">
      <alignment horizontal="center" vertical="center"/>
      <protection hidden="1"/>
    </xf>
    <xf numFmtId="0" fontId="34" fillId="8" borderId="24" xfId="0" applyFont="1" applyFill="1" applyBorder="1" applyAlignment="1" applyProtection="1">
      <alignment horizontal="center" vertical="center"/>
      <protection hidden="1"/>
    </xf>
    <xf numFmtId="0" fontId="34" fillId="8" borderId="28" xfId="0" applyFont="1" applyFill="1" applyBorder="1" applyAlignment="1" applyProtection="1">
      <alignment horizontal="center" vertical="center"/>
      <protection hidden="1"/>
    </xf>
    <xf numFmtId="0" fontId="34" fillId="8" borderId="15" xfId="0" applyFont="1" applyFill="1" applyBorder="1" applyAlignment="1" applyProtection="1">
      <alignment horizontal="center" vertical="center"/>
      <protection hidden="1"/>
    </xf>
    <xf numFmtId="0" fontId="29" fillId="3" borderId="27" xfId="0" applyFont="1" applyFill="1" applyBorder="1" applyAlignment="1" applyProtection="1">
      <alignment horizontal="center" vertical="center"/>
      <protection hidden="1"/>
    </xf>
    <xf numFmtId="0" fontId="29" fillId="3" borderId="21" xfId="0" applyFont="1" applyFill="1" applyBorder="1" applyAlignment="1" applyProtection="1">
      <alignment horizontal="center" vertical="center"/>
      <protection hidden="1"/>
    </xf>
    <xf numFmtId="0" fontId="29" fillId="3" borderId="22" xfId="0" applyFont="1" applyFill="1" applyBorder="1" applyAlignment="1" applyProtection="1">
      <alignment horizontal="center" vertical="center"/>
      <protection hidden="1"/>
    </xf>
    <xf numFmtId="0" fontId="29" fillId="3" borderId="24" xfId="0" applyFont="1" applyFill="1" applyBorder="1" applyAlignment="1" applyProtection="1">
      <alignment horizontal="center" vertical="center"/>
      <protection hidden="1"/>
    </xf>
    <xf numFmtId="0" fontId="29" fillId="3" borderId="28" xfId="0" applyFont="1" applyFill="1" applyBorder="1" applyAlignment="1" applyProtection="1">
      <alignment horizontal="center" vertical="center"/>
      <protection hidden="1"/>
    </xf>
    <xf numFmtId="0" fontId="36" fillId="8" borderId="15" xfId="0" applyFont="1" applyFill="1" applyBorder="1" applyAlignment="1" applyProtection="1">
      <alignment horizontal="center" vertical="center" wrapText="1"/>
      <protection hidden="1"/>
    </xf>
    <xf numFmtId="0" fontId="26" fillId="6" borderId="27" xfId="0" applyFont="1" applyFill="1" applyBorder="1" applyAlignment="1" applyProtection="1">
      <alignment horizontal="center" vertical="center"/>
      <protection hidden="1"/>
    </xf>
    <xf numFmtId="0" fontId="26" fillId="6" borderId="21" xfId="0" applyFont="1" applyFill="1" applyBorder="1" applyAlignment="1" applyProtection="1">
      <alignment horizontal="center" vertical="center"/>
      <protection hidden="1"/>
    </xf>
    <xf numFmtId="0" fontId="26" fillId="6" borderId="22" xfId="0" applyFont="1" applyFill="1" applyBorder="1" applyAlignment="1" applyProtection="1">
      <alignment horizontal="center" vertical="center"/>
      <protection hidden="1"/>
    </xf>
    <xf numFmtId="0" fontId="26" fillId="6" borderId="24" xfId="0" applyFont="1" applyFill="1" applyBorder="1" applyAlignment="1" applyProtection="1">
      <alignment horizontal="center" vertical="center"/>
      <protection hidden="1"/>
    </xf>
    <xf numFmtId="0" fontId="26" fillId="6" borderId="28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72" fillId="0" borderId="1" xfId="0" applyFont="1" applyBorder="1" applyAlignment="1" applyProtection="1">
      <alignment horizontal="center" vertical="center" wrapText="1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49" fontId="3" fillId="0" borderId="9" xfId="0" applyNumberFormat="1" applyFont="1" applyBorder="1" applyAlignment="1" applyProtection="1">
      <alignment horizontal="left" vertical="center"/>
      <protection hidden="1"/>
    </xf>
    <xf numFmtId="49" fontId="3" fillId="0" borderId="13" xfId="0" applyNumberFormat="1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2" fillId="0" borderId="13" xfId="0" applyNumberFormat="1" applyFont="1" applyBorder="1" applyAlignment="1" applyProtection="1">
      <alignment horizontal="center" vertical="center"/>
      <protection hidden="1"/>
    </xf>
    <xf numFmtId="0" fontId="42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66" fillId="0" borderId="1" xfId="0" applyFont="1" applyBorder="1" applyAlignment="1" applyProtection="1">
      <alignment horizontal="right" vertical="center"/>
      <protection hidden="1"/>
    </xf>
    <xf numFmtId="0" fontId="65" fillId="0" borderId="1" xfId="0" applyFont="1" applyBorder="1" applyAlignment="1" applyProtection="1">
      <alignment horizontal="left" vertical="center"/>
      <protection hidden="1"/>
    </xf>
    <xf numFmtId="0" fontId="45" fillId="0" borderId="4" xfId="0" applyFont="1" applyBorder="1" applyAlignment="1" applyProtection="1">
      <alignment horizontal="left" vertical="center"/>
      <protection hidden="1"/>
    </xf>
    <xf numFmtId="0" fontId="45" fillId="0" borderId="11" xfId="0" applyFont="1" applyBorder="1" applyAlignment="1" applyProtection="1">
      <alignment horizontal="left" vertical="center"/>
      <protection hidden="1"/>
    </xf>
    <xf numFmtId="0" fontId="45" fillId="0" borderId="5" xfId="0" applyFont="1" applyBorder="1" applyAlignment="1" applyProtection="1">
      <alignment horizontal="left" vertical="center"/>
      <protection hidden="1"/>
    </xf>
    <xf numFmtId="0" fontId="66" fillId="0" borderId="1" xfId="0" applyFont="1" applyBorder="1" applyAlignment="1" applyProtection="1">
      <alignment horizontal="left" vertical="center" wrapText="1"/>
      <protection hidden="1"/>
    </xf>
    <xf numFmtId="0" fontId="68" fillId="0" borderId="0" xfId="0" applyFont="1" applyBorder="1" applyAlignment="1" applyProtection="1">
      <alignment horizontal="left" vertical="center" wrapText="1"/>
      <protection hidden="1"/>
    </xf>
    <xf numFmtId="0" fontId="68" fillId="0" borderId="8" xfId="0" applyFont="1" applyBorder="1" applyAlignment="1" applyProtection="1">
      <alignment horizontal="left" vertical="center" wrapText="1"/>
      <protection hidden="1"/>
    </xf>
    <xf numFmtId="0" fontId="45" fillId="0" borderId="2" xfId="0" applyFont="1" applyBorder="1" applyAlignment="1" applyProtection="1">
      <alignment horizontal="left" vertical="center" wrapText="1"/>
      <protection hidden="1"/>
    </xf>
    <xf numFmtId="0" fontId="45" fillId="0" borderId="6" xfId="0" applyFont="1" applyBorder="1" applyAlignment="1" applyProtection="1">
      <alignment horizontal="left" vertical="center" wrapText="1"/>
      <protection hidden="1"/>
    </xf>
    <xf numFmtId="0" fontId="45" fillId="0" borderId="1" xfId="0" applyFont="1" applyBorder="1" applyAlignment="1" applyProtection="1">
      <alignment horizontal="left" vertical="center" wrapText="1"/>
      <protection hidden="1"/>
    </xf>
    <xf numFmtId="0" fontId="45" fillId="0" borderId="9" xfId="0" applyFont="1" applyBorder="1" applyAlignment="1" applyProtection="1">
      <alignment horizontal="left" vertical="center" wrapText="1"/>
      <protection hidden="1"/>
    </xf>
    <xf numFmtId="0" fontId="45" fillId="0" borderId="1" xfId="0" applyFont="1" applyBorder="1" applyAlignment="1" applyProtection="1">
      <alignment horizontal="right" vertical="center"/>
      <protection hidden="1"/>
    </xf>
    <xf numFmtId="0" fontId="65" fillId="0" borderId="1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55" fillId="0" borderId="1" xfId="0" applyFont="1" applyBorder="1" applyAlignment="1" applyProtection="1">
      <alignment horizontal="left" vertical="center" wrapText="1"/>
      <protection hidden="1"/>
    </xf>
    <xf numFmtId="0" fontId="55" fillId="0" borderId="1" xfId="0" applyFont="1" applyBorder="1" applyAlignment="1" applyProtection="1">
      <alignment horizontal="right" vertical="center"/>
      <protection hidden="1"/>
    </xf>
    <xf numFmtId="164" fontId="92" fillId="0" borderId="1" xfId="0" applyNumberFormat="1" applyFont="1" applyBorder="1" applyAlignment="1" applyProtection="1">
      <alignment horizontal="right" vertical="center"/>
      <protection hidden="1"/>
    </xf>
    <xf numFmtId="0" fontId="113" fillId="0" borderId="1" xfId="0" applyFont="1" applyBorder="1" applyAlignment="1" applyProtection="1">
      <alignment horizontal="right" vertical="center"/>
      <protection hidden="1"/>
    </xf>
    <xf numFmtId="164" fontId="115" fillId="0" borderId="1" xfId="0" applyNumberFormat="1" applyFont="1" applyBorder="1" applyAlignment="1" applyProtection="1">
      <alignment horizontal="right" vertical="center"/>
      <protection hidden="1"/>
    </xf>
    <xf numFmtId="164" fontId="87" fillId="0" borderId="1" xfId="0" applyNumberFormat="1" applyFont="1" applyBorder="1" applyAlignment="1" applyProtection="1">
      <alignment horizontal="right" vertical="center"/>
      <protection hidden="1"/>
    </xf>
    <xf numFmtId="0" fontId="113" fillId="0" borderId="1" xfId="0" applyFont="1" applyBorder="1" applyAlignment="1" applyProtection="1">
      <alignment horizontal="left" vertical="center" wrapText="1"/>
      <protection hidden="1"/>
    </xf>
    <xf numFmtId="164" fontId="114" fillId="0" borderId="1" xfId="0" applyNumberFormat="1" applyFont="1" applyBorder="1" applyAlignment="1" applyProtection="1">
      <alignment horizontal="right" vertical="center"/>
      <protection hidden="1"/>
    </xf>
    <xf numFmtId="0" fontId="56" fillId="0" borderId="1" xfId="0" applyFont="1" applyBorder="1" applyAlignment="1" applyProtection="1">
      <alignment horizontal="right" vertical="center"/>
      <protection hidden="1"/>
    </xf>
    <xf numFmtId="164" fontId="62" fillId="0" borderId="1" xfId="0" applyNumberFormat="1" applyFont="1" applyBorder="1" applyAlignment="1" applyProtection="1">
      <alignment horizontal="right" vertical="center"/>
      <protection hidden="1"/>
    </xf>
    <xf numFmtId="0" fontId="56" fillId="0" borderId="1" xfId="0" applyFont="1" applyBorder="1" applyAlignment="1" applyProtection="1">
      <alignment horizontal="left" vertical="center" wrapText="1"/>
      <protection hidden="1"/>
    </xf>
    <xf numFmtId="164" fontId="58" fillId="0" borderId="1" xfId="0" applyNumberFormat="1" applyFont="1" applyBorder="1" applyAlignment="1" applyProtection="1">
      <alignment horizontal="right" vertical="center"/>
      <protection hidden="1"/>
    </xf>
    <xf numFmtId="164" fontId="61" fillId="0" borderId="1" xfId="0" applyNumberFormat="1" applyFont="1" applyBorder="1" applyAlignment="1" applyProtection="1">
      <alignment horizontal="right" vertical="center"/>
      <protection hidden="1"/>
    </xf>
    <xf numFmtId="0" fontId="67" fillId="0" borderId="1" xfId="0" applyFont="1" applyBorder="1" applyAlignment="1" applyProtection="1">
      <alignment horizontal="right" vertical="center"/>
      <protection hidden="1"/>
    </xf>
    <xf numFmtId="164" fontId="60" fillId="0" borderId="1" xfId="0" applyNumberFormat="1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164" fontId="59" fillId="0" borderId="1" xfId="0" applyNumberFormat="1" applyFont="1" applyBorder="1" applyAlignment="1" applyProtection="1">
      <alignment horizontal="right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67" fillId="0" borderId="1" xfId="0" applyFont="1" applyBorder="1" applyAlignment="1" applyProtection="1">
      <alignment horizontal="left" vertical="center" wrapText="1"/>
      <protection hidden="1"/>
    </xf>
    <xf numFmtId="164" fontId="57" fillId="0" borderId="1" xfId="0" applyNumberFormat="1" applyFont="1" applyBorder="1" applyAlignment="1" applyProtection="1">
      <alignment horizontal="right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65" fillId="0" borderId="1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2" fontId="61" fillId="0" borderId="9" xfId="0" applyNumberFormat="1" applyFont="1" applyBorder="1" applyAlignment="1" applyProtection="1">
      <alignment horizontal="right" vertical="center"/>
      <protection hidden="1"/>
    </xf>
    <xf numFmtId="2" fontId="61" fillId="0" borderId="13" xfId="0" applyNumberFormat="1" applyFont="1" applyBorder="1" applyAlignment="1" applyProtection="1">
      <alignment horizontal="right" vertical="center"/>
      <protection hidden="1"/>
    </xf>
    <xf numFmtId="2" fontId="61" fillId="0" borderId="10" xfId="0" applyNumberFormat="1" applyFont="1" applyBorder="1" applyAlignment="1" applyProtection="1">
      <alignment horizontal="right" vertical="center"/>
      <protection hidden="1"/>
    </xf>
    <xf numFmtId="0" fontId="117" fillId="0" borderId="0" xfId="0" applyFont="1" applyAlignment="1" applyProtection="1">
      <alignment horizontal="center" vertical="center"/>
      <protection hidden="1"/>
    </xf>
    <xf numFmtId="165" fontId="117" fillId="0" borderId="0" xfId="0" applyNumberFormat="1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2" fontId="62" fillId="0" borderId="9" xfId="0" applyNumberFormat="1" applyFont="1" applyBorder="1" applyAlignment="1" applyProtection="1">
      <alignment horizontal="right" vertical="center"/>
      <protection hidden="1"/>
    </xf>
    <xf numFmtId="2" fontId="62" fillId="0" borderId="13" xfId="0" applyNumberFormat="1" applyFont="1" applyBorder="1" applyAlignment="1" applyProtection="1">
      <alignment horizontal="right" vertical="center"/>
      <protection hidden="1"/>
    </xf>
    <xf numFmtId="2" fontId="62" fillId="0" borderId="10" xfId="0" applyNumberFormat="1" applyFont="1" applyBorder="1" applyAlignment="1" applyProtection="1">
      <alignment horizontal="right" vertical="center"/>
      <protection hidden="1"/>
    </xf>
    <xf numFmtId="2" fontId="59" fillId="0" borderId="9" xfId="0" applyNumberFormat="1" applyFont="1" applyBorder="1" applyAlignment="1" applyProtection="1">
      <alignment horizontal="right" vertical="center"/>
      <protection hidden="1"/>
    </xf>
    <xf numFmtId="2" fontId="59" fillId="0" borderId="13" xfId="0" applyNumberFormat="1" applyFont="1" applyBorder="1" applyAlignment="1" applyProtection="1">
      <alignment horizontal="right" vertical="center"/>
      <protection hidden="1"/>
    </xf>
    <xf numFmtId="2" fontId="59" fillId="0" borderId="10" xfId="0" applyNumberFormat="1" applyFont="1" applyBorder="1" applyAlignment="1" applyProtection="1">
      <alignment horizontal="right" vertical="center"/>
      <protection hidden="1"/>
    </xf>
    <xf numFmtId="2" fontId="60" fillId="0" borderId="9" xfId="0" applyNumberFormat="1" applyFont="1" applyBorder="1" applyAlignment="1" applyProtection="1">
      <alignment horizontal="right" vertical="center"/>
      <protection hidden="1"/>
    </xf>
    <xf numFmtId="2" fontId="60" fillId="0" borderId="13" xfId="0" applyNumberFormat="1" applyFont="1" applyBorder="1" applyAlignment="1" applyProtection="1">
      <alignment horizontal="right" vertical="center"/>
      <protection hidden="1"/>
    </xf>
    <xf numFmtId="2" fontId="60" fillId="0" borderId="10" xfId="0" applyNumberFormat="1" applyFont="1" applyBorder="1" applyAlignment="1" applyProtection="1">
      <alignment horizontal="right" vertical="center"/>
      <protection hidden="1"/>
    </xf>
    <xf numFmtId="2" fontId="63" fillId="0" borderId="9" xfId="0" applyNumberFormat="1" applyFont="1" applyBorder="1" applyAlignment="1" applyProtection="1">
      <alignment horizontal="right" vertical="center"/>
      <protection hidden="1"/>
    </xf>
    <xf numFmtId="2" fontId="63" fillId="0" borderId="13" xfId="0" applyNumberFormat="1" applyFont="1" applyBorder="1" applyAlignment="1" applyProtection="1">
      <alignment horizontal="right" vertical="center"/>
      <protection hidden="1"/>
    </xf>
    <xf numFmtId="2" fontId="63" fillId="0" borderId="10" xfId="0" applyNumberFormat="1" applyFont="1" applyBorder="1" applyAlignment="1" applyProtection="1">
      <alignment horizontal="right" vertical="center"/>
      <protection hidden="1"/>
    </xf>
    <xf numFmtId="2" fontId="64" fillId="0" borderId="9" xfId="0" applyNumberFormat="1" applyFont="1" applyBorder="1" applyAlignment="1" applyProtection="1">
      <alignment horizontal="right" vertical="center"/>
      <protection hidden="1"/>
    </xf>
    <xf numFmtId="2" fontId="64" fillId="0" borderId="13" xfId="0" applyNumberFormat="1" applyFont="1" applyBorder="1" applyAlignment="1" applyProtection="1">
      <alignment horizontal="right" vertical="center"/>
      <protection hidden="1"/>
    </xf>
    <xf numFmtId="2" fontId="64" fillId="0" borderId="10" xfId="0" applyNumberFormat="1" applyFont="1" applyBorder="1" applyAlignment="1" applyProtection="1">
      <alignment horizontal="right" vertical="center"/>
      <protection hidden="1"/>
    </xf>
    <xf numFmtId="2" fontId="59" fillId="0" borderId="1" xfId="0" applyNumberFormat="1" applyFont="1" applyBorder="1" applyAlignment="1" applyProtection="1">
      <alignment horizontal="right" vertical="center"/>
      <protection hidden="1"/>
    </xf>
    <xf numFmtId="2" fontId="60" fillId="0" borderId="1" xfId="0" applyNumberFormat="1" applyFont="1" applyBorder="1" applyAlignment="1" applyProtection="1">
      <alignment horizontal="right" vertical="center"/>
      <protection hidden="1"/>
    </xf>
    <xf numFmtId="1" fontId="62" fillId="0" borderId="1" xfId="0" applyNumberFormat="1" applyFont="1" applyBorder="1" applyAlignment="1" applyProtection="1">
      <alignment horizontal="right" vertical="center"/>
      <protection hidden="1"/>
    </xf>
    <xf numFmtId="0" fontId="0" fillId="20" borderId="0" xfId="0" applyFill="1" applyAlignment="1" applyProtection="1">
      <alignment horizontal="center"/>
      <protection hidden="1"/>
    </xf>
    <xf numFmtId="0" fontId="69" fillId="20" borderId="0" xfId="0" applyFont="1" applyFill="1" applyAlignment="1" applyProtection="1">
      <alignment horizontal="center" vertical="center"/>
      <protection hidden="1"/>
    </xf>
    <xf numFmtId="0" fontId="69" fillId="20" borderId="11" xfId="0" applyFont="1" applyFill="1" applyBorder="1" applyAlignment="1" applyProtection="1">
      <alignment horizontal="left" vertical="center"/>
      <protection hidden="1"/>
    </xf>
    <xf numFmtId="164" fontId="70" fillId="20" borderId="1" xfId="0" applyNumberFormat="1" applyFont="1" applyFill="1" applyBorder="1" applyAlignment="1" applyProtection="1">
      <alignment horizontal="center" vertical="top" textRotation="90"/>
      <protection hidden="1"/>
    </xf>
    <xf numFmtId="164" fontId="7" fillId="20" borderId="9" xfId="0" applyNumberFormat="1" applyFont="1" applyFill="1" applyBorder="1" applyAlignment="1" applyProtection="1">
      <alignment horizontal="center" vertical="top" textRotation="90"/>
      <protection hidden="1"/>
    </xf>
    <xf numFmtId="164" fontId="7" fillId="20" borderId="10" xfId="0" applyNumberFormat="1" applyFont="1" applyFill="1" applyBorder="1" applyAlignment="1" applyProtection="1">
      <alignment horizontal="center" vertical="top" textRotation="90"/>
      <protection hidden="1"/>
    </xf>
    <xf numFmtId="0" fontId="72" fillId="20" borderId="9" xfId="0" applyFont="1" applyFill="1" applyBorder="1" applyAlignment="1" applyProtection="1">
      <alignment horizontal="right" vertical="center"/>
      <protection hidden="1"/>
    </xf>
    <xf numFmtId="0" fontId="72" fillId="20" borderId="13" xfId="0" applyFont="1" applyFill="1" applyBorder="1" applyAlignment="1" applyProtection="1">
      <alignment horizontal="right" vertical="center"/>
      <protection hidden="1"/>
    </xf>
    <xf numFmtId="0" fontId="72" fillId="20" borderId="10" xfId="0" applyFont="1" applyFill="1" applyBorder="1" applyAlignment="1" applyProtection="1">
      <alignment horizontal="right" vertical="center"/>
      <protection hidden="1"/>
    </xf>
    <xf numFmtId="0" fontId="6" fillId="20" borderId="9" xfId="0" applyFont="1" applyFill="1" applyBorder="1" applyAlignment="1" applyProtection="1">
      <alignment horizontal="left" vertical="center" wrapText="1"/>
      <protection hidden="1"/>
    </xf>
    <xf numFmtId="0" fontId="6" fillId="20" borderId="13" xfId="0" applyFont="1" applyFill="1" applyBorder="1" applyAlignment="1" applyProtection="1">
      <alignment horizontal="left" vertical="center" wrapText="1"/>
      <protection hidden="1"/>
    </xf>
    <xf numFmtId="0" fontId="6" fillId="20" borderId="10" xfId="0" applyFont="1" applyFill="1" applyBorder="1" applyAlignment="1" applyProtection="1">
      <alignment horizontal="left" vertical="center" wrapText="1"/>
      <protection hidden="1"/>
    </xf>
    <xf numFmtId="0" fontId="74" fillId="20" borderId="1" xfId="0" applyFont="1" applyFill="1" applyBorder="1" applyAlignment="1" applyProtection="1">
      <alignment horizontal="center" vertical="center"/>
      <protection hidden="1"/>
    </xf>
    <xf numFmtId="0" fontId="69" fillId="20" borderId="1" xfId="0" applyFont="1" applyFill="1" applyBorder="1" applyAlignment="1" applyProtection="1">
      <alignment horizontal="center" vertical="center"/>
      <protection hidden="1"/>
    </xf>
    <xf numFmtId="0" fontId="71" fillId="20" borderId="0" xfId="0" applyFont="1" applyFill="1" applyAlignment="1" applyProtection="1">
      <alignment horizontal="center" vertical="center"/>
      <protection hidden="1"/>
    </xf>
    <xf numFmtId="0" fontId="116" fillId="20" borderId="0" xfId="0" applyFont="1" applyFill="1" applyAlignment="1" applyProtection="1">
      <alignment horizontal="center" vertical="center"/>
      <protection hidden="1"/>
    </xf>
    <xf numFmtId="0" fontId="5" fillId="20" borderId="0" xfId="0" applyFont="1" applyFill="1" applyAlignment="1" applyProtection="1">
      <alignment horizontal="center" vertical="center"/>
      <protection hidden="1"/>
    </xf>
    <xf numFmtId="0" fontId="5" fillId="20" borderId="12" xfId="0" applyFont="1" applyFill="1" applyBorder="1" applyAlignment="1" applyProtection="1">
      <alignment horizontal="center" vertical="center"/>
      <protection hidden="1"/>
    </xf>
    <xf numFmtId="0" fontId="5" fillId="20" borderId="1" xfId="0" applyFont="1" applyFill="1" applyBorder="1" applyAlignment="1" applyProtection="1">
      <alignment horizontal="center" vertical="center" wrapText="1"/>
      <protection hidden="1"/>
    </xf>
    <xf numFmtId="0" fontId="5" fillId="20" borderId="1" xfId="0" applyFont="1" applyFill="1" applyBorder="1" applyAlignment="1" applyProtection="1">
      <alignment horizontal="center" vertical="center"/>
      <protection hidden="1"/>
    </xf>
    <xf numFmtId="0" fontId="71" fillId="20" borderId="1" xfId="0" applyFont="1" applyFill="1" applyBorder="1" applyAlignment="1" applyProtection="1">
      <alignment horizontal="center" vertical="center"/>
      <protection hidden="1"/>
    </xf>
    <xf numFmtId="0" fontId="6" fillId="20" borderId="1" xfId="0" applyFont="1" applyFill="1" applyBorder="1" applyAlignment="1" applyProtection="1">
      <alignment horizontal="center" vertical="center"/>
      <protection hidden="1"/>
    </xf>
    <xf numFmtId="0" fontId="117" fillId="20" borderId="1" xfId="0" applyFont="1" applyFill="1" applyBorder="1" applyAlignment="1" applyProtection="1">
      <alignment horizontal="center" vertical="center"/>
      <protection hidden="1"/>
    </xf>
    <xf numFmtId="0" fontId="71" fillId="20" borderId="1" xfId="0" applyFont="1" applyFill="1" applyBorder="1" applyAlignment="1" applyProtection="1">
      <alignment horizontal="left" vertical="center" wrapText="1"/>
      <protection hidden="1"/>
    </xf>
    <xf numFmtId="0" fontId="11" fillId="20" borderId="1" xfId="0" applyFont="1" applyFill="1" applyBorder="1" applyAlignment="1" applyProtection="1">
      <alignment horizontal="center" vertical="center"/>
      <protection hidden="1"/>
    </xf>
    <xf numFmtId="0" fontId="73" fillId="20" borderId="9" xfId="0" applyFont="1" applyFill="1" applyBorder="1" applyAlignment="1" applyProtection="1">
      <alignment horizontal="right" vertical="center"/>
      <protection hidden="1"/>
    </xf>
    <xf numFmtId="0" fontId="73" fillId="20" borderId="13" xfId="0" applyFont="1" applyFill="1" applyBorder="1" applyAlignment="1" applyProtection="1">
      <alignment horizontal="right" vertical="center"/>
      <protection hidden="1"/>
    </xf>
    <xf numFmtId="0" fontId="73" fillId="20" borderId="10" xfId="0" applyFont="1" applyFill="1" applyBorder="1" applyAlignment="1" applyProtection="1">
      <alignment horizontal="right" vertical="center"/>
      <protection hidden="1"/>
    </xf>
    <xf numFmtId="165" fontId="11" fillId="20" borderId="9" xfId="0" applyNumberFormat="1" applyFont="1" applyFill="1" applyBorder="1" applyAlignment="1" applyProtection="1">
      <alignment horizontal="center" vertical="center"/>
      <protection hidden="1"/>
    </xf>
    <xf numFmtId="165" fontId="11" fillId="20" borderId="13" xfId="0" applyNumberFormat="1" applyFont="1" applyFill="1" applyBorder="1" applyAlignment="1" applyProtection="1">
      <alignment horizontal="center" vertical="center"/>
      <protection hidden="1"/>
    </xf>
    <xf numFmtId="165" fontId="11" fillId="20" borderId="10" xfId="0" applyNumberFormat="1" applyFont="1" applyFill="1" applyBorder="1" applyAlignment="1" applyProtection="1">
      <alignment horizontal="center" vertical="center"/>
      <protection hidden="1"/>
    </xf>
    <xf numFmtId="0" fontId="6" fillId="20" borderId="9" xfId="0" applyFont="1" applyFill="1" applyBorder="1" applyAlignment="1" applyProtection="1">
      <alignment horizontal="center" vertical="center"/>
      <protection hidden="1"/>
    </xf>
    <xf numFmtId="0" fontId="6" fillId="20" borderId="13" xfId="0" applyFont="1" applyFill="1" applyBorder="1" applyAlignment="1" applyProtection="1">
      <alignment horizontal="center" vertical="center"/>
      <protection hidden="1"/>
    </xf>
    <xf numFmtId="0" fontId="6" fillId="20" borderId="10" xfId="0" applyFont="1" applyFill="1" applyBorder="1" applyAlignment="1" applyProtection="1">
      <alignment horizontal="center" vertical="center"/>
      <protection hidden="1"/>
    </xf>
    <xf numFmtId="0" fontId="6" fillId="20" borderId="1" xfId="0" applyFont="1" applyFill="1" applyBorder="1" applyAlignment="1" applyProtection="1">
      <alignment horizontal="center" vertical="center" wrapText="1"/>
      <protection hidden="1"/>
    </xf>
    <xf numFmtId="0" fontId="74" fillId="20" borderId="1" xfId="0" applyFont="1" applyFill="1" applyBorder="1" applyAlignment="1" applyProtection="1">
      <alignment horizontal="center" vertical="center" textRotation="90" wrapText="1"/>
      <protection hidden="1"/>
    </xf>
    <xf numFmtId="0" fontId="6" fillId="20" borderId="1" xfId="0" applyFont="1" applyFill="1" applyBorder="1" applyAlignment="1" applyProtection="1">
      <alignment horizontal="center" vertical="center" textRotation="90" wrapText="1"/>
      <protection hidden="1"/>
    </xf>
    <xf numFmtId="0" fontId="6" fillId="20" borderId="1" xfId="0" applyFont="1" applyFill="1" applyBorder="1" applyAlignment="1" applyProtection="1">
      <alignment horizontal="center" vertical="center" textRotation="90"/>
      <protection hidden="1"/>
    </xf>
    <xf numFmtId="2" fontId="70" fillId="20" borderId="1" xfId="0" applyNumberFormat="1" applyFont="1" applyFill="1" applyBorder="1" applyAlignment="1" applyProtection="1">
      <alignment horizontal="right" vertical="center"/>
      <protection hidden="1"/>
    </xf>
    <xf numFmtId="0" fontId="0" fillId="20" borderId="1" xfId="0" applyFill="1" applyBorder="1" applyAlignment="1" applyProtection="1">
      <alignment horizontal="center"/>
      <protection hidden="1"/>
    </xf>
    <xf numFmtId="2" fontId="117" fillId="20" borderId="9" xfId="0" applyNumberFormat="1" applyFont="1" applyFill="1" applyBorder="1" applyAlignment="1" applyProtection="1">
      <alignment horizontal="center" vertical="center"/>
      <protection hidden="1"/>
    </xf>
    <xf numFmtId="2" fontId="117" fillId="20" borderId="13" xfId="0" applyNumberFormat="1" applyFont="1" applyFill="1" applyBorder="1" applyAlignment="1" applyProtection="1">
      <alignment horizontal="center" vertical="center"/>
      <protection hidden="1"/>
    </xf>
    <xf numFmtId="2" fontId="117" fillId="20" borderId="10" xfId="0" applyNumberFormat="1" applyFont="1" applyFill="1" applyBorder="1" applyAlignment="1" applyProtection="1">
      <alignment horizontal="center" vertical="center"/>
      <protection hidden="1"/>
    </xf>
    <xf numFmtId="0" fontId="5" fillId="20" borderId="9" xfId="0" applyFont="1" applyFill="1" applyBorder="1" applyAlignment="1" applyProtection="1">
      <alignment horizontal="left" vertical="center" wrapText="1"/>
      <protection hidden="1"/>
    </xf>
    <xf numFmtId="0" fontId="5" fillId="20" borderId="13" xfId="0" applyFont="1" applyFill="1" applyBorder="1" applyAlignment="1" applyProtection="1">
      <alignment horizontal="left" vertical="center" wrapText="1"/>
      <protection hidden="1"/>
    </xf>
    <xf numFmtId="0" fontId="5" fillId="20" borderId="10" xfId="0" applyFont="1" applyFill="1" applyBorder="1" applyAlignment="1" applyProtection="1">
      <alignment horizontal="left" vertical="center" wrapText="1"/>
      <protection hidden="1"/>
    </xf>
    <xf numFmtId="2" fontId="70" fillId="20" borderId="9" xfId="0" applyNumberFormat="1" applyFont="1" applyFill="1" applyBorder="1" applyAlignment="1" applyProtection="1">
      <alignment horizontal="right" vertical="center"/>
      <protection hidden="1"/>
    </xf>
    <xf numFmtId="2" fontId="70" fillId="20" borderId="13" xfId="0" applyNumberFormat="1" applyFont="1" applyFill="1" applyBorder="1" applyAlignment="1" applyProtection="1">
      <alignment horizontal="right" vertical="center"/>
      <protection hidden="1"/>
    </xf>
    <xf numFmtId="2" fontId="10" fillId="20" borderId="1" xfId="0" applyNumberFormat="1" applyFont="1" applyFill="1" applyBorder="1" applyAlignment="1" applyProtection="1">
      <alignment horizontal="right" vertical="center"/>
      <protection hidden="1"/>
    </xf>
    <xf numFmtId="0" fontId="10" fillId="20" borderId="1" xfId="0" applyFont="1" applyFill="1" applyBorder="1" applyAlignment="1" applyProtection="1">
      <alignment horizontal="right" vertical="center"/>
      <protection hidden="1"/>
    </xf>
    <xf numFmtId="2" fontId="117" fillId="20" borderId="9" xfId="0" applyNumberFormat="1" applyFont="1" applyFill="1" applyBorder="1" applyAlignment="1" applyProtection="1">
      <alignment horizontal="right" vertical="center"/>
      <protection hidden="1"/>
    </xf>
    <xf numFmtId="2" fontId="117" fillId="20" borderId="13" xfId="0" applyNumberFormat="1" applyFont="1" applyFill="1" applyBorder="1" applyAlignment="1" applyProtection="1">
      <alignment horizontal="right" vertical="center"/>
      <protection hidden="1"/>
    </xf>
    <xf numFmtId="2" fontId="117" fillId="20" borderId="10" xfId="0" applyNumberFormat="1" applyFont="1" applyFill="1" applyBorder="1" applyAlignment="1" applyProtection="1">
      <alignment horizontal="right" vertical="center"/>
      <protection hidden="1"/>
    </xf>
    <xf numFmtId="0" fontId="5" fillId="20" borderId="4" xfId="0" applyFont="1" applyFill="1" applyBorder="1" applyAlignment="1" applyProtection="1">
      <alignment horizontal="center" vertical="center"/>
      <protection hidden="1"/>
    </xf>
    <xf numFmtId="0" fontId="5" fillId="20" borderId="11" xfId="0" applyFont="1" applyFill="1" applyBorder="1" applyAlignment="1" applyProtection="1">
      <alignment horizontal="center" vertical="center"/>
      <protection hidden="1"/>
    </xf>
    <xf numFmtId="0" fontId="5" fillId="20" borderId="5" xfId="0" applyFont="1" applyFill="1" applyBorder="1" applyAlignment="1" applyProtection="1">
      <alignment horizontal="center" vertical="center"/>
      <protection hidden="1"/>
    </xf>
    <xf numFmtId="0" fontId="5" fillId="20" borderId="6" xfId="0" applyFont="1" applyFill="1" applyBorder="1" applyAlignment="1" applyProtection="1">
      <alignment horizontal="center" vertical="center"/>
      <protection hidden="1"/>
    </xf>
    <xf numFmtId="0" fontId="5" fillId="20" borderId="7" xfId="0" applyFont="1" applyFill="1" applyBorder="1" applyAlignment="1" applyProtection="1">
      <alignment horizontal="center" vertical="center"/>
      <protection hidden="1"/>
    </xf>
    <xf numFmtId="0" fontId="6" fillId="20" borderId="1" xfId="0" applyFont="1" applyFill="1" applyBorder="1" applyAlignment="1" applyProtection="1">
      <alignment horizontal="center"/>
      <protection hidden="1"/>
    </xf>
    <xf numFmtId="0" fontId="5" fillId="20" borderId="4" xfId="0" applyFont="1" applyFill="1" applyBorder="1" applyAlignment="1" applyProtection="1">
      <alignment horizontal="center" vertical="center" wrapText="1"/>
      <protection hidden="1"/>
    </xf>
    <xf numFmtId="0" fontId="5" fillId="20" borderId="11" xfId="0" applyFont="1" applyFill="1" applyBorder="1" applyAlignment="1" applyProtection="1">
      <alignment horizontal="center" vertical="center" wrapText="1"/>
      <protection hidden="1"/>
    </xf>
    <xf numFmtId="0" fontId="5" fillId="20" borderId="5" xfId="0" applyFont="1" applyFill="1" applyBorder="1" applyAlignment="1" applyProtection="1">
      <alignment horizontal="center" vertical="center" wrapText="1"/>
      <protection hidden="1"/>
    </xf>
    <xf numFmtId="0" fontId="5" fillId="20" borderId="6" xfId="0" applyFont="1" applyFill="1" applyBorder="1" applyAlignment="1" applyProtection="1">
      <alignment horizontal="center" vertical="center" wrapText="1"/>
      <protection hidden="1"/>
    </xf>
    <xf numFmtId="0" fontId="5" fillId="20" borderId="12" xfId="0" applyFont="1" applyFill="1" applyBorder="1" applyAlignment="1" applyProtection="1">
      <alignment horizontal="center" vertical="center" wrapText="1"/>
      <protection hidden="1"/>
    </xf>
    <xf numFmtId="0" fontId="5" fillId="20" borderId="7" xfId="0" applyFont="1" applyFill="1" applyBorder="1" applyAlignment="1" applyProtection="1">
      <alignment horizontal="center" vertical="center" wrapText="1"/>
      <protection hidden="1"/>
    </xf>
    <xf numFmtId="164" fontId="10" fillId="20" borderId="1" xfId="0" applyNumberFormat="1" applyFont="1" applyFill="1" applyBorder="1" applyAlignment="1" applyProtection="1">
      <alignment horizontal="center" vertical="top" textRotation="90"/>
      <protection hidden="1"/>
    </xf>
    <xf numFmtId="164" fontId="7" fillId="20" borderId="1" xfId="0" applyNumberFormat="1" applyFont="1" applyFill="1" applyBorder="1" applyAlignment="1" applyProtection="1">
      <alignment horizontal="center" vertical="top" textRotation="90"/>
      <protection hidden="1"/>
    </xf>
    <xf numFmtId="0" fontId="10" fillId="20" borderId="1" xfId="0" applyFont="1" applyFill="1" applyBorder="1" applyAlignment="1" applyProtection="1">
      <alignment horizontal="center" vertical="center" textRotation="90"/>
      <protection hidden="1"/>
    </xf>
    <xf numFmtId="0" fontId="70" fillId="20" borderId="1" xfId="0" applyFont="1" applyFill="1" applyBorder="1" applyAlignment="1" applyProtection="1">
      <alignment horizontal="center" vertical="center"/>
      <protection hidden="1"/>
    </xf>
    <xf numFmtId="49" fontId="0" fillId="20" borderId="1" xfId="0" applyNumberFormat="1" applyFont="1" applyFill="1" applyBorder="1" applyAlignment="1" applyProtection="1">
      <alignment horizontal="center" vertical="center"/>
      <protection hidden="1"/>
    </xf>
    <xf numFmtId="0" fontId="0" fillId="20" borderId="1" xfId="0" applyFont="1" applyFill="1" applyBorder="1" applyAlignment="1" applyProtection="1">
      <alignment horizontal="center" vertical="center"/>
      <protection hidden="1"/>
    </xf>
    <xf numFmtId="49" fontId="70" fillId="20" borderId="1" xfId="0" applyNumberFormat="1" applyFont="1" applyFill="1" applyBorder="1" applyAlignment="1" applyProtection="1">
      <alignment horizontal="center" vertical="center"/>
      <protection hidden="1"/>
    </xf>
    <xf numFmtId="0" fontId="0" fillId="20" borderId="9" xfId="0" applyFill="1" applyBorder="1" applyAlignment="1" applyProtection="1">
      <alignment horizontal="center"/>
      <protection hidden="1"/>
    </xf>
    <xf numFmtId="0" fontId="0" fillId="20" borderId="10" xfId="0" applyFill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 textRotation="90"/>
      <protection hidden="1"/>
    </xf>
    <xf numFmtId="0" fontId="6" fillId="0" borderId="3" xfId="0" applyFont="1" applyBorder="1" applyAlignment="1" applyProtection="1">
      <alignment horizontal="center" vertical="center" textRotation="90"/>
      <protection hidden="1"/>
    </xf>
    <xf numFmtId="0" fontId="6" fillId="0" borderId="2" xfId="0" applyFont="1" applyBorder="1" applyAlignment="1" applyProtection="1">
      <alignment horizontal="center" vertical="center" textRotation="90"/>
      <protection hidden="1"/>
    </xf>
    <xf numFmtId="49" fontId="70" fillId="0" borderId="4" xfId="0" applyNumberFormat="1" applyFont="1" applyBorder="1" applyAlignment="1" applyProtection="1">
      <alignment horizontal="center" vertical="center"/>
      <protection hidden="1"/>
    </xf>
    <xf numFmtId="49" fontId="70" fillId="0" borderId="5" xfId="0" applyNumberFormat="1" applyFont="1" applyBorder="1" applyAlignment="1" applyProtection="1">
      <alignment horizontal="center" vertical="center"/>
      <protection hidden="1"/>
    </xf>
    <xf numFmtId="49" fontId="70" fillId="0" borderId="6" xfId="0" applyNumberFormat="1" applyFont="1" applyBorder="1" applyAlignment="1" applyProtection="1">
      <alignment horizontal="center" vertical="center"/>
      <protection hidden="1"/>
    </xf>
    <xf numFmtId="49" fontId="70" fillId="0" borderId="7" xfId="0" applyNumberFormat="1" applyFont="1" applyBorder="1" applyAlignment="1" applyProtection="1">
      <alignment horizontal="center" vertical="center"/>
      <protection hidden="1"/>
    </xf>
    <xf numFmtId="49" fontId="70" fillId="0" borderId="9" xfId="0" applyNumberFormat="1" applyFont="1" applyBorder="1" applyAlignment="1" applyProtection="1">
      <alignment horizontal="center" vertical="center"/>
      <protection hidden="1"/>
    </xf>
    <xf numFmtId="49" fontId="70" fillId="0" borderId="13" xfId="0" applyNumberFormat="1" applyFont="1" applyBorder="1" applyAlignment="1" applyProtection="1">
      <alignment horizontal="center" vertical="center"/>
      <protection hidden="1"/>
    </xf>
    <xf numFmtId="49" fontId="70" fillId="0" borderId="10" xfId="0" applyNumberFormat="1" applyFont="1" applyBorder="1" applyAlignment="1" applyProtection="1">
      <alignment horizontal="center" vertical="center"/>
      <protection hidden="1"/>
    </xf>
    <xf numFmtId="0" fontId="69" fillId="0" borderId="9" xfId="0" applyFont="1" applyBorder="1" applyAlignment="1" applyProtection="1">
      <alignment horizontal="center" vertical="center"/>
      <protection hidden="1"/>
    </xf>
    <xf numFmtId="0" fontId="69" fillId="0" borderId="10" xfId="0" applyFont="1" applyBorder="1" applyAlignment="1" applyProtection="1">
      <alignment horizontal="center" vertical="center"/>
      <protection hidden="1"/>
    </xf>
    <xf numFmtId="49" fontId="0" fillId="0" borderId="9" xfId="0" applyNumberFormat="1" applyFont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118" fillId="0" borderId="9" xfId="0" applyFont="1" applyBorder="1" applyAlignment="1" applyProtection="1">
      <alignment horizontal="center" vertical="center"/>
      <protection hidden="1"/>
    </xf>
    <xf numFmtId="0" fontId="118" fillId="0" borderId="10" xfId="0" applyFont="1" applyBorder="1" applyAlignment="1" applyProtection="1">
      <alignment horizontal="center" vertical="center"/>
      <protection hidden="1"/>
    </xf>
    <xf numFmtId="2" fontId="118" fillId="0" borderId="9" xfId="0" applyNumberFormat="1" applyFont="1" applyBorder="1" applyAlignment="1" applyProtection="1">
      <alignment horizontal="center" vertical="top"/>
      <protection hidden="1"/>
    </xf>
    <xf numFmtId="2" fontId="118" fillId="0" borderId="10" xfId="0" applyNumberFormat="1" applyFont="1" applyBorder="1" applyAlignment="1" applyProtection="1">
      <alignment horizontal="center" vertical="top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74" fillId="0" borderId="4" xfId="0" applyFont="1" applyBorder="1" applyAlignment="1" applyProtection="1">
      <alignment horizontal="center" vertical="center" textRotation="90" wrapText="1"/>
      <protection hidden="1"/>
    </xf>
    <xf numFmtId="0" fontId="74" fillId="0" borderId="11" xfId="0" applyFont="1" applyBorder="1" applyAlignment="1" applyProtection="1">
      <alignment horizontal="center" vertical="center" textRotation="90" wrapText="1"/>
      <protection hidden="1"/>
    </xf>
    <xf numFmtId="0" fontId="74" fillId="0" borderId="5" xfId="0" applyFont="1" applyBorder="1" applyAlignment="1" applyProtection="1">
      <alignment horizontal="center" vertical="center" textRotation="90" wrapText="1"/>
      <protection hidden="1"/>
    </xf>
    <xf numFmtId="0" fontId="74" fillId="0" borderId="14" xfId="0" applyFont="1" applyBorder="1" applyAlignment="1" applyProtection="1">
      <alignment horizontal="center" vertical="center" textRotation="90" wrapText="1"/>
      <protection hidden="1"/>
    </xf>
    <xf numFmtId="0" fontId="74" fillId="0" borderId="0" xfId="0" applyFont="1" applyBorder="1" applyAlignment="1" applyProtection="1">
      <alignment horizontal="center" vertical="center" textRotation="90" wrapText="1"/>
      <protection hidden="1"/>
    </xf>
    <xf numFmtId="0" fontId="74" fillId="0" borderId="8" xfId="0" applyFont="1" applyBorder="1" applyAlignment="1" applyProtection="1">
      <alignment horizontal="center" vertical="center" textRotation="90" wrapText="1"/>
      <protection hidden="1"/>
    </xf>
    <xf numFmtId="0" fontId="74" fillId="0" borderId="6" xfId="0" applyFont="1" applyBorder="1" applyAlignment="1" applyProtection="1">
      <alignment horizontal="center" vertical="center" textRotation="90" wrapText="1"/>
      <protection hidden="1"/>
    </xf>
    <xf numFmtId="0" fontId="74" fillId="0" borderId="12" xfId="0" applyFont="1" applyBorder="1" applyAlignment="1" applyProtection="1">
      <alignment horizontal="center" vertical="center" textRotation="90" wrapText="1"/>
      <protection hidden="1"/>
    </xf>
    <xf numFmtId="0" fontId="74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6" fillId="0" borderId="5" xfId="0" applyFont="1" applyBorder="1" applyAlignment="1" applyProtection="1">
      <alignment horizontal="center" vertical="center" textRotation="90" wrapText="1"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6" fillId="0" borderId="8" xfId="0" applyFont="1" applyBorder="1" applyAlignment="1" applyProtection="1">
      <alignment horizontal="center" vertical="center" textRotation="90" wrapText="1"/>
      <protection hidden="1"/>
    </xf>
    <xf numFmtId="0" fontId="6" fillId="0" borderId="6" xfId="0" applyFont="1" applyBorder="1" applyAlignment="1" applyProtection="1">
      <alignment horizontal="center" vertical="center" textRotation="90" wrapText="1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center" vertical="center" textRotation="90" wrapText="1"/>
      <protection hidden="1"/>
    </xf>
    <xf numFmtId="0" fontId="6" fillId="0" borderId="12" xfId="0" applyFont="1" applyBorder="1" applyAlignment="1" applyProtection="1">
      <alignment horizontal="center" vertical="center" textRotation="90" wrapText="1"/>
      <protection hidden="1"/>
    </xf>
    <xf numFmtId="0" fontId="6" fillId="0" borderId="4" xfId="0" applyFont="1" applyBorder="1" applyAlignment="1" applyProtection="1">
      <alignment horizontal="center" vertical="center" textRotation="90"/>
      <protection hidden="1"/>
    </xf>
    <xf numFmtId="0" fontId="6" fillId="0" borderId="11" xfId="0" applyFont="1" applyBorder="1" applyAlignment="1" applyProtection="1">
      <alignment horizontal="center" vertical="center" textRotation="90"/>
      <protection hidden="1"/>
    </xf>
    <xf numFmtId="0" fontId="6" fillId="0" borderId="5" xfId="0" applyFont="1" applyBorder="1" applyAlignment="1" applyProtection="1">
      <alignment horizontal="center" vertical="center" textRotation="90"/>
      <protection hidden="1"/>
    </xf>
    <xf numFmtId="0" fontId="6" fillId="0" borderId="6" xfId="0" applyFont="1" applyBorder="1" applyAlignment="1" applyProtection="1">
      <alignment horizontal="center" vertical="center" textRotation="90"/>
      <protection hidden="1"/>
    </xf>
    <xf numFmtId="0" fontId="6" fillId="0" borderId="12" xfId="0" applyFont="1" applyBorder="1" applyAlignment="1" applyProtection="1">
      <alignment horizontal="center" vertical="center" textRotation="90"/>
      <protection hidden="1"/>
    </xf>
    <xf numFmtId="0" fontId="6" fillId="0" borderId="7" xfId="0" applyFont="1" applyBorder="1" applyAlignment="1" applyProtection="1">
      <alignment horizontal="center" vertical="center" textRotation="90"/>
      <protection hidden="1"/>
    </xf>
    <xf numFmtId="0" fontId="71" fillId="0" borderId="4" xfId="0" applyFont="1" applyBorder="1" applyAlignment="1" applyProtection="1">
      <alignment horizontal="center" vertical="center"/>
      <protection hidden="1"/>
    </xf>
    <xf numFmtId="0" fontId="71" fillId="0" borderId="11" xfId="0" applyFont="1" applyBorder="1" applyAlignment="1" applyProtection="1">
      <alignment horizontal="center" vertical="center"/>
      <protection hidden="1"/>
    </xf>
    <xf numFmtId="0" fontId="71" fillId="0" borderId="5" xfId="0" applyFont="1" applyBorder="1" applyAlignment="1" applyProtection="1">
      <alignment horizontal="center" vertical="center"/>
      <protection hidden="1"/>
    </xf>
    <xf numFmtId="0" fontId="71" fillId="0" borderId="14" xfId="0" applyFont="1" applyBorder="1" applyAlignment="1" applyProtection="1">
      <alignment horizontal="center" vertical="center"/>
      <protection hidden="1"/>
    </xf>
    <xf numFmtId="0" fontId="71" fillId="0" borderId="0" xfId="0" applyFont="1" applyBorder="1" applyAlignment="1" applyProtection="1">
      <alignment horizontal="center" vertical="center"/>
      <protection hidden="1"/>
    </xf>
    <xf numFmtId="0" fontId="71" fillId="0" borderId="8" xfId="0" applyFont="1" applyBorder="1" applyAlignment="1" applyProtection="1">
      <alignment horizontal="center" vertical="center"/>
      <protection hidden="1"/>
    </xf>
    <xf numFmtId="0" fontId="71" fillId="0" borderId="6" xfId="0" applyFont="1" applyBorder="1" applyAlignment="1" applyProtection="1">
      <alignment horizontal="center" vertical="center"/>
      <protection hidden="1"/>
    </xf>
    <xf numFmtId="0" fontId="71" fillId="0" borderId="12" xfId="0" applyFont="1" applyBorder="1" applyAlignment="1" applyProtection="1">
      <alignment horizontal="center" vertical="center"/>
      <protection hidden="1"/>
    </xf>
    <xf numFmtId="0" fontId="71" fillId="0" borderId="7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71" fillId="0" borderId="9" xfId="0" applyFont="1" applyBorder="1" applyAlignment="1" applyProtection="1">
      <alignment horizontal="center" vertical="center"/>
      <protection hidden="1"/>
    </xf>
    <xf numFmtId="0" fontId="71" fillId="0" borderId="13" xfId="0" applyFont="1" applyBorder="1" applyAlignment="1" applyProtection="1">
      <alignment horizontal="center" vertical="center"/>
      <protection hidden="1"/>
    </xf>
    <xf numFmtId="0" fontId="71" fillId="0" borderId="10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74" fillId="0" borderId="9" xfId="0" applyFont="1" applyBorder="1" applyAlignment="1" applyProtection="1">
      <alignment horizontal="center" vertical="center"/>
      <protection hidden="1"/>
    </xf>
    <xf numFmtId="0" fontId="74" fillId="0" borderId="10" xfId="0" applyFont="1" applyBorder="1" applyAlignment="1" applyProtection="1">
      <alignment horizontal="center" vertical="center"/>
      <protection hidden="1"/>
    </xf>
    <xf numFmtId="0" fontId="74" fillId="0" borderId="13" xfId="0" applyFont="1" applyBorder="1" applyAlignment="1" applyProtection="1">
      <alignment horizontal="center" vertical="center"/>
      <protection hidden="1"/>
    </xf>
    <xf numFmtId="0" fontId="74" fillId="0" borderId="9" xfId="0" applyFont="1" applyBorder="1" applyAlignment="1" applyProtection="1">
      <alignment horizontal="left" vertical="center" wrapText="1"/>
      <protection hidden="1"/>
    </xf>
    <xf numFmtId="0" fontId="74" fillId="0" borderId="13" xfId="0" applyFont="1" applyBorder="1" applyAlignment="1" applyProtection="1">
      <alignment horizontal="left" vertical="center" wrapText="1"/>
      <protection hidden="1"/>
    </xf>
    <xf numFmtId="0" fontId="74" fillId="0" borderId="10" xfId="0" applyFont="1" applyBorder="1" applyAlignment="1" applyProtection="1">
      <alignment horizontal="left" vertical="center" wrapText="1"/>
      <protection hidden="1"/>
    </xf>
    <xf numFmtId="0" fontId="6" fillId="20" borderId="9" xfId="0" applyFont="1" applyFill="1" applyBorder="1" applyAlignment="1" applyProtection="1">
      <alignment horizontal="center"/>
      <protection hidden="1"/>
    </xf>
    <xf numFmtId="0" fontId="6" fillId="20" borderId="13" xfId="0" applyFont="1" applyFill="1" applyBorder="1" applyAlignment="1" applyProtection="1">
      <alignment horizontal="center"/>
      <protection hidden="1"/>
    </xf>
    <xf numFmtId="0" fontId="6" fillId="20" borderId="10" xfId="0" applyFont="1" applyFill="1" applyBorder="1" applyAlignment="1" applyProtection="1">
      <alignment horizontal="center"/>
      <protection hidden="1"/>
    </xf>
    <xf numFmtId="0" fontId="139" fillId="2" borderId="0" xfId="0" applyFont="1" applyFill="1" applyAlignment="1" applyProtection="1">
      <alignment horizontal="center" vertical="center"/>
      <protection hidden="1"/>
    </xf>
    <xf numFmtId="0" fontId="140" fillId="2" borderId="0" xfId="0" applyFont="1" applyFill="1" applyAlignment="1" applyProtection="1">
      <alignment horizontal="center" vertical="center"/>
      <protection hidden="1"/>
    </xf>
    <xf numFmtId="0" fontId="64" fillId="29" borderId="55" xfId="0" applyFont="1" applyFill="1" applyBorder="1" applyAlignment="1" applyProtection="1">
      <alignment horizontal="center" vertical="center"/>
      <protection hidden="1"/>
    </xf>
    <xf numFmtId="0" fontId="64" fillId="29" borderId="56" xfId="0" applyFont="1" applyFill="1" applyBorder="1" applyAlignment="1" applyProtection="1">
      <alignment horizontal="center" vertical="center"/>
      <protection hidden="1"/>
    </xf>
    <xf numFmtId="0" fontId="64" fillId="29" borderId="57" xfId="0" applyFont="1" applyFill="1" applyBorder="1" applyAlignment="1" applyProtection="1">
      <alignment horizontal="center" vertical="center"/>
      <protection hidden="1"/>
    </xf>
    <xf numFmtId="0" fontId="64" fillId="20" borderId="0" xfId="0" applyFont="1" applyFill="1" applyAlignment="1" applyProtection="1">
      <alignment horizontal="center" vertical="center"/>
      <protection hidden="1"/>
    </xf>
    <xf numFmtId="0" fontId="141" fillId="26" borderId="67" xfId="0" applyFont="1" applyFill="1" applyBorder="1" applyAlignment="1" applyProtection="1">
      <alignment horizontal="center" vertical="center"/>
      <protection hidden="1"/>
    </xf>
    <xf numFmtId="0" fontId="141" fillId="26" borderId="68" xfId="0" applyFont="1" applyFill="1" applyBorder="1" applyAlignment="1" applyProtection="1">
      <alignment horizontal="center" vertical="center"/>
      <protection hidden="1"/>
    </xf>
    <xf numFmtId="0" fontId="141" fillId="26" borderId="69" xfId="0" applyFont="1" applyFill="1" applyBorder="1" applyAlignment="1" applyProtection="1">
      <alignment horizontal="center" vertical="center"/>
      <protection hidden="1"/>
    </xf>
    <xf numFmtId="0" fontId="60" fillId="17" borderId="58" xfId="0" applyFont="1" applyFill="1" applyBorder="1" applyAlignment="1" applyProtection="1">
      <alignment horizontal="center" vertical="center"/>
      <protection hidden="1"/>
    </xf>
    <xf numFmtId="0" fontId="60" fillId="17" borderId="59" xfId="0" applyFont="1" applyFill="1" applyBorder="1" applyAlignment="1" applyProtection="1">
      <alignment horizontal="center" vertical="center"/>
      <protection hidden="1"/>
    </xf>
    <xf numFmtId="0" fontId="60" fillId="17" borderId="60" xfId="0" applyFont="1" applyFill="1" applyBorder="1" applyAlignment="1" applyProtection="1">
      <alignment horizontal="center" vertical="center"/>
      <protection hidden="1"/>
    </xf>
    <xf numFmtId="0" fontId="62" fillId="17" borderId="61" xfId="0" applyFont="1" applyFill="1" applyBorder="1" applyAlignment="1" applyProtection="1">
      <alignment horizontal="center" vertical="center"/>
      <protection hidden="1"/>
    </xf>
    <xf numFmtId="0" fontId="62" fillId="17" borderId="62" xfId="0" applyFont="1" applyFill="1" applyBorder="1" applyAlignment="1" applyProtection="1">
      <alignment horizontal="center" vertical="center"/>
      <protection hidden="1"/>
    </xf>
    <xf numFmtId="0" fontId="62" fillId="17" borderId="63" xfId="0" applyFont="1" applyFill="1" applyBorder="1" applyAlignment="1" applyProtection="1">
      <alignment horizontal="center" vertical="center"/>
      <protection hidden="1"/>
    </xf>
    <xf numFmtId="0" fontId="120" fillId="19" borderId="58" xfId="0" applyFont="1" applyFill="1" applyBorder="1" applyAlignment="1" applyProtection="1">
      <alignment horizontal="center" vertical="center" wrapText="1"/>
      <protection hidden="1"/>
    </xf>
    <xf numFmtId="0" fontId="120" fillId="19" borderId="59" xfId="0" applyFont="1" applyFill="1" applyBorder="1" applyAlignment="1" applyProtection="1">
      <alignment horizontal="center" vertical="center" wrapText="1"/>
      <protection hidden="1"/>
    </xf>
    <xf numFmtId="0" fontId="120" fillId="19" borderId="60" xfId="0" applyFont="1" applyFill="1" applyBorder="1" applyAlignment="1" applyProtection="1">
      <alignment horizontal="center" vertical="center" wrapText="1"/>
      <protection hidden="1"/>
    </xf>
    <xf numFmtId="0" fontId="92" fillId="19" borderId="64" xfId="0" applyFont="1" applyFill="1" applyBorder="1" applyAlignment="1" applyProtection="1">
      <alignment horizontal="center" vertical="center" wrapText="1"/>
      <protection hidden="1"/>
    </xf>
    <xf numFmtId="0" fontId="92" fillId="19" borderId="65" xfId="0" applyFont="1" applyFill="1" applyBorder="1" applyAlignment="1" applyProtection="1">
      <alignment horizontal="center" vertical="center" wrapText="1"/>
      <protection hidden="1"/>
    </xf>
    <xf numFmtId="0" fontId="92" fillId="19" borderId="66" xfId="0" applyFont="1" applyFill="1" applyBorder="1" applyAlignment="1" applyProtection="1">
      <alignment horizontal="center" vertical="center" wrapText="1"/>
      <protection hidden="1"/>
    </xf>
    <xf numFmtId="0" fontId="93" fillId="16" borderId="70" xfId="0" applyFont="1" applyFill="1" applyBorder="1" applyAlignment="1" applyProtection="1">
      <alignment horizontal="center" vertical="center" wrapText="1"/>
      <protection hidden="1"/>
    </xf>
    <xf numFmtId="0" fontId="93" fillId="16" borderId="71" xfId="0" applyFont="1" applyFill="1" applyBorder="1" applyAlignment="1" applyProtection="1">
      <alignment horizontal="center" vertical="center" wrapText="1"/>
      <protection hidden="1"/>
    </xf>
    <xf numFmtId="0" fontId="93" fillId="16" borderId="72" xfId="0" applyFont="1" applyFill="1" applyBorder="1" applyAlignment="1" applyProtection="1">
      <alignment horizontal="center" vertical="center" wrapText="1"/>
      <protection hidden="1"/>
    </xf>
    <xf numFmtId="0" fontId="87" fillId="15" borderId="82" xfId="0" applyFont="1" applyFill="1" applyBorder="1" applyAlignment="1" applyProtection="1">
      <alignment horizontal="center" vertical="center" wrapText="1"/>
      <protection hidden="1"/>
    </xf>
    <xf numFmtId="0" fontId="87" fillId="15" borderId="83" xfId="0" applyFont="1" applyFill="1" applyBorder="1" applyAlignment="1" applyProtection="1">
      <alignment horizontal="center" vertical="center" wrapText="1"/>
      <protection hidden="1"/>
    </xf>
    <xf numFmtId="0" fontId="87" fillId="15" borderId="84" xfId="0" applyFont="1" applyFill="1" applyBorder="1" applyAlignment="1" applyProtection="1">
      <alignment horizontal="center" vertical="center" wrapText="1"/>
      <protection hidden="1"/>
    </xf>
    <xf numFmtId="0" fontId="60" fillId="24" borderId="67" xfId="0" applyFont="1" applyFill="1" applyBorder="1" applyAlignment="1" applyProtection="1">
      <alignment horizontal="center" vertical="center" wrapText="1"/>
      <protection hidden="1"/>
    </xf>
    <xf numFmtId="0" fontId="60" fillId="24" borderId="68" xfId="0" applyFont="1" applyFill="1" applyBorder="1" applyAlignment="1" applyProtection="1">
      <alignment horizontal="center" vertical="center" wrapText="1"/>
      <protection hidden="1"/>
    </xf>
    <xf numFmtId="0" fontId="60" fillId="24" borderId="69" xfId="0" applyFont="1" applyFill="1" applyBorder="1" applyAlignment="1" applyProtection="1">
      <alignment horizontal="center" vertical="center" wrapText="1"/>
      <protection hidden="1"/>
    </xf>
    <xf numFmtId="0" fontId="93" fillId="9" borderId="55" xfId="0" applyFont="1" applyFill="1" applyBorder="1" applyAlignment="1" applyProtection="1">
      <alignment horizontal="center" vertical="center"/>
      <protection hidden="1"/>
    </xf>
    <xf numFmtId="0" fontId="93" fillId="9" borderId="56" xfId="0" applyFont="1" applyFill="1" applyBorder="1" applyAlignment="1" applyProtection="1">
      <alignment horizontal="center" vertical="center"/>
      <protection hidden="1"/>
    </xf>
    <xf numFmtId="0" fontId="93" fillId="9" borderId="57" xfId="0" applyFont="1" applyFill="1" applyBorder="1" applyAlignment="1" applyProtection="1">
      <alignment horizontal="center" vertical="center"/>
      <protection hidden="1"/>
    </xf>
    <xf numFmtId="0" fontId="120" fillId="19" borderId="73" xfId="0" applyFont="1" applyFill="1" applyBorder="1" applyAlignment="1" applyProtection="1">
      <alignment horizontal="center" vertical="center" wrapText="1"/>
      <protection hidden="1"/>
    </xf>
    <xf numFmtId="0" fontId="120" fillId="19" borderId="74" xfId="0" applyFont="1" applyFill="1" applyBorder="1" applyAlignment="1" applyProtection="1">
      <alignment horizontal="center" vertical="center" wrapText="1"/>
      <protection hidden="1"/>
    </xf>
    <xf numFmtId="0" fontId="120" fillId="19" borderId="75" xfId="0" applyFont="1" applyFill="1" applyBorder="1" applyAlignment="1" applyProtection="1">
      <alignment horizontal="center" vertical="center" wrapText="1"/>
      <protection hidden="1"/>
    </xf>
    <xf numFmtId="0" fontId="87" fillId="29" borderId="76" xfId="0" applyFont="1" applyFill="1" applyBorder="1" applyAlignment="1" applyProtection="1">
      <alignment horizontal="center" vertical="center"/>
      <protection hidden="1"/>
    </xf>
    <xf numFmtId="0" fontId="87" fillId="29" borderId="77" xfId="0" applyFont="1" applyFill="1" applyBorder="1" applyAlignment="1" applyProtection="1">
      <alignment horizontal="center" vertical="center"/>
      <protection hidden="1"/>
    </xf>
    <xf numFmtId="0" fontId="87" fillId="29" borderId="78" xfId="0" applyFont="1" applyFill="1" applyBorder="1" applyAlignment="1" applyProtection="1">
      <alignment horizontal="center" vertical="center"/>
      <protection hidden="1"/>
    </xf>
    <xf numFmtId="0" fontId="92" fillId="14" borderId="79" xfId="0" applyFont="1" applyFill="1" applyBorder="1" applyAlignment="1" applyProtection="1">
      <alignment horizontal="center" vertical="center"/>
      <protection hidden="1"/>
    </xf>
    <xf numFmtId="0" fontId="92" fillId="14" borderId="80" xfId="0" applyFont="1" applyFill="1" applyBorder="1" applyAlignment="1" applyProtection="1">
      <alignment horizontal="center" vertical="center"/>
      <protection hidden="1"/>
    </xf>
    <xf numFmtId="0" fontId="92" fillId="14" borderId="81" xfId="0" applyFont="1" applyFill="1" applyBorder="1" applyAlignment="1" applyProtection="1">
      <alignment horizontal="center" vertical="center"/>
      <protection hidden="1"/>
    </xf>
    <xf numFmtId="0" fontId="5" fillId="20" borderId="0" xfId="0" applyFont="1" applyFill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hidden="1"/>
    </xf>
    <xf numFmtId="0" fontId="19" fillId="6" borderId="45" xfId="0" applyFont="1" applyFill="1" applyBorder="1" applyAlignment="1" applyProtection="1">
      <alignment horizontal="center"/>
      <protection hidden="1"/>
    </xf>
    <xf numFmtId="0" fontId="19" fillId="6" borderId="29" xfId="0" applyFont="1" applyFill="1" applyBorder="1" applyAlignment="1" applyProtection="1">
      <alignment horizontal="center"/>
      <protection hidden="1"/>
    </xf>
    <xf numFmtId="0" fontId="21" fillId="7" borderId="45" xfId="0" applyFont="1" applyFill="1" applyBorder="1" applyAlignment="1" applyProtection="1">
      <alignment horizontal="center"/>
      <protection hidden="1"/>
    </xf>
    <xf numFmtId="0" fontId="21" fillId="7" borderId="29" xfId="0" applyFont="1" applyFill="1" applyBorder="1" applyAlignment="1" applyProtection="1">
      <alignment horizontal="center"/>
      <protection hidden="1"/>
    </xf>
    <xf numFmtId="0" fontId="16" fillId="8" borderId="45" xfId="0" applyFont="1" applyFill="1" applyBorder="1" applyAlignment="1" applyProtection="1">
      <alignment horizontal="center"/>
      <protection hidden="1"/>
    </xf>
    <xf numFmtId="0" fontId="16" fillId="8" borderId="29" xfId="0" applyFont="1" applyFill="1" applyBorder="1" applyAlignment="1" applyProtection="1">
      <alignment horizontal="center"/>
      <protection hidden="1"/>
    </xf>
    <xf numFmtId="0" fontId="41" fillId="21" borderId="45" xfId="0" applyFont="1" applyFill="1" applyBorder="1" applyAlignment="1" applyProtection="1">
      <alignment horizontal="center"/>
      <protection hidden="1"/>
    </xf>
    <xf numFmtId="0" fontId="41" fillId="21" borderId="29" xfId="0" applyFont="1" applyFill="1" applyBorder="1" applyAlignment="1" applyProtection="1">
      <alignment horizontal="center"/>
      <protection hidden="1"/>
    </xf>
    <xf numFmtId="0" fontId="107" fillId="4" borderId="45" xfId="0" applyFont="1" applyFill="1" applyBorder="1" applyAlignment="1" applyProtection="1">
      <alignment horizontal="center"/>
      <protection hidden="1"/>
    </xf>
    <xf numFmtId="0" fontId="107" fillId="4" borderId="29" xfId="0" applyFont="1" applyFill="1" applyBorder="1" applyAlignment="1" applyProtection="1">
      <alignment horizontal="center"/>
      <protection hidden="1"/>
    </xf>
    <xf numFmtId="0" fontId="110" fillId="3" borderId="45" xfId="0" applyFont="1" applyFill="1" applyBorder="1" applyAlignment="1" applyProtection="1">
      <alignment horizontal="center"/>
      <protection hidden="1"/>
    </xf>
    <xf numFmtId="0" fontId="110" fillId="3" borderId="29" xfId="0" applyFont="1" applyFill="1" applyBorder="1" applyAlignment="1" applyProtection="1">
      <alignment horizontal="center"/>
      <protection hidden="1"/>
    </xf>
    <xf numFmtId="0" fontId="26" fillId="6" borderId="45" xfId="0" applyFont="1" applyFill="1" applyBorder="1" applyAlignment="1" applyProtection="1">
      <alignment horizontal="center" vertical="center"/>
      <protection hidden="1"/>
    </xf>
    <xf numFmtId="0" fontId="26" fillId="6" borderId="29" xfId="0" applyFont="1" applyFill="1" applyBorder="1" applyAlignment="1" applyProtection="1">
      <alignment horizontal="center" vertical="center"/>
      <protection hidden="1"/>
    </xf>
    <xf numFmtId="0" fontId="27" fillId="7" borderId="45" xfId="0" applyFont="1" applyFill="1" applyBorder="1" applyAlignment="1" applyProtection="1">
      <alignment horizontal="center" vertical="center"/>
      <protection hidden="1"/>
    </xf>
    <xf numFmtId="0" fontId="27" fillId="7" borderId="29" xfId="0" applyFont="1" applyFill="1" applyBorder="1" applyAlignment="1" applyProtection="1">
      <alignment horizontal="center" vertical="center"/>
      <protection hidden="1"/>
    </xf>
    <xf numFmtId="0" fontId="29" fillId="8" borderId="45" xfId="0" applyFont="1" applyFill="1" applyBorder="1" applyAlignment="1" applyProtection="1">
      <alignment horizontal="center" vertical="center"/>
      <protection hidden="1"/>
    </xf>
    <xf numFmtId="0" fontId="29" fillId="8" borderId="29" xfId="0" applyFont="1" applyFill="1" applyBorder="1" applyAlignment="1" applyProtection="1">
      <alignment horizontal="center" vertical="center"/>
      <protection hidden="1"/>
    </xf>
    <xf numFmtId="0" fontId="30" fillId="21" borderId="45" xfId="0" applyFont="1" applyFill="1" applyBorder="1" applyAlignment="1" applyProtection="1">
      <alignment horizontal="center" vertical="center"/>
      <protection hidden="1"/>
    </xf>
    <xf numFmtId="0" fontId="30" fillId="21" borderId="29" xfId="0" applyFont="1" applyFill="1" applyBorder="1" applyAlignment="1" applyProtection="1">
      <alignment horizontal="center" vertical="center"/>
      <protection hidden="1"/>
    </xf>
    <xf numFmtId="0" fontId="108" fillId="4" borderId="45" xfId="0" applyFont="1" applyFill="1" applyBorder="1" applyAlignment="1" applyProtection="1">
      <alignment horizontal="center" vertical="center"/>
      <protection hidden="1"/>
    </xf>
    <xf numFmtId="0" fontId="108" fillId="4" borderId="29" xfId="0" applyFont="1" applyFill="1" applyBorder="1" applyAlignment="1" applyProtection="1">
      <alignment horizontal="center" vertical="center"/>
      <protection hidden="1"/>
    </xf>
    <xf numFmtId="0" fontId="32" fillId="3" borderId="45" xfId="0" applyFont="1" applyFill="1" applyBorder="1" applyAlignment="1" applyProtection="1">
      <alignment horizontal="center" vertical="center"/>
      <protection hidden="1"/>
    </xf>
    <xf numFmtId="0" fontId="32" fillId="3" borderId="29" xfId="0" applyFont="1" applyFill="1" applyBorder="1" applyAlignment="1" applyProtection="1">
      <alignment horizontal="center" vertical="center"/>
      <protection hidden="1"/>
    </xf>
    <xf numFmtId="49" fontId="103" fillId="6" borderId="15" xfId="0" applyNumberFormat="1" applyFont="1" applyFill="1" applyBorder="1" applyAlignment="1" applyProtection="1">
      <alignment horizontal="center" vertical="center"/>
      <protection hidden="1"/>
    </xf>
    <xf numFmtId="0" fontId="103" fillId="6" borderId="43" xfId="0" applyFont="1" applyFill="1" applyBorder="1" applyAlignment="1" applyProtection="1">
      <alignment horizontal="center" vertical="center"/>
      <protection hidden="1"/>
    </xf>
    <xf numFmtId="0" fontId="103" fillId="6" borderId="44" xfId="0" applyFont="1" applyFill="1" applyBorder="1" applyAlignment="1" applyProtection="1">
      <alignment horizontal="center" vertical="center"/>
      <protection hidden="1"/>
    </xf>
    <xf numFmtId="49" fontId="105" fillId="7" borderId="15" xfId="0" applyNumberFormat="1" applyFont="1" applyFill="1" applyBorder="1" applyAlignment="1" applyProtection="1">
      <alignment horizontal="center" vertical="center"/>
      <protection hidden="1"/>
    </xf>
    <xf numFmtId="0" fontId="105" fillId="7" borderId="43" xfId="0" applyFont="1" applyFill="1" applyBorder="1" applyAlignment="1" applyProtection="1">
      <alignment horizontal="center" vertical="center"/>
      <protection hidden="1"/>
    </xf>
    <xf numFmtId="0" fontId="105" fillId="7" borderId="44" xfId="0" applyFont="1" applyFill="1" applyBorder="1" applyAlignment="1" applyProtection="1">
      <alignment horizontal="center" vertical="center"/>
      <protection hidden="1"/>
    </xf>
    <xf numFmtId="49" fontId="104" fillId="8" borderId="15" xfId="0" applyNumberFormat="1" applyFont="1" applyFill="1" applyBorder="1" applyAlignment="1" applyProtection="1">
      <alignment horizontal="center" vertical="center"/>
      <protection hidden="1"/>
    </xf>
    <xf numFmtId="0" fontId="104" fillId="8" borderId="43" xfId="0" applyFont="1" applyFill="1" applyBorder="1" applyAlignment="1" applyProtection="1">
      <alignment horizontal="center" vertical="center"/>
      <protection hidden="1"/>
    </xf>
    <xf numFmtId="0" fontId="104" fillId="8" borderId="44" xfId="0" applyFont="1" applyFill="1" applyBorder="1" applyAlignment="1" applyProtection="1">
      <alignment horizontal="center" vertical="center"/>
      <protection hidden="1"/>
    </xf>
    <xf numFmtId="49" fontId="106" fillId="21" borderId="15" xfId="0" applyNumberFormat="1" applyFont="1" applyFill="1" applyBorder="1" applyAlignment="1" applyProtection="1">
      <alignment horizontal="center" vertical="center"/>
      <protection hidden="1"/>
    </xf>
    <xf numFmtId="0" fontId="106" fillId="21" borderId="43" xfId="0" applyFont="1" applyFill="1" applyBorder="1" applyAlignment="1" applyProtection="1">
      <alignment horizontal="center" vertical="center"/>
      <protection hidden="1"/>
    </xf>
    <xf numFmtId="0" fontId="106" fillId="21" borderId="44" xfId="0" applyFont="1" applyFill="1" applyBorder="1" applyAlignment="1" applyProtection="1">
      <alignment horizontal="center" vertical="center"/>
      <protection hidden="1"/>
    </xf>
    <xf numFmtId="49" fontId="109" fillId="4" borderId="15" xfId="0" applyNumberFormat="1" applyFont="1" applyFill="1" applyBorder="1" applyAlignment="1" applyProtection="1">
      <alignment horizontal="center" vertical="center"/>
      <protection hidden="1"/>
    </xf>
    <xf numFmtId="0" fontId="109" fillId="4" borderId="43" xfId="0" applyFont="1" applyFill="1" applyBorder="1" applyAlignment="1" applyProtection="1">
      <alignment horizontal="center" vertical="center"/>
      <protection hidden="1"/>
    </xf>
    <xf numFmtId="0" fontId="109" fillId="4" borderId="44" xfId="0" applyFont="1" applyFill="1" applyBorder="1" applyAlignment="1" applyProtection="1">
      <alignment horizontal="center" vertical="center"/>
      <protection hidden="1"/>
    </xf>
    <xf numFmtId="49" fontId="111" fillId="3" borderId="15" xfId="0" applyNumberFormat="1" applyFont="1" applyFill="1" applyBorder="1" applyAlignment="1" applyProtection="1">
      <alignment horizontal="center" vertical="center"/>
      <protection hidden="1"/>
    </xf>
    <xf numFmtId="0" fontId="111" fillId="3" borderId="43" xfId="0" applyFont="1" applyFill="1" applyBorder="1" applyAlignment="1" applyProtection="1">
      <alignment horizontal="center" vertical="center"/>
      <protection hidden="1"/>
    </xf>
    <xf numFmtId="0" fontId="111" fillId="3" borderId="44" xfId="0" applyFont="1" applyFill="1" applyBorder="1" applyAlignment="1" applyProtection="1">
      <alignment horizontal="center" vertical="center"/>
      <protection hidden="1"/>
    </xf>
    <xf numFmtId="164" fontId="112" fillId="2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</dxf>
    <dxf>
      <font>
        <color theme="3" tint="0.79998168889431442"/>
      </font>
    </dxf>
    <dxf>
      <font>
        <color theme="5" tint="0.79998168889431442"/>
      </font>
    </dxf>
    <dxf>
      <font>
        <color theme="7" tint="0.59996337778862885"/>
      </font>
    </dxf>
    <dxf>
      <font>
        <color theme="8" tint="0.59996337778862885"/>
      </font>
    </dxf>
    <dxf>
      <font>
        <color theme="9" tint="0.59996337778862885"/>
      </font>
    </dxf>
    <dxf>
      <font>
        <color theme="0" tint="-0.14996795556505021"/>
      </font>
    </dxf>
    <dxf>
      <font>
        <color theme="3" tint="0.79998168889431442"/>
      </font>
    </dxf>
    <dxf>
      <font>
        <color theme="5" tint="0.79998168889431442"/>
      </font>
    </dxf>
    <dxf>
      <font>
        <color theme="7" tint="0.59996337778862885"/>
      </font>
    </dxf>
    <dxf>
      <font>
        <color theme="9" tint="0.59996337778862885"/>
      </font>
    </dxf>
    <dxf>
      <font>
        <color theme="0" tint="-0.14996795556505021"/>
      </font>
    </dxf>
    <dxf>
      <font>
        <color theme="8" tint="0.59996337778862885"/>
      </font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6" tint="-0.24994659260841701"/>
      </font>
      <fill>
        <patternFill>
          <bgColor theme="6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5" tint="0.79998168889431442"/>
      </font>
    </dxf>
    <dxf>
      <fill>
        <patternFill>
          <bgColor theme="5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ill>
        <patternFill>
          <bgColor rgb="FFFFCCFF"/>
        </patternFill>
      </fill>
    </dxf>
  </dxfs>
  <tableStyles count="0" defaultTableStyle="TableStyleMedium2" defaultPivotStyle="PivotStyleMedium9"/>
  <colors>
    <mruColors>
      <color rgb="FF0000CC"/>
      <color rgb="FFFFCCFF"/>
      <color rgb="FFCC0099"/>
      <color rgb="FF006600"/>
      <color rgb="FFFFFFCC"/>
      <color rgb="FFCC9900"/>
      <color rgb="FF00FFFF"/>
      <color rgb="FF99FF33"/>
      <color rgb="FFFF99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8" sqref="B8:U8"/>
    </sheetView>
  </sheetViews>
  <sheetFormatPr defaultRowHeight="15"/>
  <cols>
    <col min="1" max="1" width="2.28515625" style="32" customWidth="1"/>
    <col min="2" max="21" width="8.7109375" style="32" customWidth="1"/>
    <col min="22" max="22" width="2.28515625" style="32" customWidth="1"/>
    <col min="23" max="16384" width="9.140625" style="32"/>
  </cols>
  <sheetData>
    <row r="1" spans="1:22" ht="9.9499999999999993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</row>
    <row r="2" spans="1:22" ht="30.75" customHeight="1">
      <c r="A2" s="277"/>
      <c r="B2" s="832" t="s">
        <v>245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276"/>
    </row>
    <row r="3" spans="1:22" ht="24" customHeight="1">
      <c r="A3" s="277"/>
      <c r="B3" s="278"/>
      <c r="C3" s="278"/>
      <c r="D3" s="278"/>
      <c r="E3" s="278"/>
      <c r="F3" s="833" t="s">
        <v>246</v>
      </c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278"/>
      <c r="T3" s="278"/>
      <c r="U3" s="278"/>
      <c r="V3" s="276"/>
    </row>
    <row r="4" spans="1:22" ht="27" thickBot="1">
      <c r="A4" s="276"/>
      <c r="B4" s="279"/>
      <c r="C4" s="279"/>
      <c r="D4" s="279"/>
      <c r="E4" s="279"/>
      <c r="F4" s="279"/>
      <c r="G4" s="279"/>
      <c r="H4" s="279"/>
      <c r="I4" s="279"/>
      <c r="J4" s="288" t="s">
        <v>247</v>
      </c>
      <c r="K4" s="288"/>
      <c r="L4" s="288"/>
      <c r="M4" s="288"/>
      <c r="N4" s="288"/>
      <c r="O4" s="279"/>
      <c r="P4" s="279"/>
      <c r="Q4" s="279"/>
      <c r="R4" s="279"/>
      <c r="S4" s="279"/>
      <c r="T4" s="279"/>
      <c r="U4" s="279"/>
      <c r="V4" s="276"/>
    </row>
    <row r="5" spans="1:22" ht="24.95" customHeight="1" thickBot="1">
      <c r="A5" s="276"/>
      <c r="B5" s="834" t="s">
        <v>248</v>
      </c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5"/>
      <c r="U5" s="836"/>
      <c r="V5" s="276"/>
    </row>
    <row r="6" spans="1:22" ht="9.9499999999999993" customHeight="1">
      <c r="A6" s="276"/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Q6" s="837"/>
      <c r="R6" s="837"/>
      <c r="S6" s="837"/>
      <c r="T6" s="837"/>
      <c r="U6" s="837"/>
      <c r="V6" s="276"/>
    </row>
    <row r="7" spans="1:22" ht="27" thickBot="1">
      <c r="A7" s="276"/>
      <c r="B7" s="278"/>
      <c r="C7" s="278"/>
      <c r="D7" s="278"/>
      <c r="E7" s="278"/>
      <c r="F7" s="278"/>
      <c r="G7" s="278"/>
      <c r="H7" s="278"/>
      <c r="I7" s="278"/>
      <c r="J7" s="291" t="s">
        <v>258</v>
      </c>
      <c r="K7" s="291"/>
      <c r="L7" s="291"/>
      <c r="M7" s="291"/>
      <c r="N7" s="291"/>
      <c r="O7" s="278"/>
      <c r="P7" s="278"/>
      <c r="Q7" s="278"/>
      <c r="R7" s="278"/>
      <c r="S7" s="278"/>
      <c r="T7" s="278"/>
      <c r="U7" s="278"/>
      <c r="V7" s="276"/>
    </row>
    <row r="8" spans="1:22" ht="24.95" customHeight="1" thickBot="1">
      <c r="A8" s="276"/>
      <c r="B8" s="838" t="s">
        <v>259</v>
      </c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40"/>
      <c r="V8" s="276"/>
    </row>
    <row r="9" spans="1:22" ht="24.95" customHeight="1" thickBot="1">
      <c r="A9" s="276"/>
      <c r="B9" s="838" t="s">
        <v>260</v>
      </c>
      <c r="C9" s="839"/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40"/>
      <c r="V9" s="276"/>
    </row>
    <row r="10" spans="1:22" ht="9.9499999999999993" customHeight="1">
      <c r="A10" s="276"/>
      <c r="B10" s="837"/>
      <c r="C10" s="837"/>
      <c r="D10" s="837"/>
      <c r="E10" s="837"/>
      <c r="F10" s="837"/>
      <c r="G10" s="837"/>
      <c r="H10" s="837"/>
      <c r="I10" s="837"/>
      <c r="J10" s="837"/>
      <c r="K10" s="837"/>
      <c r="L10" s="837"/>
      <c r="M10" s="837"/>
      <c r="N10" s="837"/>
      <c r="O10" s="837"/>
      <c r="P10" s="837"/>
      <c r="Q10" s="837"/>
      <c r="R10" s="837"/>
      <c r="S10" s="837"/>
      <c r="T10" s="837"/>
      <c r="U10" s="837"/>
      <c r="V10" s="276"/>
    </row>
    <row r="11" spans="1:22" ht="27" thickBot="1">
      <c r="A11" s="276"/>
      <c r="B11" s="278"/>
      <c r="C11" s="278"/>
      <c r="D11" s="278"/>
      <c r="E11" s="278"/>
      <c r="F11" s="278"/>
      <c r="G11" s="278"/>
      <c r="H11" s="278"/>
      <c r="I11" s="278"/>
      <c r="J11" s="289" t="s">
        <v>249</v>
      </c>
      <c r="K11" s="289"/>
      <c r="L11" s="289"/>
      <c r="M11" s="289"/>
      <c r="N11" s="289"/>
      <c r="O11" s="278"/>
      <c r="P11" s="278"/>
      <c r="Q11" s="278"/>
      <c r="R11" s="278"/>
      <c r="S11" s="278"/>
      <c r="T11" s="278"/>
      <c r="U11" s="278"/>
      <c r="V11" s="276"/>
    </row>
    <row r="12" spans="1:22" ht="24.95" customHeight="1">
      <c r="A12" s="276"/>
      <c r="B12" s="841" t="s">
        <v>261</v>
      </c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3"/>
      <c r="V12" s="276"/>
    </row>
    <row r="13" spans="1:22" ht="24.95" customHeight="1" thickBot="1">
      <c r="A13" s="276"/>
      <c r="B13" s="844" t="s">
        <v>262</v>
      </c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6"/>
      <c r="V13" s="276"/>
    </row>
    <row r="14" spans="1:22" ht="9.9499999999999993" customHeight="1">
      <c r="A14" s="276"/>
      <c r="B14" s="837"/>
      <c r="C14" s="837"/>
      <c r="D14" s="837"/>
      <c r="E14" s="837"/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7"/>
      <c r="V14" s="276"/>
    </row>
    <row r="15" spans="1:22" ht="27" thickBot="1">
      <c r="A15" s="276"/>
      <c r="B15" s="278"/>
      <c r="C15" s="278"/>
      <c r="D15" s="278"/>
      <c r="E15" s="278"/>
      <c r="F15" s="278"/>
      <c r="G15" s="278"/>
      <c r="H15" s="278"/>
      <c r="I15" s="278"/>
      <c r="J15" s="290" t="s">
        <v>250</v>
      </c>
      <c r="K15" s="290"/>
      <c r="L15" s="290"/>
      <c r="M15" s="290"/>
      <c r="N15" s="290"/>
      <c r="O15" s="278"/>
      <c r="P15" s="278"/>
      <c r="Q15" s="278"/>
      <c r="R15" s="278"/>
      <c r="S15" s="278"/>
      <c r="T15" s="278"/>
      <c r="U15" s="278"/>
      <c r="V15" s="276"/>
    </row>
    <row r="16" spans="1:22" ht="50.1" customHeight="1">
      <c r="A16" s="276"/>
      <c r="B16" s="847" t="s">
        <v>251</v>
      </c>
      <c r="C16" s="848"/>
      <c r="D16" s="848"/>
      <c r="E16" s="848"/>
      <c r="F16" s="848"/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8"/>
      <c r="T16" s="848"/>
      <c r="U16" s="849"/>
      <c r="V16" s="276"/>
    </row>
    <row r="17" spans="1:22" ht="50.1" customHeight="1">
      <c r="A17" s="276"/>
      <c r="B17" s="850" t="s">
        <v>252</v>
      </c>
      <c r="C17" s="851"/>
      <c r="D17" s="851"/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1"/>
      <c r="U17" s="852"/>
      <c r="V17" s="276"/>
    </row>
    <row r="18" spans="1:22" ht="9.9499999999999993" customHeight="1">
      <c r="A18" s="276"/>
      <c r="B18" s="837"/>
      <c r="C18" s="837"/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7"/>
      <c r="T18" s="837"/>
      <c r="U18" s="837"/>
      <c r="V18" s="276"/>
    </row>
    <row r="19" spans="1:22" ht="27" thickBot="1">
      <c r="A19" s="276"/>
      <c r="B19" s="278"/>
      <c r="C19" s="278"/>
      <c r="D19" s="278"/>
      <c r="E19" s="278"/>
      <c r="F19" s="278"/>
      <c r="G19" s="278"/>
      <c r="H19" s="278"/>
      <c r="I19" s="278"/>
      <c r="J19" s="283" t="s">
        <v>263</v>
      </c>
      <c r="K19" s="283"/>
      <c r="L19" s="283"/>
      <c r="M19" s="283"/>
      <c r="N19" s="283"/>
      <c r="O19" s="278"/>
      <c r="P19" s="278"/>
      <c r="Q19" s="278"/>
      <c r="R19" s="278"/>
      <c r="S19" s="278"/>
      <c r="T19" s="278"/>
      <c r="U19" s="278"/>
      <c r="V19" s="276"/>
    </row>
    <row r="20" spans="1:22" ht="50.1" customHeight="1">
      <c r="A20" s="276"/>
      <c r="B20" s="853" t="s">
        <v>264</v>
      </c>
      <c r="C20" s="854"/>
      <c r="D20" s="854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854"/>
      <c r="P20" s="854"/>
      <c r="Q20" s="854"/>
      <c r="R20" s="854"/>
      <c r="S20" s="854"/>
      <c r="T20" s="854"/>
      <c r="U20" s="855"/>
      <c r="V20" s="276"/>
    </row>
    <row r="21" spans="1:22" ht="9.9499999999999993" customHeight="1">
      <c r="A21" s="276"/>
      <c r="B21" s="837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7"/>
      <c r="T21" s="837"/>
      <c r="U21" s="837"/>
      <c r="V21" s="276"/>
    </row>
    <row r="22" spans="1:22" ht="27" thickBot="1">
      <c r="A22" s="276"/>
      <c r="B22" s="278"/>
      <c r="C22" s="278"/>
      <c r="D22" s="278"/>
      <c r="E22" s="278"/>
      <c r="F22" s="278"/>
      <c r="G22" s="278"/>
      <c r="H22" s="278"/>
      <c r="I22" s="278"/>
      <c r="J22" s="284" t="s">
        <v>253</v>
      </c>
      <c r="K22" s="284"/>
      <c r="L22" s="284"/>
      <c r="M22" s="284"/>
      <c r="N22" s="284"/>
      <c r="O22" s="278"/>
      <c r="P22" s="278"/>
      <c r="Q22" s="278"/>
      <c r="R22" s="278"/>
      <c r="S22" s="278"/>
      <c r="T22" s="278"/>
      <c r="U22" s="278"/>
      <c r="V22" s="276"/>
    </row>
    <row r="23" spans="1:22" ht="50.1" customHeight="1">
      <c r="A23" s="276"/>
      <c r="B23" s="856" t="s">
        <v>265</v>
      </c>
      <c r="C23" s="857"/>
      <c r="D23" s="857"/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8"/>
      <c r="V23" s="276"/>
    </row>
    <row r="24" spans="1:22" ht="9.9499999999999993" customHeight="1">
      <c r="A24" s="276"/>
      <c r="B24" s="837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7"/>
      <c r="T24" s="837"/>
      <c r="U24" s="837"/>
      <c r="V24" s="276"/>
    </row>
    <row r="25" spans="1:22" ht="27" thickBot="1">
      <c r="A25" s="276"/>
      <c r="B25" s="278"/>
      <c r="C25" s="278"/>
      <c r="D25" s="278"/>
      <c r="E25" s="278"/>
      <c r="F25" s="278"/>
      <c r="G25" s="278"/>
      <c r="H25" s="278"/>
      <c r="I25" s="278"/>
      <c r="J25" s="285" t="s">
        <v>266</v>
      </c>
      <c r="K25" s="285"/>
      <c r="L25" s="285"/>
      <c r="M25" s="285"/>
      <c r="N25" s="285"/>
      <c r="O25" s="278"/>
      <c r="P25" s="278"/>
      <c r="Q25" s="278"/>
      <c r="R25" s="278"/>
      <c r="S25" s="278"/>
      <c r="T25" s="278"/>
      <c r="U25" s="278"/>
      <c r="V25" s="276"/>
    </row>
    <row r="26" spans="1:22" ht="50.1" customHeight="1" thickBot="1">
      <c r="A26" s="276"/>
      <c r="B26" s="859" t="s">
        <v>270</v>
      </c>
      <c r="C26" s="860"/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0"/>
      <c r="T26" s="860"/>
      <c r="U26" s="861"/>
      <c r="V26" s="276"/>
    </row>
    <row r="27" spans="1:22" ht="9.9499999999999993" customHeight="1">
      <c r="A27" s="276"/>
      <c r="B27" s="837"/>
      <c r="C27" s="837"/>
      <c r="D27" s="837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837"/>
      <c r="Q27" s="837"/>
      <c r="R27" s="837"/>
      <c r="S27" s="837"/>
      <c r="T27" s="837"/>
      <c r="U27" s="837"/>
      <c r="V27" s="276"/>
    </row>
    <row r="28" spans="1:22" ht="27" thickBot="1">
      <c r="A28" s="276"/>
      <c r="B28" s="278"/>
      <c r="C28" s="278"/>
      <c r="D28" s="278"/>
      <c r="E28" s="278"/>
      <c r="F28" s="278"/>
      <c r="G28" s="278"/>
      <c r="H28" s="278"/>
      <c r="I28" s="278"/>
      <c r="J28" s="288" t="s">
        <v>267</v>
      </c>
      <c r="K28" s="288"/>
      <c r="L28" s="288"/>
      <c r="M28" s="288"/>
      <c r="N28" s="288"/>
      <c r="O28" s="278"/>
      <c r="P28" s="278"/>
      <c r="Q28" s="278"/>
      <c r="R28" s="278"/>
      <c r="S28" s="278"/>
      <c r="T28" s="278"/>
      <c r="U28" s="278"/>
      <c r="V28" s="276"/>
    </row>
    <row r="29" spans="1:22" ht="24.95" customHeight="1" thickBot="1">
      <c r="A29" s="276"/>
      <c r="B29" s="862" t="s">
        <v>269</v>
      </c>
      <c r="C29" s="863"/>
      <c r="D29" s="863"/>
      <c r="E29" s="863"/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/>
      <c r="Q29" s="863"/>
      <c r="R29" s="863"/>
      <c r="S29" s="863"/>
      <c r="T29" s="863"/>
      <c r="U29" s="864"/>
      <c r="V29" s="276"/>
    </row>
    <row r="30" spans="1:22" ht="9.9499999999999993" customHeight="1">
      <c r="A30" s="276"/>
      <c r="B30" s="837"/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7"/>
      <c r="T30" s="837"/>
      <c r="U30" s="837"/>
      <c r="V30" s="276"/>
    </row>
    <row r="31" spans="1:22" ht="27" thickBot="1">
      <c r="A31" s="276"/>
      <c r="B31" s="278"/>
      <c r="C31" s="278"/>
      <c r="D31" s="278"/>
      <c r="E31" s="278"/>
      <c r="F31" s="278"/>
      <c r="G31" s="278"/>
      <c r="H31" s="278"/>
      <c r="I31" s="278"/>
      <c r="J31" s="282" t="s">
        <v>268</v>
      </c>
      <c r="K31" s="282"/>
      <c r="L31" s="282"/>
      <c r="M31" s="282"/>
      <c r="N31" s="282"/>
      <c r="O31" s="278"/>
      <c r="P31" s="278"/>
      <c r="Q31" s="278"/>
      <c r="R31" s="278"/>
      <c r="S31" s="278"/>
      <c r="T31" s="278"/>
      <c r="U31" s="278"/>
      <c r="V31" s="276"/>
    </row>
    <row r="32" spans="1:22" ht="50.1" customHeight="1" thickBot="1">
      <c r="A32" s="276"/>
      <c r="B32" s="865" t="s">
        <v>271</v>
      </c>
      <c r="C32" s="866"/>
      <c r="D32" s="866"/>
      <c r="E32" s="866"/>
      <c r="F32" s="866"/>
      <c r="G32" s="866"/>
      <c r="H32" s="866"/>
      <c r="I32" s="866"/>
      <c r="J32" s="866"/>
      <c r="K32" s="866"/>
      <c r="L32" s="866"/>
      <c r="M32" s="866"/>
      <c r="N32" s="866"/>
      <c r="O32" s="866"/>
      <c r="P32" s="866"/>
      <c r="Q32" s="866"/>
      <c r="R32" s="866"/>
      <c r="S32" s="866"/>
      <c r="T32" s="866"/>
      <c r="U32" s="867"/>
      <c r="V32" s="276"/>
    </row>
    <row r="33" spans="1:22" ht="50.1" customHeight="1">
      <c r="A33" s="276"/>
      <c r="B33" s="837"/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7"/>
      <c r="R33" s="837"/>
      <c r="S33" s="837"/>
      <c r="T33" s="837"/>
      <c r="U33" s="837"/>
      <c r="V33" s="276"/>
    </row>
    <row r="34" spans="1:22" ht="27" thickBot="1">
      <c r="A34" s="276"/>
      <c r="B34" s="278"/>
      <c r="C34" s="278"/>
      <c r="D34" s="278"/>
      <c r="E34" s="278"/>
      <c r="F34" s="278"/>
      <c r="G34" s="278"/>
      <c r="H34" s="278"/>
      <c r="I34" s="278"/>
      <c r="J34" s="286" t="s">
        <v>254</v>
      </c>
      <c r="K34" s="286"/>
      <c r="L34" s="286"/>
      <c r="M34" s="286"/>
      <c r="N34" s="286"/>
      <c r="O34" s="278"/>
      <c r="P34" s="278"/>
      <c r="Q34" s="278"/>
      <c r="R34" s="278"/>
      <c r="S34" s="278"/>
      <c r="T34" s="278"/>
      <c r="U34" s="278"/>
      <c r="V34" s="276"/>
    </row>
    <row r="35" spans="1:22" ht="24.95" customHeight="1" thickBot="1">
      <c r="A35" s="276"/>
      <c r="B35" s="868" t="s">
        <v>255</v>
      </c>
      <c r="C35" s="869"/>
      <c r="D35" s="869"/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70"/>
      <c r="V35" s="276"/>
    </row>
    <row r="36" spans="1:22" ht="9.9499999999999993" customHeight="1">
      <c r="A36" s="276"/>
      <c r="B36" s="837"/>
      <c r="C36" s="837"/>
      <c r="D36" s="837"/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837"/>
      <c r="P36" s="837"/>
      <c r="Q36" s="837"/>
      <c r="R36" s="837"/>
      <c r="S36" s="837"/>
      <c r="T36" s="837"/>
      <c r="U36" s="837"/>
      <c r="V36" s="276"/>
    </row>
    <row r="37" spans="1:22" ht="27" thickBot="1">
      <c r="A37" s="276"/>
      <c r="B37" s="278"/>
      <c r="C37" s="278"/>
      <c r="D37" s="278"/>
      <c r="E37" s="278"/>
      <c r="F37" s="278"/>
      <c r="G37" s="278"/>
      <c r="H37" s="278"/>
      <c r="I37" s="278"/>
      <c r="J37" s="287" t="s">
        <v>256</v>
      </c>
      <c r="K37" s="287"/>
      <c r="L37" s="287"/>
      <c r="M37" s="287"/>
      <c r="N37" s="287"/>
      <c r="O37" s="278"/>
      <c r="P37" s="278"/>
      <c r="Q37" s="278"/>
      <c r="R37" s="278"/>
      <c r="S37" s="278"/>
      <c r="T37" s="278"/>
      <c r="U37" s="278"/>
      <c r="V37" s="276"/>
    </row>
    <row r="38" spans="1:22" ht="24.95" customHeight="1" thickBot="1">
      <c r="A38" s="276"/>
      <c r="B38" s="871" t="s">
        <v>272</v>
      </c>
      <c r="C38" s="872"/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  <c r="O38" s="872"/>
      <c r="P38" s="872"/>
      <c r="Q38" s="872"/>
      <c r="R38" s="872"/>
      <c r="S38" s="872"/>
      <c r="T38" s="872"/>
      <c r="U38" s="873"/>
      <c r="V38" s="276"/>
    </row>
    <row r="39" spans="1:22" ht="9.9499999999999993" customHeight="1">
      <c r="A39" s="276"/>
      <c r="B39" s="837"/>
      <c r="C39" s="837"/>
      <c r="D39" s="837"/>
      <c r="E39" s="837"/>
      <c r="F39" s="837"/>
      <c r="G39" s="837"/>
      <c r="H39" s="837"/>
      <c r="I39" s="837"/>
      <c r="J39" s="837"/>
      <c r="K39" s="837"/>
      <c r="L39" s="837"/>
      <c r="M39" s="837"/>
      <c r="N39" s="837"/>
      <c r="O39" s="837"/>
      <c r="P39" s="837"/>
      <c r="Q39" s="837"/>
      <c r="R39" s="837"/>
      <c r="S39" s="837"/>
      <c r="T39" s="837"/>
      <c r="U39" s="837"/>
      <c r="V39" s="276"/>
    </row>
    <row r="40" spans="1:22" ht="27" thickBot="1">
      <c r="A40" s="276"/>
      <c r="B40" s="278"/>
      <c r="C40" s="278"/>
      <c r="D40" s="278"/>
      <c r="E40" s="278"/>
      <c r="F40" s="278"/>
      <c r="G40" s="278"/>
      <c r="H40" s="278"/>
      <c r="I40" s="278"/>
      <c r="J40" s="288" t="s">
        <v>257</v>
      </c>
      <c r="K40" s="288"/>
      <c r="L40" s="288"/>
      <c r="M40" s="288"/>
      <c r="N40" s="288"/>
      <c r="O40" s="278"/>
      <c r="P40" s="278"/>
      <c r="Q40" s="278"/>
      <c r="R40" s="278"/>
      <c r="S40" s="278"/>
      <c r="T40" s="278"/>
      <c r="U40" s="278"/>
      <c r="V40" s="276"/>
    </row>
    <row r="41" spans="1:22" ht="24.95" customHeight="1" thickBot="1">
      <c r="A41" s="276"/>
      <c r="B41" s="862" t="s">
        <v>273</v>
      </c>
      <c r="C41" s="863"/>
      <c r="D41" s="863"/>
      <c r="E41" s="863"/>
      <c r="F41" s="863"/>
      <c r="G41" s="863"/>
      <c r="H41" s="863"/>
      <c r="I41" s="863"/>
      <c r="J41" s="863"/>
      <c r="K41" s="863"/>
      <c r="L41" s="863"/>
      <c r="M41" s="863"/>
      <c r="N41" s="863"/>
      <c r="O41" s="863"/>
      <c r="P41" s="863"/>
      <c r="Q41" s="863"/>
      <c r="R41" s="863"/>
      <c r="S41" s="863"/>
      <c r="T41" s="863"/>
      <c r="U41" s="864"/>
      <c r="V41" s="276"/>
    </row>
    <row r="42" spans="1:22" ht="9.9499999999999993" customHeight="1">
      <c r="A42" s="276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76"/>
    </row>
    <row r="43" spans="1:22" ht="9.9499999999999993" customHeight="1">
      <c r="A43" s="276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76"/>
    </row>
  </sheetData>
  <sheetProtection password="F144" sheet="1" objects="1" scenarios="1"/>
  <mergeCells count="29">
    <mergeCell ref="B12:U12"/>
    <mergeCell ref="B13:U13"/>
    <mergeCell ref="J15:N15"/>
    <mergeCell ref="B16:U16"/>
    <mergeCell ref="B17:U17"/>
    <mergeCell ref="B2:U2"/>
    <mergeCell ref="F3:R3"/>
    <mergeCell ref="J4:N4"/>
    <mergeCell ref="B5:U5"/>
    <mergeCell ref="J11:N11"/>
    <mergeCell ref="J7:N7"/>
    <mergeCell ref="B8:U8"/>
    <mergeCell ref="B9:U9"/>
    <mergeCell ref="B41:U41"/>
    <mergeCell ref="B32:U32"/>
    <mergeCell ref="J34:N34"/>
    <mergeCell ref="B35:U35"/>
    <mergeCell ref="J37:N37"/>
    <mergeCell ref="B38:U38"/>
    <mergeCell ref="J40:N40"/>
    <mergeCell ref="J31:N31"/>
    <mergeCell ref="J19:N19"/>
    <mergeCell ref="B20:U20"/>
    <mergeCell ref="J22:N22"/>
    <mergeCell ref="B23:U23"/>
    <mergeCell ref="J25:N25"/>
    <mergeCell ref="B26:U26"/>
    <mergeCell ref="J28:N28"/>
    <mergeCell ref="B29:U29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W28"/>
  <sheetViews>
    <sheetView view="pageBreakPreview" topLeftCell="A5" zoomScaleNormal="100" zoomScaleSheetLayoutView="100" workbookViewId="0">
      <pane xSplit="5" ySplit="4" topLeftCell="F9" activePane="bottomRight" state="frozen"/>
      <selection activeCell="D5" sqref="D5"/>
      <selection pane="topRight" activeCell="F5" sqref="F5"/>
      <selection pane="bottomLeft" activeCell="D9" sqref="D9"/>
      <selection pane="bottomRight" activeCell="Y10" sqref="Y10"/>
    </sheetView>
  </sheetViews>
  <sheetFormatPr defaultRowHeight="15"/>
  <cols>
    <col min="1" max="3" width="9.140625" style="32" hidden="1" customWidth="1"/>
    <col min="4" max="4" width="4.7109375" style="32" customWidth="1"/>
    <col min="5" max="5" width="36.28515625" style="32" customWidth="1"/>
    <col min="6" max="227" width="8.7109375" style="32" customWidth="1"/>
    <col min="228" max="228" width="8.7109375" style="32" hidden="1" customWidth="1"/>
    <col min="229" max="300" width="9.140625" style="32" hidden="1" customWidth="1"/>
    <col min="301" max="301" width="9.7109375" style="32" hidden="1" customWidth="1"/>
    <col min="302" max="309" width="9.140625" style="32" hidden="1" customWidth="1"/>
    <col min="310" max="16384" width="9.140625" style="32"/>
  </cols>
  <sheetData>
    <row r="1" spans="4:309" hidden="1">
      <c r="L1" s="47">
        <f>IF(L3&gt;=1,HLOOKUP(L4,$HU$1:$KN$2,2,0),$KP$3)</f>
        <v>43952</v>
      </c>
      <c r="M1" s="47">
        <f t="shared" ref="M1:BX1" si="0">IF(M3&gt;=1,HLOOKUP(M4,$HU$1:$KN$2,2,0),$KP$3)</f>
        <v>43952</v>
      </c>
      <c r="N1" s="47">
        <f t="shared" si="0"/>
        <v>43952</v>
      </c>
      <c r="O1" s="47">
        <f t="shared" si="0"/>
        <v>43952</v>
      </c>
      <c r="P1" s="47">
        <f t="shared" si="0"/>
        <v>43952</v>
      </c>
      <c r="Q1" s="47">
        <f t="shared" si="0"/>
        <v>43952</v>
      </c>
      <c r="R1" s="47">
        <f t="shared" si="0"/>
        <v>43952</v>
      </c>
      <c r="S1" s="47">
        <f t="shared" si="0"/>
        <v>43952</v>
      </c>
      <c r="T1" s="47">
        <f t="shared" si="0"/>
        <v>43952</v>
      </c>
      <c r="U1" s="47">
        <f t="shared" si="0"/>
        <v>43952</v>
      </c>
      <c r="V1" s="47">
        <f t="shared" si="0"/>
        <v>43952</v>
      </c>
      <c r="W1" s="47">
        <f t="shared" si="0"/>
        <v>43952</v>
      </c>
      <c r="X1" s="47">
        <f t="shared" si="0"/>
        <v>43586</v>
      </c>
      <c r="Y1" s="47">
        <f t="shared" si="0"/>
        <v>43586</v>
      </c>
      <c r="Z1" s="47">
        <f t="shared" si="0"/>
        <v>43586</v>
      </c>
      <c r="AA1" s="47">
        <f t="shared" si="0"/>
        <v>43586</v>
      </c>
      <c r="AB1" s="47">
        <f t="shared" si="0"/>
        <v>43586</v>
      </c>
      <c r="AC1" s="47">
        <f t="shared" si="0"/>
        <v>43586</v>
      </c>
      <c r="AD1" s="47">
        <f t="shared" si="0"/>
        <v>43952</v>
      </c>
      <c r="AE1" s="47">
        <f t="shared" si="0"/>
        <v>43952</v>
      </c>
      <c r="AF1" s="47">
        <f t="shared" si="0"/>
        <v>43952</v>
      </c>
      <c r="AG1" s="47">
        <f t="shared" si="0"/>
        <v>43952</v>
      </c>
      <c r="AH1" s="47">
        <f t="shared" si="0"/>
        <v>43952</v>
      </c>
      <c r="AI1" s="47">
        <f t="shared" si="0"/>
        <v>43952</v>
      </c>
      <c r="AJ1" s="47">
        <f t="shared" si="0"/>
        <v>43952</v>
      </c>
      <c r="AK1" s="47">
        <f t="shared" si="0"/>
        <v>43952</v>
      </c>
      <c r="AL1" s="47">
        <f t="shared" si="0"/>
        <v>43952</v>
      </c>
      <c r="AM1" s="47">
        <f t="shared" si="0"/>
        <v>43952</v>
      </c>
      <c r="AN1" s="47">
        <f t="shared" si="0"/>
        <v>43952</v>
      </c>
      <c r="AO1" s="47">
        <f t="shared" si="0"/>
        <v>43952</v>
      </c>
      <c r="AP1" s="47">
        <f t="shared" si="0"/>
        <v>43617</v>
      </c>
      <c r="AQ1" s="47">
        <f t="shared" si="0"/>
        <v>43617</v>
      </c>
      <c r="AR1" s="47">
        <f t="shared" si="0"/>
        <v>43617</v>
      </c>
      <c r="AS1" s="47">
        <f t="shared" si="0"/>
        <v>43617</v>
      </c>
      <c r="AT1" s="47">
        <f t="shared" si="0"/>
        <v>43617</v>
      </c>
      <c r="AU1" s="47">
        <f t="shared" si="0"/>
        <v>43617</v>
      </c>
      <c r="AV1" s="47">
        <f t="shared" si="0"/>
        <v>43952</v>
      </c>
      <c r="AW1" s="47">
        <f t="shared" si="0"/>
        <v>43952</v>
      </c>
      <c r="AX1" s="47">
        <f t="shared" si="0"/>
        <v>43952</v>
      </c>
      <c r="AY1" s="47">
        <f t="shared" si="0"/>
        <v>43952</v>
      </c>
      <c r="AZ1" s="47">
        <f t="shared" si="0"/>
        <v>43952</v>
      </c>
      <c r="BA1" s="47">
        <f t="shared" si="0"/>
        <v>43952</v>
      </c>
      <c r="BB1" s="47">
        <f t="shared" si="0"/>
        <v>43952</v>
      </c>
      <c r="BC1" s="47">
        <f t="shared" si="0"/>
        <v>43952</v>
      </c>
      <c r="BD1" s="47">
        <f t="shared" si="0"/>
        <v>43952</v>
      </c>
      <c r="BE1" s="47">
        <f t="shared" si="0"/>
        <v>43952</v>
      </c>
      <c r="BF1" s="47">
        <f t="shared" si="0"/>
        <v>43952</v>
      </c>
      <c r="BG1" s="47">
        <f t="shared" si="0"/>
        <v>43952</v>
      </c>
      <c r="BH1" s="47">
        <f t="shared" si="0"/>
        <v>43647</v>
      </c>
      <c r="BI1" s="47">
        <f t="shared" si="0"/>
        <v>43647</v>
      </c>
      <c r="BJ1" s="47">
        <f t="shared" si="0"/>
        <v>43647</v>
      </c>
      <c r="BK1" s="47">
        <f t="shared" si="0"/>
        <v>43647</v>
      </c>
      <c r="BL1" s="47">
        <f t="shared" si="0"/>
        <v>43647</v>
      </c>
      <c r="BM1" s="47">
        <f t="shared" si="0"/>
        <v>43647</v>
      </c>
      <c r="BN1" s="47">
        <f t="shared" si="0"/>
        <v>43952</v>
      </c>
      <c r="BO1" s="47">
        <f t="shared" si="0"/>
        <v>43952</v>
      </c>
      <c r="BP1" s="47">
        <f t="shared" si="0"/>
        <v>43952</v>
      </c>
      <c r="BQ1" s="47">
        <f t="shared" si="0"/>
        <v>43952</v>
      </c>
      <c r="BR1" s="47">
        <f t="shared" si="0"/>
        <v>43952</v>
      </c>
      <c r="BS1" s="47">
        <f t="shared" si="0"/>
        <v>43952</v>
      </c>
      <c r="BT1" s="47">
        <f t="shared" si="0"/>
        <v>43952</v>
      </c>
      <c r="BU1" s="47">
        <f t="shared" si="0"/>
        <v>43952</v>
      </c>
      <c r="BV1" s="47">
        <f t="shared" si="0"/>
        <v>43952</v>
      </c>
      <c r="BW1" s="47">
        <f t="shared" si="0"/>
        <v>43952</v>
      </c>
      <c r="BX1" s="47">
        <f t="shared" si="0"/>
        <v>43952</v>
      </c>
      <c r="BY1" s="47">
        <f t="shared" ref="BY1:EJ1" si="1">IF(BY3&gt;=1,HLOOKUP(BY4,$HU$1:$KN$2,2,0),$KP$3)</f>
        <v>43952</v>
      </c>
      <c r="BZ1" s="47">
        <f t="shared" si="1"/>
        <v>43678</v>
      </c>
      <c r="CA1" s="47">
        <f t="shared" si="1"/>
        <v>43678</v>
      </c>
      <c r="CB1" s="47">
        <f t="shared" si="1"/>
        <v>43678</v>
      </c>
      <c r="CC1" s="47">
        <f t="shared" si="1"/>
        <v>43678</v>
      </c>
      <c r="CD1" s="47">
        <f t="shared" si="1"/>
        <v>43678</v>
      </c>
      <c r="CE1" s="47">
        <f t="shared" si="1"/>
        <v>43678</v>
      </c>
      <c r="CF1" s="47">
        <f t="shared" si="1"/>
        <v>43952</v>
      </c>
      <c r="CG1" s="47">
        <f t="shared" si="1"/>
        <v>43952</v>
      </c>
      <c r="CH1" s="47">
        <f t="shared" si="1"/>
        <v>43952</v>
      </c>
      <c r="CI1" s="47">
        <f t="shared" si="1"/>
        <v>43952</v>
      </c>
      <c r="CJ1" s="47">
        <f t="shared" si="1"/>
        <v>43952</v>
      </c>
      <c r="CK1" s="47">
        <f t="shared" si="1"/>
        <v>43952</v>
      </c>
      <c r="CL1" s="47">
        <f t="shared" si="1"/>
        <v>43952</v>
      </c>
      <c r="CM1" s="47">
        <f t="shared" si="1"/>
        <v>43952</v>
      </c>
      <c r="CN1" s="47">
        <f t="shared" si="1"/>
        <v>43952</v>
      </c>
      <c r="CO1" s="47">
        <f t="shared" si="1"/>
        <v>43952</v>
      </c>
      <c r="CP1" s="47">
        <f t="shared" si="1"/>
        <v>43952</v>
      </c>
      <c r="CQ1" s="47">
        <f t="shared" si="1"/>
        <v>43952</v>
      </c>
      <c r="CR1" s="47">
        <f t="shared" si="1"/>
        <v>43709</v>
      </c>
      <c r="CS1" s="47">
        <f t="shared" si="1"/>
        <v>43709</v>
      </c>
      <c r="CT1" s="47">
        <f t="shared" si="1"/>
        <v>43709</v>
      </c>
      <c r="CU1" s="47">
        <f t="shared" si="1"/>
        <v>43709</v>
      </c>
      <c r="CV1" s="47">
        <f t="shared" si="1"/>
        <v>43709</v>
      </c>
      <c r="CW1" s="47">
        <f t="shared" si="1"/>
        <v>43709</v>
      </c>
      <c r="CX1" s="47">
        <f t="shared" si="1"/>
        <v>43952</v>
      </c>
      <c r="CY1" s="47">
        <f t="shared" si="1"/>
        <v>43952</v>
      </c>
      <c r="CZ1" s="47">
        <f t="shared" si="1"/>
        <v>43952</v>
      </c>
      <c r="DA1" s="47">
        <f t="shared" si="1"/>
        <v>43952</v>
      </c>
      <c r="DB1" s="47">
        <f t="shared" si="1"/>
        <v>43952</v>
      </c>
      <c r="DC1" s="47">
        <f t="shared" si="1"/>
        <v>43952</v>
      </c>
      <c r="DD1" s="47">
        <f t="shared" si="1"/>
        <v>43952</v>
      </c>
      <c r="DE1" s="47">
        <f t="shared" si="1"/>
        <v>43952</v>
      </c>
      <c r="DF1" s="47">
        <f t="shared" si="1"/>
        <v>43952</v>
      </c>
      <c r="DG1" s="47">
        <f t="shared" si="1"/>
        <v>43952</v>
      </c>
      <c r="DH1" s="47">
        <f t="shared" si="1"/>
        <v>43952</v>
      </c>
      <c r="DI1" s="47">
        <f t="shared" si="1"/>
        <v>43952</v>
      </c>
      <c r="DJ1" s="47">
        <f t="shared" si="1"/>
        <v>43739</v>
      </c>
      <c r="DK1" s="47">
        <f t="shared" si="1"/>
        <v>43739</v>
      </c>
      <c r="DL1" s="47">
        <f t="shared" si="1"/>
        <v>43739</v>
      </c>
      <c r="DM1" s="47">
        <f t="shared" si="1"/>
        <v>43739</v>
      </c>
      <c r="DN1" s="47">
        <f t="shared" si="1"/>
        <v>43739</v>
      </c>
      <c r="DO1" s="47">
        <f t="shared" si="1"/>
        <v>43739</v>
      </c>
      <c r="DP1" s="47">
        <f t="shared" si="1"/>
        <v>43952</v>
      </c>
      <c r="DQ1" s="47">
        <f t="shared" si="1"/>
        <v>43952</v>
      </c>
      <c r="DR1" s="47">
        <f t="shared" si="1"/>
        <v>43952</v>
      </c>
      <c r="DS1" s="47">
        <f t="shared" si="1"/>
        <v>43952</v>
      </c>
      <c r="DT1" s="47">
        <f t="shared" si="1"/>
        <v>43952</v>
      </c>
      <c r="DU1" s="47">
        <f t="shared" si="1"/>
        <v>43952</v>
      </c>
      <c r="DV1" s="47">
        <f t="shared" si="1"/>
        <v>43952</v>
      </c>
      <c r="DW1" s="47">
        <f t="shared" si="1"/>
        <v>43952</v>
      </c>
      <c r="DX1" s="47">
        <f t="shared" si="1"/>
        <v>43952</v>
      </c>
      <c r="DY1" s="47">
        <f t="shared" si="1"/>
        <v>43952</v>
      </c>
      <c r="DZ1" s="47">
        <f t="shared" si="1"/>
        <v>43952</v>
      </c>
      <c r="EA1" s="47">
        <f t="shared" si="1"/>
        <v>43952</v>
      </c>
      <c r="EB1" s="47">
        <f t="shared" si="1"/>
        <v>43770</v>
      </c>
      <c r="EC1" s="47">
        <f t="shared" si="1"/>
        <v>43770</v>
      </c>
      <c r="ED1" s="47">
        <f t="shared" si="1"/>
        <v>43770</v>
      </c>
      <c r="EE1" s="47">
        <f t="shared" si="1"/>
        <v>43770</v>
      </c>
      <c r="EF1" s="47">
        <f t="shared" si="1"/>
        <v>43770</v>
      </c>
      <c r="EG1" s="47">
        <f t="shared" si="1"/>
        <v>43770</v>
      </c>
      <c r="EH1" s="47">
        <f t="shared" si="1"/>
        <v>43952</v>
      </c>
      <c r="EI1" s="47">
        <f t="shared" si="1"/>
        <v>43952</v>
      </c>
      <c r="EJ1" s="47">
        <f t="shared" si="1"/>
        <v>43952</v>
      </c>
      <c r="EK1" s="47">
        <f t="shared" ref="EK1:GV1" si="2">IF(EK3&gt;=1,HLOOKUP(EK4,$HU$1:$KN$2,2,0),$KP$3)</f>
        <v>43952</v>
      </c>
      <c r="EL1" s="47">
        <f t="shared" si="2"/>
        <v>43952</v>
      </c>
      <c r="EM1" s="47">
        <f t="shared" si="2"/>
        <v>43952</v>
      </c>
      <c r="EN1" s="47">
        <f t="shared" si="2"/>
        <v>43952</v>
      </c>
      <c r="EO1" s="47">
        <f t="shared" si="2"/>
        <v>43952</v>
      </c>
      <c r="EP1" s="47">
        <f t="shared" si="2"/>
        <v>43952</v>
      </c>
      <c r="EQ1" s="47">
        <f t="shared" si="2"/>
        <v>43952</v>
      </c>
      <c r="ER1" s="47">
        <f t="shared" si="2"/>
        <v>43952</v>
      </c>
      <c r="ES1" s="47">
        <f t="shared" si="2"/>
        <v>43952</v>
      </c>
      <c r="ET1" s="47">
        <f t="shared" si="2"/>
        <v>43800</v>
      </c>
      <c r="EU1" s="47">
        <f t="shared" si="2"/>
        <v>43800</v>
      </c>
      <c r="EV1" s="47">
        <f t="shared" si="2"/>
        <v>43800</v>
      </c>
      <c r="EW1" s="47">
        <f t="shared" si="2"/>
        <v>43800</v>
      </c>
      <c r="EX1" s="47">
        <f t="shared" si="2"/>
        <v>43800</v>
      </c>
      <c r="EY1" s="47">
        <f t="shared" si="2"/>
        <v>43800</v>
      </c>
      <c r="EZ1" s="47">
        <f t="shared" si="2"/>
        <v>43952</v>
      </c>
      <c r="FA1" s="47">
        <f t="shared" si="2"/>
        <v>43952</v>
      </c>
      <c r="FB1" s="47">
        <f t="shared" si="2"/>
        <v>43952</v>
      </c>
      <c r="FC1" s="47">
        <f t="shared" si="2"/>
        <v>43952</v>
      </c>
      <c r="FD1" s="47">
        <f t="shared" si="2"/>
        <v>43952</v>
      </c>
      <c r="FE1" s="47">
        <f t="shared" si="2"/>
        <v>43952</v>
      </c>
      <c r="FF1" s="47">
        <f t="shared" si="2"/>
        <v>43952</v>
      </c>
      <c r="FG1" s="47">
        <f t="shared" si="2"/>
        <v>43952</v>
      </c>
      <c r="FH1" s="47">
        <f t="shared" si="2"/>
        <v>43952</v>
      </c>
      <c r="FI1" s="47">
        <f t="shared" si="2"/>
        <v>43952</v>
      </c>
      <c r="FJ1" s="47">
        <f t="shared" si="2"/>
        <v>43952</v>
      </c>
      <c r="FK1" s="47">
        <f t="shared" si="2"/>
        <v>43952</v>
      </c>
      <c r="FL1" s="47">
        <f t="shared" si="2"/>
        <v>43831</v>
      </c>
      <c r="FM1" s="47">
        <f t="shared" si="2"/>
        <v>43831</v>
      </c>
      <c r="FN1" s="47">
        <f t="shared" si="2"/>
        <v>43831</v>
      </c>
      <c r="FO1" s="47">
        <f t="shared" si="2"/>
        <v>43831</v>
      </c>
      <c r="FP1" s="47">
        <f t="shared" si="2"/>
        <v>43831</v>
      </c>
      <c r="FQ1" s="47">
        <f t="shared" si="2"/>
        <v>43831</v>
      </c>
      <c r="FR1" s="47">
        <f t="shared" si="2"/>
        <v>43952</v>
      </c>
      <c r="FS1" s="47">
        <f t="shared" si="2"/>
        <v>43952</v>
      </c>
      <c r="FT1" s="47">
        <f t="shared" si="2"/>
        <v>43952</v>
      </c>
      <c r="FU1" s="47">
        <f t="shared" si="2"/>
        <v>43952</v>
      </c>
      <c r="FV1" s="47">
        <f t="shared" si="2"/>
        <v>43952</v>
      </c>
      <c r="FW1" s="47">
        <f t="shared" si="2"/>
        <v>43952</v>
      </c>
      <c r="FX1" s="47">
        <f t="shared" si="2"/>
        <v>43952</v>
      </c>
      <c r="FY1" s="47">
        <f t="shared" si="2"/>
        <v>43952</v>
      </c>
      <c r="FZ1" s="47">
        <f t="shared" si="2"/>
        <v>43952</v>
      </c>
      <c r="GA1" s="47">
        <f t="shared" si="2"/>
        <v>43952</v>
      </c>
      <c r="GB1" s="47">
        <f t="shared" si="2"/>
        <v>43952</v>
      </c>
      <c r="GC1" s="47">
        <f t="shared" si="2"/>
        <v>43952</v>
      </c>
      <c r="GD1" s="47">
        <f t="shared" si="2"/>
        <v>43862</v>
      </c>
      <c r="GE1" s="47">
        <f t="shared" si="2"/>
        <v>43862</v>
      </c>
      <c r="GF1" s="47">
        <f t="shared" si="2"/>
        <v>43862</v>
      </c>
      <c r="GG1" s="47">
        <f t="shared" si="2"/>
        <v>43862</v>
      </c>
      <c r="GH1" s="47">
        <f t="shared" si="2"/>
        <v>43862</v>
      </c>
      <c r="GI1" s="47">
        <f t="shared" si="2"/>
        <v>43862</v>
      </c>
      <c r="GJ1" s="47">
        <f t="shared" si="2"/>
        <v>43952</v>
      </c>
      <c r="GK1" s="47">
        <f t="shared" si="2"/>
        <v>43952</v>
      </c>
      <c r="GL1" s="47">
        <f t="shared" si="2"/>
        <v>43952</v>
      </c>
      <c r="GM1" s="47">
        <f t="shared" si="2"/>
        <v>43952</v>
      </c>
      <c r="GN1" s="47">
        <f t="shared" si="2"/>
        <v>43952</v>
      </c>
      <c r="GO1" s="47">
        <f t="shared" si="2"/>
        <v>43952</v>
      </c>
      <c r="GP1" s="47">
        <f t="shared" si="2"/>
        <v>43952</v>
      </c>
      <c r="GQ1" s="47">
        <f t="shared" si="2"/>
        <v>43952</v>
      </c>
      <c r="GR1" s="47">
        <f t="shared" si="2"/>
        <v>43952</v>
      </c>
      <c r="GS1" s="47">
        <f t="shared" si="2"/>
        <v>43952</v>
      </c>
      <c r="GT1" s="47">
        <f t="shared" si="2"/>
        <v>43952</v>
      </c>
      <c r="GU1" s="47">
        <f t="shared" si="2"/>
        <v>43952</v>
      </c>
      <c r="GV1" s="47">
        <f t="shared" si="2"/>
        <v>43891</v>
      </c>
      <c r="GW1" s="47">
        <f t="shared" ref="GW1:HS1" si="3">IF(GW3&gt;=1,HLOOKUP(GW4,$HU$1:$KN$2,2,0),$KP$3)</f>
        <v>43891</v>
      </c>
      <c r="GX1" s="47">
        <f t="shared" si="3"/>
        <v>43891</v>
      </c>
      <c r="GY1" s="47">
        <f t="shared" si="3"/>
        <v>43891</v>
      </c>
      <c r="GZ1" s="47">
        <f t="shared" si="3"/>
        <v>43891</v>
      </c>
      <c r="HA1" s="47">
        <f t="shared" si="3"/>
        <v>43891</v>
      </c>
      <c r="HB1" s="47">
        <f t="shared" si="3"/>
        <v>43952</v>
      </c>
      <c r="HC1" s="47">
        <f t="shared" si="3"/>
        <v>43952</v>
      </c>
      <c r="HD1" s="47">
        <f t="shared" si="3"/>
        <v>43952</v>
      </c>
      <c r="HE1" s="47">
        <f t="shared" si="3"/>
        <v>43952</v>
      </c>
      <c r="HF1" s="47">
        <f t="shared" si="3"/>
        <v>43952</v>
      </c>
      <c r="HG1" s="47">
        <f t="shared" si="3"/>
        <v>43952</v>
      </c>
      <c r="HH1" s="47">
        <f t="shared" si="3"/>
        <v>43952</v>
      </c>
      <c r="HI1" s="47">
        <f t="shared" si="3"/>
        <v>43952</v>
      </c>
      <c r="HJ1" s="47">
        <f t="shared" si="3"/>
        <v>43952</v>
      </c>
      <c r="HK1" s="47">
        <f t="shared" si="3"/>
        <v>43952</v>
      </c>
      <c r="HL1" s="47">
        <f t="shared" si="3"/>
        <v>43952</v>
      </c>
      <c r="HM1" s="47">
        <f t="shared" si="3"/>
        <v>43952</v>
      </c>
      <c r="HN1" s="47">
        <f t="shared" si="3"/>
        <v>43922</v>
      </c>
      <c r="HO1" s="47">
        <f t="shared" si="3"/>
        <v>43922</v>
      </c>
      <c r="HP1" s="47">
        <f t="shared" si="3"/>
        <v>43922</v>
      </c>
      <c r="HQ1" s="47">
        <f t="shared" si="3"/>
        <v>43922</v>
      </c>
      <c r="HR1" s="47">
        <f t="shared" si="3"/>
        <v>43922</v>
      </c>
      <c r="HS1" s="47">
        <f t="shared" si="3"/>
        <v>43922</v>
      </c>
      <c r="HU1" s="48">
        <v>123</v>
      </c>
      <c r="HV1" s="48">
        <v>124</v>
      </c>
      <c r="HW1" s="48">
        <v>125</v>
      </c>
      <c r="HX1" s="48">
        <v>126</v>
      </c>
      <c r="HY1" s="48">
        <v>127</v>
      </c>
      <c r="HZ1" s="48">
        <v>128</v>
      </c>
      <c r="IA1" s="48">
        <v>223</v>
      </c>
      <c r="IB1" s="48">
        <v>224</v>
      </c>
      <c r="IC1" s="48">
        <v>225</v>
      </c>
      <c r="ID1" s="48">
        <v>226</v>
      </c>
      <c r="IE1" s="48">
        <v>227</v>
      </c>
      <c r="IF1" s="48">
        <v>228</v>
      </c>
      <c r="IG1" s="48">
        <v>323</v>
      </c>
      <c r="IH1" s="48">
        <v>324</v>
      </c>
      <c r="II1" s="48">
        <v>325</v>
      </c>
      <c r="IJ1" s="48">
        <v>326</v>
      </c>
      <c r="IK1" s="48">
        <v>327</v>
      </c>
      <c r="IL1" s="48">
        <v>328</v>
      </c>
      <c r="IM1" s="48">
        <v>423</v>
      </c>
      <c r="IN1" s="48">
        <v>424</v>
      </c>
      <c r="IO1" s="48">
        <v>425</v>
      </c>
      <c r="IP1" s="48">
        <v>426</v>
      </c>
      <c r="IQ1" s="48">
        <v>427</v>
      </c>
      <c r="IR1" s="48">
        <v>428</v>
      </c>
      <c r="IS1" s="48">
        <v>523</v>
      </c>
      <c r="IT1" s="48">
        <v>524</v>
      </c>
      <c r="IU1" s="48">
        <v>525</v>
      </c>
      <c r="IV1" s="48">
        <v>526</v>
      </c>
      <c r="IW1" s="48">
        <v>527</v>
      </c>
      <c r="IX1" s="48">
        <v>528</v>
      </c>
      <c r="IY1" s="48">
        <v>623</v>
      </c>
      <c r="IZ1" s="48">
        <v>624</v>
      </c>
      <c r="JA1" s="48">
        <v>625</v>
      </c>
      <c r="JB1" s="48">
        <v>626</v>
      </c>
      <c r="JC1" s="48">
        <v>627</v>
      </c>
      <c r="JD1" s="48">
        <v>628</v>
      </c>
      <c r="JE1" s="48">
        <v>723</v>
      </c>
      <c r="JF1" s="48">
        <v>724</v>
      </c>
      <c r="JG1" s="48">
        <v>725</v>
      </c>
      <c r="JH1" s="48">
        <v>726</v>
      </c>
      <c r="JI1" s="48">
        <v>727</v>
      </c>
      <c r="JJ1" s="48">
        <v>728</v>
      </c>
      <c r="JK1" s="48">
        <v>823</v>
      </c>
      <c r="JL1" s="48">
        <v>824</v>
      </c>
      <c r="JM1" s="48">
        <v>825</v>
      </c>
      <c r="JN1" s="48">
        <v>826</v>
      </c>
      <c r="JO1" s="48">
        <v>827</v>
      </c>
      <c r="JP1" s="48">
        <v>828</v>
      </c>
      <c r="JQ1" s="48">
        <v>923</v>
      </c>
      <c r="JR1" s="48">
        <v>924</v>
      </c>
      <c r="JS1" s="48">
        <v>925</v>
      </c>
      <c r="JT1" s="48">
        <v>926</v>
      </c>
      <c r="JU1" s="48">
        <v>927</v>
      </c>
      <c r="JV1" s="48">
        <v>928</v>
      </c>
      <c r="JW1" s="48">
        <v>1023</v>
      </c>
      <c r="JX1" s="48">
        <v>1024</v>
      </c>
      <c r="JY1" s="48">
        <v>1025</v>
      </c>
      <c r="JZ1" s="48">
        <v>1026</v>
      </c>
      <c r="KA1" s="48">
        <v>1027</v>
      </c>
      <c r="KB1" s="48">
        <v>1028</v>
      </c>
      <c r="KC1" s="48">
        <v>1123</v>
      </c>
      <c r="KD1" s="48">
        <v>1124</v>
      </c>
      <c r="KE1" s="48">
        <v>1125</v>
      </c>
      <c r="KF1" s="48">
        <v>1126</v>
      </c>
      <c r="KG1" s="48">
        <v>1127</v>
      </c>
      <c r="KH1" s="48">
        <v>1128</v>
      </c>
      <c r="KI1" s="48">
        <v>1223</v>
      </c>
      <c r="KJ1" s="48">
        <v>1224</v>
      </c>
      <c r="KK1" s="48">
        <v>1225</v>
      </c>
      <c r="KL1" s="48">
        <v>1226</v>
      </c>
      <c r="KM1" s="48">
        <v>1227</v>
      </c>
      <c r="KN1" s="48">
        <v>1228</v>
      </c>
      <c r="KO1" s="47">
        <f ca="1">COOK!AX2</f>
        <v>43860</v>
      </c>
    </row>
    <row r="2" spans="4:309" hidden="1">
      <c r="L2" s="32">
        <f ca="1">IF(L1&gt;=$KO$3,(IF($KO$2&gt;L1,L3,0)),0)</f>
        <v>0</v>
      </c>
      <c r="M2" s="32">
        <f t="shared" ref="M2:BX2" ca="1" si="4">IF(M1&gt;=$KO$3,(IF($KO$2&gt;M1,M3,0)),0)</f>
        <v>0</v>
      </c>
      <c r="N2" s="32">
        <f t="shared" ca="1" si="4"/>
        <v>0</v>
      </c>
      <c r="O2" s="32">
        <f t="shared" ca="1" si="4"/>
        <v>0</v>
      </c>
      <c r="P2" s="32">
        <f t="shared" ca="1" si="4"/>
        <v>0</v>
      </c>
      <c r="Q2" s="32">
        <f t="shared" ca="1" si="4"/>
        <v>0</v>
      </c>
      <c r="R2" s="32">
        <f t="shared" ca="1" si="4"/>
        <v>0</v>
      </c>
      <c r="S2" s="32">
        <f t="shared" ca="1" si="4"/>
        <v>0</v>
      </c>
      <c r="T2" s="32">
        <f t="shared" ca="1" si="4"/>
        <v>0</v>
      </c>
      <c r="U2" s="32">
        <f t="shared" ca="1" si="4"/>
        <v>0</v>
      </c>
      <c r="V2" s="32">
        <f t="shared" ca="1" si="4"/>
        <v>0</v>
      </c>
      <c r="W2" s="32">
        <f t="shared" ca="1" si="4"/>
        <v>0</v>
      </c>
      <c r="X2" s="32">
        <f t="shared" ca="1" si="4"/>
        <v>1</v>
      </c>
      <c r="Y2" s="32">
        <f t="shared" ca="1" si="4"/>
        <v>2</v>
      </c>
      <c r="Z2" s="32">
        <f t="shared" ca="1" si="4"/>
        <v>3</v>
      </c>
      <c r="AA2" s="32">
        <f t="shared" ca="1" si="4"/>
        <v>1</v>
      </c>
      <c r="AB2" s="32">
        <f t="shared" ca="1" si="4"/>
        <v>2</v>
      </c>
      <c r="AC2" s="32">
        <f t="shared" ca="1" si="4"/>
        <v>3</v>
      </c>
      <c r="AD2" s="32">
        <f t="shared" ca="1" si="4"/>
        <v>0</v>
      </c>
      <c r="AE2" s="32">
        <f t="shared" ca="1" si="4"/>
        <v>0</v>
      </c>
      <c r="AF2" s="32">
        <f t="shared" ca="1" si="4"/>
        <v>0</v>
      </c>
      <c r="AG2" s="32">
        <f t="shared" ca="1" si="4"/>
        <v>0</v>
      </c>
      <c r="AH2" s="32">
        <f t="shared" ca="1" si="4"/>
        <v>0</v>
      </c>
      <c r="AI2" s="32">
        <f t="shared" ca="1" si="4"/>
        <v>0</v>
      </c>
      <c r="AJ2" s="32">
        <f t="shared" ca="1" si="4"/>
        <v>0</v>
      </c>
      <c r="AK2" s="32">
        <f t="shared" ca="1" si="4"/>
        <v>0</v>
      </c>
      <c r="AL2" s="32">
        <f t="shared" ca="1" si="4"/>
        <v>0</v>
      </c>
      <c r="AM2" s="32">
        <f t="shared" ca="1" si="4"/>
        <v>0</v>
      </c>
      <c r="AN2" s="32">
        <f t="shared" ca="1" si="4"/>
        <v>0</v>
      </c>
      <c r="AO2" s="32">
        <f t="shared" ca="1" si="4"/>
        <v>0</v>
      </c>
      <c r="AP2" s="32">
        <f t="shared" ca="1" si="4"/>
        <v>1</v>
      </c>
      <c r="AQ2" s="32">
        <f t="shared" ca="1" si="4"/>
        <v>2</v>
      </c>
      <c r="AR2" s="32">
        <f t="shared" ca="1" si="4"/>
        <v>3</v>
      </c>
      <c r="AS2" s="32">
        <f t="shared" ca="1" si="4"/>
        <v>1</v>
      </c>
      <c r="AT2" s="32">
        <f t="shared" ca="1" si="4"/>
        <v>2</v>
      </c>
      <c r="AU2" s="32">
        <f t="shared" ca="1" si="4"/>
        <v>3</v>
      </c>
      <c r="AV2" s="32">
        <f t="shared" ca="1" si="4"/>
        <v>0</v>
      </c>
      <c r="AW2" s="32">
        <f t="shared" ca="1" si="4"/>
        <v>0</v>
      </c>
      <c r="AX2" s="32">
        <f t="shared" ca="1" si="4"/>
        <v>0</v>
      </c>
      <c r="AY2" s="32">
        <f t="shared" ca="1" si="4"/>
        <v>0</v>
      </c>
      <c r="AZ2" s="32">
        <f t="shared" ca="1" si="4"/>
        <v>0</v>
      </c>
      <c r="BA2" s="32">
        <f t="shared" ca="1" si="4"/>
        <v>0</v>
      </c>
      <c r="BB2" s="32">
        <f t="shared" ca="1" si="4"/>
        <v>0</v>
      </c>
      <c r="BC2" s="32">
        <f t="shared" ca="1" si="4"/>
        <v>0</v>
      </c>
      <c r="BD2" s="32">
        <f t="shared" ca="1" si="4"/>
        <v>0</v>
      </c>
      <c r="BE2" s="32">
        <f t="shared" ca="1" si="4"/>
        <v>0</v>
      </c>
      <c r="BF2" s="32">
        <f t="shared" ca="1" si="4"/>
        <v>0</v>
      </c>
      <c r="BG2" s="32">
        <f t="shared" ca="1" si="4"/>
        <v>0</v>
      </c>
      <c r="BH2" s="32">
        <f t="shared" ca="1" si="4"/>
        <v>1</v>
      </c>
      <c r="BI2" s="32">
        <f t="shared" ca="1" si="4"/>
        <v>2</v>
      </c>
      <c r="BJ2" s="32">
        <f t="shared" ca="1" si="4"/>
        <v>3</v>
      </c>
      <c r="BK2" s="32">
        <f t="shared" ca="1" si="4"/>
        <v>1</v>
      </c>
      <c r="BL2" s="32">
        <f t="shared" ca="1" si="4"/>
        <v>2</v>
      </c>
      <c r="BM2" s="32">
        <f t="shared" ca="1" si="4"/>
        <v>3</v>
      </c>
      <c r="BN2" s="32">
        <f t="shared" ca="1" si="4"/>
        <v>0</v>
      </c>
      <c r="BO2" s="32">
        <f t="shared" ca="1" si="4"/>
        <v>0</v>
      </c>
      <c r="BP2" s="32">
        <f t="shared" ca="1" si="4"/>
        <v>0</v>
      </c>
      <c r="BQ2" s="32">
        <f t="shared" ca="1" si="4"/>
        <v>0</v>
      </c>
      <c r="BR2" s="32">
        <f t="shared" ca="1" si="4"/>
        <v>0</v>
      </c>
      <c r="BS2" s="32">
        <f t="shared" ca="1" si="4"/>
        <v>0</v>
      </c>
      <c r="BT2" s="32">
        <f t="shared" ca="1" si="4"/>
        <v>0</v>
      </c>
      <c r="BU2" s="32">
        <f t="shared" ca="1" si="4"/>
        <v>0</v>
      </c>
      <c r="BV2" s="32">
        <f t="shared" ca="1" si="4"/>
        <v>0</v>
      </c>
      <c r="BW2" s="32">
        <f t="shared" ca="1" si="4"/>
        <v>0</v>
      </c>
      <c r="BX2" s="32">
        <f t="shared" ca="1" si="4"/>
        <v>0</v>
      </c>
      <c r="BY2" s="32">
        <f t="shared" ref="BY2:EJ2" ca="1" si="5">IF(BY1&gt;=$KO$3,(IF($KO$2&gt;BY1,BY3,0)),0)</f>
        <v>0</v>
      </c>
      <c r="BZ2" s="32">
        <f t="shared" ca="1" si="5"/>
        <v>1</v>
      </c>
      <c r="CA2" s="32">
        <f t="shared" ca="1" si="5"/>
        <v>2</v>
      </c>
      <c r="CB2" s="32">
        <f t="shared" ca="1" si="5"/>
        <v>3</v>
      </c>
      <c r="CC2" s="32">
        <f t="shared" ca="1" si="5"/>
        <v>1</v>
      </c>
      <c r="CD2" s="32">
        <f t="shared" ca="1" si="5"/>
        <v>2</v>
      </c>
      <c r="CE2" s="32">
        <f t="shared" ca="1" si="5"/>
        <v>3</v>
      </c>
      <c r="CF2" s="32">
        <f t="shared" ca="1" si="5"/>
        <v>0</v>
      </c>
      <c r="CG2" s="32">
        <f t="shared" ca="1" si="5"/>
        <v>0</v>
      </c>
      <c r="CH2" s="32">
        <f t="shared" ca="1" si="5"/>
        <v>0</v>
      </c>
      <c r="CI2" s="32">
        <f t="shared" ca="1" si="5"/>
        <v>0</v>
      </c>
      <c r="CJ2" s="32">
        <f t="shared" ca="1" si="5"/>
        <v>0</v>
      </c>
      <c r="CK2" s="32">
        <f t="shared" ca="1" si="5"/>
        <v>0</v>
      </c>
      <c r="CL2" s="32">
        <f t="shared" ca="1" si="5"/>
        <v>0</v>
      </c>
      <c r="CM2" s="32">
        <f t="shared" ca="1" si="5"/>
        <v>0</v>
      </c>
      <c r="CN2" s="32">
        <f t="shared" ca="1" si="5"/>
        <v>0</v>
      </c>
      <c r="CO2" s="32">
        <f t="shared" ca="1" si="5"/>
        <v>0</v>
      </c>
      <c r="CP2" s="32">
        <f t="shared" ca="1" si="5"/>
        <v>0</v>
      </c>
      <c r="CQ2" s="32">
        <f t="shared" ca="1" si="5"/>
        <v>0</v>
      </c>
      <c r="CR2" s="32">
        <f t="shared" ca="1" si="5"/>
        <v>1</v>
      </c>
      <c r="CS2" s="32">
        <f t="shared" ca="1" si="5"/>
        <v>2</v>
      </c>
      <c r="CT2" s="32">
        <f t="shared" ca="1" si="5"/>
        <v>3</v>
      </c>
      <c r="CU2" s="32">
        <f t="shared" ca="1" si="5"/>
        <v>1</v>
      </c>
      <c r="CV2" s="32">
        <f t="shared" ca="1" si="5"/>
        <v>2</v>
      </c>
      <c r="CW2" s="32">
        <f t="shared" ca="1" si="5"/>
        <v>3</v>
      </c>
      <c r="CX2" s="32">
        <f t="shared" ca="1" si="5"/>
        <v>0</v>
      </c>
      <c r="CY2" s="32">
        <f t="shared" ca="1" si="5"/>
        <v>0</v>
      </c>
      <c r="CZ2" s="32">
        <f t="shared" ca="1" si="5"/>
        <v>0</v>
      </c>
      <c r="DA2" s="32">
        <f t="shared" ca="1" si="5"/>
        <v>0</v>
      </c>
      <c r="DB2" s="32">
        <f t="shared" ca="1" si="5"/>
        <v>0</v>
      </c>
      <c r="DC2" s="32">
        <f t="shared" ca="1" si="5"/>
        <v>0</v>
      </c>
      <c r="DD2" s="32">
        <f t="shared" ca="1" si="5"/>
        <v>0</v>
      </c>
      <c r="DE2" s="32">
        <f t="shared" ca="1" si="5"/>
        <v>0</v>
      </c>
      <c r="DF2" s="32">
        <f t="shared" ca="1" si="5"/>
        <v>0</v>
      </c>
      <c r="DG2" s="32">
        <f t="shared" ca="1" si="5"/>
        <v>0</v>
      </c>
      <c r="DH2" s="32">
        <f t="shared" ca="1" si="5"/>
        <v>0</v>
      </c>
      <c r="DI2" s="32">
        <f t="shared" ca="1" si="5"/>
        <v>0</v>
      </c>
      <c r="DJ2" s="32">
        <f t="shared" ca="1" si="5"/>
        <v>1</v>
      </c>
      <c r="DK2" s="32">
        <f t="shared" ca="1" si="5"/>
        <v>2</v>
      </c>
      <c r="DL2" s="32">
        <f t="shared" ca="1" si="5"/>
        <v>3</v>
      </c>
      <c r="DM2" s="32">
        <f t="shared" ca="1" si="5"/>
        <v>1</v>
      </c>
      <c r="DN2" s="32">
        <f t="shared" ca="1" si="5"/>
        <v>2</v>
      </c>
      <c r="DO2" s="32">
        <f t="shared" ca="1" si="5"/>
        <v>3</v>
      </c>
      <c r="DP2" s="32">
        <f t="shared" ca="1" si="5"/>
        <v>0</v>
      </c>
      <c r="DQ2" s="32">
        <f t="shared" ca="1" si="5"/>
        <v>0</v>
      </c>
      <c r="DR2" s="32">
        <f t="shared" ca="1" si="5"/>
        <v>0</v>
      </c>
      <c r="DS2" s="32">
        <f t="shared" ca="1" si="5"/>
        <v>0</v>
      </c>
      <c r="DT2" s="32">
        <f t="shared" ca="1" si="5"/>
        <v>0</v>
      </c>
      <c r="DU2" s="32">
        <f t="shared" ca="1" si="5"/>
        <v>0</v>
      </c>
      <c r="DV2" s="32">
        <f t="shared" ca="1" si="5"/>
        <v>0</v>
      </c>
      <c r="DW2" s="32">
        <f t="shared" ca="1" si="5"/>
        <v>0</v>
      </c>
      <c r="DX2" s="32">
        <f t="shared" ca="1" si="5"/>
        <v>0</v>
      </c>
      <c r="DY2" s="32">
        <f t="shared" ca="1" si="5"/>
        <v>0</v>
      </c>
      <c r="DZ2" s="32">
        <f t="shared" ca="1" si="5"/>
        <v>0</v>
      </c>
      <c r="EA2" s="32">
        <f t="shared" ca="1" si="5"/>
        <v>0</v>
      </c>
      <c r="EB2" s="32">
        <f t="shared" ca="1" si="5"/>
        <v>1</v>
      </c>
      <c r="EC2" s="32">
        <f t="shared" ca="1" si="5"/>
        <v>2</v>
      </c>
      <c r="ED2" s="32">
        <f t="shared" ca="1" si="5"/>
        <v>3</v>
      </c>
      <c r="EE2" s="32">
        <f t="shared" ca="1" si="5"/>
        <v>1</v>
      </c>
      <c r="EF2" s="32">
        <f t="shared" ca="1" si="5"/>
        <v>2</v>
      </c>
      <c r="EG2" s="32">
        <f t="shared" ca="1" si="5"/>
        <v>3</v>
      </c>
      <c r="EH2" s="32">
        <f t="shared" ca="1" si="5"/>
        <v>0</v>
      </c>
      <c r="EI2" s="32">
        <f t="shared" ca="1" si="5"/>
        <v>0</v>
      </c>
      <c r="EJ2" s="32">
        <f t="shared" ca="1" si="5"/>
        <v>0</v>
      </c>
      <c r="EK2" s="32">
        <f t="shared" ref="EK2:GV2" ca="1" si="6">IF(EK1&gt;=$KO$3,(IF($KO$2&gt;EK1,EK3,0)),0)</f>
        <v>0</v>
      </c>
      <c r="EL2" s="32">
        <f t="shared" ca="1" si="6"/>
        <v>0</v>
      </c>
      <c r="EM2" s="32">
        <f t="shared" ca="1" si="6"/>
        <v>0</v>
      </c>
      <c r="EN2" s="32">
        <f t="shared" ca="1" si="6"/>
        <v>0</v>
      </c>
      <c r="EO2" s="32">
        <f t="shared" ca="1" si="6"/>
        <v>0</v>
      </c>
      <c r="EP2" s="32">
        <f t="shared" ca="1" si="6"/>
        <v>0</v>
      </c>
      <c r="EQ2" s="32">
        <f t="shared" ca="1" si="6"/>
        <v>0</v>
      </c>
      <c r="ER2" s="32">
        <f t="shared" ca="1" si="6"/>
        <v>0</v>
      </c>
      <c r="ES2" s="32">
        <f t="shared" ca="1" si="6"/>
        <v>0</v>
      </c>
      <c r="ET2" s="32">
        <f t="shared" ca="1" si="6"/>
        <v>1</v>
      </c>
      <c r="EU2" s="32">
        <f t="shared" ca="1" si="6"/>
        <v>2</v>
      </c>
      <c r="EV2" s="32">
        <f t="shared" ca="1" si="6"/>
        <v>3</v>
      </c>
      <c r="EW2" s="32">
        <f t="shared" ca="1" si="6"/>
        <v>1</v>
      </c>
      <c r="EX2" s="32">
        <f t="shared" ca="1" si="6"/>
        <v>2</v>
      </c>
      <c r="EY2" s="32">
        <f t="shared" ca="1" si="6"/>
        <v>3</v>
      </c>
      <c r="EZ2" s="32">
        <f t="shared" ca="1" si="6"/>
        <v>0</v>
      </c>
      <c r="FA2" s="32">
        <f t="shared" ca="1" si="6"/>
        <v>0</v>
      </c>
      <c r="FB2" s="32">
        <f t="shared" ca="1" si="6"/>
        <v>0</v>
      </c>
      <c r="FC2" s="32">
        <f t="shared" ca="1" si="6"/>
        <v>0</v>
      </c>
      <c r="FD2" s="32">
        <f t="shared" ca="1" si="6"/>
        <v>0</v>
      </c>
      <c r="FE2" s="32">
        <f t="shared" ca="1" si="6"/>
        <v>0</v>
      </c>
      <c r="FF2" s="32">
        <f t="shared" ca="1" si="6"/>
        <v>0</v>
      </c>
      <c r="FG2" s="32">
        <f t="shared" ca="1" si="6"/>
        <v>0</v>
      </c>
      <c r="FH2" s="32">
        <f t="shared" ca="1" si="6"/>
        <v>0</v>
      </c>
      <c r="FI2" s="32">
        <f t="shared" ca="1" si="6"/>
        <v>0</v>
      </c>
      <c r="FJ2" s="32">
        <f t="shared" ca="1" si="6"/>
        <v>0</v>
      </c>
      <c r="FK2" s="32">
        <f t="shared" ca="1" si="6"/>
        <v>0</v>
      </c>
      <c r="FL2" s="32">
        <f t="shared" ca="1" si="6"/>
        <v>0</v>
      </c>
      <c r="FM2" s="32">
        <f t="shared" ca="1" si="6"/>
        <v>0</v>
      </c>
      <c r="FN2" s="32">
        <f t="shared" ca="1" si="6"/>
        <v>0</v>
      </c>
      <c r="FO2" s="32">
        <f t="shared" ca="1" si="6"/>
        <v>0</v>
      </c>
      <c r="FP2" s="32">
        <f t="shared" ca="1" si="6"/>
        <v>0</v>
      </c>
      <c r="FQ2" s="32">
        <f t="shared" ca="1" si="6"/>
        <v>0</v>
      </c>
      <c r="FR2" s="32">
        <f t="shared" ca="1" si="6"/>
        <v>0</v>
      </c>
      <c r="FS2" s="32">
        <f t="shared" ca="1" si="6"/>
        <v>0</v>
      </c>
      <c r="FT2" s="32">
        <f t="shared" ca="1" si="6"/>
        <v>0</v>
      </c>
      <c r="FU2" s="32">
        <f t="shared" ca="1" si="6"/>
        <v>0</v>
      </c>
      <c r="FV2" s="32">
        <f t="shared" ca="1" si="6"/>
        <v>0</v>
      </c>
      <c r="FW2" s="32">
        <f t="shared" ca="1" si="6"/>
        <v>0</v>
      </c>
      <c r="FX2" s="32">
        <f t="shared" ca="1" si="6"/>
        <v>0</v>
      </c>
      <c r="FY2" s="32">
        <f t="shared" ca="1" si="6"/>
        <v>0</v>
      </c>
      <c r="FZ2" s="32">
        <f t="shared" ca="1" si="6"/>
        <v>0</v>
      </c>
      <c r="GA2" s="32">
        <f t="shared" ca="1" si="6"/>
        <v>0</v>
      </c>
      <c r="GB2" s="32">
        <f t="shared" ca="1" si="6"/>
        <v>0</v>
      </c>
      <c r="GC2" s="32">
        <f t="shared" ca="1" si="6"/>
        <v>0</v>
      </c>
      <c r="GD2" s="32">
        <f t="shared" ca="1" si="6"/>
        <v>0</v>
      </c>
      <c r="GE2" s="32">
        <f t="shared" ca="1" si="6"/>
        <v>0</v>
      </c>
      <c r="GF2" s="32">
        <f t="shared" ca="1" si="6"/>
        <v>0</v>
      </c>
      <c r="GG2" s="32">
        <f t="shared" ca="1" si="6"/>
        <v>0</v>
      </c>
      <c r="GH2" s="32">
        <f t="shared" ca="1" si="6"/>
        <v>0</v>
      </c>
      <c r="GI2" s="32">
        <f t="shared" ca="1" si="6"/>
        <v>0</v>
      </c>
      <c r="GJ2" s="32">
        <f t="shared" ca="1" si="6"/>
        <v>0</v>
      </c>
      <c r="GK2" s="32">
        <f t="shared" ca="1" si="6"/>
        <v>0</v>
      </c>
      <c r="GL2" s="32">
        <f t="shared" ca="1" si="6"/>
        <v>0</v>
      </c>
      <c r="GM2" s="32">
        <f t="shared" ca="1" si="6"/>
        <v>0</v>
      </c>
      <c r="GN2" s="32">
        <f t="shared" ca="1" si="6"/>
        <v>0</v>
      </c>
      <c r="GO2" s="32">
        <f t="shared" ca="1" si="6"/>
        <v>0</v>
      </c>
      <c r="GP2" s="32">
        <f t="shared" ca="1" si="6"/>
        <v>0</v>
      </c>
      <c r="GQ2" s="32">
        <f t="shared" ca="1" si="6"/>
        <v>0</v>
      </c>
      <c r="GR2" s="32">
        <f t="shared" ca="1" si="6"/>
        <v>0</v>
      </c>
      <c r="GS2" s="32">
        <f t="shared" ca="1" si="6"/>
        <v>0</v>
      </c>
      <c r="GT2" s="32">
        <f t="shared" ca="1" si="6"/>
        <v>0</v>
      </c>
      <c r="GU2" s="32">
        <f t="shared" ca="1" si="6"/>
        <v>0</v>
      </c>
      <c r="GV2" s="32">
        <f t="shared" ca="1" si="6"/>
        <v>0</v>
      </c>
      <c r="GW2" s="32">
        <f t="shared" ref="GW2:HS2" ca="1" si="7">IF(GW1&gt;=$KO$3,(IF($KO$2&gt;GW1,GW3,0)),0)</f>
        <v>0</v>
      </c>
      <c r="GX2" s="32">
        <f t="shared" ca="1" si="7"/>
        <v>0</v>
      </c>
      <c r="GY2" s="32">
        <f t="shared" ca="1" si="7"/>
        <v>0</v>
      </c>
      <c r="GZ2" s="32">
        <f t="shared" ca="1" si="7"/>
        <v>0</v>
      </c>
      <c r="HA2" s="32">
        <f t="shared" ca="1" si="7"/>
        <v>0</v>
      </c>
      <c r="HB2" s="32">
        <f t="shared" ca="1" si="7"/>
        <v>0</v>
      </c>
      <c r="HC2" s="32">
        <f t="shared" ca="1" si="7"/>
        <v>0</v>
      </c>
      <c r="HD2" s="32">
        <f t="shared" ca="1" si="7"/>
        <v>0</v>
      </c>
      <c r="HE2" s="32">
        <f t="shared" ca="1" si="7"/>
        <v>0</v>
      </c>
      <c r="HF2" s="32">
        <f t="shared" ca="1" si="7"/>
        <v>0</v>
      </c>
      <c r="HG2" s="32">
        <f t="shared" ca="1" si="7"/>
        <v>0</v>
      </c>
      <c r="HH2" s="32">
        <f t="shared" ca="1" si="7"/>
        <v>0</v>
      </c>
      <c r="HI2" s="32">
        <f t="shared" ca="1" si="7"/>
        <v>0</v>
      </c>
      <c r="HJ2" s="32">
        <f t="shared" ca="1" si="7"/>
        <v>0</v>
      </c>
      <c r="HK2" s="32">
        <f t="shared" ca="1" si="7"/>
        <v>0</v>
      </c>
      <c r="HL2" s="32">
        <f t="shared" ca="1" si="7"/>
        <v>0</v>
      </c>
      <c r="HM2" s="32">
        <f t="shared" ca="1" si="7"/>
        <v>0</v>
      </c>
      <c r="HN2" s="32">
        <f t="shared" ca="1" si="7"/>
        <v>0</v>
      </c>
      <c r="HO2" s="32">
        <f t="shared" ca="1" si="7"/>
        <v>0</v>
      </c>
      <c r="HP2" s="32">
        <f t="shared" ca="1" si="7"/>
        <v>0</v>
      </c>
      <c r="HQ2" s="32">
        <f t="shared" ca="1" si="7"/>
        <v>0</v>
      </c>
      <c r="HR2" s="32">
        <f t="shared" ca="1" si="7"/>
        <v>0</v>
      </c>
      <c r="HS2" s="32">
        <f t="shared" ca="1" si="7"/>
        <v>0</v>
      </c>
      <c r="HU2" s="47">
        <f>COOK!AY6</f>
        <v>43586</v>
      </c>
      <c r="HV2" s="47">
        <f>HU2</f>
        <v>43586</v>
      </c>
      <c r="HW2" s="47">
        <f t="shared" ref="HW2:HZ2" si="8">HV2</f>
        <v>43586</v>
      </c>
      <c r="HX2" s="47">
        <f t="shared" si="8"/>
        <v>43586</v>
      </c>
      <c r="HY2" s="47">
        <f t="shared" si="8"/>
        <v>43586</v>
      </c>
      <c r="HZ2" s="47">
        <f t="shared" si="8"/>
        <v>43586</v>
      </c>
      <c r="IA2" s="47">
        <f>COOK!AZ6</f>
        <v>43617</v>
      </c>
      <c r="IB2" s="47">
        <f t="shared" ref="IB2:KM2" si="9">IA2</f>
        <v>43617</v>
      </c>
      <c r="IC2" s="47">
        <f t="shared" si="9"/>
        <v>43617</v>
      </c>
      <c r="ID2" s="47">
        <f t="shared" si="9"/>
        <v>43617</v>
      </c>
      <c r="IE2" s="47">
        <f t="shared" si="9"/>
        <v>43617</v>
      </c>
      <c r="IF2" s="47">
        <f t="shared" si="9"/>
        <v>43617</v>
      </c>
      <c r="IG2" s="47">
        <f>COOK!BA6</f>
        <v>43647</v>
      </c>
      <c r="IH2" s="47">
        <f t="shared" si="9"/>
        <v>43647</v>
      </c>
      <c r="II2" s="47">
        <f t="shared" si="9"/>
        <v>43647</v>
      </c>
      <c r="IJ2" s="47">
        <f t="shared" si="9"/>
        <v>43647</v>
      </c>
      <c r="IK2" s="47">
        <f t="shared" si="9"/>
        <v>43647</v>
      </c>
      <c r="IL2" s="47">
        <f t="shared" si="9"/>
        <v>43647</v>
      </c>
      <c r="IM2" s="47">
        <f>COOK!BB6</f>
        <v>43678</v>
      </c>
      <c r="IN2" s="47">
        <f t="shared" si="9"/>
        <v>43678</v>
      </c>
      <c r="IO2" s="47">
        <f t="shared" si="9"/>
        <v>43678</v>
      </c>
      <c r="IP2" s="47">
        <f t="shared" si="9"/>
        <v>43678</v>
      </c>
      <c r="IQ2" s="47">
        <f t="shared" si="9"/>
        <v>43678</v>
      </c>
      <c r="IR2" s="47">
        <f t="shared" si="9"/>
        <v>43678</v>
      </c>
      <c r="IS2" s="47">
        <f>COOK!BC6</f>
        <v>43709</v>
      </c>
      <c r="IT2" s="47">
        <f t="shared" si="9"/>
        <v>43709</v>
      </c>
      <c r="IU2" s="47">
        <f t="shared" si="9"/>
        <v>43709</v>
      </c>
      <c r="IV2" s="47">
        <f t="shared" si="9"/>
        <v>43709</v>
      </c>
      <c r="IW2" s="47">
        <f t="shared" si="9"/>
        <v>43709</v>
      </c>
      <c r="IX2" s="47">
        <f t="shared" si="9"/>
        <v>43709</v>
      </c>
      <c r="IY2" s="47">
        <f>COOK!BD6</f>
        <v>43739</v>
      </c>
      <c r="IZ2" s="47">
        <f t="shared" si="9"/>
        <v>43739</v>
      </c>
      <c r="JA2" s="47">
        <f t="shared" si="9"/>
        <v>43739</v>
      </c>
      <c r="JB2" s="47">
        <f t="shared" si="9"/>
        <v>43739</v>
      </c>
      <c r="JC2" s="47">
        <f t="shared" si="9"/>
        <v>43739</v>
      </c>
      <c r="JD2" s="47">
        <f t="shared" si="9"/>
        <v>43739</v>
      </c>
      <c r="JE2" s="47">
        <f>COOK!BE6</f>
        <v>43770</v>
      </c>
      <c r="JF2" s="47">
        <f t="shared" si="9"/>
        <v>43770</v>
      </c>
      <c r="JG2" s="47">
        <f t="shared" si="9"/>
        <v>43770</v>
      </c>
      <c r="JH2" s="47">
        <f t="shared" si="9"/>
        <v>43770</v>
      </c>
      <c r="JI2" s="47">
        <f t="shared" si="9"/>
        <v>43770</v>
      </c>
      <c r="JJ2" s="47">
        <f t="shared" si="9"/>
        <v>43770</v>
      </c>
      <c r="JK2" s="47">
        <f>COOK!BF6</f>
        <v>43800</v>
      </c>
      <c r="JL2" s="47">
        <f t="shared" si="9"/>
        <v>43800</v>
      </c>
      <c r="JM2" s="47">
        <f t="shared" si="9"/>
        <v>43800</v>
      </c>
      <c r="JN2" s="47">
        <f t="shared" si="9"/>
        <v>43800</v>
      </c>
      <c r="JO2" s="47">
        <f t="shared" si="9"/>
        <v>43800</v>
      </c>
      <c r="JP2" s="47">
        <f t="shared" si="9"/>
        <v>43800</v>
      </c>
      <c r="JQ2" s="47">
        <f>COOK!BG6</f>
        <v>43831</v>
      </c>
      <c r="JR2" s="47">
        <f t="shared" si="9"/>
        <v>43831</v>
      </c>
      <c r="JS2" s="47">
        <f t="shared" si="9"/>
        <v>43831</v>
      </c>
      <c r="JT2" s="47">
        <f t="shared" si="9"/>
        <v>43831</v>
      </c>
      <c r="JU2" s="47">
        <f t="shared" si="9"/>
        <v>43831</v>
      </c>
      <c r="JV2" s="47">
        <f t="shared" si="9"/>
        <v>43831</v>
      </c>
      <c r="JW2" s="47">
        <f>COOK!BH6</f>
        <v>43862</v>
      </c>
      <c r="JX2" s="47">
        <f t="shared" si="9"/>
        <v>43862</v>
      </c>
      <c r="JY2" s="47">
        <f t="shared" si="9"/>
        <v>43862</v>
      </c>
      <c r="JZ2" s="47">
        <f t="shared" si="9"/>
        <v>43862</v>
      </c>
      <c r="KA2" s="47">
        <f t="shared" si="9"/>
        <v>43862</v>
      </c>
      <c r="KB2" s="47">
        <f t="shared" si="9"/>
        <v>43862</v>
      </c>
      <c r="KC2" s="47">
        <f>COOK!BI6</f>
        <v>43891</v>
      </c>
      <c r="KD2" s="47">
        <f t="shared" si="9"/>
        <v>43891</v>
      </c>
      <c r="KE2" s="47">
        <f t="shared" si="9"/>
        <v>43891</v>
      </c>
      <c r="KF2" s="47">
        <f t="shared" si="9"/>
        <v>43891</v>
      </c>
      <c r="KG2" s="47">
        <f t="shared" si="9"/>
        <v>43891</v>
      </c>
      <c r="KH2" s="47">
        <f t="shared" si="9"/>
        <v>43891</v>
      </c>
      <c r="KI2" s="47">
        <f>COOK!BJ6</f>
        <v>43922</v>
      </c>
      <c r="KJ2" s="47">
        <f t="shared" si="9"/>
        <v>43922</v>
      </c>
      <c r="KK2" s="47">
        <f t="shared" si="9"/>
        <v>43922</v>
      </c>
      <c r="KL2" s="47">
        <f t="shared" si="9"/>
        <v>43922</v>
      </c>
      <c r="KM2" s="47">
        <f t="shared" si="9"/>
        <v>43922</v>
      </c>
      <c r="KN2" s="47">
        <f t="shared" ref="KN2" si="10">KM2</f>
        <v>43922</v>
      </c>
      <c r="KO2" s="47">
        <f ca="1">MDM!GY2</f>
        <v>43831</v>
      </c>
      <c r="KP2" s="49">
        <f ca="1">MDM!GX4</f>
        <v>8</v>
      </c>
    </row>
    <row r="3" spans="4:309" hidden="1"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1</v>
      </c>
      <c r="Y3" s="32">
        <v>2</v>
      </c>
      <c r="Z3" s="32">
        <v>3</v>
      </c>
      <c r="AA3" s="32">
        <v>1</v>
      </c>
      <c r="AB3" s="32">
        <v>2</v>
      </c>
      <c r="AC3" s="32">
        <v>3</v>
      </c>
      <c r="AD3" s="32">
        <v>0</v>
      </c>
      <c r="AE3" s="32">
        <v>0</v>
      </c>
      <c r="AF3" s="32">
        <v>0</v>
      </c>
      <c r="AG3" s="32">
        <v>0</v>
      </c>
      <c r="AH3" s="32">
        <v>0</v>
      </c>
      <c r="AI3" s="32">
        <v>0</v>
      </c>
      <c r="AJ3" s="32">
        <v>0</v>
      </c>
      <c r="AK3" s="32">
        <v>0</v>
      </c>
      <c r="AL3" s="32">
        <v>0</v>
      </c>
      <c r="AM3" s="32">
        <v>0</v>
      </c>
      <c r="AN3" s="32">
        <v>0</v>
      </c>
      <c r="AO3" s="32">
        <v>0</v>
      </c>
      <c r="AP3" s="32">
        <v>1</v>
      </c>
      <c r="AQ3" s="32">
        <v>2</v>
      </c>
      <c r="AR3" s="32">
        <v>3</v>
      </c>
      <c r="AS3" s="32">
        <v>1</v>
      </c>
      <c r="AT3" s="32">
        <v>2</v>
      </c>
      <c r="AU3" s="32">
        <v>3</v>
      </c>
      <c r="AV3" s="32">
        <v>0</v>
      </c>
      <c r="AW3" s="32">
        <v>0</v>
      </c>
      <c r="AX3" s="32">
        <v>0</v>
      </c>
      <c r="AY3" s="32">
        <v>0</v>
      </c>
      <c r="AZ3" s="32">
        <v>0</v>
      </c>
      <c r="BA3" s="32">
        <v>0</v>
      </c>
      <c r="BB3" s="32">
        <v>0</v>
      </c>
      <c r="BC3" s="32">
        <v>0</v>
      </c>
      <c r="BD3" s="32">
        <v>0</v>
      </c>
      <c r="BE3" s="32">
        <v>0</v>
      </c>
      <c r="BF3" s="32">
        <v>0</v>
      </c>
      <c r="BG3" s="32">
        <v>0</v>
      </c>
      <c r="BH3" s="32">
        <v>1</v>
      </c>
      <c r="BI3" s="32">
        <v>2</v>
      </c>
      <c r="BJ3" s="32">
        <v>3</v>
      </c>
      <c r="BK3" s="32">
        <v>1</v>
      </c>
      <c r="BL3" s="32">
        <v>2</v>
      </c>
      <c r="BM3" s="32">
        <v>3</v>
      </c>
      <c r="BN3" s="32">
        <v>0</v>
      </c>
      <c r="BO3" s="32">
        <v>0</v>
      </c>
      <c r="BP3" s="32">
        <v>0</v>
      </c>
      <c r="BQ3" s="32">
        <v>0</v>
      </c>
      <c r="BR3" s="32">
        <v>0</v>
      </c>
      <c r="BS3" s="32">
        <v>0</v>
      </c>
      <c r="BT3" s="32">
        <v>0</v>
      </c>
      <c r="BU3" s="32">
        <v>0</v>
      </c>
      <c r="BV3" s="32">
        <v>0</v>
      </c>
      <c r="BW3" s="32">
        <v>0</v>
      </c>
      <c r="BX3" s="32">
        <v>0</v>
      </c>
      <c r="BY3" s="32">
        <v>0</v>
      </c>
      <c r="BZ3" s="32">
        <v>1</v>
      </c>
      <c r="CA3" s="32">
        <v>2</v>
      </c>
      <c r="CB3" s="32">
        <v>3</v>
      </c>
      <c r="CC3" s="32">
        <v>1</v>
      </c>
      <c r="CD3" s="32">
        <v>2</v>
      </c>
      <c r="CE3" s="32">
        <v>3</v>
      </c>
      <c r="CF3" s="32">
        <v>0</v>
      </c>
      <c r="CG3" s="32">
        <v>0</v>
      </c>
      <c r="CH3" s="32">
        <v>0</v>
      </c>
      <c r="CI3" s="32">
        <v>0</v>
      </c>
      <c r="CJ3" s="32">
        <v>0</v>
      </c>
      <c r="CK3" s="32">
        <v>0</v>
      </c>
      <c r="CL3" s="32">
        <v>0</v>
      </c>
      <c r="CM3" s="32">
        <v>0</v>
      </c>
      <c r="CN3" s="32">
        <v>0</v>
      </c>
      <c r="CO3" s="32">
        <v>0</v>
      </c>
      <c r="CP3" s="32">
        <v>0</v>
      </c>
      <c r="CQ3" s="32">
        <v>0</v>
      </c>
      <c r="CR3" s="32">
        <v>1</v>
      </c>
      <c r="CS3" s="32">
        <v>2</v>
      </c>
      <c r="CT3" s="32">
        <v>3</v>
      </c>
      <c r="CU3" s="32">
        <v>1</v>
      </c>
      <c r="CV3" s="32">
        <v>2</v>
      </c>
      <c r="CW3" s="32">
        <v>3</v>
      </c>
      <c r="CX3" s="32">
        <v>0</v>
      </c>
      <c r="CY3" s="32">
        <v>0</v>
      </c>
      <c r="CZ3" s="32">
        <v>0</v>
      </c>
      <c r="DA3" s="32">
        <v>0</v>
      </c>
      <c r="DB3" s="32">
        <v>0</v>
      </c>
      <c r="DC3" s="32">
        <v>0</v>
      </c>
      <c r="DD3" s="32">
        <v>0</v>
      </c>
      <c r="DE3" s="32">
        <v>0</v>
      </c>
      <c r="DF3" s="32">
        <v>0</v>
      </c>
      <c r="DG3" s="32">
        <v>0</v>
      </c>
      <c r="DH3" s="32">
        <v>0</v>
      </c>
      <c r="DI3" s="32">
        <v>0</v>
      </c>
      <c r="DJ3" s="32">
        <v>1</v>
      </c>
      <c r="DK3" s="32">
        <v>2</v>
      </c>
      <c r="DL3" s="32">
        <v>3</v>
      </c>
      <c r="DM3" s="32">
        <v>1</v>
      </c>
      <c r="DN3" s="32">
        <v>2</v>
      </c>
      <c r="DO3" s="32">
        <v>3</v>
      </c>
      <c r="DP3" s="32">
        <v>0</v>
      </c>
      <c r="DQ3" s="32">
        <v>0</v>
      </c>
      <c r="DR3" s="32">
        <v>0</v>
      </c>
      <c r="DS3" s="32">
        <v>0</v>
      </c>
      <c r="DT3" s="32">
        <v>0</v>
      </c>
      <c r="DU3" s="32">
        <v>0</v>
      </c>
      <c r="DV3" s="32">
        <v>0</v>
      </c>
      <c r="DW3" s="32">
        <v>0</v>
      </c>
      <c r="DX3" s="32">
        <v>0</v>
      </c>
      <c r="DY3" s="32">
        <v>0</v>
      </c>
      <c r="DZ3" s="32">
        <v>0</v>
      </c>
      <c r="EA3" s="32">
        <v>0</v>
      </c>
      <c r="EB3" s="32">
        <v>1</v>
      </c>
      <c r="EC3" s="32">
        <v>2</v>
      </c>
      <c r="ED3" s="32">
        <v>3</v>
      </c>
      <c r="EE3" s="32">
        <v>1</v>
      </c>
      <c r="EF3" s="32">
        <v>2</v>
      </c>
      <c r="EG3" s="32">
        <v>3</v>
      </c>
      <c r="EH3" s="32">
        <v>0</v>
      </c>
      <c r="EI3" s="32">
        <v>0</v>
      </c>
      <c r="EJ3" s="32">
        <v>0</v>
      </c>
      <c r="EK3" s="32">
        <v>0</v>
      </c>
      <c r="EL3" s="32">
        <v>0</v>
      </c>
      <c r="EM3" s="32">
        <v>0</v>
      </c>
      <c r="EN3" s="32">
        <v>0</v>
      </c>
      <c r="EO3" s="32">
        <v>0</v>
      </c>
      <c r="EP3" s="32">
        <v>0</v>
      </c>
      <c r="EQ3" s="32">
        <v>0</v>
      </c>
      <c r="ER3" s="32">
        <v>0</v>
      </c>
      <c r="ES3" s="32">
        <v>0</v>
      </c>
      <c r="ET3" s="32">
        <v>1</v>
      </c>
      <c r="EU3" s="32">
        <v>2</v>
      </c>
      <c r="EV3" s="32">
        <v>3</v>
      </c>
      <c r="EW3" s="32">
        <v>1</v>
      </c>
      <c r="EX3" s="32">
        <v>2</v>
      </c>
      <c r="EY3" s="32">
        <v>3</v>
      </c>
      <c r="EZ3" s="32">
        <v>0</v>
      </c>
      <c r="FA3" s="32">
        <v>0</v>
      </c>
      <c r="FB3" s="32">
        <v>0</v>
      </c>
      <c r="FC3" s="32">
        <v>0</v>
      </c>
      <c r="FD3" s="32">
        <v>0</v>
      </c>
      <c r="FE3" s="32">
        <v>0</v>
      </c>
      <c r="FF3" s="32">
        <v>0</v>
      </c>
      <c r="FG3" s="32">
        <v>0</v>
      </c>
      <c r="FH3" s="32">
        <v>0</v>
      </c>
      <c r="FI3" s="32">
        <v>0</v>
      </c>
      <c r="FJ3" s="32">
        <v>0</v>
      </c>
      <c r="FK3" s="32">
        <v>0</v>
      </c>
      <c r="FL3" s="32">
        <v>1</v>
      </c>
      <c r="FM3" s="32">
        <v>2</v>
      </c>
      <c r="FN3" s="32">
        <v>3</v>
      </c>
      <c r="FO3" s="32">
        <v>1</v>
      </c>
      <c r="FP3" s="32">
        <v>2</v>
      </c>
      <c r="FQ3" s="32">
        <v>3</v>
      </c>
      <c r="FR3" s="32">
        <v>0</v>
      </c>
      <c r="FS3" s="32">
        <v>0</v>
      </c>
      <c r="FT3" s="32">
        <v>0</v>
      </c>
      <c r="FU3" s="32">
        <v>0</v>
      </c>
      <c r="FV3" s="32">
        <v>0</v>
      </c>
      <c r="FW3" s="32">
        <v>0</v>
      </c>
      <c r="FX3" s="32">
        <v>0</v>
      </c>
      <c r="FY3" s="32">
        <v>0</v>
      </c>
      <c r="FZ3" s="32">
        <v>0</v>
      </c>
      <c r="GA3" s="32">
        <v>0</v>
      </c>
      <c r="GB3" s="32">
        <v>0</v>
      </c>
      <c r="GC3" s="32">
        <v>0</v>
      </c>
      <c r="GD3" s="32">
        <v>1</v>
      </c>
      <c r="GE3" s="32">
        <v>2</v>
      </c>
      <c r="GF3" s="32">
        <v>3</v>
      </c>
      <c r="GG3" s="32">
        <v>1</v>
      </c>
      <c r="GH3" s="32">
        <v>2</v>
      </c>
      <c r="GI3" s="32">
        <v>3</v>
      </c>
      <c r="GJ3" s="32">
        <v>0</v>
      </c>
      <c r="GK3" s="32">
        <v>0</v>
      </c>
      <c r="GL3" s="32">
        <v>0</v>
      </c>
      <c r="GM3" s="32">
        <v>0</v>
      </c>
      <c r="GN3" s="32">
        <v>0</v>
      </c>
      <c r="GO3" s="32">
        <v>0</v>
      </c>
      <c r="GP3" s="32">
        <v>0</v>
      </c>
      <c r="GQ3" s="32">
        <v>0</v>
      </c>
      <c r="GR3" s="32">
        <v>0</v>
      </c>
      <c r="GS3" s="32">
        <v>0</v>
      </c>
      <c r="GT3" s="32">
        <v>0</v>
      </c>
      <c r="GU3" s="32">
        <v>0</v>
      </c>
      <c r="GV3" s="32">
        <v>1</v>
      </c>
      <c r="GW3" s="32">
        <v>2</v>
      </c>
      <c r="GX3" s="32">
        <v>3</v>
      </c>
      <c r="GY3" s="32">
        <v>1</v>
      </c>
      <c r="GZ3" s="32">
        <v>2</v>
      </c>
      <c r="HA3" s="32">
        <v>3</v>
      </c>
      <c r="HB3" s="32">
        <v>0</v>
      </c>
      <c r="HC3" s="32">
        <v>0</v>
      </c>
      <c r="HD3" s="32">
        <v>0</v>
      </c>
      <c r="HE3" s="32">
        <v>0</v>
      </c>
      <c r="HF3" s="32">
        <v>0</v>
      </c>
      <c r="HG3" s="32">
        <v>0</v>
      </c>
      <c r="HH3" s="32">
        <v>0</v>
      </c>
      <c r="HI3" s="32">
        <v>0</v>
      </c>
      <c r="HJ3" s="32">
        <v>0</v>
      </c>
      <c r="HK3" s="32">
        <v>0</v>
      </c>
      <c r="HL3" s="32">
        <v>0</v>
      </c>
      <c r="HM3" s="32">
        <v>0</v>
      </c>
      <c r="HN3" s="32">
        <v>1</v>
      </c>
      <c r="HO3" s="32">
        <v>2</v>
      </c>
      <c r="HP3" s="32">
        <v>3</v>
      </c>
      <c r="HQ3" s="32">
        <v>1</v>
      </c>
      <c r="HR3" s="32">
        <v>2</v>
      </c>
      <c r="HS3" s="32">
        <v>3</v>
      </c>
      <c r="HU3" s="32">
        <v>1</v>
      </c>
      <c r="HV3" s="32">
        <v>2</v>
      </c>
      <c r="HW3" s="32">
        <v>3</v>
      </c>
      <c r="HX3" s="32">
        <v>1</v>
      </c>
      <c r="HY3" s="32">
        <v>2</v>
      </c>
      <c r="HZ3" s="32">
        <v>3</v>
      </c>
      <c r="IA3" s="32">
        <v>1</v>
      </c>
      <c r="IB3" s="32">
        <v>2</v>
      </c>
      <c r="IC3" s="32">
        <v>3</v>
      </c>
      <c r="ID3" s="32">
        <v>1</v>
      </c>
      <c r="IE3" s="32">
        <v>2</v>
      </c>
      <c r="IF3" s="32">
        <v>3</v>
      </c>
      <c r="IG3" s="32">
        <v>1</v>
      </c>
      <c r="IH3" s="32">
        <v>2</v>
      </c>
      <c r="II3" s="32">
        <v>3</v>
      </c>
      <c r="IJ3" s="32">
        <v>1</v>
      </c>
      <c r="IK3" s="32">
        <v>2</v>
      </c>
      <c r="IL3" s="32">
        <v>3</v>
      </c>
      <c r="IM3" s="32">
        <v>1</v>
      </c>
      <c r="IN3" s="32">
        <v>2</v>
      </c>
      <c r="IO3" s="32">
        <v>3</v>
      </c>
      <c r="IP3" s="32">
        <v>1</v>
      </c>
      <c r="IQ3" s="32">
        <v>2</v>
      </c>
      <c r="IR3" s="32">
        <v>3</v>
      </c>
      <c r="IS3" s="32">
        <v>1</v>
      </c>
      <c r="IT3" s="32">
        <v>2</v>
      </c>
      <c r="IU3" s="32">
        <v>3</v>
      </c>
      <c r="IV3" s="32">
        <v>1</v>
      </c>
      <c r="IW3" s="32">
        <v>2</v>
      </c>
      <c r="IX3" s="32">
        <v>3</v>
      </c>
      <c r="IY3" s="32">
        <v>1</v>
      </c>
      <c r="IZ3" s="32">
        <v>2</v>
      </c>
      <c r="JA3" s="32">
        <v>3</v>
      </c>
      <c r="JB3" s="32">
        <v>1</v>
      </c>
      <c r="JC3" s="32">
        <v>2</v>
      </c>
      <c r="JD3" s="32">
        <v>3</v>
      </c>
      <c r="JE3" s="32">
        <v>1</v>
      </c>
      <c r="JF3" s="32">
        <v>2</v>
      </c>
      <c r="JG3" s="32">
        <v>3</v>
      </c>
      <c r="JH3" s="32">
        <v>1</v>
      </c>
      <c r="JI3" s="32">
        <v>2</v>
      </c>
      <c r="JJ3" s="32">
        <v>3</v>
      </c>
      <c r="JK3" s="32">
        <v>1</v>
      </c>
      <c r="JL3" s="32">
        <v>2</v>
      </c>
      <c r="JM3" s="32">
        <v>3</v>
      </c>
      <c r="JN3" s="32">
        <v>1</v>
      </c>
      <c r="JO3" s="32">
        <v>2</v>
      </c>
      <c r="JP3" s="32">
        <v>3</v>
      </c>
      <c r="JQ3" s="32">
        <v>1</v>
      </c>
      <c r="JR3" s="32">
        <v>2</v>
      </c>
      <c r="JS3" s="32">
        <v>3</v>
      </c>
      <c r="JT3" s="32">
        <v>1</v>
      </c>
      <c r="JU3" s="32">
        <v>2</v>
      </c>
      <c r="JV3" s="32">
        <v>3</v>
      </c>
      <c r="JW3" s="32">
        <v>1</v>
      </c>
      <c r="JX3" s="32">
        <v>2</v>
      </c>
      <c r="JY3" s="32">
        <v>3</v>
      </c>
      <c r="JZ3" s="32">
        <v>1</v>
      </c>
      <c r="KA3" s="32">
        <v>2</v>
      </c>
      <c r="KB3" s="32">
        <v>3</v>
      </c>
      <c r="KC3" s="32">
        <v>1</v>
      </c>
      <c r="KD3" s="32">
        <v>2</v>
      </c>
      <c r="KE3" s="32">
        <v>3</v>
      </c>
      <c r="KF3" s="32">
        <v>1</v>
      </c>
      <c r="KG3" s="32">
        <v>2</v>
      </c>
      <c r="KH3" s="32">
        <v>3</v>
      </c>
      <c r="KI3" s="32">
        <v>1</v>
      </c>
      <c r="KJ3" s="32">
        <v>2</v>
      </c>
      <c r="KK3" s="32">
        <v>3</v>
      </c>
      <c r="KL3" s="32">
        <v>1</v>
      </c>
      <c r="KM3" s="32">
        <v>2</v>
      </c>
      <c r="KN3" s="32">
        <v>3</v>
      </c>
      <c r="KO3" s="47">
        <v>36526</v>
      </c>
      <c r="KP3" s="47">
        <f>MDM!GW1</f>
        <v>43952</v>
      </c>
    </row>
    <row r="4" spans="4:309" hidden="1">
      <c r="F4" s="32">
        <v>2</v>
      </c>
      <c r="G4" s="32">
        <v>3</v>
      </c>
      <c r="H4" s="32">
        <v>4</v>
      </c>
      <c r="I4" s="32">
        <v>5</v>
      </c>
      <c r="J4" s="32">
        <v>6</v>
      </c>
      <c r="K4" s="32">
        <v>7</v>
      </c>
      <c r="L4" s="32">
        <v>111</v>
      </c>
      <c r="M4" s="32">
        <v>112</v>
      </c>
      <c r="N4" s="32">
        <v>113</v>
      </c>
      <c r="O4" s="32">
        <v>114</v>
      </c>
      <c r="P4" s="32">
        <v>115</v>
      </c>
      <c r="Q4" s="32">
        <v>116</v>
      </c>
      <c r="R4" s="32">
        <v>117</v>
      </c>
      <c r="S4" s="32">
        <v>118</v>
      </c>
      <c r="T4" s="32">
        <v>119</v>
      </c>
      <c r="U4" s="32">
        <v>120</v>
      </c>
      <c r="V4" s="32">
        <v>121</v>
      </c>
      <c r="W4" s="32">
        <v>122</v>
      </c>
      <c r="X4" s="32">
        <v>123</v>
      </c>
      <c r="Y4" s="32">
        <v>124</v>
      </c>
      <c r="Z4" s="32">
        <v>125</v>
      </c>
      <c r="AA4" s="32">
        <v>126</v>
      </c>
      <c r="AB4" s="32">
        <v>127</v>
      </c>
      <c r="AC4" s="32">
        <v>128</v>
      </c>
      <c r="AD4" s="32">
        <f>L4+100</f>
        <v>211</v>
      </c>
      <c r="AE4" s="32">
        <f t="shared" ref="AE4:CP4" si="11">M4+100</f>
        <v>212</v>
      </c>
      <c r="AF4" s="32">
        <f t="shared" si="11"/>
        <v>213</v>
      </c>
      <c r="AG4" s="32">
        <f t="shared" si="11"/>
        <v>214</v>
      </c>
      <c r="AH4" s="32">
        <f t="shared" si="11"/>
        <v>215</v>
      </c>
      <c r="AI4" s="32">
        <f t="shared" si="11"/>
        <v>216</v>
      </c>
      <c r="AJ4" s="32">
        <f t="shared" si="11"/>
        <v>217</v>
      </c>
      <c r="AK4" s="32">
        <f t="shared" si="11"/>
        <v>218</v>
      </c>
      <c r="AL4" s="32">
        <f t="shared" si="11"/>
        <v>219</v>
      </c>
      <c r="AM4" s="32">
        <f t="shared" si="11"/>
        <v>220</v>
      </c>
      <c r="AN4" s="32">
        <f t="shared" si="11"/>
        <v>221</v>
      </c>
      <c r="AO4" s="32">
        <f t="shared" si="11"/>
        <v>222</v>
      </c>
      <c r="AP4" s="32">
        <f t="shared" si="11"/>
        <v>223</v>
      </c>
      <c r="AQ4" s="32">
        <f t="shared" si="11"/>
        <v>224</v>
      </c>
      <c r="AR4" s="32">
        <f t="shared" si="11"/>
        <v>225</v>
      </c>
      <c r="AS4" s="32">
        <f t="shared" si="11"/>
        <v>226</v>
      </c>
      <c r="AT4" s="32">
        <f t="shared" si="11"/>
        <v>227</v>
      </c>
      <c r="AU4" s="32">
        <f t="shared" si="11"/>
        <v>228</v>
      </c>
      <c r="AV4" s="32">
        <f t="shared" si="11"/>
        <v>311</v>
      </c>
      <c r="AW4" s="32">
        <f t="shared" si="11"/>
        <v>312</v>
      </c>
      <c r="AX4" s="32">
        <f t="shared" si="11"/>
        <v>313</v>
      </c>
      <c r="AY4" s="32">
        <f t="shared" si="11"/>
        <v>314</v>
      </c>
      <c r="AZ4" s="32">
        <f t="shared" si="11"/>
        <v>315</v>
      </c>
      <c r="BA4" s="32">
        <f t="shared" si="11"/>
        <v>316</v>
      </c>
      <c r="BB4" s="32">
        <f t="shared" si="11"/>
        <v>317</v>
      </c>
      <c r="BC4" s="32">
        <f t="shared" si="11"/>
        <v>318</v>
      </c>
      <c r="BD4" s="32">
        <f t="shared" si="11"/>
        <v>319</v>
      </c>
      <c r="BE4" s="32">
        <f t="shared" si="11"/>
        <v>320</v>
      </c>
      <c r="BF4" s="32">
        <f t="shared" si="11"/>
        <v>321</v>
      </c>
      <c r="BG4" s="32">
        <f t="shared" si="11"/>
        <v>322</v>
      </c>
      <c r="BH4" s="32">
        <f t="shared" si="11"/>
        <v>323</v>
      </c>
      <c r="BI4" s="32">
        <f t="shared" si="11"/>
        <v>324</v>
      </c>
      <c r="BJ4" s="32">
        <f t="shared" si="11"/>
        <v>325</v>
      </c>
      <c r="BK4" s="32">
        <f t="shared" si="11"/>
        <v>326</v>
      </c>
      <c r="BL4" s="32">
        <f t="shared" si="11"/>
        <v>327</v>
      </c>
      <c r="BM4" s="32">
        <f t="shared" si="11"/>
        <v>328</v>
      </c>
      <c r="BN4" s="32">
        <f t="shared" si="11"/>
        <v>411</v>
      </c>
      <c r="BO4" s="32">
        <f t="shared" si="11"/>
        <v>412</v>
      </c>
      <c r="BP4" s="32">
        <f t="shared" si="11"/>
        <v>413</v>
      </c>
      <c r="BQ4" s="32">
        <f t="shared" si="11"/>
        <v>414</v>
      </c>
      <c r="BR4" s="32">
        <f t="shared" si="11"/>
        <v>415</v>
      </c>
      <c r="BS4" s="32">
        <f t="shared" si="11"/>
        <v>416</v>
      </c>
      <c r="BT4" s="32">
        <f t="shared" si="11"/>
        <v>417</v>
      </c>
      <c r="BU4" s="32">
        <f t="shared" si="11"/>
        <v>418</v>
      </c>
      <c r="BV4" s="32">
        <f t="shared" si="11"/>
        <v>419</v>
      </c>
      <c r="BW4" s="32">
        <f t="shared" si="11"/>
        <v>420</v>
      </c>
      <c r="BX4" s="32">
        <f t="shared" si="11"/>
        <v>421</v>
      </c>
      <c r="BY4" s="32">
        <f t="shared" si="11"/>
        <v>422</v>
      </c>
      <c r="BZ4" s="32">
        <f t="shared" si="11"/>
        <v>423</v>
      </c>
      <c r="CA4" s="32">
        <f t="shared" si="11"/>
        <v>424</v>
      </c>
      <c r="CB4" s="32">
        <f t="shared" si="11"/>
        <v>425</v>
      </c>
      <c r="CC4" s="32">
        <f t="shared" si="11"/>
        <v>426</v>
      </c>
      <c r="CD4" s="32">
        <f t="shared" si="11"/>
        <v>427</v>
      </c>
      <c r="CE4" s="32">
        <f t="shared" si="11"/>
        <v>428</v>
      </c>
      <c r="CF4" s="32">
        <f t="shared" si="11"/>
        <v>511</v>
      </c>
      <c r="CG4" s="32">
        <f t="shared" si="11"/>
        <v>512</v>
      </c>
      <c r="CH4" s="32">
        <f t="shared" si="11"/>
        <v>513</v>
      </c>
      <c r="CI4" s="32">
        <f t="shared" si="11"/>
        <v>514</v>
      </c>
      <c r="CJ4" s="32">
        <f t="shared" si="11"/>
        <v>515</v>
      </c>
      <c r="CK4" s="32">
        <f t="shared" si="11"/>
        <v>516</v>
      </c>
      <c r="CL4" s="32">
        <f t="shared" si="11"/>
        <v>517</v>
      </c>
      <c r="CM4" s="32">
        <f t="shared" si="11"/>
        <v>518</v>
      </c>
      <c r="CN4" s="32">
        <f t="shared" si="11"/>
        <v>519</v>
      </c>
      <c r="CO4" s="32">
        <f t="shared" si="11"/>
        <v>520</v>
      </c>
      <c r="CP4" s="32">
        <f t="shared" si="11"/>
        <v>521</v>
      </c>
      <c r="CQ4" s="32">
        <f t="shared" ref="CQ4:FB4" si="12">BY4+100</f>
        <v>522</v>
      </c>
      <c r="CR4" s="32">
        <f t="shared" si="12"/>
        <v>523</v>
      </c>
      <c r="CS4" s="32">
        <f t="shared" si="12"/>
        <v>524</v>
      </c>
      <c r="CT4" s="32">
        <f t="shared" si="12"/>
        <v>525</v>
      </c>
      <c r="CU4" s="32">
        <f t="shared" si="12"/>
        <v>526</v>
      </c>
      <c r="CV4" s="32">
        <f t="shared" si="12"/>
        <v>527</v>
      </c>
      <c r="CW4" s="32">
        <f t="shared" si="12"/>
        <v>528</v>
      </c>
      <c r="CX4" s="32">
        <f t="shared" si="12"/>
        <v>611</v>
      </c>
      <c r="CY4" s="32">
        <f t="shared" si="12"/>
        <v>612</v>
      </c>
      <c r="CZ4" s="32">
        <f t="shared" si="12"/>
        <v>613</v>
      </c>
      <c r="DA4" s="32">
        <f t="shared" si="12"/>
        <v>614</v>
      </c>
      <c r="DB4" s="32">
        <f t="shared" si="12"/>
        <v>615</v>
      </c>
      <c r="DC4" s="32">
        <f t="shared" si="12"/>
        <v>616</v>
      </c>
      <c r="DD4" s="32">
        <f t="shared" si="12"/>
        <v>617</v>
      </c>
      <c r="DE4" s="32">
        <f t="shared" si="12"/>
        <v>618</v>
      </c>
      <c r="DF4" s="32">
        <f t="shared" si="12"/>
        <v>619</v>
      </c>
      <c r="DG4" s="32">
        <f t="shared" si="12"/>
        <v>620</v>
      </c>
      <c r="DH4" s="32">
        <f t="shared" si="12"/>
        <v>621</v>
      </c>
      <c r="DI4" s="32">
        <f t="shared" si="12"/>
        <v>622</v>
      </c>
      <c r="DJ4" s="32">
        <f t="shared" si="12"/>
        <v>623</v>
      </c>
      <c r="DK4" s="32">
        <f t="shared" si="12"/>
        <v>624</v>
      </c>
      <c r="DL4" s="32">
        <f t="shared" si="12"/>
        <v>625</v>
      </c>
      <c r="DM4" s="32">
        <f t="shared" si="12"/>
        <v>626</v>
      </c>
      <c r="DN4" s="32">
        <f t="shared" si="12"/>
        <v>627</v>
      </c>
      <c r="DO4" s="32">
        <f t="shared" si="12"/>
        <v>628</v>
      </c>
      <c r="DP4" s="32">
        <f t="shared" si="12"/>
        <v>711</v>
      </c>
      <c r="DQ4" s="32">
        <f t="shared" si="12"/>
        <v>712</v>
      </c>
      <c r="DR4" s="32">
        <f t="shared" si="12"/>
        <v>713</v>
      </c>
      <c r="DS4" s="32">
        <f t="shared" si="12"/>
        <v>714</v>
      </c>
      <c r="DT4" s="32">
        <f t="shared" si="12"/>
        <v>715</v>
      </c>
      <c r="DU4" s="32">
        <f t="shared" si="12"/>
        <v>716</v>
      </c>
      <c r="DV4" s="32">
        <f t="shared" si="12"/>
        <v>717</v>
      </c>
      <c r="DW4" s="32">
        <f t="shared" si="12"/>
        <v>718</v>
      </c>
      <c r="DX4" s="32">
        <f t="shared" si="12"/>
        <v>719</v>
      </c>
      <c r="DY4" s="32">
        <f t="shared" si="12"/>
        <v>720</v>
      </c>
      <c r="DZ4" s="32">
        <f t="shared" si="12"/>
        <v>721</v>
      </c>
      <c r="EA4" s="32">
        <f t="shared" si="12"/>
        <v>722</v>
      </c>
      <c r="EB4" s="32">
        <f t="shared" si="12"/>
        <v>723</v>
      </c>
      <c r="EC4" s="32">
        <f t="shared" si="12"/>
        <v>724</v>
      </c>
      <c r="ED4" s="32">
        <f t="shared" si="12"/>
        <v>725</v>
      </c>
      <c r="EE4" s="32">
        <f t="shared" si="12"/>
        <v>726</v>
      </c>
      <c r="EF4" s="32">
        <f t="shared" si="12"/>
        <v>727</v>
      </c>
      <c r="EG4" s="32">
        <f t="shared" si="12"/>
        <v>728</v>
      </c>
      <c r="EH4" s="32">
        <f t="shared" si="12"/>
        <v>811</v>
      </c>
      <c r="EI4" s="32">
        <f t="shared" si="12"/>
        <v>812</v>
      </c>
      <c r="EJ4" s="32">
        <f t="shared" si="12"/>
        <v>813</v>
      </c>
      <c r="EK4" s="32">
        <f t="shared" si="12"/>
        <v>814</v>
      </c>
      <c r="EL4" s="32">
        <f t="shared" si="12"/>
        <v>815</v>
      </c>
      <c r="EM4" s="32">
        <f t="shared" si="12"/>
        <v>816</v>
      </c>
      <c r="EN4" s="32">
        <f t="shared" si="12"/>
        <v>817</v>
      </c>
      <c r="EO4" s="32">
        <f t="shared" si="12"/>
        <v>818</v>
      </c>
      <c r="EP4" s="32">
        <f t="shared" si="12"/>
        <v>819</v>
      </c>
      <c r="EQ4" s="32">
        <f t="shared" si="12"/>
        <v>820</v>
      </c>
      <c r="ER4" s="32">
        <f t="shared" si="12"/>
        <v>821</v>
      </c>
      <c r="ES4" s="32">
        <f t="shared" si="12"/>
        <v>822</v>
      </c>
      <c r="ET4" s="32">
        <f t="shared" si="12"/>
        <v>823</v>
      </c>
      <c r="EU4" s="32">
        <f t="shared" si="12"/>
        <v>824</v>
      </c>
      <c r="EV4" s="32">
        <f t="shared" si="12"/>
        <v>825</v>
      </c>
      <c r="EW4" s="32">
        <f t="shared" si="12"/>
        <v>826</v>
      </c>
      <c r="EX4" s="32">
        <f t="shared" si="12"/>
        <v>827</v>
      </c>
      <c r="EY4" s="32">
        <f t="shared" si="12"/>
        <v>828</v>
      </c>
      <c r="EZ4" s="32">
        <f t="shared" si="12"/>
        <v>911</v>
      </c>
      <c r="FA4" s="32">
        <f t="shared" si="12"/>
        <v>912</v>
      </c>
      <c r="FB4" s="32">
        <f t="shared" si="12"/>
        <v>913</v>
      </c>
      <c r="FC4" s="32">
        <f t="shared" ref="FC4:HN4" si="13">EK4+100</f>
        <v>914</v>
      </c>
      <c r="FD4" s="32">
        <f t="shared" si="13"/>
        <v>915</v>
      </c>
      <c r="FE4" s="32">
        <f t="shared" si="13"/>
        <v>916</v>
      </c>
      <c r="FF4" s="32">
        <f t="shared" si="13"/>
        <v>917</v>
      </c>
      <c r="FG4" s="32">
        <f t="shared" si="13"/>
        <v>918</v>
      </c>
      <c r="FH4" s="32">
        <f t="shared" si="13"/>
        <v>919</v>
      </c>
      <c r="FI4" s="32">
        <f t="shared" si="13"/>
        <v>920</v>
      </c>
      <c r="FJ4" s="32">
        <f t="shared" si="13"/>
        <v>921</v>
      </c>
      <c r="FK4" s="32">
        <f t="shared" si="13"/>
        <v>922</v>
      </c>
      <c r="FL4" s="32">
        <f t="shared" si="13"/>
        <v>923</v>
      </c>
      <c r="FM4" s="32">
        <f t="shared" si="13"/>
        <v>924</v>
      </c>
      <c r="FN4" s="32">
        <f t="shared" si="13"/>
        <v>925</v>
      </c>
      <c r="FO4" s="32">
        <f t="shared" si="13"/>
        <v>926</v>
      </c>
      <c r="FP4" s="32">
        <f t="shared" si="13"/>
        <v>927</v>
      </c>
      <c r="FQ4" s="32">
        <f t="shared" si="13"/>
        <v>928</v>
      </c>
      <c r="FR4" s="32">
        <f t="shared" si="13"/>
        <v>1011</v>
      </c>
      <c r="FS4" s="32">
        <f t="shared" si="13"/>
        <v>1012</v>
      </c>
      <c r="FT4" s="32">
        <f t="shared" si="13"/>
        <v>1013</v>
      </c>
      <c r="FU4" s="32">
        <f t="shared" si="13"/>
        <v>1014</v>
      </c>
      <c r="FV4" s="32">
        <f t="shared" si="13"/>
        <v>1015</v>
      </c>
      <c r="FW4" s="32">
        <f t="shared" si="13"/>
        <v>1016</v>
      </c>
      <c r="FX4" s="32">
        <f t="shared" si="13"/>
        <v>1017</v>
      </c>
      <c r="FY4" s="32">
        <f t="shared" si="13"/>
        <v>1018</v>
      </c>
      <c r="FZ4" s="32">
        <f t="shared" si="13"/>
        <v>1019</v>
      </c>
      <c r="GA4" s="32">
        <f t="shared" si="13"/>
        <v>1020</v>
      </c>
      <c r="GB4" s="32">
        <f t="shared" si="13"/>
        <v>1021</v>
      </c>
      <c r="GC4" s="32">
        <f t="shared" si="13"/>
        <v>1022</v>
      </c>
      <c r="GD4" s="32">
        <f t="shared" si="13"/>
        <v>1023</v>
      </c>
      <c r="GE4" s="32">
        <f t="shared" si="13"/>
        <v>1024</v>
      </c>
      <c r="GF4" s="32">
        <f t="shared" si="13"/>
        <v>1025</v>
      </c>
      <c r="GG4" s="32">
        <f t="shared" si="13"/>
        <v>1026</v>
      </c>
      <c r="GH4" s="32">
        <f t="shared" si="13"/>
        <v>1027</v>
      </c>
      <c r="GI4" s="32">
        <f t="shared" si="13"/>
        <v>1028</v>
      </c>
      <c r="GJ4" s="32">
        <f t="shared" si="13"/>
        <v>1111</v>
      </c>
      <c r="GK4" s="32">
        <f t="shared" si="13"/>
        <v>1112</v>
      </c>
      <c r="GL4" s="32">
        <f t="shared" si="13"/>
        <v>1113</v>
      </c>
      <c r="GM4" s="32">
        <f t="shared" si="13"/>
        <v>1114</v>
      </c>
      <c r="GN4" s="32">
        <f t="shared" si="13"/>
        <v>1115</v>
      </c>
      <c r="GO4" s="32">
        <f t="shared" si="13"/>
        <v>1116</v>
      </c>
      <c r="GP4" s="32">
        <f t="shared" si="13"/>
        <v>1117</v>
      </c>
      <c r="GQ4" s="32">
        <f t="shared" si="13"/>
        <v>1118</v>
      </c>
      <c r="GR4" s="32">
        <f t="shared" si="13"/>
        <v>1119</v>
      </c>
      <c r="GS4" s="32">
        <f t="shared" si="13"/>
        <v>1120</v>
      </c>
      <c r="GT4" s="32">
        <f t="shared" si="13"/>
        <v>1121</v>
      </c>
      <c r="GU4" s="32">
        <f t="shared" si="13"/>
        <v>1122</v>
      </c>
      <c r="GV4" s="32">
        <f t="shared" si="13"/>
        <v>1123</v>
      </c>
      <c r="GW4" s="32">
        <f t="shared" si="13"/>
        <v>1124</v>
      </c>
      <c r="GX4" s="32">
        <f t="shared" si="13"/>
        <v>1125</v>
      </c>
      <c r="GY4" s="32">
        <f t="shared" si="13"/>
        <v>1126</v>
      </c>
      <c r="GZ4" s="32">
        <f t="shared" si="13"/>
        <v>1127</v>
      </c>
      <c r="HA4" s="32">
        <f t="shared" si="13"/>
        <v>1128</v>
      </c>
      <c r="HB4" s="32">
        <f t="shared" si="13"/>
        <v>1211</v>
      </c>
      <c r="HC4" s="32">
        <f t="shared" si="13"/>
        <v>1212</v>
      </c>
      <c r="HD4" s="32">
        <f t="shared" si="13"/>
        <v>1213</v>
      </c>
      <c r="HE4" s="32">
        <f t="shared" si="13"/>
        <v>1214</v>
      </c>
      <c r="HF4" s="32">
        <f t="shared" si="13"/>
        <v>1215</v>
      </c>
      <c r="HG4" s="32">
        <f t="shared" si="13"/>
        <v>1216</v>
      </c>
      <c r="HH4" s="32">
        <f t="shared" si="13"/>
        <v>1217</v>
      </c>
      <c r="HI4" s="32">
        <f t="shared" si="13"/>
        <v>1218</v>
      </c>
      <c r="HJ4" s="32">
        <f t="shared" si="13"/>
        <v>1219</v>
      </c>
      <c r="HK4" s="32">
        <f t="shared" si="13"/>
        <v>1220</v>
      </c>
      <c r="HL4" s="32">
        <f t="shared" si="13"/>
        <v>1221</v>
      </c>
      <c r="HM4" s="32">
        <f t="shared" si="13"/>
        <v>1222</v>
      </c>
      <c r="HN4" s="32">
        <f t="shared" si="13"/>
        <v>1223</v>
      </c>
      <c r="HO4" s="32">
        <f t="shared" ref="HO4:HS4" si="14">GW4+100</f>
        <v>1224</v>
      </c>
      <c r="HP4" s="32">
        <f t="shared" si="14"/>
        <v>1225</v>
      </c>
      <c r="HQ4" s="32">
        <f t="shared" si="14"/>
        <v>1226</v>
      </c>
      <c r="HR4" s="32">
        <f t="shared" si="14"/>
        <v>1227</v>
      </c>
      <c r="HS4" s="32">
        <f t="shared" si="14"/>
        <v>1228</v>
      </c>
      <c r="HU4" s="48">
        <v>9</v>
      </c>
      <c r="HV4" s="48">
        <v>10</v>
      </c>
      <c r="HW4" s="48">
        <v>11</v>
      </c>
      <c r="HX4" s="48">
        <v>12</v>
      </c>
      <c r="HY4" s="48">
        <v>13</v>
      </c>
      <c r="HZ4" s="48">
        <v>14</v>
      </c>
      <c r="IA4" s="48">
        <v>27</v>
      </c>
      <c r="IB4" s="48">
        <v>28</v>
      </c>
      <c r="IC4" s="48">
        <v>29</v>
      </c>
      <c r="ID4" s="48">
        <v>30</v>
      </c>
      <c r="IE4" s="48">
        <v>31</v>
      </c>
      <c r="IF4" s="48">
        <v>32</v>
      </c>
      <c r="IG4" s="48">
        <v>45</v>
      </c>
      <c r="IH4" s="48">
        <v>46</v>
      </c>
      <c r="II4" s="48">
        <v>47</v>
      </c>
      <c r="IJ4" s="48">
        <v>48</v>
      </c>
      <c r="IK4" s="48">
        <v>49</v>
      </c>
      <c r="IL4" s="48">
        <v>50</v>
      </c>
      <c r="IM4" s="48">
        <v>63</v>
      </c>
      <c r="IN4" s="48">
        <v>64</v>
      </c>
      <c r="IO4" s="48">
        <v>65</v>
      </c>
      <c r="IP4" s="48">
        <v>66</v>
      </c>
      <c r="IQ4" s="48">
        <v>67</v>
      </c>
      <c r="IR4" s="48">
        <v>68</v>
      </c>
      <c r="IS4" s="48">
        <v>81</v>
      </c>
      <c r="IT4" s="48">
        <v>82</v>
      </c>
      <c r="IU4" s="48">
        <v>83</v>
      </c>
      <c r="IV4" s="48">
        <v>84</v>
      </c>
      <c r="IW4" s="48">
        <v>85</v>
      </c>
      <c r="IX4" s="48">
        <v>86</v>
      </c>
      <c r="IY4" s="48">
        <v>99</v>
      </c>
      <c r="IZ4" s="48">
        <v>100</v>
      </c>
      <c r="JA4" s="48">
        <v>101</v>
      </c>
      <c r="JB4" s="48">
        <v>102</v>
      </c>
      <c r="JC4" s="48">
        <v>103</v>
      </c>
      <c r="JD4" s="48">
        <v>104</v>
      </c>
      <c r="JE4" s="48">
        <v>117</v>
      </c>
      <c r="JF4" s="48">
        <v>118</v>
      </c>
      <c r="JG4" s="48">
        <v>119</v>
      </c>
      <c r="JH4" s="48">
        <v>120</v>
      </c>
      <c r="JI4" s="48">
        <v>121</v>
      </c>
      <c r="JJ4" s="48">
        <v>122</v>
      </c>
      <c r="JK4" s="48">
        <v>135</v>
      </c>
      <c r="JL4" s="48">
        <v>136</v>
      </c>
      <c r="JM4" s="48">
        <v>137</v>
      </c>
      <c r="JN4" s="48">
        <v>138</v>
      </c>
      <c r="JO4" s="48">
        <v>139</v>
      </c>
      <c r="JP4" s="48">
        <v>140</v>
      </c>
      <c r="JQ4" s="48">
        <v>153</v>
      </c>
      <c r="JR4" s="48">
        <v>154</v>
      </c>
      <c r="JS4" s="48">
        <v>155</v>
      </c>
      <c r="JT4" s="48">
        <v>156</v>
      </c>
      <c r="JU4" s="48">
        <v>157</v>
      </c>
      <c r="JV4" s="48">
        <v>158</v>
      </c>
      <c r="JW4" s="48">
        <v>171</v>
      </c>
      <c r="JX4" s="48">
        <v>172</v>
      </c>
      <c r="JY4" s="48">
        <v>173</v>
      </c>
      <c r="JZ4" s="48">
        <v>174</v>
      </c>
      <c r="KA4" s="48">
        <v>175</v>
      </c>
      <c r="KB4" s="48">
        <v>176</v>
      </c>
      <c r="KC4" s="48">
        <v>189</v>
      </c>
      <c r="KD4" s="48">
        <v>190</v>
      </c>
      <c r="KE4" s="48">
        <v>191</v>
      </c>
      <c r="KF4" s="48">
        <v>192</v>
      </c>
      <c r="KG4" s="48">
        <v>193</v>
      </c>
      <c r="KH4" s="48">
        <v>194</v>
      </c>
      <c r="KI4" s="48">
        <v>207</v>
      </c>
      <c r="KJ4" s="48">
        <v>208</v>
      </c>
      <c r="KK4" s="48">
        <v>209</v>
      </c>
      <c r="KL4" s="48">
        <v>210</v>
      </c>
      <c r="KM4" s="48">
        <v>211</v>
      </c>
      <c r="KN4" s="48">
        <v>212</v>
      </c>
    </row>
    <row r="5" spans="4:309" ht="26.25">
      <c r="D5" s="327" t="s">
        <v>74</v>
      </c>
      <c r="E5" s="422" t="s">
        <v>40</v>
      </c>
      <c r="F5" s="430" t="s">
        <v>79</v>
      </c>
      <c r="G5" s="430"/>
      <c r="H5" s="430"/>
      <c r="I5" s="430"/>
      <c r="J5" s="430"/>
      <c r="K5" s="430"/>
      <c r="L5" s="431" t="str">
        <f>COOK!C6</f>
        <v>मई 2019</v>
      </c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54" t="str">
        <f>COOK!G6</f>
        <v>जून 2019</v>
      </c>
      <c r="AE5" s="454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6" t="str">
        <f>COOK!K6</f>
        <v>जुलाई 2019</v>
      </c>
      <c r="AW5" s="456"/>
      <c r="AX5" s="457"/>
      <c r="AY5" s="457"/>
      <c r="AZ5" s="457"/>
      <c r="BA5" s="457"/>
      <c r="BB5" s="457"/>
      <c r="BC5" s="457"/>
      <c r="BD5" s="457"/>
      <c r="BE5" s="457"/>
      <c r="BF5" s="457"/>
      <c r="BG5" s="457"/>
      <c r="BH5" s="457"/>
      <c r="BI5" s="457"/>
      <c r="BJ5" s="457"/>
      <c r="BK5" s="457"/>
      <c r="BL5" s="457"/>
      <c r="BM5" s="457"/>
      <c r="BN5" s="458" t="str">
        <f>COOK!O6</f>
        <v>अगस्त 2019</v>
      </c>
      <c r="BO5" s="458"/>
      <c r="BP5" s="459"/>
      <c r="BQ5" s="459"/>
      <c r="BR5" s="459"/>
      <c r="BS5" s="459"/>
      <c r="BT5" s="459"/>
      <c r="BU5" s="459"/>
      <c r="BV5" s="459"/>
      <c r="BW5" s="459"/>
      <c r="BX5" s="459"/>
      <c r="BY5" s="459"/>
      <c r="BZ5" s="459"/>
      <c r="CA5" s="459"/>
      <c r="CB5" s="459"/>
      <c r="CC5" s="459"/>
      <c r="CD5" s="459"/>
      <c r="CE5" s="459"/>
      <c r="CF5" s="445" t="str">
        <f>COOK!S6</f>
        <v>सितम्बर 2019</v>
      </c>
      <c r="CG5" s="445"/>
      <c r="CH5" s="446"/>
      <c r="CI5" s="446"/>
      <c r="CJ5" s="446"/>
      <c r="CK5" s="446"/>
      <c r="CL5" s="446"/>
      <c r="CM5" s="446"/>
      <c r="CN5" s="446"/>
      <c r="CO5" s="446"/>
      <c r="CP5" s="446"/>
      <c r="CQ5" s="446"/>
      <c r="CR5" s="446"/>
      <c r="CS5" s="446"/>
      <c r="CT5" s="446"/>
      <c r="CU5" s="446"/>
      <c r="CV5" s="446"/>
      <c r="CW5" s="446"/>
      <c r="CX5" s="447" t="str">
        <f>COOK!W6</f>
        <v>अक्टूम्बर 2019</v>
      </c>
      <c r="CY5" s="447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8"/>
      <c r="DP5" s="431" t="str">
        <f>COOK!AA6</f>
        <v>नवम्बर 2019</v>
      </c>
      <c r="DQ5" s="431"/>
      <c r="DR5" s="432"/>
      <c r="DS5" s="432"/>
      <c r="DT5" s="432"/>
      <c r="DU5" s="432"/>
      <c r="DV5" s="432"/>
      <c r="DW5" s="432"/>
      <c r="DX5" s="432"/>
      <c r="DY5" s="432"/>
      <c r="DZ5" s="432"/>
      <c r="EA5" s="432"/>
      <c r="EB5" s="432"/>
      <c r="EC5" s="432"/>
      <c r="ED5" s="432"/>
      <c r="EE5" s="432"/>
      <c r="EF5" s="432"/>
      <c r="EG5" s="432"/>
      <c r="EH5" s="454" t="str">
        <f>COOK!AE6</f>
        <v>दिसम्बर 2019</v>
      </c>
      <c r="EI5" s="454"/>
      <c r="EJ5" s="455"/>
      <c r="EK5" s="455"/>
      <c r="EL5" s="455"/>
      <c r="EM5" s="455"/>
      <c r="EN5" s="455"/>
      <c r="EO5" s="455"/>
      <c r="EP5" s="455"/>
      <c r="EQ5" s="455"/>
      <c r="ER5" s="455"/>
      <c r="ES5" s="455"/>
      <c r="ET5" s="455"/>
      <c r="EU5" s="455"/>
      <c r="EV5" s="455"/>
      <c r="EW5" s="455"/>
      <c r="EX5" s="455"/>
      <c r="EY5" s="455"/>
      <c r="EZ5" s="456" t="str">
        <f>COOK!AI6</f>
        <v>जनवरी 2020</v>
      </c>
      <c r="FA5" s="456"/>
      <c r="FB5" s="457"/>
      <c r="FC5" s="457"/>
      <c r="FD5" s="457"/>
      <c r="FE5" s="457"/>
      <c r="FF5" s="457"/>
      <c r="FG5" s="457"/>
      <c r="FH5" s="457"/>
      <c r="FI5" s="457"/>
      <c r="FJ5" s="457"/>
      <c r="FK5" s="457"/>
      <c r="FL5" s="457"/>
      <c r="FM5" s="457"/>
      <c r="FN5" s="457"/>
      <c r="FO5" s="457"/>
      <c r="FP5" s="457"/>
      <c r="FQ5" s="457"/>
      <c r="FR5" s="458" t="str">
        <f>COOK!AM6</f>
        <v>फरवरी 2020</v>
      </c>
      <c r="FS5" s="458"/>
      <c r="FT5" s="459"/>
      <c r="FU5" s="459"/>
      <c r="FV5" s="459"/>
      <c r="FW5" s="459"/>
      <c r="FX5" s="459"/>
      <c r="FY5" s="459"/>
      <c r="FZ5" s="459"/>
      <c r="GA5" s="459"/>
      <c r="GB5" s="459"/>
      <c r="GC5" s="459"/>
      <c r="GD5" s="459"/>
      <c r="GE5" s="459"/>
      <c r="GF5" s="459"/>
      <c r="GG5" s="459"/>
      <c r="GH5" s="459"/>
      <c r="GI5" s="459"/>
      <c r="GJ5" s="445" t="str">
        <f>COOK!AQ6</f>
        <v>मार्च 2020</v>
      </c>
      <c r="GK5" s="445"/>
      <c r="GL5" s="446"/>
      <c r="GM5" s="446"/>
      <c r="GN5" s="446"/>
      <c r="GO5" s="446"/>
      <c r="GP5" s="446"/>
      <c r="GQ5" s="446"/>
      <c r="GR5" s="446"/>
      <c r="GS5" s="446"/>
      <c r="GT5" s="446"/>
      <c r="GU5" s="446"/>
      <c r="GV5" s="446"/>
      <c r="GW5" s="446"/>
      <c r="GX5" s="446"/>
      <c r="GY5" s="446"/>
      <c r="GZ5" s="446"/>
      <c r="HA5" s="446"/>
      <c r="HB5" s="447" t="str">
        <f>COOK!AU6</f>
        <v>अप्रैल 2020</v>
      </c>
      <c r="HC5" s="447"/>
      <c r="HD5" s="448"/>
      <c r="HE5" s="448"/>
      <c r="HF5" s="448"/>
      <c r="HG5" s="448"/>
      <c r="HH5" s="448"/>
      <c r="HI5" s="448"/>
      <c r="HJ5" s="448"/>
      <c r="HK5" s="448"/>
      <c r="HL5" s="448"/>
      <c r="HM5" s="448"/>
      <c r="HN5" s="448"/>
      <c r="HO5" s="448"/>
      <c r="HP5" s="448"/>
      <c r="HQ5" s="448"/>
      <c r="HR5" s="448"/>
      <c r="HS5" s="448"/>
      <c r="HT5" s="50"/>
      <c r="HU5" s="48">
        <v>15</v>
      </c>
      <c r="HV5" s="48">
        <v>16</v>
      </c>
      <c r="HW5" s="48">
        <v>17</v>
      </c>
      <c r="HX5" s="48">
        <v>18</v>
      </c>
      <c r="HY5" s="48">
        <v>19</v>
      </c>
      <c r="HZ5" s="48">
        <v>20</v>
      </c>
      <c r="IA5" s="48">
        <v>33</v>
      </c>
      <c r="IB5" s="48">
        <v>34</v>
      </c>
      <c r="IC5" s="48">
        <v>35</v>
      </c>
      <c r="ID5" s="48">
        <v>36</v>
      </c>
      <c r="IE5" s="48">
        <v>37</v>
      </c>
      <c r="IF5" s="48">
        <v>38</v>
      </c>
      <c r="IG5" s="48">
        <v>51</v>
      </c>
      <c r="IH5" s="48">
        <v>52</v>
      </c>
      <c r="II5" s="48">
        <v>53</v>
      </c>
      <c r="IJ5" s="48">
        <v>54</v>
      </c>
      <c r="IK5" s="48">
        <v>55</v>
      </c>
      <c r="IL5" s="48">
        <v>56</v>
      </c>
      <c r="IM5" s="48">
        <v>69</v>
      </c>
      <c r="IN5" s="48">
        <v>70</v>
      </c>
      <c r="IO5" s="48">
        <v>71</v>
      </c>
      <c r="IP5" s="48">
        <v>72</v>
      </c>
      <c r="IQ5" s="48">
        <v>73</v>
      </c>
      <c r="IR5" s="48">
        <v>74</v>
      </c>
      <c r="IS5" s="48">
        <v>87</v>
      </c>
      <c r="IT5" s="48">
        <v>88</v>
      </c>
      <c r="IU5" s="48">
        <v>89</v>
      </c>
      <c r="IV5" s="48">
        <v>90</v>
      </c>
      <c r="IW5" s="48">
        <v>91</v>
      </c>
      <c r="IX5" s="48">
        <v>92</v>
      </c>
      <c r="IY5" s="48">
        <v>105</v>
      </c>
      <c r="IZ5" s="48">
        <v>106</v>
      </c>
      <c r="JA5" s="48">
        <v>107</v>
      </c>
      <c r="JB5" s="48">
        <v>108</v>
      </c>
      <c r="JC5" s="48">
        <v>109</v>
      </c>
      <c r="JD5" s="48">
        <v>110</v>
      </c>
      <c r="JE5" s="48">
        <v>123</v>
      </c>
      <c r="JF5" s="48">
        <v>124</v>
      </c>
      <c r="JG5" s="48">
        <v>125</v>
      </c>
      <c r="JH5" s="48">
        <v>126</v>
      </c>
      <c r="JI5" s="48">
        <v>127</v>
      </c>
      <c r="JJ5" s="48">
        <v>128</v>
      </c>
      <c r="JK5" s="48">
        <v>141</v>
      </c>
      <c r="JL5" s="48">
        <v>142</v>
      </c>
      <c r="JM5" s="48">
        <v>143</v>
      </c>
      <c r="JN5" s="48">
        <v>144</v>
      </c>
      <c r="JO5" s="48">
        <v>145</v>
      </c>
      <c r="JP5" s="48">
        <v>146</v>
      </c>
      <c r="JQ5" s="48">
        <v>159</v>
      </c>
      <c r="JR5" s="48">
        <v>160</v>
      </c>
      <c r="JS5" s="48">
        <v>161</v>
      </c>
      <c r="JT5" s="48">
        <v>162</v>
      </c>
      <c r="JU5" s="48">
        <v>163</v>
      </c>
      <c r="JV5" s="48">
        <v>164</v>
      </c>
      <c r="JW5" s="48">
        <v>177</v>
      </c>
      <c r="JX5" s="48">
        <v>178</v>
      </c>
      <c r="JY5" s="48">
        <v>179</v>
      </c>
      <c r="JZ5" s="48">
        <v>180</v>
      </c>
      <c r="KA5" s="48">
        <v>181</v>
      </c>
      <c r="KB5" s="48">
        <v>182</v>
      </c>
      <c r="KC5" s="48">
        <v>195</v>
      </c>
      <c r="KD5" s="48">
        <v>196</v>
      </c>
      <c r="KE5" s="48">
        <v>197</v>
      </c>
      <c r="KF5" s="48">
        <v>198</v>
      </c>
      <c r="KG5" s="48">
        <v>199</v>
      </c>
      <c r="KH5" s="48">
        <v>200</v>
      </c>
      <c r="KI5" s="48">
        <v>213</v>
      </c>
      <c r="KJ5" s="48">
        <v>214</v>
      </c>
      <c r="KK5" s="48">
        <v>215</v>
      </c>
      <c r="KL5" s="48">
        <v>216</v>
      </c>
      <c r="KM5" s="48">
        <v>217</v>
      </c>
      <c r="KN5" s="48">
        <v>218</v>
      </c>
    </row>
    <row r="6" spans="4:309" ht="37.5" customHeight="1">
      <c r="D6" s="327"/>
      <c r="E6" s="422"/>
      <c r="F6" s="430"/>
      <c r="G6" s="430"/>
      <c r="H6" s="430"/>
      <c r="I6" s="430"/>
      <c r="J6" s="430"/>
      <c r="K6" s="430"/>
      <c r="L6" s="435" t="s">
        <v>21</v>
      </c>
      <c r="M6" s="435"/>
      <c r="N6" s="436"/>
      <c r="O6" s="436"/>
      <c r="P6" s="436"/>
      <c r="Q6" s="436"/>
      <c r="R6" s="437" t="s">
        <v>91</v>
      </c>
      <c r="S6" s="438"/>
      <c r="T6" s="438"/>
      <c r="U6" s="438"/>
      <c r="V6" s="438"/>
      <c r="W6" s="399"/>
      <c r="X6" s="439" t="s">
        <v>25</v>
      </c>
      <c r="Y6" s="440"/>
      <c r="Z6" s="440"/>
      <c r="AA6" s="440"/>
      <c r="AB6" s="440"/>
      <c r="AC6" s="435"/>
      <c r="AD6" s="433" t="s">
        <v>21</v>
      </c>
      <c r="AE6" s="433"/>
      <c r="AF6" s="434"/>
      <c r="AG6" s="434"/>
      <c r="AH6" s="434"/>
      <c r="AI6" s="434"/>
      <c r="AJ6" s="449" t="s">
        <v>91</v>
      </c>
      <c r="AK6" s="450"/>
      <c r="AL6" s="450"/>
      <c r="AM6" s="450"/>
      <c r="AN6" s="450"/>
      <c r="AO6" s="481"/>
      <c r="AP6" s="434" t="s">
        <v>25</v>
      </c>
      <c r="AQ6" s="434"/>
      <c r="AR6" s="434"/>
      <c r="AS6" s="434"/>
      <c r="AT6" s="434"/>
      <c r="AU6" s="434"/>
      <c r="AV6" s="451" t="s">
        <v>21</v>
      </c>
      <c r="AW6" s="451"/>
      <c r="AX6" s="424"/>
      <c r="AY6" s="424"/>
      <c r="AZ6" s="424"/>
      <c r="BA6" s="424"/>
      <c r="BB6" s="452" t="s">
        <v>91</v>
      </c>
      <c r="BC6" s="453"/>
      <c r="BD6" s="453"/>
      <c r="BE6" s="453"/>
      <c r="BF6" s="453"/>
      <c r="BG6" s="479"/>
      <c r="BH6" s="424" t="s">
        <v>25</v>
      </c>
      <c r="BI6" s="424"/>
      <c r="BJ6" s="424"/>
      <c r="BK6" s="424"/>
      <c r="BL6" s="424"/>
      <c r="BM6" s="424"/>
      <c r="BN6" s="425" t="s">
        <v>21</v>
      </c>
      <c r="BO6" s="425"/>
      <c r="BP6" s="426"/>
      <c r="BQ6" s="426"/>
      <c r="BR6" s="426"/>
      <c r="BS6" s="426"/>
      <c r="BT6" s="427" t="s">
        <v>91</v>
      </c>
      <c r="BU6" s="428"/>
      <c r="BV6" s="428"/>
      <c r="BW6" s="428"/>
      <c r="BX6" s="428"/>
      <c r="BY6" s="480"/>
      <c r="BZ6" s="426" t="s">
        <v>25</v>
      </c>
      <c r="CA6" s="426"/>
      <c r="CB6" s="426"/>
      <c r="CC6" s="426"/>
      <c r="CD6" s="426"/>
      <c r="CE6" s="426"/>
      <c r="CF6" s="460" t="s">
        <v>21</v>
      </c>
      <c r="CG6" s="461"/>
      <c r="CH6" s="461"/>
      <c r="CI6" s="461"/>
      <c r="CJ6" s="461"/>
      <c r="CK6" s="477"/>
      <c r="CL6" s="462" t="s">
        <v>91</v>
      </c>
      <c r="CM6" s="463"/>
      <c r="CN6" s="463"/>
      <c r="CO6" s="463"/>
      <c r="CP6" s="463"/>
      <c r="CQ6" s="478"/>
      <c r="CR6" s="464" t="s">
        <v>25</v>
      </c>
      <c r="CS6" s="464"/>
      <c r="CT6" s="464"/>
      <c r="CU6" s="464"/>
      <c r="CV6" s="464"/>
      <c r="CW6" s="464"/>
      <c r="CX6" s="465" t="s">
        <v>21</v>
      </c>
      <c r="CY6" s="465"/>
      <c r="CZ6" s="466"/>
      <c r="DA6" s="466"/>
      <c r="DB6" s="466"/>
      <c r="DC6" s="466"/>
      <c r="DD6" s="467" t="s">
        <v>91</v>
      </c>
      <c r="DE6" s="468"/>
      <c r="DF6" s="468"/>
      <c r="DG6" s="468"/>
      <c r="DH6" s="468"/>
      <c r="DI6" s="476"/>
      <c r="DJ6" s="466" t="s">
        <v>25</v>
      </c>
      <c r="DK6" s="466"/>
      <c r="DL6" s="466"/>
      <c r="DM6" s="466"/>
      <c r="DN6" s="466"/>
      <c r="DO6" s="466"/>
      <c r="DP6" s="435" t="s">
        <v>21</v>
      </c>
      <c r="DQ6" s="435"/>
      <c r="DR6" s="436"/>
      <c r="DS6" s="436"/>
      <c r="DT6" s="436"/>
      <c r="DU6" s="436"/>
      <c r="DV6" s="437" t="s">
        <v>91</v>
      </c>
      <c r="DW6" s="438"/>
      <c r="DX6" s="438"/>
      <c r="DY6" s="438"/>
      <c r="DZ6" s="438"/>
      <c r="EA6" s="399"/>
      <c r="EB6" s="439" t="s">
        <v>25</v>
      </c>
      <c r="EC6" s="440"/>
      <c r="ED6" s="440"/>
      <c r="EE6" s="440"/>
      <c r="EF6" s="440"/>
      <c r="EG6" s="435"/>
      <c r="EH6" s="433" t="s">
        <v>21</v>
      </c>
      <c r="EI6" s="433"/>
      <c r="EJ6" s="434"/>
      <c r="EK6" s="434"/>
      <c r="EL6" s="434"/>
      <c r="EM6" s="434"/>
      <c r="EN6" s="449" t="s">
        <v>91</v>
      </c>
      <c r="EO6" s="450"/>
      <c r="EP6" s="450"/>
      <c r="EQ6" s="450"/>
      <c r="ER6" s="450"/>
      <c r="ES6" s="481"/>
      <c r="ET6" s="434" t="s">
        <v>25</v>
      </c>
      <c r="EU6" s="434"/>
      <c r="EV6" s="434"/>
      <c r="EW6" s="434"/>
      <c r="EX6" s="434"/>
      <c r="EY6" s="434"/>
      <c r="EZ6" s="451" t="s">
        <v>21</v>
      </c>
      <c r="FA6" s="451"/>
      <c r="FB6" s="424"/>
      <c r="FC6" s="424"/>
      <c r="FD6" s="424"/>
      <c r="FE6" s="424"/>
      <c r="FF6" s="452" t="s">
        <v>91</v>
      </c>
      <c r="FG6" s="453"/>
      <c r="FH6" s="453"/>
      <c r="FI6" s="453"/>
      <c r="FJ6" s="453"/>
      <c r="FK6" s="479"/>
      <c r="FL6" s="424" t="s">
        <v>25</v>
      </c>
      <c r="FM6" s="424"/>
      <c r="FN6" s="424"/>
      <c r="FO6" s="424"/>
      <c r="FP6" s="424"/>
      <c r="FQ6" s="424"/>
      <c r="FR6" s="425" t="s">
        <v>21</v>
      </c>
      <c r="FS6" s="425"/>
      <c r="FT6" s="426"/>
      <c r="FU6" s="426"/>
      <c r="FV6" s="426"/>
      <c r="FW6" s="426"/>
      <c r="FX6" s="427" t="s">
        <v>91</v>
      </c>
      <c r="FY6" s="428"/>
      <c r="FZ6" s="428"/>
      <c r="GA6" s="428"/>
      <c r="GB6" s="428"/>
      <c r="GC6" s="480"/>
      <c r="GD6" s="426" t="s">
        <v>25</v>
      </c>
      <c r="GE6" s="426"/>
      <c r="GF6" s="426"/>
      <c r="GG6" s="426"/>
      <c r="GH6" s="426"/>
      <c r="GI6" s="426"/>
      <c r="GJ6" s="460" t="s">
        <v>21</v>
      </c>
      <c r="GK6" s="461"/>
      <c r="GL6" s="461"/>
      <c r="GM6" s="461"/>
      <c r="GN6" s="461"/>
      <c r="GO6" s="477"/>
      <c r="GP6" s="462" t="s">
        <v>91</v>
      </c>
      <c r="GQ6" s="463"/>
      <c r="GR6" s="463"/>
      <c r="GS6" s="463"/>
      <c r="GT6" s="463"/>
      <c r="GU6" s="478"/>
      <c r="GV6" s="464" t="s">
        <v>25</v>
      </c>
      <c r="GW6" s="464"/>
      <c r="GX6" s="464"/>
      <c r="GY6" s="464"/>
      <c r="GZ6" s="464"/>
      <c r="HA6" s="464"/>
      <c r="HB6" s="465" t="s">
        <v>21</v>
      </c>
      <c r="HC6" s="465"/>
      <c r="HD6" s="466"/>
      <c r="HE6" s="466"/>
      <c r="HF6" s="466"/>
      <c r="HG6" s="466"/>
      <c r="HH6" s="467" t="s">
        <v>91</v>
      </c>
      <c r="HI6" s="468"/>
      <c r="HJ6" s="468"/>
      <c r="HK6" s="468"/>
      <c r="HL6" s="468"/>
      <c r="HM6" s="476"/>
      <c r="HN6" s="466" t="s">
        <v>25</v>
      </c>
      <c r="HO6" s="466"/>
      <c r="HP6" s="466"/>
      <c r="HQ6" s="466"/>
      <c r="HR6" s="466"/>
      <c r="HS6" s="466"/>
      <c r="HT6" s="51"/>
      <c r="HU6" s="48">
        <v>21</v>
      </c>
      <c r="HV6" s="48">
        <v>22</v>
      </c>
      <c r="HW6" s="48">
        <v>23</v>
      </c>
      <c r="HX6" s="48">
        <v>24</v>
      </c>
      <c r="HY6" s="48">
        <v>25</v>
      </c>
      <c r="HZ6" s="48">
        <v>26</v>
      </c>
      <c r="IA6" s="48">
        <v>39</v>
      </c>
      <c r="IB6" s="48">
        <v>40</v>
      </c>
      <c r="IC6" s="48">
        <v>41</v>
      </c>
      <c r="ID6" s="48">
        <v>42</v>
      </c>
      <c r="IE6" s="48">
        <v>43</v>
      </c>
      <c r="IF6" s="48">
        <v>44</v>
      </c>
      <c r="IG6" s="48">
        <v>57</v>
      </c>
      <c r="IH6" s="48">
        <v>58</v>
      </c>
      <c r="II6" s="48">
        <v>59</v>
      </c>
      <c r="IJ6" s="48">
        <v>60</v>
      </c>
      <c r="IK6" s="48">
        <v>61</v>
      </c>
      <c r="IL6" s="48">
        <v>62</v>
      </c>
      <c r="IM6" s="48">
        <v>75</v>
      </c>
      <c r="IN6" s="48">
        <v>76</v>
      </c>
      <c r="IO6" s="48">
        <v>77</v>
      </c>
      <c r="IP6" s="48">
        <v>78</v>
      </c>
      <c r="IQ6" s="48">
        <v>79</v>
      </c>
      <c r="IR6" s="48">
        <v>80</v>
      </c>
      <c r="IS6" s="48">
        <v>93</v>
      </c>
      <c r="IT6" s="48">
        <v>94</v>
      </c>
      <c r="IU6" s="48">
        <v>95</v>
      </c>
      <c r="IV6" s="48">
        <v>96</v>
      </c>
      <c r="IW6" s="48">
        <v>97</v>
      </c>
      <c r="IX6" s="48">
        <v>98</v>
      </c>
      <c r="IY6" s="48">
        <v>111</v>
      </c>
      <c r="IZ6" s="48">
        <v>112</v>
      </c>
      <c r="JA6" s="48">
        <v>113</v>
      </c>
      <c r="JB6" s="48">
        <v>114</v>
      </c>
      <c r="JC6" s="48">
        <v>115</v>
      </c>
      <c r="JD6" s="48">
        <v>116</v>
      </c>
      <c r="JE6" s="48">
        <v>129</v>
      </c>
      <c r="JF6" s="48">
        <v>130</v>
      </c>
      <c r="JG6" s="48">
        <v>131</v>
      </c>
      <c r="JH6" s="48">
        <v>132</v>
      </c>
      <c r="JI6" s="48">
        <v>133</v>
      </c>
      <c r="JJ6" s="48">
        <v>134</v>
      </c>
      <c r="JK6" s="48">
        <v>147</v>
      </c>
      <c r="JL6" s="48">
        <v>148</v>
      </c>
      <c r="JM6" s="48">
        <v>149</v>
      </c>
      <c r="JN6" s="48">
        <v>150</v>
      </c>
      <c r="JO6" s="48">
        <v>151</v>
      </c>
      <c r="JP6" s="48">
        <v>152</v>
      </c>
      <c r="JQ6" s="48">
        <v>165</v>
      </c>
      <c r="JR6" s="48">
        <v>166</v>
      </c>
      <c r="JS6" s="48">
        <v>167</v>
      </c>
      <c r="JT6" s="48">
        <v>168</v>
      </c>
      <c r="JU6" s="48">
        <v>169</v>
      </c>
      <c r="JV6" s="48">
        <v>170</v>
      </c>
      <c r="JW6" s="48">
        <v>183</v>
      </c>
      <c r="JX6" s="48">
        <v>184</v>
      </c>
      <c r="JY6" s="48">
        <v>185</v>
      </c>
      <c r="JZ6" s="48">
        <v>186</v>
      </c>
      <c r="KA6" s="48">
        <v>187</v>
      </c>
      <c r="KB6" s="48">
        <v>188</v>
      </c>
      <c r="KC6" s="48">
        <v>201</v>
      </c>
      <c r="KD6" s="48">
        <v>202</v>
      </c>
      <c r="KE6" s="48">
        <v>203</v>
      </c>
      <c r="KF6" s="48">
        <v>204</v>
      </c>
      <c r="KG6" s="48">
        <v>205</v>
      </c>
      <c r="KH6" s="48">
        <v>206</v>
      </c>
      <c r="KI6" s="48">
        <v>219</v>
      </c>
      <c r="KJ6" s="48">
        <v>220</v>
      </c>
      <c r="KK6" s="48">
        <v>221</v>
      </c>
      <c r="KL6" s="48">
        <v>222</v>
      </c>
      <c r="KM6" s="48">
        <v>223</v>
      </c>
      <c r="KN6" s="48">
        <v>224</v>
      </c>
    </row>
    <row r="7" spans="4:309" ht="18.75">
      <c r="D7" s="327"/>
      <c r="E7" s="422"/>
      <c r="F7" s="423" t="s">
        <v>216</v>
      </c>
      <c r="G7" s="423"/>
      <c r="H7" s="423"/>
      <c r="I7" s="423" t="s">
        <v>217</v>
      </c>
      <c r="J7" s="423"/>
      <c r="K7" s="423"/>
      <c r="L7" s="475" t="s">
        <v>216</v>
      </c>
      <c r="M7" s="475"/>
      <c r="N7" s="429"/>
      <c r="O7" s="429" t="s">
        <v>217</v>
      </c>
      <c r="P7" s="429"/>
      <c r="Q7" s="429"/>
      <c r="R7" s="429" t="s">
        <v>216</v>
      </c>
      <c r="S7" s="429"/>
      <c r="T7" s="429"/>
      <c r="U7" s="429" t="s">
        <v>217</v>
      </c>
      <c r="V7" s="429"/>
      <c r="W7" s="429"/>
      <c r="X7" s="429" t="s">
        <v>216</v>
      </c>
      <c r="Y7" s="429"/>
      <c r="Z7" s="429"/>
      <c r="AA7" s="429" t="s">
        <v>217</v>
      </c>
      <c r="AB7" s="429"/>
      <c r="AC7" s="429"/>
      <c r="AD7" s="469" t="s">
        <v>216</v>
      </c>
      <c r="AE7" s="469"/>
      <c r="AF7" s="470"/>
      <c r="AG7" s="470" t="s">
        <v>217</v>
      </c>
      <c r="AH7" s="470"/>
      <c r="AI7" s="470"/>
      <c r="AJ7" s="470" t="s">
        <v>216</v>
      </c>
      <c r="AK7" s="470"/>
      <c r="AL7" s="470"/>
      <c r="AM7" s="470" t="s">
        <v>217</v>
      </c>
      <c r="AN7" s="470"/>
      <c r="AO7" s="470"/>
      <c r="AP7" s="470" t="s">
        <v>216</v>
      </c>
      <c r="AQ7" s="470"/>
      <c r="AR7" s="470"/>
      <c r="AS7" s="470" t="s">
        <v>217</v>
      </c>
      <c r="AT7" s="470"/>
      <c r="AU7" s="470"/>
      <c r="AV7" s="443" t="s">
        <v>216</v>
      </c>
      <c r="AW7" s="443"/>
      <c r="AX7" s="444"/>
      <c r="AY7" s="444" t="s">
        <v>217</v>
      </c>
      <c r="AZ7" s="444"/>
      <c r="BA7" s="444"/>
      <c r="BB7" s="444" t="s">
        <v>216</v>
      </c>
      <c r="BC7" s="444"/>
      <c r="BD7" s="444"/>
      <c r="BE7" s="444" t="s">
        <v>217</v>
      </c>
      <c r="BF7" s="444"/>
      <c r="BG7" s="444"/>
      <c r="BH7" s="444" t="s">
        <v>216</v>
      </c>
      <c r="BI7" s="444"/>
      <c r="BJ7" s="444"/>
      <c r="BK7" s="444" t="s">
        <v>217</v>
      </c>
      <c r="BL7" s="444"/>
      <c r="BM7" s="444"/>
      <c r="BN7" s="441" t="s">
        <v>216</v>
      </c>
      <c r="BO7" s="441"/>
      <c r="BP7" s="442"/>
      <c r="BQ7" s="442" t="s">
        <v>217</v>
      </c>
      <c r="BR7" s="442"/>
      <c r="BS7" s="442"/>
      <c r="BT7" s="442" t="s">
        <v>216</v>
      </c>
      <c r="BU7" s="442"/>
      <c r="BV7" s="442"/>
      <c r="BW7" s="442" t="s">
        <v>217</v>
      </c>
      <c r="BX7" s="442"/>
      <c r="BY7" s="442"/>
      <c r="BZ7" s="442" t="s">
        <v>216</v>
      </c>
      <c r="CA7" s="442"/>
      <c r="CB7" s="442"/>
      <c r="CC7" s="442" t="s">
        <v>217</v>
      </c>
      <c r="CD7" s="442"/>
      <c r="CE7" s="442"/>
      <c r="CF7" s="471" t="s">
        <v>216</v>
      </c>
      <c r="CG7" s="471"/>
      <c r="CH7" s="472"/>
      <c r="CI7" s="472" t="s">
        <v>217</v>
      </c>
      <c r="CJ7" s="472"/>
      <c r="CK7" s="472"/>
      <c r="CL7" s="472" t="s">
        <v>216</v>
      </c>
      <c r="CM7" s="472"/>
      <c r="CN7" s="472"/>
      <c r="CO7" s="472" t="s">
        <v>217</v>
      </c>
      <c r="CP7" s="472"/>
      <c r="CQ7" s="472"/>
      <c r="CR7" s="472" t="s">
        <v>216</v>
      </c>
      <c r="CS7" s="472"/>
      <c r="CT7" s="472"/>
      <c r="CU7" s="472" t="s">
        <v>217</v>
      </c>
      <c r="CV7" s="472"/>
      <c r="CW7" s="472"/>
      <c r="CX7" s="474" t="s">
        <v>216</v>
      </c>
      <c r="CY7" s="474"/>
      <c r="CZ7" s="473"/>
      <c r="DA7" s="473" t="s">
        <v>217</v>
      </c>
      <c r="DB7" s="473"/>
      <c r="DC7" s="473"/>
      <c r="DD7" s="473" t="s">
        <v>216</v>
      </c>
      <c r="DE7" s="473"/>
      <c r="DF7" s="473"/>
      <c r="DG7" s="473" t="s">
        <v>217</v>
      </c>
      <c r="DH7" s="473"/>
      <c r="DI7" s="473"/>
      <c r="DJ7" s="473" t="s">
        <v>216</v>
      </c>
      <c r="DK7" s="473"/>
      <c r="DL7" s="473"/>
      <c r="DM7" s="473" t="s">
        <v>217</v>
      </c>
      <c r="DN7" s="473"/>
      <c r="DO7" s="473"/>
      <c r="DP7" s="475" t="s">
        <v>216</v>
      </c>
      <c r="DQ7" s="475"/>
      <c r="DR7" s="429"/>
      <c r="DS7" s="429" t="s">
        <v>217</v>
      </c>
      <c r="DT7" s="429"/>
      <c r="DU7" s="429"/>
      <c r="DV7" s="429" t="s">
        <v>216</v>
      </c>
      <c r="DW7" s="429"/>
      <c r="DX7" s="429"/>
      <c r="DY7" s="429" t="s">
        <v>217</v>
      </c>
      <c r="DZ7" s="429"/>
      <c r="EA7" s="429"/>
      <c r="EB7" s="429" t="s">
        <v>216</v>
      </c>
      <c r="EC7" s="429"/>
      <c r="ED7" s="429"/>
      <c r="EE7" s="429" t="s">
        <v>217</v>
      </c>
      <c r="EF7" s="429"/>
      <c r="EG7" s="429"/>
      <c r="EH7" s="469" t="s">
        <v>216</v>
      </c>
      <c r="EI7" s="469"/>
      <c r="EJ7" s="470"/>
      <c r="EK7" s="470" t="s">
        <v>217</v>
      </c>
      <c r="EL7" s="470"/>
      <c r="EM7" s="470"/>
      <c r="EN7" s="470" t="s">
        <v>216</v>
      </c>
      <c r="EO7" s="470"/>
      <c r="EP7" s="470"/>
      <c r="EQ7" s="470" t="s">
        <v>217</v>
      </c>
      <c r="ER7" s="470"/>
      <c r="ES7" s="470"/>
      <c r="ET7" s="470" t="s">
        <v>216</v>
      </c>
      <c r="EU7" s="470"/>
      <c r="EV7" s="470"/>
      <c r="EW7" s="470" t="s">
        <v>217</v>
      </c>
      <c r="EX7" s="470"/>
      <c r="EY7" s="470"/>
      <c r="EZ7" s="443" t="s">
        <v>216</v>
      </c>
      <c r="FA7" s="443"/>
      <c r="FB7" s="444"/>
      <c r="FC7" s="444" t="s">
        <v>217</v>
      </c>
      <c r="FD7" s="444"/>
      <c r="FE7" s="444"/>
      <c r="FF7" s="444" t="s">
        <v>216</v>
      </c>
      <c r="FG7" s="444"/>
      <c r="FH7" s="444"/>
      <c r="FI7" s="444" t="s">
        <v>217</v>
      </c>
      <c r="FJ7" s="444"/>
      <c r="FK7" s="444"/>
      <c r="FL7" s="444" t="s">
        <v>216</v>
      </c>
      <c r="FM7" s="444"/>
      <c r="FN7" s="444"/>
      <c r="FO7" s="444" t="s">
        <v>217</v>
      </c>
      <c r="FP7" s="444"/>
      <c r="FQ7" s="444"/>
      <c r="FR7" s="441" t="s">
        <v>216</v>
      </c>
      <c r="FS7" s="441"/>
      <c r="FT7" s="442"/>
      <c r="FU7" s="442" t="s">
        <v>217</v>
      </c>
      <c r="FV7" s="442"/>
      <c r="FW7" s="442"/>
      <c r="FX7" s="442" t="s">
        <v>216</v>
      </c>
      <c r="FY7" s="442"/>
      <c r="FZ7" s="442"/>
      <c r="GA7" s="442" t="s">
        <v>217</v>
      </c>
      <c r="GB7" s="442"/>
      <c r="GC7" s="442"/>
      <c r="GD7" s="442" t="s">
        <v>216</v>
      </c>
      <c r="GE7" s="442"/>
      <c r="GF7" s="442"/>
      <c r="GG7" s="442" t="s">
        <v>217</v>
      </c>
      <c r="GH7" s="442"/>
      <c r="GI7" s="442"/>
      <c r="GJ7" s="471" t="s">
        <v>216</v>
      </c>
      <c r="GK7" s="471"/>
      <c r="GL7" s="472"/>
      <c r="GM7" s="472" t="s">
        <v>217</v>
      </c>
      <c r="GN7" s="472"/>
      <c r="GO7" s="472"/>
      <c r="GP7" s="472" t="s">
        <v>216</v>
      </c>
      <c r="GQ7" s="472"/>
      <c r="GR7" s="472"/>
      <c r="GS7" s="472" t="s">
        <v>217</v>
      </c>
      <c r="GT7" s="472"/>
      <c r="GU7" s="472"/>
      <c r="GV7" s="472" t="s">
        <v>216</v>
      </c>
      <c r="GW7" s="472"/>
      <c r="GX7" s="472"/>
      <c r="GY7" s="472" t="s">
        <v>217</v>
      </c>
      <c r="GZ7" s="472"/>
      <c r="HA7" s="472"/>
      <c r="HB7" s="474" t="s">
        <v>216</v>
      </c>
      <c r="HC7" s="474"/>
      <c r="HD7" s="473"/>
      <c r="HE7" s="473" t="s">
        <v>217</v>
      </c>
      <c r="HF7" s="473"/>
      <c r="HG7" s="473"/>
      <c r="HH7" s="473" t="s">
        <v>216</v>
      </c>
      <c r="HI7" s="473"/>
      <c r="HJ7" s="473"/>
      <c r="HK7" s="473" t="s">
        <v>217</v>
      </c>
      <c r="HL7" s="473"/>
      <c r="HM7" s="473"/>
      <c r="HN7" s="473" t="s">
        <v>216</v>
      </c>
      <c r="HO7" s="473"/>
      <c r="HP7" s="473"/>
      <c r="HQ7" s="473" t="s">
        <v>217</v>
      </c>
      <c r="HR7" s="473"/>
      <c r="HS7" s="473"/>
      <c r="HT7" s="52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  <c r="KM7" s="48"/>
      <c r="KN7" s="48"/>
    </row>
    <row r="8" spans="4:309" ht="15.75">
      <c r="D8" s="327"/>
      <c r="E8" s="422"/>
      <c r="F8" s="53" t="s">
        <v>7</v>
      </c>
      <c r="G8" s="53" t="s">
        <v>8</v>
      </c>
      <c r="H8" s="53" t="s">
        <v>9</v>
      </c>
      <c r="I8" s="53" t="s">
        <v>7</v>
      </c>
      <c r="J8" s="53" t="s">
        <v>8</v>
      </c>
      <c r="K8" s="53" t="s">
        <v>9</v>
      </c>
      <c r="L8" s="54" t="s">
        <v>7</v>
      </c>
      <c r="M8" s="54" t="s">
        <v>8</v>
      </c>
      <c r="N8" s="55" t="s">
        <v>9</v>
      </c>
      <c r="O8" s="55" t="s">
        <v>7</v>
      </c>
      <c r="P8" s="55" t="s">
        <v>8</v>
      </c>
      <c r="Q8" s="55" t="s">
        <v>9</v>
      </c>
      <c r="R8" s="55" t="s">
        <v>7</v>
      </c>
      <c r="S8" s="55" t="s">
        <v>8</v>
      </c>
      <c r="T8" s="55" t="s">
        <v>9</v>
      </c>
      <c r="U8" s="55" t="s">
        <v>7</v>
      </c>
      <c r="V8" s="55" t="s">
        <v>8</v>
      </c>
      <c r="W8" s="55" t="s">
        <v>9</v>
      </c>
      <c r="X8" s="55" t="s">
        <v>7</v>
      </c>
      <c r="Y8" s="55" t="s">
        <v>8</v>
      </c>
      <c r="Z8" s="55" t="s">
        <v>9</v>
      </c>
      <c r="AA8" s="55" t="s">
        <v>7</v>
      </c>
      <c r="AB8" s="55" t="s">
        <v>8</v>
      </c>
      <c r="AC8" s="55" t="s">
        <v>9</v>
      </c>
      <c r="AD8" s="56" t="s">
        <v>7</v>
      </c>
      <c r="AE8" s="56" t="s">
        <v>8</v>
      </c>
      <c r="AF8" s="57" t="s">
        <v>9</v>
      </c>
      <c r="AG8" s="57" t="s">
        <v>7</v>
      </c>
      <c r="AH8" s="57" t="s">
        <v>8</v>
      </c>
      <c r="AI8" s="57" t="s">
        <v>9</v>
      </c>
      <c r="AJ8" s="57" t="s">
        <v>7</v>
      </c>
      <c r="AK8" s="57" t="s">
        <v>8</v>
      </c>
      <c r="AL8" s="57" t="s">
        <v>9</v>
      </c>
      <c r="AM8" s="57" t="s">
        <v>7</v>
      </c>
      <c r="AN8" s="57" t="s">
        <v>8</v>
      </c>
      <c r="AO8" s="57" t="s">
        <v>9</v>
      </c>
      <c r="AP8" s="57" t="s">
        <v>7</v>
      </c>
      <c r="AQ8" s="57" t="s">
        <v>8</v>
      </c>
      <c r="AR8" s="57" t="s">
        <v>9</v>
      </c>
      <c r="AS8" s="57" t="s">
        <v>7</v>
      </c>
      <c r="AT8" s="57" t="s">
        <v>8</v>
      </c>
      <c r="AU8" s="57" t="s">
        <v>9</v>
      </c>
      <c r="AV8" s="58" t="s">
        <v>7</v>
      </c>
      <c r="AW8" s="58" t="s">
        <v>8</v>
      </c>
      <c r="AX8" s="59" t="s">
        <v>9</v>
      </c>
      <c r="AY8" s="59" t="s">
        <v>7</v>
      </c>
      <c r="AZ8" s="59" t="s">
        <v>8</v>
      </c>
      <c r="BA8" s="59" t="s">
        <v>9</v>
      </c>
      <c r="BB8" s="59" t="s">
        <v>7</v>
      </c>
      <c r="BC8" s="59" t="s">
        <v>8</v>
      </c>
      <c r="BD8" s="59" t="s">
        <v>9</v>
      </c>
      <c r="BE8" s="59" t="s">
        <v>7</v>
      </c>
      <c r="BF8" s="59" t="s">
        <v>8</v>
      </c>
      <c r="BG8" s="59" t="s">
        <v>9</v>
      </c>
      <c r="BH8" s="59" t="s">
        <v>7</v>
      </c>
      <c r="BI8" s="59" t="s">
        <v>8</v>
      </c>
      <c r="BJ8" s="59" t="s">
        <v>9</v>
      </c>
      <c r="BK8" s="59" t="s">
        <v>7</v>
      </c>
      <c r="BL8" s="59" t="s">
        <v>8</v>
      </c>
      <c r="BM8" s="59" t="s">
        <v>9</v>
      </c>
      <c r="BN8" s="60" t="s">
        <v>7</v>
      </c>
      <c r="BO8" s="60" t="s">
        <v>8</v>
      </c>
      <c r="BP8" s="61" t="s">
        <v>9</v>
      </c>
      <c r="BQ8" s="61" t="s">
        <v>7</v>
      </c>
      <c r="BR8" s="61" t="s">
        <v>8</v>
      </c>
      <c r="BS8" s="61" t="s">
        <v>9</v>
      </c>
      <c r="BT8" s="61" t="s">
        <v>7</v>
      </c>
      <c r="BU8" s="61" t="s">
        <v>8</v>
      </c>
      <c r="BV8" s="61" t="s">
        <v>9</v>
      </c>
      <c r="BW8" s="61" t="s">
        <v>7</v>
      </c>
      <c r="BX8" s="61" t="s">
        <v>8</v>
      </c>
      <c r="BY8" s="61" t="s">
        <v>9</v>
      </c>
      <c r="BZ8" s="61" t="s">
        <v>7</v>
      </c>
      <c r="CA8" s="61" t="s">
        <v>8</v>
      </c>
      <c r="CB8" s="61" t="s">
        <v>9</v>
      </c>
      <c r="CC8" s="61" t="s">
        <v>7</v>
      </c>
      <c r="CD8" s="61" t="s">
        <v>8</v>
      </c>
      <c r="CE8" s="61" t="s">
        <v>9</v>
      </c>
      <c r="CF8" s="62" t="s">
        <v>7</v>
      </c>
      <c r="CG8" s="62" t="s">
        <v>8</v>
      </c>
      <c r="CH8" s="63" t="s">
        <v>9</v>
      </c>
      <c r="CI8" s="63" t="s">
        <v>7</v>
      </c>
      <c r="CJ8" s="63" t="s">
        <v>8</v>
      </c>
      <c r="CK8" s="63" t="s">
        <v>9</v>
      </c>
      <c r="CL8" s="63" t="s">
        <v>7</v>
      </c>
      <c r="CM8" s="63" t="s">
        <v>8</v>
      </c>
      <c r="CN8" s="63" t="s">
        <v>9</v>
      </c>
      <c r="CO8" s="63" t="s">
        <v>7</v>
      </c>
      <c r="CP8" s="63" t="s">
        <v>8</v>
      </c>
      <c r="CQ8" s="63" t="s">
        <v>9</v>
      </c>
      <c r="CR8" s="63" t="s">
        <v>7</v>
      </c>
      <c r="CS8" s="63" t="s">
        <v>8</v>
      </c>
      <c r="CT8" s="63" t="s">
        <v>9</v>
      </c>
      <c r="CU8" s="63" t="s">
        <v>7</v>
      </c>
      <c r="CV8" s="63" t="s">
        <v>8</v>
      </c>
      <c r="CW8" s="63" t="s">
        <v>9</v>
      </c>
      <c r="CX8" s="64" t="s">
        <v>7</v>
      </c>
      <c r="CY8" s="64" t="s">
        <v>8</v>
      </c>
      <c r="CZ8" s="65" t="s">
        <v>9</v>
      </c>
      <c r="DA8" s="65" t="s">
        <v>7</v>
      </c>
      <c r="DB8" s="65" t="s">
        <v>8</v>
      </c>
      <c r="DC8" s="65" t="s">
        <v>9</v>
      </c>
      <c r="DD8" s="65" t="s">
        <v>7</v>
      </c>
      <c r="DE8" s="65" t="s">
        <v>8</v>
      </c>
      <c r="DF8" s="65" t="s">
        <v>9</v>
      </c>
      <c r="DG8" s="65" t="s">
        <v>7</v>
      </c>
      <c r="DH8" s="65" t="s">
        <v>8</v>
      </c>
      <c r="DI8" s="65" t="s">
        <v>9</v>
      </c>
      <c r="DJ8" s="65" t="s">
        <v>7</v>
      </c>
      <c r="DK8" s="65" t="s">
        <v>8</v>
      </c>
      <c r="DL8" s="65" t="s">
        <v>9</v>
      </c>
      <c r="DM8" s="65" t="s">
        <v>7</v>
      </c>
      <c r="DN8" s="65" t="s">
        <v>8</v>
      </c>
      <c r="DO8" s="65" t="s">
        <v>9</v>
      </c>
      <c r="DP8" s="54" t="s">
        <v>7</v>
      </c>
      <c r="DQ8" s="54" t="s">
        <v>8</v>
      </c>
      <c r="DR8" s="55" t="s">
        <v>9</v>
      </c>
      <c r="DS8" s="55" t="s">
        <v>7</v>
      </c>
      <c r="DT8" s="55" t="s">
        <v>8</v>
      </c>
      <c r="DU8" s="55" t="s">
        <v>9</v>
      </c>
      <c r="DV8" s="55" t="s">
        <v>7</v>
      </c>
      <c r="DW8" s="55" t="s">
        <v>8</v>
      </c>
      <c r="DX8" s="55" t="s">
        <v>9</v>
      </c>
      <c r="DY8" s="55" t="s">
        <v>7</v>
      </c>
      <c r="DZ8" s="55" t="s">
        <v>8</v>
      </c>
      <c r="EA8" s="55" t="s">
        <v>9</v>
      </c>
      <c r="EB8" s="55" t="s">
        <v>7</v>
      </c>
      <c r="EC8" s="55" t="s">
        <v>8</v>
      </c>
      <c r="ED8" s="55" t="s">
        <v>9</v>
      </c>
      <c r="EE8" s="55" t="s">
        <v>7</v>
      </c>
      <c r="EF8" s="55" t="s">
        <v>8</v>
      </c>
      <c r="EG8" s="55" t="s">
        <v>9</v>
      </c>
      <c r="EH8" s="56" t="s">
        <v>7</v>
      </c>
      <c r="EI8" s="56" t="s">
        <v>8</v>
      </c>
      <c r="EJ8" s="57" t="s">
        <v>9</v>
      </c>
      <c r="EK8" s="57" t="s">
        <v>7</v>
      </c>
      <c r="EL8" s="57" t="s">
        <v>8</v>
      </c>
      <c r="EM8" s="57" t="s">
        <v>9</v>
      </c>
      <c r="EN8" s="57" t="s">
        <v>7</v>
      </c>
      <c r="EO8" s="57" t="s">
        <v>8</v>
      </c>
      <c r="EP8" s="57" t="s">
        <v>9</v>
      </c>
      <c r="EQ8" s="57" t="s">
        <v>7</v>
      </c>
      <c r="ER8" s="57" t="s">
        <v>8</v>
      </c>
      <c r="ES8" s="57" t="s">
        <v>9</v>
      </c>
      <c r="ET8" s="57" t="s">
        <v>7</v>
      </c>
      <c r="EU8" s="57" t="s">
        <v>8</v>
      </c>
      <c r="EV8" s="57" t="s">
        <v>9</v>
      </c>
      <c r="EW8" s="57" t="s">
        <v>7</v>
      </c>
      <c r="EX8" s="57" t="s">
        <v>8</v>
      </c>
      <c r="EY8" s="57" t="s">
        <v>9</v>
      </c>
      <c r="EZ8" s="58" t="s">
        <v>7</v>
      </c>
      <c r="FA8" s="58" t="s">
        <v>8</v>
      </c>
      <c r="FB8" s="59" t="s">
        <v>9</v>
      </c>
      <c r="FC8" s="59" t="s">
        <v>7</v>
      </c>
      <c r="FD8" s="59" t="s">
        <v>8</v>
      </c>
      <c r="FE8" s="59" t="s">
        <v>9</v>
      </c>
      <c r="FF8" s="59" t="s">
        <v>7</v>
      </c>
      <c r="FG8" s="59" t="s">
        <v>8</v>
      </c>
      <c r="FH8" s="59" t="s">
        <v>9</v>
      </c>
      <c r="FI8" s="59" t="s">
        <v>7</v>
      </c>
      <c r="FJ8" s="59" t="s">
        <v>8</v>
      </c>
      <c r="FK8" s="59" t="s">
        <v>9</v>
      </c>
      <c r="FL8" s="59" t="s">
        <v>7</v>
      </c>
      <c r="FM8" s="59" t="s">
        <v>8</v>
      </c>
      <c r="FN8" s="59" t="s">
        <v>9</v>
      </c>
      <c r="FO8" s="59" t="s">
        <v>7</v>
      </c>
      <c r="FP8" s="59" t="s">
        <v>8</v>
      </c>
      <c r="FQ8" s="59" t="s">
        <v>9</v>
      </c>
      <c r="FR8" s="60" t="s">
        <v>7</v>
      </c>
      <c r="FS8" s="60" t="s">
        <v>8</v>
      </c>
      <c r="FT8" s="61" t="s">
        <v>9</v>
      </c>
      <c r="FU8" s="61" t="s">
        <v>7</v>
      </c>
      <c r="FV8" s="61" t="s">
        <v>8</v>
      </c>
      <c r="FW8" s="61" t="s">
        <v>9</v>
      </c>
      <c r="FX8" s="61" t="s">
        <v>7</v>
      </c>
      <c r="FY8" s="61" t="s">
        <v>8</v>
      </c>
      <c r="FZ8" s="61" t="s">
        <v>9</v>
      </c>
      <c r="GA8" s="61" t="s">
        <v>7</v>
      </c>
      <c r="GB8" s="61" t="s">
        <v>8</v>
      </c>
      <c r="GC8" s="61" t="s">
        <v>9</v>
      </c>
      <c r="GD8" s="61" t="s">
        <v>7</v>
      </c>
      <c r="GE8" s="61" t="s">
        <v>8</v>
      </c>
      <c r="GF8" s="61" t="s">
        <v>9</v>
      </c>
      <c r="GG8" s="61" t="s">
        <v>7</v>
      </c>
      <c r="GH8" s="61" t="s">
        <v>8</v>
      </c>
      <c r="GI8" s="61" t="s">
        <v>9</v>
      </c>
      <c r="GJ8" s="62" t="s">
        <v>7</v>
      </c>
      <c r="GK8" s="62" t="s">
        <v>8</v>
      </c>
      <c r="GL8" s="63" t="s">
        <v>9</v>
      </c>
      <c r="GM8" s="63" t="s">
        <v>7</v>
      </c>
      <c r="GN8" s="63" t="s">
        <v>8</v>
      </c>
      <c r="GO8" s="63" t="s">
        <v>9</v>
      </c>
      <c r="GP8" s="63" t="s">
        <v>7</v>
      </c>
      <c r="GQ8" s="63" t="s">
        <v>8</v>
      </c>
      <c r="GR8" s="63" t="s">
        <v>9</v>
      </c>
      <c r="GS8" s="63" t="s">
        <v>7</v>
      </c>
      <c r="GT8" s="63" t="s">
        <v>8</v>
      </c>
      <c r="GU8" s="63" t="s">
        <v>9</v>
      </c>
      <c r="GV8" s="63" t="s">
        <v>7</v>
      </c>
      <c r="GW8" s="63" t="s">
        <v>8</v>
      </c>
      <c r="GX8" s="63" t="s">
        <v>9</v>
      </c>
      <c r="GY8" s="63" t="s">
        <v>7</v>
      </c>
      <c r="GZ8" s="63" t="s">
        <v>8</v>
      </c>
      <c r="HA8" s="63" t="s">
        <v>9</v>
      </c>
      <c r="HB8" s="64" t="s">
        <v>7</v>
      </c>
      <c r="HC8" s="64" t="s">
        <v>8</v>
      </c>
      <c r="HD8" s="65" t="s">
        <v>9</v>
      </c>
      <c r="HE8" s="65" t="s">
        <v>7</v>
      </c>
      <c r="HF8" s="65" t="s">
        <v>8</v>
      </c>
      <c r="HG8" s="65" t="s">
        <v>9</v>
      </c>
      <c r="HH8" s="65" t="s">
        <v>7</v>
      </c>
      <c r="HI8" s="65" t="s">
        <v>8</v>
      </c>
      <c r="HJ8" s="65" t="s">
        <v>9</v>
      </c>
      <c r="HK8" s="65" t="s">
        <v>7</v>
      </c>
      <c r="HL8" s="65" t="s">
        <v>8</v>
      </c>
      <c r="HM8" s="65" t="s">
        <v>9</v>
      </c>
      <c r="HN8" s="65" t="s">
        <v>7</v>
      </c>
      <c r="HO8" s="65" t="s">
        <v>8</v>
      </c>
      <c r="HP8" s="65" t="s">
        <v>9</v>
      </c>
      <c r="HQ8" s="65" t="s">
        <v>7</v>
      </c>
      <c r="HR8" s="65" t="s">
        <v>8</v>
      </c>
      <c r="HS8" s="65" t="s">
        <v>9</v>
      </c>
      <c r="HT8" s="66"/>
      <c r="HU8" s="48">
        <v>111</v>
      </c>
      <c r="HV8" s="48">
        <v>112</v>
      </c>
      <c r="HW8" s="48">
        <v>113</v>
      </c>
      <c r="HX8" s="48">
        <v>114</v>
      </c>
      <c r="HY8" s="48">
        <v>115</v>
      </c>
      <c r="HZ8" s="48">
        <v>116</v>
      </c>
      <c r="IA8" s="48">
        <v>211</v>
      </c>
      <c r="IB8" s="48">
        <v>212</v>
      </c>
      <c r="IC8" s="48">
        <v>213</v>
      </c>
      <c r="ID8" s="48">
        <v>214</v>
      </c>
      <c r="IE8" s="48">
        <v>215</v>
      </c>
      <c r="IF8" s="48">
        <v>216</v>
      </c>
      <c r="IG8" s="48">
        <v>311</v>
      </c>
      <c r="IH8" s="48">
        <v>312</v>
      </c>
      <c r="II8" s="48">
        <v>313</v>
      </c>
      <c r="IJ8" s="48">
        <v>314</v>
      </c>
      <c r="IK8" s="48">
        <v>315</v>
      </c>
      <c r="IL8" s="48">
        <v>316</v>
      </c>
      <c r="IM8" s="48">
        <v>411</v>
      </c>
      <c r="IN8" s="48">
        <v>412</v>
      </c>
      <c r="IO8" s="48">
        <v>413</v>
      </c>
      <c r="IP8" s="48">
        <v>414</v>
      </c>
      <c r="IQ8" s="48">
        <v>415</v>
      </c>
      <c r="IR8" s="48">
        <v>416</v>
      </c>
      <c r="IS8" s="48">
        <v>511</v>
      </c>
      <c r="IT8" s="48">
        <v>512</v>
      </c>
      <c r="IU8" s="48">
        <v>513</v>
      </c>
      <c r="IV8" s="48">
        <v>514</v>
      </c>
      <c r="IW8" s="48">
        <v>515</v>
      </c>
      <c r="IX8" s="48">
        <v>516</v>
      </c>
      <c r="IY8" s="48">
        <v>611</v>
      </c>
      <c r="IZ8" s="48">
        <v>612</v>
      </c>
      <c r="JA8" s="48">
        <v>613</v>
      </c>
      <c r="JB8" s="48">
        <v>614</v>
      </c>
      <c r="JC8" s="48">
        <v>615</v>
      </c>
      <c r="JD8" s="48">
        <v>616</v>
      </c>
      <c r="JE8" s="48">
        <v>711</v>
      </c>
      <c r="JF8" s="48">
        <v>712</v>
      </c>
      <c r="JG8" s="48">
        <v>713</v>
      </c>
      <c r="JH8" s="48">
        <v>714</v>
      </c>
      <c r="JI8" s="48">
        <v>715</v>
      </c>
      <c r="JJ8" s="48">
        <v>716</v>
      </c>
      <c r="JK8" s="48">
        <v>811</v>
      </c>
      <c r="JL8" s="48">
        <v>812</v>
      </c>
      <c r="JM8" s="48">
        <v>813</v>
      </c>
      <c r="JN8" s="48">
        <v>814</v>
      </c>
      <c r="JO8" s="48">
        <v>815</v>
      </c>
      <c r="JP8" s="48">
        <v>816</v>
      </c>
      <c r="JQ8" s="48">
        <v>911</v>
      </c>
      <c r="JR8" s="48">
        <v>912</v>
      </c>
      <c r="JS8" s="48">
        <v>913</v>
      </c>
      <c r="JT8" s="48">
        <v>914</v>
      </c>
      <c r="JU8" s="48">
        <v>915</v>
      </c>
      <c r="JV8" s="48">
        <v>916</v>
      </c>
      <c r="JW8" s="48">
        <v>1011</v>
      </c>
      <c r="JX8" s="48">
        <v>1012</v>
      </c>
      <c r="JY8" s="48">
        <v>1013</v>
      </c>
      <c r="JZ8" s="48">
        <v>1014</v>
      </c>
      <c r="KA8" s="48">
        <v>1015</v>
      </c>
      <c r="KB8" s="48">
        <v>1016</v>
      </c>
      <c r="KC8" s="48">
        <v>1111</v>
      </c>
      <c r="KD8" s="48">
        <v>1112</v>
      </c>
      <c r="KE8" s="48">
        <v>1113</v>
      </c>
      <c r="KF8" s="48">
        <v>1114</v>
      </c>
      <c r="KG8" s="48">
        <v>1115</v>
      </c>
      <c r="KH8" s="48">
        <v>1116</v>
      </c>
      <c r="KI8" s="48">
        <v>1211</v>
      </c>
      <c r="KJ8" s="48">
        <v>1212</v>
      </c>
      <c r="KK8" s="48">
        <v>1213</v>
      </c>
      <c r="KL8" s="48">
        <v>1214</v>
      </c>
      <c r="KM8" s="48">
        <v>1215</v>
      </c>
      <c r="KN8" s="48">
        <v>1216</v>
      </c>
      <c r="KO8" s="48">
        <v>1</v>
      </c>
      <c r="KP8" s="48">
        <v>2</v>
      </c>
      <c r="KQ8" s="48">
        <v>3</v>
      </c>
      <c r="KR8" s="48">
        <v>1</v>
      </c>
      <c r="KS8" s="48">
        <v>2</v>
      </c>
      <c r="KT8" s="48">
        <v>3</v>
      </c>
      <c r="KV8" s="48"/>
    </row>
    <row r="9" spans="4:309" ht="20.100000000000001" customHeight="1">
      <c r="D9" s="67">
        <f>PROFLE!A3</f>
        <v>0</v>
      </c>
      <c r="E9" s="68">
        <f>PROFLE!B3</f>
        <v>0</v>
      </c>
      <c r="F9" s="70"/>
      <c r="G9" s="70"/>
      <c r="H9" s="70"/>
      <c r="I9" s="71"/>
      <c r="J9" s="71"/>
      <c r="K9" s="72"/>
      <c r="L9" s="73"/>
      <c r="M9" s="73"/>
      <c r="N9" s="73"/>
      <c r="O9" s="73"/>
      <c r="P9" s="73"/>
      <c r="Q9" s="73"/>
      <c r="R9" s="74"/>
      <c r="S9" s="74"/>
      <c r="T9" s="74"/>
      <c r="U9" s="74"/>
      <c r="V9" s="74"/>
      <c r="W9" s="74"/>
      <c r="X9" s="75"/>
      <c r="Y9" s="75"/>
      <c r="Z9" s="75"/>
      <c r="AA9" s="75"/>
      <c r="AB9" s="75"/>
      <c r="AC9" s="75"/>
      <c r="AD9" s="76"/>
      <c r="AE9" s="76"/>
      <c r="AF9" s="76"/>
      <c r="AG9" s="76"/>
      <c r="AH9" s="76"/>
      <c r="AI9" s="76"/>
      <c r="AJ9" s="77"/>
      <c r="AK9" s="77"/>
      <c r="AL9" s="77"/>
      <c r="AM9" s="77"/>
      <c r="AN9" s="77"/>
      <c r="AO9" s="77"/>
      <c r="AP9" s="78"/>
      <c r="AQ9" s="78"/>
      <c r="AR9" s="78"/>
      <c r="AS9" s="78"/>
      <c r="AT9" s="78"/>
      <c r="AU9" s="78"/>
      <c r="AV9" s="79"/>
      <c r="AW9" s="79"/>
      <c r="AX9" s="79"/>
      <c r="AY9" s="79"/>
      <c r="AZ9" s="79"/>
      <c r="BA9" s="79"/>
      <c r="BB9" s="80"/>
      <c r="BC9" s="80"/>
      <c r="BD9" s="80"/>
      <c r="BE9" s="80"/>
      <c r="BF9" s="80"/>
      <c r="BG9" s="80"/>
      <c r="BH9" s="81"/>
      <c r="BI9" s="81"/>
      <c r="BJ9" s="81"/>
      <c r="BK9" s="81"/>
      <c r="BL9" s="81"/>
      <c r="BM9" s="81"/>
      <c r="BN9" s="82"/>
      <c r="BO9" s="82"/>
      <c r="BP9" s="82"/>
      <c r="BQ9" s="82"/>
      <c r="BR9" s="82"/>
      <c r="BS9" s="82"/>
      <c r="BT9" s="83"/>
      <c r="BU9" s="83"/>
      <c r="BV9" s="83"/>
      <c r="BW9" s="83"/>
      <c r="BX9" s="83"/>
      <c r="BY9" s="83"/>
      <c r="BZ9" s="84"/>
      <c r="CA9" s="84"/>
      <c r="CB9" s="84"/>
      <c r="CC9" s="84"/>
      <c r="CD9" s="84"/>
      <c r="CE9" s="84"/>
      <c r="CF9" s="85"/>
      <c r="CG9" s="85"/>
      <c r="CH9" s="85"/>
      <c r="CI9" s="85"/>
      <c r="CJ9" s="85"/>
      <c r="CK9" s="85"/>
      <c r="CL9" s="86"/>
      <c r="CM9" s="86"/>
      <c r="CN9" s="86"/>
      <c r="CO9" s="86"/>
      <c r="CP9" s="86"/>
      <c r="CQ9" s="86"/>
      <c r="CR9" s="87"/>
      <c r="CS9" s="87"/>
      <c r="CT9" s="87"/>
      <c r="CU9" s="87"/>
      <c r="CV9" s="87"/>
      <c r="CW9" s="87"/>
      <c r="CX9" s="88"/>
      <c r="CY9" s="88"/>
      <c r="CZ9" s="88"/>
      <c r="DA9" s="88"/>
      <c r="DB9" s="88"/>
      <c r="DC9" s="88"/>
      <c r="DD9" s="89"/>
      <c r="DE9" s="89"/>
      <c r="DF9" s="89"/>
      <c r="DG9" s="89"/>
      <c r="DH9" s="89"/>
      <c r="DI9" s="89"/>
      <c r="DJ9" s="90"/>
      <c r="DK9" s="90"/>
      <c r="DL9" s="90"/>
      <c r="DM9" s="90"/>
      <c r="DN9" s="90"/>
      <c r="DO9" s="90"/>
      <c r="DP9" s="73"/>
      <c r="DQ9" s="73"/>
      <c r="DR9" s="73"/>
      <c r="DS9" s="73"/>
      <c r="DT9" s="73"/>
      <c r="DU9" s="73"/>
      <c r="DV9" s="74"/>
      <c r="DW9" s="74"/>
      <c r="DX9" s="74"/>
      <c r="DY9" s="74"/>
      <c r="DZ9" s="74"/>
      <c r="EA9" s="74"/>
      <c r="EB9" s="75"/>
      <c r="EC9" s="75"/>
      <c r="ED9" s="75"/>
      <c r="EE9" s="75"/>
      <c r="EF9" s="75"/>
      <c r="EG9" s="75"/>
      <c r="EH9" s="76"/>
      <c r="EI9" s="76"/>
      <c r="EJ9" s="76"/>
      <c r="EK9" s="76"/>
      <c r="EL9" s="76"/>
      <c r="EM9" s="76"/>
      <c r="EN9" s="77"/>
      <c r="EO9" s="77"/>
      <c r="EP9" s="77"/>
      <c r="EQ9" s="77"/>
      <c r="ER9" s="77"/>
      <c r="ES9" s="77"/>
      <c r="ET9" s="78"/>
      <c r="EU9" s="78"/>
      <c r="EV9" s="78"/>
      <c r="EW9" s="78"/>
      <c r="EX9" s="78"/>
      <c r="EY9" s="78"/>
      <c r="EZ9" s="79"/>
      <c r="FA9" s="79"/>
      <c r="FB9" s="79"/>
      <c r="FC9" s="79"/>
      <c r="FD9" s="79"/>
      <c r="FE9" s="79"/>
      <c r="FF9" s="80"/>
      <c r="FG9" s="80"/>
      <c r="FH9" s="80"/>
      <c r="FI9" s="80"/>
      <c r="FJ9" s="80"/>
      <c r="FK9" s="80"/>
      <c r="FL9" s="81"/>
      <c r="FM9" s="81"/>
      <c r="FN9" s="81"/>
      <c r="FO9" s="81"/>
      <c r="FP9" s="81"/>
      <c r="FQ9" s="81"/>
      <c r="FR9" s="82"/>
      <c r="FS9" s="82"/>
      <c r="FT9" s="82"/>
      <c r="FU9" s="82"/>
      <c r="FV9" s="82"/>
      <c r="FW9" s="82"/>
      <c r="FX9" s="83"/>
      <c r="FY9" s="83"/>
      <c r="FZ9" s="83"/>
      <c r="GA9" s="83"/>
      <c r="GB9" s="83"/>
      <c r="GC9" s="83"/>
      <c r="GD9" s="84"/>
      <c r="GE9" s="84"/>
      <c r="GF9" s="84"/>
      <c r="GG9" s="84"/>
      <c r="GH9" s="84"/>
      <c r="GI9" s="84"/>
      <c r="GJ9" s="85"/>
      <c r="GK9" s="85"/>
      <c r="GL9" s="85"/>
      <c r="GM9" s="85"/>
      <c r="GN9" s="85"/>
      <c r="GO9" s="85"/>
      <c r="GP9" s="86"/>
      <c r="GQ9" s="86"/>
      <c r="GR9" s="86"/>
      <c r="GS9" s="86"/>
      <c r="GT9" s="86"/>
      <c r="GU9" s="86"/>
      <c r="GV9" s="87"/>
      <c r="GW9" s="87"/>
      <c r="GX9" s="87"/>
      <c r="GY9" s="87"/>
      <c r="GZ9" s="87"/>
      <c r="HA9" s="87"/>
      <c r="HB9" s="88"/>
      <c r="HC9" s="88"/>
      <c r="HD9" s="88"/>
      <c r="HE9" s="88"/>
      <c r="HF9" s="88"/>
      <c r="HG9" s="88"/>
      <c r="HH9" s="89"/>
      <c r="HI9" s="89"/>
      <c r="HJ9" s="89"/>
      <c r="HK9" s="89"/>
      <c r="HL9" s="89"/>
      <c r="HM9" s="89"/>
      <c r="HN9" s="90"/>
      <c r="HO9" s="90"/>
      <c r="HP9" s="90"/>
      <c r="HQ9" s="90"/>
      <c r="HR9" s="90"/>
      <c r="HS9" s="90"/>
      <c r="HT9" s="69">
        <f t="shared" ref="HT9:HT28" si="15">D9</f>
        <v>0</v>
      </c>
      <c r="HU9" s="32">
        <f>IF($HT9&gt;=1,F9,0)</f>
        <v>0</v>
      </c>
      <c r="HV9" s="32">
        <f t="shared" ref="HV9:HZ9" si="16">IF($HT9&gt;=1,G9,0)</f>
        <v>0</v>
      </c>
      <c r="HW9" s="32">
        <f t="shared" si="16"/>
        <v>0</v>
      </c>
      <c r="HX9" s="32">
        <f t="shared" si="16"/>
        <v>0</v>
      </c>
      <c r="HY9" s="32">
        <f t="shared" si="16"/>
        <v>0</v>
      </c>
      <c r="HZ9" s="32">
        <f t="shared" si="16"/>
        <v>0</v>
      </c>
      <c r="IA9" s="32">
        <f>IFERROR(IF($HT9&gt;=1,HU9+VLOOKUP($HT9,$D$9:$HS$28,HU$4,0)+VLOOKUP($HT9,$D$9:$HS$28,HU$5,0)-VLOOKUP($HT9,$D$9:$HS$28,HU$6,0),0),0)</f>
        <v>0</v>
      </c>
      <c r="IB9" s="32">
        <f t="shared" ref="IB9:KM12" si="17">IFERROR(IF($HT9&gt;=1,HV9+VLOOKUP($HT9,$D$9:$HS$28,HV$4,0)+VLOOKUP($HT9,$D$9:$HS$28,HV$5,0)-VLOOKUP($HT9,$D$9:$HS$28,HV$6,0),0),0)</f>
        <v>0</v>
      </c>
      <c r="IC9" s="32">
        <f t="shared" si="17"/>
        <v>0</v>
      </c>
      <c r="ID9" s="32">
        <f t="shared" si="17"/>
        <v>0</v>
      </c>
      <c r="IE9" s="32">
        <f t="shared" si="17"/>
        <v>0</v>
      </c>
      <c r="IF9" s="32">
        <f t="shared" si="17"/>
        <v>0</v>
      </c>
      <c r="IG9" s="32">
        <f t="shared" si="17"/>
        <v>0</v>
      </c>
      <c r="IH9" s="32">
        <f t="shared" si="17"/>
        <v>0</v>
      </c>
      <c r="II9" s="32">
        <f t="shared" si="17"/>
        <v>0</v>
      </c>
      <c r="IJ9" s="32">
        <f t="shared" si="17"/>
        <v>0</v>
      </c>
      <c r="IK9" s="32">
        <f t="shared" si="17"/>
        <v>0</v>
      </c>
      <c r="IL9" s="32">
        <f t="shared" si="17"/>
        <v>0</v>
      </c>
      <c r="IM9" s="32">
        <f t="shared" si="17"/>
        <v>0</v>
      </c>
      <c r="IN9" s="32">
        <f t="shared" si="17"/>
        <v>0</v>
      </c>
      <c r="IO9" s="32">
        <f t="shared" si="17"/>
        <v>0</v>
      </c>
      <c r="IP9" s="32">
        <f t="shared" si="17"/>
        <v>0</v>
      </c>
      <c r="IQ9" s="32">
        <f t="shared" si="17"/>
        <v>0</v>
      </c>
      <c r="IR9" s="32">
        <f t="shared" si="17"/>
        <v>0</v>
      </c>
      <c r="IS9" s="32">
        <f t="shared" si="17"/>
        <v>0</v>
      </c>
      <c r="IT9" s="32">
        <f t="shared" si="17"/>
        <v>0</v>
      </c>
      <c r="IU9" s="32">
        <f t="shared" si="17"/>
        <v>0</v>
      </c>
      <c r="IV9" s="32">
        <f t="shared" si="17"/>
        <v>0</v>
      </c>
      <c r="IW9" s="32">
        <f t="shared" si="17"/>
        <v>0</v>
      </c>
      <c r="IX9" s="32">
        <f t="shared" si="17"/>
        <v>0</v>
      </c>
      <c r="IY9" s="32">
        <f t="shared" si="17"/>
        <v>0</v>
      </c>
      <c r="IZ9" s="32">
        <f t="shared" si="17"/>
        <v>0</v>
      </c>
      <c r="JA9" s="32">
        <f t="shared" si="17"/>
        <v>0</v>
      </c>
      <c r="JB9" s="32">
        <f t="shared" si="17"/>
        <v>0</v>
      </c>
      <c r="JC9" s="32">
        <f t="shared" si="17"/>
        <v>0</v>
      </c>
      <c r="JD9" s="32">
        <f t="shared" si="17"/>
        <v>0</v>
      </c>
      <c r="JE9" s="32">
        <f t="shared" si="17"/>
        <v>0</v>
      </c>
      <c r="JF9" s="32">
        <f t="shared" si="17"/>
        <v>0</v>
      </c>
      <c r="JG9" s="32">
        <f t="shared" si="17"/>
        <v>0</v>
      </c>
      <c r="JH9" s="32">
        <f t="shared" si="17"/>
        <v>0</v>
      </c>
      <c r="JI9" s="32">
        <f t="shared" si="17"/>
        <v>0</v>
      </c>
      <c r="JJ9" s="32">
        <f t="shared" si="17"/>
        <v>0</v>
      </c>
      <c r="JK9" s="32">
        <f t="shared" si="17"/>
        <v>0</v>
      </c>
      <c r="JL9" s="32">
        <f t="shared" si="17"/>
        <v>0</v>
      </c>
      <c r="JM9" s="32">
        <f t="shared" si="17"/>
        <v>0</v>
      </c>
      <c r="JN9" s="32">
        <f t="shared" si="17"/>
        <v>0</v>
      </c>
      <c r="JO9" s="32">
        <f t="shared" si="17"/>
        <v>0</v>
      </c>
      <c r="JP9" s="32">
        <f t="shared" si="17"/>
        <v>0</v>
      </c>
      <c r="JQ9" s="32">
        <f t="shared" si="17"/>
        <v>0</v>
      </c>
      <c r="JR9" s="32">
        <f t="shared" si="17"/>
        <v>0</v>
      </c>
      <c r="JS9" s="32">
        <f t="shared" si="17"/>
        <v>0</v>
      </c>
      <c r="JT9" s="32">
        <f t="shared" si="17"/>
        <v>0</v>
      </c>
      <c r="JU9" s="32">
        <f t="shared" si="17"/>
        <v>0</v>
      </c>
      <c r="JV9" s="32">
        <f t="shared" si="17"/>
        <v>0</v>
      </c>
      <c r="JW9" s="32">
        <f t="shared" si="17"/>
        <v>0</v>
      </c>
      <c r="JX9" s="32">
        <f t="shared" si="17"/>
        <v>0</v>
      </c>
      <c r="JY9" s="32">
        <f t="shared" si="17"/>
        <v>0</v>
      </c>
      <c r="JZ9" s="32">
        <f t="shared" si="17"/>
        <v>0</v>
      </c>
      <c r="KA9" s="32">
        <f t="shared" si="17"/>
        <v>0</v>
      </c>
      <c r="KB9" s="32">
        <f t="shared" si="17"/>
        <v>0</v>
      </c>
      <c r="KC9" s="32">
        <f t="shared" si="17"/>
        <v>0</v>
      </c>
      <c r="KD9" s="32">
        <f t="shared" si="17"/>
        <v>0</v>
      </c>
      <c r="KE9" s="32">
        <f t="shared" si="17"/>
        <v>0</v>
      </c>
      <c r="KF9" s="32">
        <f t="shared" si="17"/>
        <v>0</v>
      </c>
      <c r="KG9" s="32">
        <f t="shared" si="17"/>
        <v>0</v>
      </c>
      <c r="KH9" s="32">
        <f t="shared" si="17"/>
        <v>0</v>
      </c>
      <c r="KI9" s="32">
        <f t="shared" si="17"/>
        <v>0</v>
      </c>
      <c r="KJ9" s="32">
        <f t="shared" si="17"/>
        <v>0</v>
      </c>
      <c r="KK9" s="32">
        <f t="shared" si="17"/>
        <v>0</v>
      </c>
      <c r="KL9" s="32">
        <f t="shared" si="17"/>
        <v>0</v>
      </c>
      <c r="KM9" s="32">
        <f t="shared" si="17"/>
        <v>0</v>
      </c>
      <c r="KN9" s="32">
        <f t="shared" ref="KN9:KN28" si="18">IFERROR(IF($HT9&gt;=1,KH9+VLOOKUP($HT9,$D$9:$HS$28,KH$4,0)+VLOOKUP($HT9,$D$9:$HS$28,KH$5,0)-VLOOKUP($HT9,$D$9:$HS$28,KH$6,0),0),0)</f>
        <v>0</v>
      </c>
      <c r="KO9" s="32">
        <f ca="1">SUMIFS($HU9:$KN9,$HU$2:$KN$2,$KO$2,$HU$3:$KN$3,KO$8)</f>
        <v>0</v>
      </c>
      <c r="KP9" s="32">
        <f ca="1">SUMIFS($HU9:$KN9,$HU$2:$KN$2,$KO$2,$HU$3:$KN$3,KP$8)</f>
        <v>0</v>
      </c>
      <c r="KQ9" s="32">
        <f ca="1">SUMIFS($HU9:$KN9,$HU$2:$KN$2,$KO$2,$HU$3:$KN$3,KQ$8)</f>
        <v>0</v>
      </c>
      <c r="KR9" s="32">
        <f ca="1">SUMIFS($L9:$HS9,$L$2:$HS$2,KR$8)/$KP$2</f>
        <v>0</v>
      </c>
      <c r="KS9" s="32">
        <f t="shared" ref="KS9:KT24" ca="1" si="19">SUMIFS($L9:$HS9,$L$2:$HS$2,KS$8)/$KP$2</f>
        <v>0</v>
      </c>
      <c r="KT9" s="32">
        <f t="shared" ca="1" si="19"/>
        <v>0</v>
      </c>
      <c r="KU9" s="32">
        <f ca="1">KR9*2</f>
        <v>0</v>
      </c>
      <c r="KV9" s="32">
        <f t="shared" ref="KV9:KW9" ca="1" si="20">KS9*2</f>
        <v>0</v>
      </c>
      <c r="KW9" s="32">
        <f t="shared" ca="1" si="20"/>
        <v>0</v>
      </c>
    </row>
    <row r="10" spans="4:309" ht="20.100000000000001" customHeight="1">
      <c r="D10" s="67">
        <f>PROFLE!A4</f>
        <v>0</v>
      </c>
      <c r="E10" s="68">
        <f>PROFLE!B4</f>
        <v>0</v>
      </c>
      <c r="F10" s="70"/>
      <c r="G10" s="70"/>
      <c r="H10" s="70"/>
      <c r="I10" s="71"/>
      <c r="J10" s="71"/>
      <c r="K10" s="72"/>
      <c r="L10" s="73"/>
      <c r="M10" s="73"/>
      <c r="N10" s="73"/>
      <c r="O10" s="73"/>
      <c r="P10" s="73"/>
      <c r="Q10" s="73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6"/>
      <c r="AE10" s="76"/>
      <c r="AF10" s="76"/>
      <c r="AG10" s="76"/>
      <c r="AH10" s="76"/>
      <c r="AI10" s="76"/>
      <c r="AJ10" s="77"/>
      <c r="AK10" s="77"/>
      <c r="AL10" s="77"/>
      <c r="AM10" s="77"/>
      <c r="AN10" s="77"/>
      <c r="AO10" s="77"/>
      <c r="AP10" s="78"/>
      <c r="AQ10" s="78"/>
      <c r="AR10" s="78"/>
      <c r="AS10" s="78"/>
      <c r="AT10" s="78"/>
      <c r="AU10" s="78"/>
      <c r="AV10" s="79"/>
      <c r="AW10" s="79"/>
      <c r="AX10" s="79"/>
      <c r="AY10" s="79"/>
      <c r="AZ10" s="79"/>
      <c r="BA10" s="79"/>
      <c r="BB10" s="80"/>
      <c r="BC10" s="80"/>
      <c r="BD10" s="80"/>
      <c r="BE10" s="80"/>
      <c r="BF10" s="80"/>
      <c r="BG10" s="80"/>
      <c r="BH10" s="81"/>
      <c r="BI10" s="81"/>
      <c r="BJ10" s="81"/>
      <c r="BK10" s="81"/>
      <c r="BL10" s="81"/>
      <c r="BM10" s="81"/>
      <c r="BN10" s="82"/>
      <c r="BO10" s="82"/>
      <c r="BP10" s="82"/>
      <c r="BQ10" s="82"/>
      <c r="BR10" s="82"/>
      <c r="BS10" s="82"/>
      <c r="BT10" s="83"/>
      <c r="BU10" s="83"/>
      <c r="BV10" s="83"/>
      <c r="BW10" s="83"/>
      <c r="BX10" s="83"/>
      <c r="BY10" s="83"/>
      <c r="BZ10" s="84"/>
      <c r="CA10" s="84"/>
      <c r="CB10" s="84"/>
      <c r="CC10" s="84"/>
      <c r="CD10" s="84"/>
      <c r="CE10" s="84"/>
      <c r="CF10" s="85"/>
      <c r="CG10" s="85"/>
      <c r="CH10" s="85"/>
      <c r="CI10" s="85"/>
      <c r="CJ10" s="85"/>
      <c r="CK10" s="85"/>
      <c r="CL10" s="86"/>
      <c r="CM10" s="86"/>
      <c r="CN10" s="86"/>
      <c r="CO10" s="86"/>
      <c r="CP10" s="86"/>
      <c r="CQ10" s="86"/>
      <c r="CR10" s="87"/>
      <c r="CS10" s="87"/>
      <c r="CT10" s="87"/>
      <c r="CU10" s="87"/>
      <c r="CV10" s="87"/>
      <c r="CW10" s="87"/>
      <c r="CX10" s="88"/>
      <c r="CY10" s="88"/>
      <c r="CZ10" s="88"/>
      <c r="DA10" s="88"/>
      <c r="DB10" s="88"/>
      <c r="DC10" s="88"/>
      <c r="DD10" s="89"/>
      <c r="DE10" s="89"/>
      <c r="DF10" s="89"/>
      <c r="DG10" s="89"/>
      <c r="DH10" s="89"/>
      <c r="DI10" s="89"/>
      <c r="DJ10" s="90"/>
      <c r="DK10" s="90"/>
      <c r="DL10" s="90"/>
      <c r="DM10" s="90"/>
      <c r="DN10" s="90"/>
      <c r="DO10" s="90"/>
      <c r="DP10" s="73"/>
      <c r="DQ10" s="73"/>
      <c r="DR10" s="73"/>
      <c r="DS10" s="73"/>
      <c r="DT10" s="73"/>
      <c r="DU10" s="73"/>
      <c r="DV10" s="74"/>
      <c r="DW10" s="74"/>
      <c r="DX10" s="74"/>
      <c r="DY10" s="74"/>
      <c r="DZ10" s="74"/>
      <c r="EA10" s="74"/>
      <c r="EB10" s="75"/>
      <c r="EC10" s="75"/>
      <c r="ED10" s="75"/>
      <c r="EE10" s="75"/>
      <c r="EF10" s="75"/>
      <c r="EG10" s="75"/>
      <c r="EH10" s="76"/>
      <c r="EI10" s="76"/>
      <c r="EJ10" s="76"/>
      <c r="EK10" s="76"/>
      <c r="EL10" s="76"/>
      <c r="EM10" s="76"/>
      <c r="EN10" s="77"/>
      <c r="EO10" s="77"/>
      <c r="EP10" s="77"/>
      <c r="EQ10" s="77"/>
      <c r="ER10" s="77"/>
      <c r="ES10" s="77"/>
      <c r="ET10" s="78"/>
      <c r="EU10" s="78"/>
      <c r="EV10" s="78"/>
      <c r="EW10" s="78"/>
      <c r="EX10" s="78"/>
      <c r="EY10" s="78"/>
      <c r="EZ10" s="79"/>
      <c r="FA10" s="79"/>
      <c r="FB10" s="79"/>
      <c r="FC10" s="79"/>
      <c r="FD10" s="79"/>
      <c r="FE10" s="79"/>
      <c r="FF10" s="80"/>
      <c r="FG10" s="80"/>
      <c r="FH10" s="80"/>
      <c r="FI10" s="80"/>
      <c r="FJ10" s="80"/>
      <c r="FK10" s="80"/>
      <c r="FL10" s="81"/>
      <c r="FM10" s="81"/>
      <c r="FN10" s="81"/>
      <c r="FO10" s="81"/>
      <c r="FP10" s="81"/>
      <c r="FQ10" s="81"/>
      <c r="FR10" s="82"/>
      <c r="FS10" s="82"/>
      <c r="FT10" s="82"/>
      <c r="FU10" s="82"/>
      <c r="FV10" s="82"/>
      <c r="FW10" s="82"/>
      <c r="FX10" s="83"/>
      <c r="FY10" s="83"/>
      <c r="FZ10" s="83"/>
      <c r="GA10" s="83"/>
      <c r="GB10" s="83"/>
      <c r="GC10" s="83"/>
      <c r="GD10" s="84"/>
      <c r="GE10" s="84"/>
      <c r="GF10" s="84"/>
      <c r="GG10" s="84"/>
      <c r="GH10" s="84"/>
      <c r="GI10" s="84"/>
      <c r="GJ10" s="85"/>
      <c r="GK10" s="85"/>
      <c r="GL10" s="85"/>
      <c r="GM10" s="85"/>
      <c r="GN10" s="85"/>
      <c r="GO10" s="85"/>
      <c r="GP10" s="86"/>
      <c r="GQ10" s="86"/>
      <c r="GR10" s="86"/>
      <c r="GS10" s="86"/>
      <c r="GT10" s="86"/>
      <c r="GU10" s="86"/>
      <c r="GV10" s="87"/>
      <c r="GW10" s="87"/>
      <c r="GX10" s="87"/>
      <c r="GY10" s="87"/>
      <c r="GZ10" s="87"/>
      <c r="HA10" s="87"/>
      <c r="HB10" s="88"/>
      <c r="HC10" s="88"/>
      <c r="HD10" s="88"/>
      <c r="HE10" s="88"/>
      <c r="HF10" s="88"/>
      <c r="HG10" s="88"/>
      <c r="HH10" s="89"/>
      <c r="HI10" s="89"/>
      <c r="HJ10" s="89"/>
      <c r="HK10" s="89"/>
      <c r="HL10" s="89"/>
      <c r="HM10" s="89"/>
      <c r="HN10" s="90"/>
      <c r="HO10" s="90"/>
      <c r="HP10" s="90"/>
      <c r="HQ10" s="90"/>
      <c r="HR10" s="90"/>
      <c r="HS10" s="90"/>
      <c r="HT10" s="69">
        <f t="shared" si="15"/>
        <v>0</v>
      </c>
      <c r="HU10" s="32">
        <f>IF($HT10&gt;=1,F10,0)</f>
        <v>0</v>
      </c>
      <c r="HV10" s="32">
        <f t="shared" ref="HV10:HV28" si="21">IF($HT10&gt;=1,G10,0)</f>
        <v>0</v>
      </c>
      <c r="HW10" s="32">
        <f t="shared" ref="HW10:HW28" si="22">IF($HT10&gt;=1,H10,0)</f>
        <v>0</v>
      </c>
      <c r="HX10" s="32">
        <f t="shared" ref="HX10:HX28" si="23">IF($HT10&gt;=1,I10,0)</f>
        <v>0</v>
      </c>
      <c r="HY10" s="32">
        <f t="shared" ref="HY10:HY28" si="24">IF($HT10&gt;=1,J10,0)</f>
        <v>0</v>
      </c>
      <c r="HZ10" s="32">
        <f t="shared" ref="HZ10:HZ28" si="25">IF($HT10&gt;=1,K10,0)</f>
        <v>0</v>
      </c>
      <c r="IA10" s="32">
        <f t="shared" ref="IA10:IA28" si="26">IFERROR(IF($HT10&gt;=1,HU10+VLOOKUP($HT10,$D$9:$HS$28,HU$4,0)+VLOOKUP($HT10,$D$9:$HS$28,HU$5,0)-VLOOKUP($HT10,$D$9:$HS$28,HU$6,0),0),0)</f>
        <v>0</v>
      </c>
      <c r="IB10" s="32">
        <f t="shared" si="17"/>
        <v>0</v>
      </c>
      <c r="IC10" s="32">
        <f t="shared" si="17"/>
        <v>0</v>
      </c>
      <c r="ID10" s="32">
        <f t="shared" si="17"/>
        <v>0</v>
      </c>
      <c r="IE10" s="32">
        <f t="shared" si="17"/>
        <v>0</v>
      </c>
      <c r="IF10" s="32">
        <f t="shared" si="17"/>
        <v>0</v>
      </c>
      <c r="IG10" s="32">
        <f t="shared" si="17"/>
        <v>0</v>
      </c>
      <c r="IH10" s="32">
        <f t="shared" si="17"/>
        <v>0</v>
      </c>
      <c r="II10" s="32">
        <f t="shared" si="17"/>
        <v>0</v>
      </c>
      <c r="IJ10" s="32">
        <f t="shared" si="17"/>
        <v>0</v>
      </c>
      <c r="IK10" s="32">
        <f t="shared" si="17"/>
        <v>0</v>
      </c>
      <c r="IL10" s="32">
        <f t="shared" si="17"/>
        <v>0</v>
      </c>
      <c r="IM10" s="32">
        <f t="shared" si="17"/>
        <v>0</v>
      </c>
      <c r="IN10" s="32">
        <f t="shared" si="17"/>
        <v>0</v>
      </c>
      <c r="IO10" s="32">
        <f t="shared" si="17"/>
        <v>0</v>
      </c>
      <c r="IP10" s="32">
        <f t="shared" si="17"/>
        <v>0</v>
      </c>
      <c r="IQ10" s="32">
        <f t="shared" si="17"/>
        <v>0</v>
      </c>
      <c r="IR10" s="32">
        <f t="shared" si="17"/>
        <v>0</v>
      </c>
      <c r="IS10" s="32">
        <f t="shared" si="17"/>
        <v>0</v>
      </c>
      <c r="IT10" s="32">
        <f t="shared" si="17"/>
        <v>0</v>
      </c>
      <c r="IU10" s="32">
        <f t="shared" si="17"/>
        <v>0</v>
      </c>
      <c r="IV10" s="32">
        <f t="shared" si="17"/>
        <v>0</v>
      </c>
      <c r="IW10" s="32">
        <f t="shared" si="17"/>
        <v>0</v>
      </c>
      <c r="IX10" s="32">
        <f t="shared" si="17"/>
        <v>0</v>
      </c>
      <c r="IY10" s="32">
        <f t="shared" si="17"/>
        <v>0</v>
      </c>
      <c r="IZ10" s="32">
        <f t="shared" si="17"/>
        <v>0</v>
      </c>
      <c r="JA10" s="32">
        <f t="shared" si="17"/>
        <v>0</v>
      </c>
      <c r="JB10" s="32">
        <f t="shared" si="17"/>
        <v>0</v>
      </c>
      <c r="JC10" s="32">
        <f t="shared" si="17"/>
        <v>0</v>
      </c>
      <c r="JD10" s="32">
        <f t="shared" si="17"/>
        <v>0</v>
      </c>
      <c r="JE10" s="32">
        <f t="shared" si="17"/>
        <v>0</v>
      </c>
      <c r="JF10" s="32">
        <f t="shared" si="17"/>
        <v>0</v>
      </c>
      <c r="JG10" s="32">
        <f t="shared" si="17"/>
        <v>0</v>
      </c>
      <c r="JH10" s="32">
        <f t="shared" si="17"/>
        <v>0</v>
      </c>
      <c r="JI10" s="32">
        <f t="shared" si="17"/>
        <v>0</v>
      </c>
      <c r="JJ10" s="32">
        <f t="shared" si="17"/>
        <v>0</v>
      </c>
      <c r="JK10" s="32">
        <f t="shared" si="17"/>
        <v>0</v>
      </c>
      <c r="JL10" s="32">
        <f t="shared" si="17"/>
        <v>0</v>
      </c>
      <c r="JM10" s="32">
        <f t="shared" si="17"/>
        <v>0</v>
      </c>
      <c r="JN10" s="32">
        <f t="shared" si="17"/>
        <v>0</v>
      </c>
      <c r="JO10" s="32">
        <f t="shared" si="17"/>
        <v>0</v>
      </c>
      <c r="JP10" s="32">
        <f t="shared" si="17"/>
        <v>0</v>
      </c>
      <c r="JQ10" s="32">
        <f t="shared" si="17"/>
        <v>0</v>
      </c>
      <c r="JR10" s="32">
        <f t="shared" si="17"/>
        <v>0</v>
      </c>
      <c r="JS10" s="32">
        <f t="shared" si="17"/>
        <v>0</v>
      </c>
      <c r="JT10" s="32">
        <f t="shared" si="17"/>
        <v>0</v>
      </c>
      <c r="JU10" s="32">
        <f t="shared" si="17"/>
        <v>0</v>
      </c>
      <c r="JV10" s="32">
        <f t="shared" si="17"/>
        <v>0</v>
      </c>
      <c r="JW10" s="32">
        <f t="shared" si="17"/>
        <v>0</v>
      </c>
      <c r="JX10" s="32">
        <f t="shared" si="17"/>
        <v>0</v>
      </c>
      <c r="JY10" s="32">
        <f t="shared" si="17"/>
        <v>0</v>
      </c>
      <c r="JZ10" s="32">
        <f t="shared" si="17"/>
        <v>0</v>
      </c>
      <c r="KA10" s="32">
        <f t="shared" si="17"/>
        <v>0</v>
      </c>
      <c r="KB10" s="32">
        <f t="shared" si="17"/>
        <v>0</v>
      </c>
      <c r="KC10" s="32">
        <f t="shared" si="17"/>
        <v>0</v>
      </c>
      <c r="KD10" s="32">
        <f t="shared" si="17"/>
        <v>0</v>
      </c>
      <c r="KE10" s="32">
        <f t="shared" si="17"/>
        <v>0</v>
      </c>
      <c r="KF10" s="32">
        <f t="shared" si="17"/>
        <v>0</v>
      </c>
      <c r="KG10" s="32">
        <f t="shared" si="17"/>
        <v>0</v>
      </c>
      <c r="KH10" s="32">
        <f t="shared" si="17"/>
        <v>0</v>
      </c>
      <c r="KI10" s="32">
        <f t="shared" si="17"/>
        <v>0</v>
      </c>
      <c r="KJ10" s="32">
        <f t="shared" si="17"/>
        <v>0</v>
      </c>
      <c r="KK10" s="32">
        <f t="shared" si="17"/>
        <v>0</v>
      </c>
      <c r="KL10" s="32">
        <f t="shared" si="17"/>
        <v>0</v>
      </c>
      <c r="KM10" s="32">
        <f t="shared" si="17"/>
        <v>0</v>
      </c>
      <c r="KN10" s="32">
        <f t="shared" si="18"/>
        <v>0</v>
      </c>
      <c r="KO10" s="32">
        <f t="shared" ref="KO10:KQ28" ca="1" si="27">SUMIFS($HU10:$KN10,$HU$2:$KN$2,$KO$2,$HU$3:$KN$3,KO$8)</f>
        <v>0</v>
      </c>
      <c r="KP10" s="32">
        <f t="shared" ca="1" si="27"/>
        <v>0</v>
      </c>
      <c r="KQ10" s="32">
        <f t="shared" ref="KQ10:KQ24" ca="1" si="28">SUMIFS($HU10:$KN10,$HU$2:$KN$2,$KO$2,$HU$3:$KN$3,KQ$8)</f>
        <v>0</v>
      </c>
      <c r="KR10" s="32">
        <f t="shared" ref="KR10:KT28" ca="1" si="29">SUMIFS($L10:$HS10,$L$2:$HS$2,KR$8)/$KP$2</f>
        <v>0</v>
      </c>
      <c r="KS10" s="32">
        <f t="shared" ca="1" si="19"/>
        <v>0</v>
      </c>
      <c r="KT10" s="32">
        <f t="shared" ca="1" si="19"/>
        <v>0</v>
      </c>
      <c r="KU10" s="32">
        <f t="shared" ref="KU10:KU28" ca="1" si="30">KR10*2</f>
        <v>0</v>
      </c>
      <c r="KV10" s="32">
        <f t="shared" ref="KV10:KV28" ca="1" si="31">KS10*2</f>
        <v>0</v>
      </c>
      <c r="KW10" s="32">
        <f t="shared" ref="KW10:KW28" ca="1" si="32">KT10*2</f>
        <v>0</v>
      </c>
    </row>
    <row r="11" spans="4:309" ht="20.100000000000001" customHeight="1">
      <c r="D11" s="67">
        <f>PROFLE!A5</f>
        <v>0</v>
      </c>
      <c r="E11" s="68">
        <f>PROFLE!B5</f>
        <v>0</v>
      </c>
      <c r="F11" s="70"/>
      <c r="G11" s="70"/>
      <c r="H11" s="70"/>
      <c r="I11" s="71"/>
      <c r="J11" s="71"/>
      <c r="K11" s="72"/>
      <c r="L11" s="73"/>
      <c r="M11" s="73"/>
      <c r="N11" s="73"/>
      <c r="O11" s="73"/>
      <c r="P11" s="73"/>
      <c r="Q11" s="73"/>
      <c r="R11" s="74"/>
      <c r="S11" s="74"/>
      <c r="T11" s="74"/>
      <c r="U11" s="74"/>
      <c r="V11" s="74"/>
      <c r="W11" s="74"/>
      <c r="X11" s="75"/>
      <c r="Y11" s="75"/>
      <c r="Z11" s="75"/>
      <c r="AA11" s="75"/>
      <c r="AB11" s="75"/>
      <c r="AC11" s="75"/>
      <c r="AD11" s="76"/>
      <c r="AE11" s="76"/>
      <c r="AF11" s="76"/>
      <c r="AG11" s="76"/>
      <c r="AH11" s="76"/>
      <c r="AI11" s="76"/>
      <c r="AJ11" s="77"/>
      <c r="AK11" s="77"/>
      <c r="AL11" s="77"/>
      <c r="AM11" s="77"/>
      <c r="AN11" s="77"/>
      <c r="AO11" s="77"/>
      <c r="AP11" s="78"/>
      <c r="AQ11" s="78"/>
      <c r="AR11" s="78"/>
      <c r="AS11" s="78"/>
      <c r="AT11" s="78"/>
      <c r="AU11" s="78"/>
      <c r="AV11" s="79"/>
      <c r="AW11" s="79"/>
      <c r="AX11" s="79"/>
      <c r="AY11" s="79"/>
      <c r="AZ11" s="79"/>
      <c r="BA11" s="79"/>
      <c r="BB11" s="80"/>
      <c r="BC11" s="80"/>
      <c r="BD11" s="80"/>
      <c r="BE11" s="80"/>
      <c r="BF11" s="80"/>
      <c r="BG11" s="80"/>
      <c r="BH11" s="81"/>
      <c r="BI11" s="81"/>
      <c r="BJ11" s="81"/>
      <c r="BK11" s="81"/>
      <c r="BL11" s="81"/>
      <c r="BM11" s="81"/>
      <c r="BN11" s="82"/>
      <c r="BO11" s="82"/>
      <c r="BP11" s="82"/>
      <c r="BQ11" s="82"/>
      <c r="BR11" s="82"/>
      <c r="BS11" s="82"/>
      <c r="BT11" s="83"/>
      <c r="BU11" s="83"/>
      <c r="BV11" s="83"/>
      <c r="BW11" s="83"/>
      <c r="BX11" s="83"/>
      <c r="BY11" s="83"/>
      <c r="BZ11" s="84"/>
      <c r="CA11" s="84"/>
      <c r="CB11" s="84"/>
      <c r="CC11" s="84"/>
      <c r="CD11" s="84"/>
      <c r="CE11" s="84"/>
      <c r="CF11" s="85"/>
      <c r="CG11" s="85"/>
      <c r="CH11" s="85"/>
      <c r="CI11" s="85"/>
      <c r="CJ11" s="85"/>
      <c r="CK11" s="85"/>
      <c r="CL11" s="86"/>
      <c r="CM11" s="86"/>
      <c r="CN11" s="86"/>
      <c r="CO11" s="86"/>
      <c r="CP11" s="86"/>
      <c r="CQ11" s="86"/>
      <c r="CR11" s="87"/>
      <c r="CS11" s="87"/>
      <c r="CT11" s="87"/>
      <c r="CU11" s="87"/>
      <c r="CV11" s="87"/>
      <c r="CW11" s="87"/>
      <c r="CX11" s="88"/>
      <c r="CY11" s="88"/>
      <c r="CZ11" s="88"/>
      <c r="DA11" s="88"/>
      <c r="DB11" s="88"/>
      <c r="DC11" s="88"/>
      <c r="DD11" s="89"/>
      <c r="DE11" s="89"/>
      <c r="DF11" s="89"/>
      <c r="DG11" s="89"/>
      <c r="DH11" s="89"/>
      <c r="DI11" s="89"/>
      <c r="DJ11" s="90"/>
      <c r="DK11" s="90"/>
      <c r="DL11" s="90"/>
      <c r="DM11" s="90"/>
      <c r="DN11" s="90"/>
      <c r="DO11" s="90"/>
      <c r="DP11" s="73"/>
      <c r="DQ11" s="73"/>
      <c r="DR11" s="73"/>
      <c r="DS11" s="73"/>
      <c r="DT11" s="73"/>
      <c r="DU11" s="73"/>
      <c r="DV11" s="74"/>
      <c r="DW11" s="74"/>
      <c r="DX11" s="74"/>
      <c r="DY11" s="74"/>
      <c r="DZ11" s="74"/>
      <c r="EA11" s="74"/>
      <c r="EB11" s="75"/>
      <c r="EC11" s="75"/>
      <c r="ED11" s="75"/>
      <c r="EE11" s="75"/>
      <c r="EF11" s="75"/>
      <c r="EG11" s="75"/>
      <c r="EH11" s="76"/>
      <c r="EI11" s="76"/>
      <c r="EJ11" s="76"/>
      <c r="EK11" s="76"/>
      <c r="EL11" s="76"/>
      <c r="EM11" s="76"/>
      <c r="EN11" s="77"/>
      <c r="EO11" s="77"/>
      <c r="EP11" s="77"/>
      <c r="EQ11" s="77"/>
      <c r="ER11" s="77"/>
      <c r="ES11" s="77"/>
      <c r="ET11" s="78"/>
      <c r="EU11" s="78"/>
      <c r="EV11" s="78"/>
      <c r="EW11" s="78"/>
      <c r="EX11" s="78"/>
      <c r="EY11" s="78"/>
      <c r="EZ11" s="79"/>
      <c r="FA11" s="79"/>
      <c r="FB11" s="79"/>
      <c r="FC11" s="79"/>
      <c r="FD11" s="79"/>
      <c r="FE11" s="79"/>
      <c r="FF11" s="80"/>
      <c r="FG11" s="80"/>
      <c r="FH11" s="80"/>
      <c r="FI11" s="80"/>
      <c r="FJ11" s="80"/>
      <c r="FK11" s="80"/>
      <c r="FL11" s="81"/>
      <c r="FM11" s="81"/>
      <c r="FN11" s="81"/>
      <c r="FO11" s="81"/>
      <c r="FP11" s="81"/>
      <c r="FQ11" s="81"/>
      <c r="FR11" s="82"/>
      <c r="FS11" s="82"/>
      <c r="FT11" s="82"/>
      <c r="FU11" s="82"/>
      <c r="FV11" s="82"/>
      <c r="FW11" s="82"/>
      <c r="FX11" s="83"/>
      <c r="FY11" s="83"/>
      <c r="FZ11" s="83"/>
      <c r="GA11" s="83"/>
      <c r="GB11" s="83"/>
      <c r="GC11" s="83"/>
      <c r="GD11" s="84"/>
      <c r="GE11" s="84"/>
      <c r="GF11" s="84"/>
      <c r="GG11" s="84"/>
      <c r="GH11" s="84"/>
      <c r="GI11" s="84"/>
      <c r="GJ11" s="85"/>
      <c r="GK11" s="85"/>
      <c r="GL11" s="85"/>
      <c r="GM11" s="85"/>
      <c r="GN11" s="85"/>
      <c r="GO11" s="85"/>
      <c r="GP11" s="86"/>
      <c r="GQ11" s="86"/>
      <c r="GR11" s="86"/>
      <c r="GS11" s="86"/>
      <c r="GT11" s="86"/>
      <c r="GU11" s="86"/>
      <c r="GV11" s="87"/>
      <c r="GW11" s="87"/>
      <c r="GX11" s="87"/>
      <c r="GY11" s="87"/>
      <c r="GZ11" s="87"/>
      <c r="HA11" s="87"/>
      <c r="HB11" s="88"/>
      <c r="HC11" s="88"/>
      <c r="HD11" s="88"/>
      <c r="HE11" s="88"/>
      <c r="HF11" s="88"/>
      <c r="HG11" s="88"/>
      <c r="HH11" s="89"/>
      <c r="HI11" s="89"/>
      <c r="HJ11" s="89"/>
      <c r="HK11" s="89"/>
      <c r="HL11" s="89"/>
      <c r="HM11" s="89"/>
      <c r="HN11" s="90"/>
      <c r="HO11" s="90"/>
      <c r="HP11" s="90"/>
      <c r="HQ11" s="90"/>
      <c r="HR11" s="90"/>
      <c r="HS11" s="90"/>
      <c r="HT11" s="69">
        <f t="shared" si="15"/>
        <v>0</v>
      </c>
      <c r="HU11" s="32">
        <f t="shared" ref="HU11:HU28" si="33">IF($HT11&gt;=1,F11,0)</f>
        <v>0</v>
      </c>
      <c r="HV11" s="32">
        <f t="shared" si="21"/>
        <v>0</v>
      </c>
      <c r="HW11" s="32">
        <f t="shared" si="22"/>
        <v>0</v>
      </c>
      <c r="HX11" s="32">
        <f t="shared" si="23"/>
        <v>0</v>
      </c>
      <c r="HY11" s="32">
        <f t="shared" si="24"/>
        <v>0</v>
      </c>
      <c r="HZ11" s="32">
        <f t="shared" si="25"/>
        <v>0</v>
      </c>
      <c r="IA11" s="32">
        <f t="shared" si="26"/>
        <v>0</v>
      </c>
      <c r="IB11" s="32">
        <f t="shared" si="17"/>
        <v>0</v>
      </c>
      <c r="IC11" s="32">
        <f t="shared" si="17"/>
        <v>0</v>
      </c>
      <c r="ID11" s="32">
        <f t="shared" si="17"/>
        <v>0</v>
      </c>
      <c r="IE11" s="32">
        <f t="shared" si="17"/>
        <v>0</v>
      </c>
      <c r="IF11" s="32">
        <f t="shared" si="17"/>
        <v>0</v>
      </c>
      <c r="IG11" s="32">
        <f t="shared" si="17"/>
        <v>0</v>
      </c>
      <c r="IH11" s="32">
        <f t="shared" si="17"/>
        <v>0</v>
      </c>
      <c r="II11" s="32">
        <f t="shared" si="17"/>
        <v>0</v>
      </c>
      <c r="IJ11" s="32">
        <f t="shared" si="17"/>
        <v>0</v>
      </c>
      <c r="IK11" s="32">
        <f t="shared" si="17"/>
        <v>0</v>
      </c>
      <c r="IL11" s="32">
        <f t="shared" si="17"/>
        <v>0</v>
      </c>
      <c r="IM11" s="32">
        <f t="shared" si="17"/>
        <v>0</v>
      </c>
      <c r="IN11" s="32">
        <f t="shared" si="17"/>
        <v>0</v>
      </c>
      <c r="IO11" s="32">
        <f t="shared" si="17"/>
        <v>0</v>
      </c>
      <c r="IP11" s="32">
        <f t="shared" si="17"/>
        <v>0</v>
      </c>
      <c r="IQ11" s="32">
        <f t="shared" si="17"/>
        <v>0</v>
      </c>
      <c r="IR11" s="32">
        <f t="shared" si="17"/>
        <v>0</v>
      </c>
      <c r="IS11" s="32">
        <f t="shared" si="17"/>
        <v>0</v>
      </c>
      <c r="IT11" s="32">
        <f t="shared" si="17"/>
        <v>0</v>
      </c>
      <c r="IU11" s="32">
        <f t="shared" si="17"/>
        <v>0</v>
      </c>
      <c r="IV11" s="32">
        <f t="shared" si="17"/>
        <v>0</v>
      </c>
      <c r="IW11" s="32">
        <f t="shared" si="17"/>
        <v>0</v>
      </c>
      <c r="IX11" s="32">
        <f t="shared" si="17"/>
        <v>0</v>
      </c>
      <c r="IY11" s="32">
        <f t="shared" si="17"/>
        <v>0</v>
      </c>
      <c r="IZ11" s="32">
        <f t="shared" si="17"/>
        <v>0</v>
      </c>
      <c r="JA11" s="32">
        <f t="shared" si="17"/>
        <v>0</v>
      </c>
      <c r="JB11" s="32">
        <f t="shared" si="17"/>
        <v>0</v>
      </c>
      <c r="JC11" s="32">
        <f t="shared" si="17"/>
        <v>0</v>
      </c>
      <c r="JD11" s="32">
        <f t="shared" si="17"/>
        <v>0</v>
      </c>
      <c r="JE11" s="32">
        <f t="shared" si="17"/>
        <v>0</v>
      </c>
      <c r="JF11" s="32">
        <f t="shared" si="17"/>
        <v>0</v>
      </c>
      <c r="JG11" s="32">
        <f t="shared" si="17"/>
        <v>0</v>
      </c>
      <c r="JH11" s="32">
        <f t="shared" si="17"/>
        <v>0</v>
      </c>
      <c r="JI11" s="32">
        <f t="shared" si="17"/>
        <v>0</v>
      </c>
      <c r="JJ11" s="32">
        <f t="shared" si="17"/>
        <v>0</v>
      </c>
      <c r="JK11" s="32">
        <f t="shared" si="17"/>
        <v>0</v>
      </c>
      <c r="JL11" s="32">
        <f t="shared" si="17"/>
        <v>0</v>
      </c>
      <c r="JM11" s="32">
        <f t="shared" si="17"/>
        <v>0</v>
      </c>
      <c r="JN11" s="32">
        <f t="shared" si="17"/>
        <v>0</v>
      </c>
      <c r="JO11" s="32">
        <f t="shared" si="17"/>
        <v>0</v>
      </c>
      <c r="JP11" s="32">
        <f t="shared" si="17"/>
        <v>0</v>
      </c>
      <c r="JQ11" s="32">
        <f t="shared" si="17"/>
        <v>0</v>
      </c>
      <c r="JR11" s="32">
        <f t="shared" si="17"/>
        <v>0</v>
      </c>
      <c r="JS11" s="32">
        <f t="shared" si="17"/>
        <v>0</v>
      </c>
      <c r="JT11" s="32">
        <f t="shared" si="17"/>
        <v>0</v>
      </c>
      <c r="JU11" s="32">
        <f t="shared" si="17"/>
        <v>0</v>
      </c>
      <c r="JV11" s="32">
        <f t="shared" si="17"/>
        <v>0</v>
      </c>
      <c r="JW11" s="32">
        <f t="shared" si="17"/>
        <v>0</v>
      </c>
      <c r="JX11" s="32">
        <f t="shared" si="17"/>
        <v>0</v>
      </c>
      <c r="JY11" s="32">
        <f t="shared" si="17"/>
        <v>0</v>
      </c>
      <c r="JZ11" s="32">
        <f t="shared" si="17"/>
        <v>0</v>
      </c>
      <c r="KA11" s="32">
        <f t="shared" si="17"/>
        <v>0</v>
      </c>
      <c r="KB11" s="32">
        <f t="shared" si="17"/>
        <v>0</v>
      </c>
      <c r="KC11" s="32">
        <f t="shared" si="17"/>
        <v>0</v>
      </c>
      <c r="KD11" s="32">
        <f t="shared" si="17"/>
        <v>0</v>
      </c>
      <c r="KE11" s="32">
        <f t="shared" si="17"/>
        <v>0</v>
      </c>
      <c r="KF11" s="32">
        <f t="shared" si="17"/>
        <v>0</v>
      </c>
      <c r="KG11" s="32">
        <f t="shared" si="17"/>
        <v>0</v>
      </c>
      <c r="KH11" s="32">
        <f t="shared" si="17"/>
        <v>0</v>
      </c>
      <c r="KI11" s="32">
        <f t="shared" si="17"/>
        <v>0</v>
      </c>
      <c r="KJ11" s="32">
        <f t="shared" si="17"/>
        <v>0</v>
      </c>
      <c r="KK11" s="32">
        <f t="shared" si="17"/>
        <v>0</v>
      </c>
      <c r="KL11" s="32">
        <f t="shared" si="17"/>
        <v>0</v>
      </c>
      <c r="KM11" s="32">
        <f t="shared" si="17"/>
        <v>0</v>
      </c>
      <c r="KN11" s="32">
        <f t="shared" si="18"/>
        <v>0</v>
      </c>
      <c r="KO11" s="32">
        <f t="shared" ca="1" si="27"/>
        <v>0</v>
      </c>
      <c r="KP11" s="32">
        <f t="shared" ca="1" si="27"/>
        <v>0</v>
      </c>
      <c r="KQ11" s="32">
        <f t="shared" ca="1" si="28"/>
        <v>0</v>
      </c>
      <c r="KR11" s="32">
        <f t="shared" ca="1" si="29"/>
        <v>0</v>
      </c>
      <c r="KS11" s="32">
        <f t="shared" ca="1" si="19"/>
        <v>0</v>
      </c>
      <c r="KT11" s="32">
        <f t="shared" ca="1" si="19"/>
        <v>0</v>
      </c>
      <c r="KU11" s="32">
        <f t="shared" ca="1" si="30"/>
        <v>0</v>
      </c>
      <c r="KV11" s="32">
        <f t="shared" ca="1" si="31"/>
        <v>0</v>
      </c>
      <c r="KW11" s="32">
        <f t="shared" ca="1" si="32"/>
        <v>0</v>
      </c>
    </row>
    <row r="12" spans="4:309" ht="20.100000000000001" customHeight="1">
      <c r="D12" s="67">
        <f>PROFLE!A6</f>
        <v>0</v>
      </c>
      <c r="E12" s="68">
        <f>PROFLE!B6</f>
        <v>0</v>
      </c>
      <c r="F12" s="70"/>
      <c r="G12" s="70"/>
      <c r="H12" s="70"/>
      <c r="I12" s="71"/>
      <c r="J12" s="71"/>
      <c r="K12" s="72"/>
      <c r="L12" s="73"/>
      <c r="M12" s="73"/>
      <c r="N12" s="73"/>
      <c r="O12" s="73"/>
      <c r="P12" s="73"/>
      <c r="Q12" s="73"/>
      <c r="R12" s="74"/>
      <c r="S12" s="74"/>
      <c r="T12" s="74"/>
      <c r="U12" s="74"/>
      <c r="V12" s="74"/>
      <c r="W12" s="74"/>
      <c r="X12" s="75"/>
      <c r="Y12" s="75"/>
      <c r="Z12" s="75"/>
      <c r="AA12" s="75"/>
      <c r="AB12" s="75"/>
      <c r="AC12" s="75"/>
      <c r="AD12" s="76"/>
      <c r="AE12" s="76"/>
      <c r="AF12" s="76"/>
      <c r="AG12" s="76"/>
      <c r="AH12" s="76"/>
      <c r="AI12" s="76"/>
      <c r="AJ12" s="77"/>
      <c r="AK12" s="77"/>
      <c r="AL12" s="77"/>
      <c r="AM12" s="77"/>
      <c r="AN12" s="77"/>
      <c r="AO12" s="77"/>
      <c r="AP12" s="78"/>
      <c r="AQ12" s="78"/>
      <c r="AR12" s="78"/>
      <c r="AS12" s="78"/>
      <c r="AT12" s="78"/>
      <c r="AU12" s="78"/>
      <c r="AV12" s="79"/>
      <c r="AW12" s="79"/>
      <c r="AX12" s="79"/>
      <c r="AY12" s="79"/>
      <c r="AZ12" s="79"/>
      <c r="BA12" s="79"/>
      <c r="BB12" s="80"/>
      <c r="BC12" s="80"/>
      <c r="BD12" s="80"/>
      <c r="BE12" s="80"/>
      <c r="BF12" s="80"/>
      <c r="BG12" s="80"/>
      <c r="BH12" s="81"/>
      <c r="BI12" s="81"/>
      <c r="BJ12" s="81"/>
      <c r="BK12" s="81"/>
      <c r="BL12" s="81"/>
      <c r="BM12" s="81"/>
      <c r="BN12" s="82"/>
      <c r="BO12" s="82"/>
      <c r="BP12" s="82"/>
      <c r="BQ12" s="82"/>
      <c r="BR12" s="82"/>
      <c r="BS12" s="82"/>
      <c r="BT12" s="83"/>
      <c r="BU12" s="83"/>
      <c r="BV12" s="83"/>
      <c r="BW12" s="83"/>
      <c r="BX12" s="83"/>
      <c r="BY12" s="83"/>
      <c r="BZ12" s="84"/>
      <c r="CA12" s="84"/>
      <c r="CB12" s="84"/>
      <c r="CC12" s="84"/>
      <c r="CD12" s="84"/>
      <c r="CE12" s="84"/>
      <c r="CF12" s="85"/>
      <c r="CG12" s="85"/>
      <c r="CH12" s="85"/>
      <c r="CI12" s="85"/>
      <c r="CJ12" s="85"/>
      <c r="CK12" s="85"/>
      <c r="CL12" s="86"/>
      <c r="CM12" s="86"/>
      <c r="CN12" s="86"/>
      <c r="CO12" s="86"/>
      <c r="CP12" s="86"/>
      <c r="CQ12" s="86"/>
      <c r="CR12" s="87"/>
      <c r="CS12" s="87"/>
      <c r="CT12" s="87"/>
      <c r="CU12" s="87"/>
      <c r="CV12" s="87"/>
      <c r="CW12" s="87"/>
      <c r="CX12" s="88"/>
      <c r="CY12" s="88"/>
      <c r="CZ12" s="88"/>
      <c r="DA12" s="88"/>
      <c r="DB12" s="88"/>
      <c r="DC12" s="88"/>
      <c r="DD12" s="89"/>
      <c r="DE12" s="89"/>
      <c r="DF12" s="89"/>
      <c r="DG12" s="89"/>
      <c r="DH12" s="89"/>
      <c r="DI12" s="89"/>
      <c r="DJ12" s="90"/>
      <c r="DK12" s="90"/>
      <c r="DL12" s="90"/>
      <c r="DM12" s="90"/>
      <c r="DN12" s="90"/>
      <c r="DO12" s="90"/>
      <c r="DP12" s="73"/>
      <c r="DQ12" s="73"/>
      <c r="DR12" s="73"/>
      <c r="DS12" s="73"/>
      <c r="DT12" s="73"/>
      <c r="DU12" s="73"/>
      <c r="DV12" s="74"/>
      <c r="DW12" s="74"/>
      <c r="DX12" s="74"/>
      <c r="DY12" s="74"/>
      <c r="DZ12" s="74"/>
      <c r="EA12" s="74"/>
      <c r="EB12" s="75"/>
      <c r="EC12" s="75"/>
      <c r="ED12" s="75"/>
      <c r="EE12" s="75"/>
      <c r="EF12" s="75"/>
      <c r="EG12" s="75"/>
      <c r="EH12" s="76"/>
      <c r="EI12" s="76"/>
      <c r="EJ12" s="76"/>
      <c r="EK12" s="76"/>
      <c r="EL12" s="76"/>
      <c r="EM12" s="76"/>
      <c r="EN12" s="77"/>
      <c r="EO12" s="77"/>
      <c r="EP12" s="77"/>
      <c r="EQ12" s="77"/>
      <c r="ER12" s="77"/>
      <c r="ES12" s="77"/>
      <c r="ET12" s="78"/>
      <c r="EU12" s="78"/>
      <c r="EV12" s="78"/>
      <c r="EW12" s="78"/>
      <c r="EX12" s="78"/>
      <c r="EY12" s="78"/>
      <c r="EZ12" s="79"/>
      <c r="FA12" s="79"/>
      <c r="FB12" s="79"/>
      <c r="FC12" s="79"/>
      <c r="FD12" s="79"/>
      <c r="FE12" s="79"/>
      <c r="FF12" s="80"/>
      <c r="FG12" s="80"/>
      <c r="FH12" s="80"/>
      <c r="FI12" s="80"/>
      <c r="FJ12" s="80"/>
      <c r="FK12" s="80"/>
      <c r="FL12" s="81"/>
      <c r="FM12" s="81"/>
      <c r="FN12" s="81"/>
      <c r="FO12" s="81"/>
      <c r="FP12" s="81"/>
      <c r="FQ12" s="81"/>
      <c r="FR12" s="82"/>
      <c r="FS12" s="82"/>
      <c r="FT12" s="82"/>
      <c r="FU12" s="82"/>
      <c r="FV12" s="82"/>
      <c r="FW12" s="82"/>
      <c r="FX12" s="83"/>
      <c r="FY12" s="83"/>
      <c r="FZ12" s="83"/>
      <c r="GA12" s="83"/>
      <c r="GB12" s="83"/>
      <c r="GC12" s="83"/>
      <c r="GD12" s="84"/>
      <c r="GE12" s="84"/>
      <c r="GF12" s="84"/>
      <c r="GG12" s="84"/>
      <c r="GH12" s="84"/>
      <c r="GI12" s="84"/>
      <c r="GJ12" s="85"/>
      <c r="GK12" s="85"/>
      <c r="GL12" s="85"/>
      <c r="GM12" s="85"/>
      <c r="GN12" s="85"/>
      <c r="GO12" s="85"/>
      <c r="GP12" s="86"/>
      <c r="GQ12" s="86"/>
      <c r="GR12" s="86"/>
      <c r="GS12" s="86"/>
      <c r="GT12" s="86"/>
      <c r="GU12" s="86"/>
      <c r="GV12" s="87"/>
      <c r="GW12" s="87"/>
      <c r="GX12" s="87"/>
      <c r="GY12" s="87"/>
      <c r="GZ12" s="87"/>
      <c r="HA12" s="87"/>
      <c r="HB12" s="88"/>
      <c r="HC12" s="88"/>
      <c r="HD12" s="88"/>
      <c r="HE12" s="88"/>
      <c r="HF12" s="88"/>
      <c r="HG12" s="88"/>
      <c r="HH12" s="89"/>
      <c r="HI12" s="89"/>
      <c r="HJ12" s="89"/>
      <c r="HK12" s="89"/>
      <c r="HL12" s="89"/>
      <c r="HM12" s="89"/>
      <c r="HN12" s="90"/>
      <c r="HO12" s="90"/>
      <c r="HP12" s="90"/>
      <c r="HQ12" s="90"/>
      <c r="HR12" s="90"/>
      <c r="HS12" s="90"/>
      <c r="HT12" s="69">
        <f t="shared" si="15"/>
        <v>0</v>
      </c>
      <c r="HU12" s="32">
        <f t="shared" si="33"/>
        <v>0</v>
      </c>
      <c r="HV12" s="32">
        <f t="shared" si="21"/>
        <v>0</v>
      </c>
      <c r="HW12" s="32">
        <f t="shared" si="22"/>
        <v>0</v>
      </c>
      <c r="HX12" s="32">
        <f t="shared" si="23"/>
        <v>0</v>
      </c>
      <c r="HY12" s="32">
        <f t="shared" si="24"/>
        <v>0</v>
      </c>
      <c r="HZ12" s="32">
        <f t="shared" si="25"/>
        <v>0</v>
      </c>
      <c r="IA12" s="32">
        <f t="shared" si="26"/>
        <v>0</v>
      </c>
      <c r="IB12" s="32">
        <f t="shared" si="17"/>
        <v>0</v>
      </c>
      <c r="IC12" s="32">
        <f t="shared" si="17"/>
        <v>0</v>
      </c>
      <c r="ID12" s="32">
        <f t="shared" si="17"/>
        <v>0</v>
      </c>
      <c r="IE12" s="32">
        <f t="shared" si="17"/>
        <v>0</v>
      </c>
      <c r="IF12" s="32">
        <f t="shared" si="17"/>
        <v>0</v>
      </c>
      <c r="IG12" s="32">
        <f t="shared" si="17"/>
        <v>0</v>
      </c>
      <c r="IH12" s="32">
        <f t="shared" si="17"/>
        <v>0</v>
      </c>
      <c r="II12" s="32">
        <f t="shared" si="17"/>
        <v>0</v>
      </c>
      <c r="IJ12" s="32">
        <f t="shared" si="17"/>
        <v>0</v>
      </c>
      <c r="IK12" s="32">
        <f t="shared" si="17"/>
        <v>0</v>
      </c>
      <c r="IL12" s="32">
        <f t="shared" si="17"/>
        <v>0</v>
      </c>
      <c r="IM12" s="32">
        <f t="shared" si="17"/>
        <v>0</v>
      </c>
      <c r="IN12" s="32">
        <f t="shared" si="17"/>
        <v>0</v>
      </c>
      <c r="IO12" s="32">
        <f t="shared" si="17"/>
        <v>0</v>
      </c>
      <c r="IP12" s="32">
        <f t="shared" si="17"/>
        <v>0</v>
      </c>
      <c r="IQ12" s="32">
        <f t="shared" si="17"/>
        <v>0</v>
      </c>
      <c r="IR12" s="32">
        <f t="shared" si="17"/>
        <v>0</v>
      </c>
      <c r="IS12" s="32">
        <f t="shared" si="17"/>
        <v>0</v>
      </c>
      <c r="IT12" s="32">
        <f t="shared" si="17"/>
        <v>0</v>
      </c>
      <c r="IU12" s="32">
        <f t="shared" si="17"/>
        <v>0</v>
      </c>
      <c r="IV12" s="32">
        <f t="shared" si="17"/>
        <v>0</v>
      </c>
      <c r="IW12" s="32">
        <f t="shared" si="17"/>
        <v>0</v>
      </c>
      <c r="IX12" s="32">
        <f t="shared" si="17"/>
        <v>0</v>
      </c>
      <c r="IY12" s="32">
        <f t="shared" si="17"/>
        <v>0</v>
      </c>
      <c r="IZ12" s="32">
        <f t="shared" si="17"/>
        <v>0</v>
      </c>
      <c r="JA12" s="32">
        <f t="shared" si="17"/>
        <v>0</v>
      </c>
      <c r="JB12" s="32">
        <f t="shared" si="17"/>
        <v>0</v>
      </c>
      <c r="JC12" s="32">
        <f t="shared" si="17"/>
        <v>0</v>
      </c>
      <c r="JD12" s="32">
        <f t="shared" si="17"/>
        <v>0</v>
      </c>
      <c r="JE12" s="32">
        <f t="shared" si="17"/>
        <v>0</v>
      </c>
      <c r="JF12" s="32">
        <f t="shared" si="17"/>
        <v>0</v>
      </c>
      <c r="JG12" s="32">
        <f t="shared" si="17"/>
        <v>0</v>
      </c>
      <c r="JH12" s="32">
        <f t="shared" si="17"/>
        <v>0</v>
      </c>
      <c r="JI12" s="32">
        <f t="shared" si="17"/>
        <v>0</v>
      </c>
      <c r="JJ12" s="32">
        <f t="shared" si="17"/>
        <v>0</v>
      </c>
      <c r="JK12" s="32">
        <f t="shared" si="17"/>
        <v>0</v>
      </c>
      <c r="JL12" s="32">
        <f t="shared" si="17"/>
        <v>0</v>
      </c>
      <c r="JM12" s="32">
        <f t="shared" si="17"/>
        <v>0</v>
      </c>
      <c r="JN12" s="32">
        <f t="shared" si="17"/>
        <v>0</v>
      </c>
      <c r="JO12" s="32">
        <f t="shared" si="17"/>
        <v>0</v>
      </c>
      <c r="JP12" s="32">
        <f t="shared" si="17"/>
        <v>0</v>
      </c>
      <c r="JQ12" s="32">
        <f t="shared" si="17"/>
        <v>0</v>
      </c>
      <c r="JR12" s="32">
        <f t="shared" si="17"/>
        <v>0</v>
      </c>
      <c r="JS12" s="32">
        <f t="shared" si="17"/>
        <v>0</v>
      </c>
      <c r="JT12" s="32">
        <f t="shared" si="17"/>
        <v>0</v>
      </c>
      <c r="JU12" s="32">
        <f t="shared" si="17"/>
        <v>0</v>
      </c>
      <c r="JV12" s="32">
        <f t="shared" si="17"/>
        <v>0</v>
      </c>
      <c r="JW12" s="32">
        <f t="shared" si="17"/>
        <v>0</v>
      </c>
      <c r="JX12" s="32">
        <f t="shared" si="17"/>
        <v>0</v>
      </c>
      <c r="JY12" s="32">
        <f t="shared" si="17"/>
        <v>0</v>
      </c>
      <c r="JZ12" s="32">
        <f t="shared" si="17"/>
        <v>0</v>
      </c>
      <c r="KA12" s="32">
        <f t="shared" si="17"/>
        <v>0</v>
      </c>
      <c r="KB12" s="32">
        <f t="shared" si="17"/>
        <v>0</v>
      </c>
      <c r="KC12" s="32">
        <f t="shared" si="17"/>
        <v>0</v>
      </c>
      <c r="KD12" s="32">
        <f t="shared" si="17"/>
        <v>0</v>
      </c>
      <c r="KE12" s="32">
        <f t="shared" si="17"/>
        <v>0</v>
      </c>
      <c r="KF12" s="32">
        <f t="shared" si="17"/>
        <v>0</v>
      </c>
      <c r="KG12" s="32">
        <f t="shared" si="17"/>
        <v>0</v>
      </c>
      <c r="KH12" s="32">
        <f t="shared" si="17"/>
        <v>0</v>
      </c>
      <c r="KI12" s="32">
        <f t="shared" si="17"/>
        <v>0</v>
      </c>
      <c r="KJ12" s="32">
        <f t="shared" si="17"/>
        <v>0</v>
      </c>
      <c r="KK12" s="32">
        <f t="shared" si="17"/>
        <v>0</v>
      </c>
      <c r="KL12" s="32">
        <f t="shared" si="17"/>
        <v>0</v>
      </c>
      <c r="KM12" s="32">
        <f t="shared" ref="KM12:KM28" si="34">IFERROR(IF($HT12&gt;=1,KG12+VLOOKUP($HT12,$D$9:$HS$28,KG$4,0)+VLOOKUP($HT12,$D$9:$HS$28,KG$5,0)-VLOOKUP($HT12,$D$9:$HS$28,KG$6,0),0),0)</f>
        <v>0</v>
      </c>
      <c r="KN12" s="32">
        <f t="shared" si="18"/>
        <v>0</v>
      </c>
      <c r="KO12" s="32">
        <f t="shared" ca="1" si="27"/>
        <v>0</v>
      </c>
      <c r="KP12" s="32">
        <f t="shared" ca="1" si="27"/>
        <v>0</v>
      </c>
      <c r="KQ12" s="32">
        <f t="shared" ca="1" si="28"/>
        <v>0</v>
      </c>
      <c r="KR12" s="32">
        <f t="shared" ca="1" si="29"/>
        <v>0</v>
      </c>
      <c r="KS12" s="32">
        <f t="shared" ca="1" si="19"/>
        <v>0</v>
      </c>
      <c r="KT12" s="32">
        <f t="shared" ca="1" si="19"/>
        <v>0</v>
      </c>
      <c r="KU12" s="32">
        <f t="shared" ca="1" si="30"/>
        <v>0</v>
      </c>
      <c r="KV12" s="32">
        <f t="shared" ca="1" si="31"/>
        <v>0</v>
      </c>
      <c r="KW12" s="32">
        <f t="shared" ca="1" si="32"/>
        <v>0</v>
      </c>
    </row>
    <row r="13" spans="4:309" ht="20.100000000000001" customHeight="1">
      <c r="D13" s="67">
        <f>PROFLE!A7</f>
        <v>0</v>
      </c>
      <c r="E13" s="68">
        <f>PROFLE!B7</f>
        <v>0</v>
      </c>
      <c r="F13" s="71"/>
      <c r="G13" s="71"/>
      <c r="H13" s="71"/>
      <c r="I13" s="71"/>
      <c r="J13" s="71"/>
      <c r="K13" s="72"/>
      <c r="L13" s="73"/>
      <c r="M13" s="73"/>
      <c r="N13" s="73"/>
      <c r="O13" s="73"/>
      <c r="P13" s="73"/>
      <c r="Q13" s="73"/>
      <c r="R13" s="74"/>
      <c r="S13" s="74"/>
      <c r="T13" s="74"/>
      <c r="U13" s="74"/>
      <c r="V13" s="74"/>
      <c r="W13" s="74"/>
      <c r="X13" s="75"/>
      <c r="Y13" s="75"/>
      <c r="Z13" s="75"/>
      <c r="AA13" s="75"/>
      <c r="AB13" s="75"/>
      <c r="AC13" s="75"/>
      <c r="AD13" s="76"/>
      <c r="AE13" s="76"/>
      <c r="AF13" s="76"/>
      <c r="AG13" s="76"/>
      <c r="AH13" s="76"/>
      <c r="AI13" s="76"/>
      <c r="AJ13" s="77"/>
      <c r="AK13" s="77"/>
      <c r="AL13" s="77"/>
      <c r="AM13" s="77"/>
      <c r="AN13" s="77"/>
      <c r="AO13" s="77"/>
      <c r="AP13" s="78"/>
      <c r="AQ13" s="78"/>
      <c r="AR13" s="78"/>
      <c r="AS13" s="78"/>
      <c r="AT13" s="78"/>
      <c r="AU13" s="78"/>
      <c r="AV13" s="79"/>
      <c r="AW13" s="79"/>
      <c r="AX13" s="79"/>
      <c r="AY13" s="79"/>
      <c r="AZ13" s="79"/>
      <c r="BA13" s="79"/>
      <c r="BB13" s="80"/>
      <c r="BC13" s="80"/>
      <c r="BD13" s="80"/>
      <c r="BE13" s="80"/>
      <c r="BF13" s="80"/>
      <c r="BG13" s="80"/>
      <c r="BH13" s="81"/>
      <c r="BI13" s="81"/>
      <c r="BJ13" s="81"/>
      <c r="BK13" s="81"/>
      <c r="BL13" s="81"/>
      <c r="BM13" s="81"/>
      <c r="BN13" s="82"/>
      <c r="BO13" s="82"/>
      <c r="BP13" s="82"/>
      <c r="BQ13" s="82"/>
      <c r="BR13" s="82"/>
      <c r="BS13" s="82"/>
      <c r="BT13" s="83"/>
      <c r="BU13" s="83"/>
      <c r="BV13" s="83"/>
      <c r="BW13" s="83"/>
      <c r="BX13" s="83"/>
      <c r="BY13" s="83"/>
      <c r="BZ13" s="84"/>
      <c r="CA13" s="84"/>
      <c r="CB13" s="84"/>
      <c r="CC13" s="84"/>
      <c r="CD13" s="84"/>
      <c r="CE13" s="84"/>
      <c r="CF13" s="85"/>
      <c r="CG13" s="85"/>
      <c r="CH13" s="85"/>
      <c r="CI13" s="85"/>
      <c r="CJ13" s="85"/>
      <c r="CK13" s="85"/>
      <c r="CL13" s="86"/>
      <c r="CM13" s="86"/>
      <c r="CN13" s="86"/>
      <c r="CO13" s="86"/>
      <c r="CP13" s="86"/>
      <c r="CQ13" s="86"/>
      <c r="CR13" s="87"/>
      <c r="CS13" s="87"/>
      <c r="CT13" s="87"/>
      <c r="CU13" s="87"/>
      <c r="CV13" s="87"/>
      <c r="CW13" s="87"/>
      <c r="CX13" s="88"/>
      <c r="CY13" s="88"/>
      <c r="CZ13" s="88"/>
      <c r="DA13" s="88"/>
      <c r="DB13" s="88"/>
      <c r="DC13" s="88"/>
      <c r="DD13" s="89"/>
      <c r="DE13" s="89"/>
      <c r="DF13" s="89"/>
      <c r="DG13" s="89"/>
      <c r="DH13" s="89"/>
      <c r="DI13" s="89"/>
      <c r="DJ13" s="90"/>
      <c r="DK13" s="90"/>
      <c r="DL13" s="90"/>
      <c r="DM13" s="90"/>
      <c r="DN13" s="90"/>
      <c r="DO13" s="90"/>
      <c r="DP13" s="73"/>
      <c r="DQ13" s="73"/>
      <c r="DR13" s="73"/>
      <c r="DS13" s="73"/>
      <c r="DT13" s="73"/>
      <c r="DU13" s="73"/>
      <c r="DV13" s="74"/>
      <c r="DW13" s="74"/>
      <c r="DX13" s="74"/>
      <c r="DY13" s="74"/>
      <c r="DZ13" s="74"/>
      <c r="EA13" s="74"/>
      <c r="EB13" s="75"/>
      <c r="EC13" s="75"/>
      <c r="ED13" s="75"/>
      <c r="EE13" s="75"/>
      <c r="EF13" s="75"/>
      <c r="EG13" s="75"/>
      <c r="EH13" s="76"/>
      <c r="EI13" s="76"/>
      <c r="EJ13" s="76"/>
      <c r="EK13" s="76"/>
      <c r="EL13" s="76"/>
      <c r="EM13" s="76"/>
      <c r="EN13" s="77"/>
      <c r="EO13" s="77"/>
      <c r="EP13" s="77"/>
      <c r="EQ13" s="77"/>
      <c r="ER13" s="77"/>
      <c r="ES13" s="77"/>
      <c r="ET13" s="78"/>
      <c r="EU13" s="78"/>
      <c r="EV13" s="78"/>
      <c r="EW13" s="78"/>
      <c r="EX13" s="78"/>
      <c r="EY13" s="78"/>
      <c r="EZ13" s="79"/>
      <c r="FA13" s="79"/>
      <c r="FB13" s="79"/>
      <c r="FC13" s="79"/>
      <c r="FD13" s="79"/>
      <c r="FE13" s="79"/>
      <c r="FF13" s="80"/>
      <c r="FG13" s="80"/>
      <c r="FH13" s="80"/>
      <c r="FI13" s="80"/>
      <c r="FJ13" s="80"/>
      <c r="FK13" s="80"/>
      <c r="FL13" s="81"/>
      <c r="FM13" s="81"/>
      <c r="FN13" s="81"/>
      <c r="FO13" s="81"/>
      <c r="FP13" s="81"/>
      <c r="FQ13" s="81"/>
      <c r="FR13" s="82"/>
      <c r="FS13" s="82"/>
      <c r="FT13" s="82"/>
      <c r="FU13" s="82"/>
      <c r="FV13" s="82"/>
      <c r="FW13" s="82"/>
      <c r="FX13" s="83"/>
      <c r="FY13" s="83"/>
      <c r="FZ13" s="83"/>
      <c r="GA13" s="83"/>
      <c r="GB13" s="83"/>
      <c r="GC13" s="83"/>
      <c r="GD13" s="84"/>
      <c r="GE13" s="84"/>
      <c r="GF13" s="84"/>
      <c r="GG13" s="84"/>
      <c r="GH13" s="84"/>
      <c r="GI13" s="84"/>
      <c r="GJ13" s="85"/>
      <c r="GK13" s="85"/>
      <c r="GL13" s="85"/>
      <c r="GM13" s="85"/>
      <c r="GN13" s="85"/>
      <c r="GO13" s="85"/>
      <c r="GP13" s="86"/>
      <c r="GQ13" s="86"/>
      <c r="GR13" s="86"/>
      <c r="GS13" s="86"/>
      <c r="GT13" s="86"/>
      <c r="GU13" s="86"/>
      <c r="GV13" s="87"/>
      <c r="GW13" s="87"/>
      <c r="GX13" s="87"/>
      <c r="GY13" s="87"/>
      <c r="GZ13" s="87"/>
      <c r="HA13" s="87"/>
      <c r="HB13" s="88"/>
      <c r="HC13" s="88"/>
      <c r="HD13" s="88"/>
      <c r="HE13" s="88"/>
      <c r="HF13" s="88"/>
      <c r="HG13" s="88"/>
      <c r="HH13" s="89"/>
      <c r="HI13" s="89"/>
      <c r="HJ13" s="89"/>
      <c r="HK13" s="89"/>
      <c r="HL13" s="89"/>
      <c r="HM13" s="89"/>
      <c r="HN13" s="90"/>
      <c r="HO13" s="90"/>
      <c r="HP13" s="90"/>
      <c r="HQ13" s="90"/>
      <c r="HR13" s="90"/>
      <c r="HS13" s="90"/>
      <c r="HT13" s="69">
        <f t="shared" si="15"/>
        <v>0</v>
      </c>
      <c r="HU13" s="32">
        <f t="shared" si="33"/>
        <v>0</v>
      </c>
      <c r="HV13" s="32">
        <f t="shared" si="21"/>
        <v>0</v>
      </c>
      <c r="HW13" s="32">
        <f t="shared" si="22"/>
        <v>0</v>
      </c>
      <c r="HX13" s="32">
        <f t="shared" si="23"/>
        <v>0</v>
      </c>
      <c r="HY13" s="32">
        <f t="shared" si="24"/>
        <v>0</v>
      </c>
      <c r="HZ13" s="32">
        <f t="shared" si="25"/>
        <v>0</v>
      </c>
      <c r="IA13" s="32">
        <f t="shared" si="26"/>
        <v>0</v>
      </c>
      <c r="IB13" s="32">
        <f t="shared" ref="IB13:IB28" si="35">IFERROR(IF($HT13&gt;=1,HV13+VLOOKUP($HT13,$D$9:$HS$28,HV$4,0)+VLOOKUP($HT13,$D$9:$HS$28,HV$5,0)-VLOOKUP($HT13,$D$9:$HS$28,HV$6,0),0),0)</f>
        <v>0</v>
      </c>
      <c r="IC13" s="32">
        <f t="shared" ref="IC13:IC28" si="36">IFERROR(IF($HT13&gt;=1,HW13+VLOOKUP($HT13,$D$9:$HS$28,HW$4,0)+VLOOKUP($HT13,$D$9:$HS$28,HW$5,0)-VLOOKUP($HT13,$D$9:$HS$28,HW$6,0),0),0)</f>
        <v>0</v>
      </c>
      <c r="ID13" s="32">
        <f t="shared" ref="ID13:ID28" si="37">IFERROR(IF($HT13&gt;=1,HX13+VLOOKUP($HT13,$D$9:$HS$28,HX$4,0)+VLOOKUP($HT13,$D$9:$HS$28,HX$5,0)-VLOOKUP($HT13,$D$9:$HS$28,HX$6,0),0),0)</f>
        <v>0</v>
      </c>
      <c r="IE13" s="32">
        <f t="shared" ref="IE13:IE28" si="38">IFERROR(IF($HT13&gt;=1,HY13+VLOOKUP($HT13,$D$9:$HS$28,HY$4,0)+VLOOKUP($HT13,$D$9:$HS$28,HY$5,0)-VLOOKUP($HT13,$D$9:$HS$28,HY$6,0),0),0)</f>
        <v>0</v>
      </c>
      <c r="IF13" s="32">
        <f t="shared" ref="IF13:IF28" si="39">IFERROR(IF($HT13&gt;=1,HZ13+VLOOKUP($HT13,$D$9:$HS$28,HZ$4,0)+VLOOKUP($HT13,$D$9:$HS$28,HZ$5,0)-VLOOKUP($HT13,$D$9:$HS$28,HZ$6,0),0),0)</f>
        <v>0</v>
      </c>
      <c r="IG13" s="32">
        <f t="shared" ref="IG13:IG28" si="40">IFERROR(IF($HT13&gt;=1,IA13+VLOOKUP($HT13,$D$9:$HS$28,IA$4,0)+VLOOKUP($HT13,$D$9:$HS$28,IA$5,0)-VLOOKUP($HT13,$D$9:$HS$28,IA$6,0),0),0)</f>
        <v>0</v>
      </c>
      <c r="IH13" s="32">
        <f t="shared" ref="IH13:IH28" si="41">IFERROR(IF($HT13&gt;=1,IB13+VLOOKUP($HT13,$D$9:$HS$28,IB$4,0)+VLOOKUP($HT13,$D$9:$HS$28,IB$5,0)-VLOOKUP($HT13,$D$9:$HS$28,IB$6,0),0),0)</f>
        <v>0</v>
      </c>
      <c r="II13" s="32">
        <f t="shared" ref="II13:II28" si="42">IFERROR(IF($HT13&gt;=1,IC13+VLOOKUP($HT13,$D$9:$HS$28,IC$4,0)+VLOOKUP($HT13,$D$9:$HS$28,IC$5,0)-VLOOKUP($HT13,$D$9:$HS$28,IC$6,0),0),0)</f>
        <v>0</v>
      </c>
      <c r="IJ13" s="32">
        <f t="shared" ref="IJ13:IJ28" si="43">IFERROR(IF($HT13&gt;=1,ID13+VLOOKUP($HT13,$D$9:$HS$28,ID$4,0)+VLOOKUP($HT13,$D$9:$HS$28,ID$5,0)-VLOOKUP($HT13,$D$9:$HS$28,ID$6,0),0),0)</f>
        <v>0</v>
      </c>
      <c r="IK13" s="32">
        <f t="shared" ref="IK13:IK28" si="44">IFERROR(IF($HT13&gt;=1,IE13+VLOOKUP($HT13,$D$9:$HS$28,IE$4,0)+VLOOKUP($HT13,$D$9:$HS$28,IE$5,0)-VLOOKUP($HT13,$D$9:$HS$28,IE$6,0),0),0)</f>
        <v>0</v>
      </c>
      <c r="IL13" s="32">
        <f t="shared" ref="IL13:IL28" si="45">IFERROR(IF($HT13&gt;=1,IF13+VLOOKUP($HT13,$D$9:$HS$28,IF$4,0)+VLOOKUP($HT13,$D$9:$HS$28,IF$5,0)-VLOOKUP($HT13,$D$9:$HS$28,IF$6,0),0),0)</f>
        <v>0</v>
      </c>
      <c r="IM13" s="32">
        <f t="shared" ref="IM13:IM28" si="46">IFERROR(IF($HT13&gt;=1,IG13+VLOOKUP($HT13,$D$9:$HS$28,IG$4,0)+VLOOKUP($HT13,$D$9:$HS$28,IG$5,0)-VLOOKUP($HT13,$D$9:$HS$28,IG$6,0),0),0)</f>
        <v>0</v>
      </c>
      <c r="IN13" s="32">
        <f t="shared" ref="IN13:IN28" si="47">IFERROR(IF($HT13&gt;=1,IH13+VLOOKUP($HT13,$D$9:$HS$28,IH$4,0)+VLOOKUP($HT13,$D$9:$HS$28,IH$5,0)-VLOOKUP($HT13,$D$9:$HS$28,IH$6,0),0),0)</f>
        <v>0</v>
      </c>
      <c r="IO13" s="32">
        <f t="shared" ref="IO13:IO28" si="48">IFERROR(IF($HT13&gt;=1,II13+VLOOKUP($HT13,$D$9:$HS$28,II$4,0)+VLOOKUP($HT13,$D$9:$HS$28,II$5,0)-VLOOKUP($HT13,$D$9:$HS$28,II$6,0),0),0)</f>
        <v>0</v>
      </c>
      <c r="IP13" s="32">
        <f t="shared" ref="IP13:IP28" si="49">IFERROR(IF($HT13&gt;=1,IJ13+VLOOKUP($HT13,$D$9:$HS$28,IJ$4,0)+VLOOKUP($HT13,$D$9:$HS$28,IJ$5,0)-VLOOKUP($HT13,$D$9:$HS$28,IJ$6,0),0),0)</f>
        <v>0</v>
      </c>
      <c r="IQ13" s="32">
        <f t="shared" ref="IQ13:IQ28" si="50">IFERROR(IF($HT13&gt;=1,IK13+VLOOKUP($HT13,$D$9:$HS$28,IK$4,0)+VLOOKUP($HT13,$D$9:$HS$28,IK$5,0)-VLOOKUP($HT13,$D$9:$HS$28,IK$6,0),0),0)</f>
        <v>0</v>
      </c>
      <c r="IR13" s="32">
        <f t="shared" ref="IR13:IR28" si="51">IFERROR(IF($HT13&gt;=1,IL13+VLOOKUP($HT13,$D$9:$HS$28,IL$4,0)+VLOOKUP($HT13,$D$9:$HS$28,IL$5,0)-VLOOKUP($HT13,$D$9:$HS$28,IL$6,0),0),0)</f>
        <v>0</v>
      </c>
      <c r="IS13" s="32">
        <f t="shared" ref="IS13:IS28" si="52">IFERROR(IF($HT13&gt;=1,IM13+VLOOKUP($HT13,$D$9:$HS$28,IM$4,0)+VLOOKUP($HT13,$D$9:$HS$28,IM$5,0)-VLOOKUP($HT13,$D$9:$HS$28,IM$6,0),0),0)</f>
        <v>0</v>
      </c>
      <c r="IT13" s="32">
        <f t="shared" ref="IT13:IT28" si="53">IFERROR(IF($HT13&gt;=1,IN13+VLOOKUP($HT13,$D$9:$HS$28,IN$4,0)+VLOOKUP($HT13,$D$9:$HS$28,IN$5,0)-VLOOKUP($HT13,$D$9:$HS$28,IN$6,0),0),0)</f>
        <v>0</v>
      </c>
      <c r="IU13" s="32">
        <f t="shared" ref="IU13:IU28" si="54">IFERROR(IF($HT13&gt;=1,IO13+VLOOKUP($HT13,$D$9:$HS$28,IO$4,0)+VLOOKUP($HT13,$D$9:$HS$28,IO$5,0)-VLOOKUP($HT13,$D$9:$HS$28,IO$6,0),0),0)</f>
        <v>0</v>
      </c>
      <c r="IV13" s="32">
        <f t="shared" ref="IV13:IV28" si="55">IFERROR(IF($HT13&gt;=1,IP13+VLOOKUP($HT13,$D$9:$HS$28,IP$4,0)+VLOOKUP($HT13,$D$9:$HS$28,IP$5,0)-VLOOKUP($HT13,$D$9:$HS$28,IP$6,0),0),0)</f>
        <v>0</v>
      </c>
      <c r="IW13" s="32">
        <f t="shared" ref="IW13:IW28" si="56">IFERROR(IF($HT13&gt;=1,IQ13+VLOOKUP($HT13,$D$9:$HS$28,IQ$4,0)+VLOOKUP($HT13,$D$9:$HS$28,IQ$5,0)-VLOOKUP($HT13,$D$9:$HS$28,IQ$6,0),0),0)</f>
        <v>0</v>
      </c>
      <c r="IX13" s="32">
        <f t="shared" ref="IX13:IX28" si="57">IFERROR(IF($HT13&gt;=1,IR13+VLOOKUP($HT13,$D$9:$HS$28,IR$4,0)+VLOOKUP($HT13,$D$9:$HS$28,IR$5,0)-VLOOKUP($HT13,$D$9:$HS$28,IR$6,0),0),0)</f>
        <v>0</v>
      </c>
      <c r="IY13" s="32">
        <f t="shared" ref="IY13:IY28" si="58">IFERROR(IF($HT13&gt;=1,IS13+VLOOKUP($HT13,$D$9:$HS$28,IS$4,0)+VLOOKUP($HT13,$D$9:$HS$28,IS$5,0)-VLOOKUP($HT13,$D$9:$HS$28,IS$6,0),0),0)</f>
        <v>0</v>
      </c>
      <c r="IZ13" s="32">
        <f t="shared" ref="IZ13:IZ28" si="59">IFERROR(IF($HT13&gt;=1,IT13+VLOOKUP($HT13,$D$9:$HS$28,IT$4,0)+VLOOKUP($HT13,$D$9:$HS$28,IT$5,0)-VLOOKUP($HT13,$D$9:$HS$28,IT$6,0),0),0)</f>
        <v>0</v>
      </c>
      <c r="JA13" s="32">
        <f t="shared" ref="JA13:JA28" si="60">IFERROR(IF($HT13&gt;=1,IU13+VLOOKUP($HT13,$D$9:$HS$28,IU$4,0)+VLOOKUP($HT13,$D$9:$HS$28,IU$5,0)-VLOOKUP($HT13,$D$9:$HS$28,IU$6,0),0),0)</f>
        <v>0</v>
      </c>
      <c r="JB13" s="32">
        <f t="shared" ref="JB13:JB28" si="61">IFERROR(IF($HT13&gt;=1,IV13+VLOOKUP($HT13,$D$9:$HS$28,IV$4,0)+VLOOKUP($HT13,$D$9:$HS$28,IV$5,0)-VLOOKUP($HT13,$D$9:$HS$28,IV$6,0),0),0)</f>
        <v>0</v>
      </c>
      <c r="JC13" s="32">
        <f t="shared" ref="JC13:JC28" si="62">IFERROR(IF($HT13&gt;=1,IW13+VLOOKUP($HT13,$D$9:$HS$28,IW$4,0)+VLOOKUP($HT13,$D$9:$HS$28,IW$5,0)-VLOOKUP($HT13,$D$9:$HS$28,IW$6,0),0),0)</f>
        <v>0</v>
      </c>
      <c r="JD13" s="32">
        <f t="shared" ref="JD13:JD28" si="63">IFERROR(IF($HT13&gt;=1,IX13+VLOOKUP($HT13,$D$9:$HS$28,IX$4,0)+VLOOKUP($HT13,$D$9:$HS$28,IX$5,0)-VLOOKUP($HT13,$D$9:$HS$28,IX$6,0),0),0)</f>
        <v>0</v>
      </c>
      <c r="JE13" s="32">
        <f t="shared" ref="JE13:JE28" si="64">IFERROR(IF($HT13&gt;=1,IY13+VLOOKUP($HT13,$D$9:$HS$28,IY$4,0)+VLOOKUP($HT13,$D$9:$HS$28,IY$5,0)-VLOOKUP($HT13,$D$9:$HS$28,IY$6,0),0),0)</f>
        <v>0</v>
      </c>
      <c r="JF13" s="32">
        <f t="shared" ref="JF13:JF28" si="65">IFERROR(IF($HT13&gt;=1,IZ13+VLOOKUP($HT13,$D$9:$HS$28,IZ$4,0)+VLOOKUP($HT13,$D$9:$HS$28,IZ$5,0)-VLOOKUP($HT13,$D$9:$HS$28,IZ$6,0),0),0)</f>
        <v>0</v>
      </c>
      <c r="JG13" s="32">
        <f t="shared" ref="JG13:JG28" si="66">IFERROR(IF($HT13&gt;=1,JA13+VLOOKUP($HT13,$D$9:$HS$28,JA$4,0)+VLOOKUP($HT13,$D$9:$HS$28,JA$5,0)-VLOOKUP($HT13,$D$9:$HS$28,JA$6,0),0),0)</f>
        <v>0</v>
      </c>
      <c r="JH13" s="32">
        <f t="shared" ref="JH13:JH28" si="67">IFERROR(IF($HT13&gt;=1,JB13+VLOOKUP($HT13,$D$9:$HS$28,JB$4,0)+VLOOKUP($HT13,$D$9:$HS$28,JB$5,0)-VLOOKUP($HT13,$D$9:$HS$28,JB$6,0),0),0)</f>
        <v>0</v>
      </c>
      <c r="JI13" s="32">
        <f t="shared" ref="JI13:JI28" si="68">IFERROR(IF($HT13&gt;=1,JC13+VLOOKUP($HT13,$D$9:$HS$28,JC$4,0)+VLOOKUP($HT13,$D$9:$HS$28,JC$5,0)-VLOOKUP($HT13,$D$9:$HS$28,JC$6,0),0),0)</f>
        <v>0</v>
      </c>
      <c r="JJ13" s="32">
        <f t="shared" ref="JJ13:JJ28" si="69">IFERROR(IF($HT13&gt;=1,JD13+VLOOKUP($HT13,$D$9:$HS$28,JD$4,0)+VLOOKUP($HT13,$D$9:$HS$28,JD$5,0)-VLOOKUP($HT13,$D$9:$HS$28,JD$6,0),0),0)</f>
        <v>0</v>
      </c>
      <c r="JK13" s="32">
        <f t="shared" ref="JK13:JK28" si="70">IFERROR(IF($HT13&gt;=1,JE13+VLOOKUP($HT13,$D$9:$HS$28,JE$4,0)+VLOOKUP($HT13,$D$9:$HS$28,JE$5,0)-VLOOKUP($HT13,$D$9:$HS$28,JE$6,0),0),0)</f>
        <v>0</v>
      </c>
      <c r="JL13" s="32">
        <f t="shared" ref="JL13:JL28" si="71">IFERROR(IF($HT13&gt;=1,JF13+VLOOKUP($HT13,$D$9:$HS$28,JF$4,0)+VLOOKUP($HT13,$D$9:$HS$28,JF$5,0)-VLOOKUP($HT13,$D$9:$HS$28,JF$6,0),0),0)</f>
        <v>0</v>
      </c>
      <c r="JM13" s="32">
        <f t="shared" ref="JM13:JM28" si="72">IFERROR(IF($HT13&gt;=1,JG13+VLOOKUP($HT13,$D$9:$HS$28,JG$4,0)+VLOOKUP($HT13,$D$9:$HS$28,JG$5,0)-VLOOKUP($HT13,$D$9:$HS$28,JG$6,0),0),0)</f>
        <v>0</v>
      </c>
      <c r="JN13" s="32">
        <f t="shared" ref="JN13:JN28" si="73">IFERROR(IF($HT13&gt;=1,JH13+VLOOKUP($HT13,$D$9:$HS$28,JH$4,0)+VLOOKUP($HT13,$D$9:$HS$28,JH$5,0)-VLOOKUP($HT13,$D$9:$HS$28,JH$6,0),0),0)</f>
        <v>0</v>
      </c>
      <c r="JO13" s="32">
        <f t="shared" ref="JO13:JO28" si="74">IFERROR(IF($HT13&gt;=1,JI13+VLOOKUP($HT13,$D$9:$HS$28,JI$4,0)+VLOOKUP($HT13,$D$9:$HS$28,JI$5,0)-VLOOKUP($HT13,$D$9:$HS$28,JI$6,0),0),0)</f>
        <v>0</v>
      </c>
      <c r="JP13" s="32">
        <f t="shared" ref="JP13:JP28" si="75">IFERROR(IF($HT13&gt;=1,JJ13+VLOOKUP($HT13,$D$9:$HS$28,JJ$4,0)+VLOOKUP($HT13,$D$9:$HS$28,JJ$5,0)-VLOOKUP($HT13,$D$9:$HS$28,JJ$6,0),0),0)</f>
        <v>0</v>
      </c>
      <c r="JQ13" s="32">
        <f t="shared" ref="JQ13:JQ28" si="76">IFERROR(IF($HT13&gt;=1,JK13+VLOOKUP($HT13,$D$9:$HS$28,JK$4,0)+VLOOKUP($HT13,$D$9:$HS$28,JK$5,0)-VLOOKUP($HT13,$D$9:$HS$28,JK$6,0),0),0)</f>
        <v>0</v>
      </c>
      <c r="JR13" s="32">
        <f t="shared" ref="JR13:JR28" si="77">IFERROR(IF($HT13&gt;=1,JL13+VLOOKUP($HT13,$D$9:$HS$28,JL$4,0)+VLOOKUP($HT13,$D$9:$HS$28,JL$5,0)-VLOOKUP($HT13,$D$9:$HS$28,JL$6,0),0),0)</f>
        <v>0</v>
      </c>
      <c r="JS13" s="32">
        <f t="shared" ref="JS13:JS28" si="78">IFERROR(IF($HT13&gt;=1,JM13+VLOOKUP($HT13,$D$9:$HS$28,JM$4,0)+VLOOKUP($HT13,$D$9:$HS$28,JM$5,0)-VLOOKUP($HT13,$D$9:$HS$28,JM$6,0),0),0)</f>
        <v>0</v>
      </c>
      <c r="JT13" s="32">
        <f t="shared" ref="JT13:JT28" si="79">IFERROR(IF($HT13&gt;=1,JN13+VLOOKUP($HT13,$D$9:$HS$28,JN$4,0)+VLOOKUP($HT13,$D$9:$HS$28,JN$5,0)-VLOOKUP($HT13,$D$9:$HS$28,JN$6,0),0),0)</f>
        <v>0</v>
      </c>
      <c r="JU13" s="32">
        <f t="shared" ref="JU13:JU28" si="80">IFERROR(IF($HT13&gt;=1,JO13+VLOOKUP($HT13,$D$9:$HS$28,JO$4,0)+VLOOKUP($HT13,$D$9:$HS$28,JO$5,0)-VLOOKUP($HT13,$D$9:$HS$28,JO$6,0),0),0)</f>
        <v>0</v>
      </c>
      <c r="JV13" s="32">
        <f t="shared" ref="JV13:JV28" si="81">IFERROR(IF($HT13&gt;=1,JP13+VLOOKUP($HT13,$D$9:$HS$28,JP$4,0)+VLOOKUP($HT13,$D$9:$HS$28,JP$5,0)-VLOOKUP($HT13,$D$9:$HS$28,JP$6,0),0),0)</f>
        <v>0</v>
      </c>
      <c r="JW13" s="32">
        <f t="shared" ref="JW13:JW28" si="82">IFERROR(IF($HT13&gt;=1,JQ13+VLOOKUP($HT13,$D$9:$HS$28,JQ$4,0)+VLOOKUP($HT13,$D$9:$HS$28,JQ$5,0)-VLOOKUP($HT13,$D$9:$HS$28,JQ$6,0),0),0)</f>
        <v>0</v>
      </c>
      <c r="JX13" s="32">
        <f t="shared" ref="JX13:JX28" si="83">IFERROR(IF($HT13&gt;=1,JR13+VLOOKUP($HT13,$D$9:$HS$28,JR$4,0)+VLOOKUP($HT13,$D$9:$HS$28,JR$5,0)-VLOOKUP($HT13,$D$9:$HS$28,JR$6,0),0),0)</f>
        <v>0</v>
      </c>
      <c r="JY13" s="32">
        <f t="shared" ref="JY13:JY28" si="84">IFERROR(IF($HT13&gt;=1,JS13+VLOOKUP($HT13,$D$9:$HS$28,JS$4,0)+VLOOKUP($HT13,$D$9:$HS$28,JS$5,0)-VLOOKUP($HT13,$D$9:$HS$28,JS$6,0),0),0)</f>
        <v>0</v>
      </c>
      <c r="JZ13" s="32">
        <f t="shared" ref="JZ13:JZ28" si="85">IFERROR(IF($HT13&gt;=1,JT13+VLOOKUP($HT13,$D$9:$HS$28,JT$4,0)+VLOOKUP($HT13,$D$9:$HS$28,JT$5,0)-VLOOKUP($HT13,$D$9:$HS$28,JT$6,0),0),0)</f>
        <v>0</v>
      </c>
      <c r="KA13" s="32">
        <f t="shared" ref="KA13:KA28" si="86">IFERROR(IF($HT13&gt;=1,JU13+VLOOKUP($HT13,$D$9:$HS$28,JU$4,0)+VLOOKUP($HT13,$D$9:$HS$28,JU$5,0)-VLOOKUP($HT13,$D$9:$HS$28,JU$6,0),0),0)</f>
        <v>0</v>
      </c>
      <c r="KB13" s="32">
        <f t="shared" ref="KB13:KB28" si="87">IFERROR(IF($HT13&gt;=1,JV13+VLOOKUP($HT13,$D$9:$HS$28,JV$4,0)+VLOOKUP($HT13,$D$9:$HS$28,JV$5,0)-VLOOKUP($HT13,$D$9:$HS$28,JV$6,0),0),0)</f>
        <v>0</v>
      </c>
      <c r="KC13" s="32">
        <f t="shared" ref="KC13:KC28" si="88">IFERROR(IF($HT13&gt;=1,JW13+VLOOKUP($HT13,$D$9:$HS$28,JW$4,0)+VLOOKUP($HT13,$D$9:$HS$28,JW$5,0)-VLOOKUP($HT13,$D$9:$HS$28,JW$6,0),0),0)</f>
        <v>0</v>
      </c>
      <c r="KD13" s="32">
        <f t="shared" ref="KD13:KD28" si="89">IFERROR(IF($HT13&gt;=1,JX13+VLOOKUP($HT13,$D$9:$HS$28,JX$4,0)+VLOOKUP($HT13,$D$9:$HS$28,JX$5,0)-VLOOKUP($HT13,$D$9:$HS$28,JX$6,0),0),0)</f>
        <v>0</v>
      </c>
      <c r="KE13" s="32">
        <f t="shared" ref="KE13:KE28" si="90">IFERROR(IF($HT13&gt;=1,JY13+VLOOKUP($HT13,$D$9:$HS$28,JY$4,0)+VLOOKUP($HT13,$D$9:$HS$28,JY$5,0)-VLOOKUP($HT13,$D$9:$HS$28,JY$6,0),0),0)</f>
        <v>0</v>
      </c>
      <c r="KF13" s="32">
        <f t="shared" ref="KF13:KF28" si="91">IFERROR(IF($HT13&gt;=1,JZ13+VLOOKUP($HT13,$D$9:$HS$28,JZ$4,0)+VLOOKUP($HT13,$D$9:$HS$28,JZ$5,0)-VLOOKUP($HT13,$D$9:$HS$28,JZ$6,0),0),0)</f>
        <v>0</v>
      </c>
      <c r="KG13" s="32">
        <f t="shared" ref="KG13:KG28" si="92">IFERROR(IF($HT13&gt;=1,KA13+VLOOKUP($HT13,$D$9:$HS$28,KA$4,0)+VLOOKUP($HT13,$D$9:$HS$28,KA$5,0)-VLOOKUP($HT13,$D$9:$HS$28,KA$6,0),0),0)</f>
        <v>0</v>
      </c>
      <c r="KH13" s="32">
        <f t="shared" ref="KH13:KH28" si="93">IFERROR(IF($HT13&gt;=1,KB13+VLOOKUP($HT13,$D$9:$HS$28,KB$4,0)+VLOOKUP($HT13,$D$9:$HS$28,KB$5,0)-VLOOKUP($HT13,$D$9:$HS$28,KB$6,0),0),0)</f>
        <v>0</v>
      </c>
      <c r="KI13" s="32">
        <f t="shared" ref="KI13:KI28" si="94">IFERROR(IF($HT13&gt;=1,KC13+VLOOKUP($HT13,$D$9:$HS$28,KC$4,0)+VLOOKUP($HT13,$D$9:$HS$28,KC$5,0)-VLOOKUP($HT13,$D$9:$HS$28,KC$6,0),0),0)</f>
        <v>0</v>
      </c>
      <c r="KJ13" s="32">
        <f t="shared" ref="KJ13:KJ28" si="95">IFERROR(IF($HT13&gt;=1,KD13+VLOOKUP($HT13,$D$9:$HS$28,KD$4,0)+VLOOKUP($HT13,$D$9:$HS$28,KD$5,0)-VLOOKUP($HT13,$D$9:$HS$28,KD$6,0),0),0)</f>
        <v>0</v>
      </c>
      <c r="KK13" s="32">
        <f t="shared" ref="KK13:KK28" si="96">IFERROR(IF($HT13&gt;=1,KE13+VLOOKUP($HT13,$D$9:$HS$28,KE$4,0)+VLOOKUP($HT13,$D$9:$HS$28,KE$5,0)-VLOOKUP($HT13,$D$9:$HS$28,KE$6,0),0),0)</f>
        <v>0</v>
      </c>
      <c r="KL13" s="32">
        <f t="shared" ref="KL13:KL28" si="97">IFERROR(IF($HT13&gt;=1,KF13+VLOOKUP($HT13,$D$9:$HS$28,KF$4,0)+VLOOKUP($HT13,$D$9:$HS$28,KF$5,0)-VLOOKUP($HT13,$D$9:$HS$28,KF$6,0),0),0)</f>
        <v>0</v>
      </c>
      <c r="KM13" s="32">
        <f t="shared" si="34"/>
        <v>0</v>
      </c>
      <c r="KN13" s="32">
        <f t="shared" si="18"/>
        <v>0</v>
      </c>
      <c r="KO13" s="32">
        <f t="shared" ca="1" si="27"/>
        <v>0</v>
      </c>
      <c r="KP13" s="32">
        <f t="shared" ca="1" si="27"/>
        <v>0</v>
      </c>
      <c r="KQ13" s="32">
        <f t="shared" ca="1" si="28"/>
        <v>0</v>
      </c>
      <c r="KR13" s="32">
        <f t="shared" ca="1" si="29"/>
        <v>0</v>
      </c>
      <c r="KS13" s="32">
        <f t="shared" ca="1" si="19"/>
        <v>0</v>
      </c>
      <c r="KT13" s="32">
        <f t="shared" ca="1" si="19"/>
        <v>0</v>
      </c>
      <c r="KU13" s="32">
        <f t="shared" ca="1" si="30"/>
        <v>0</v>
      </c>
      <c r="KV13" s="32">
        <f t="shared" ca="1" si="31"/>
        <v>0</v>
      </c>
      <c r="KW13" s="32">
        <f t="shared" ca="1" si="32"/>
        <v>0</v>
      </c>
    </row>
    <row r="14" spans="4:309" ht="20.100000000000001" customHeight="1">
      <c r="D14" s="67">
        <f>PROFLE!A8</f>
        <v>0</v>
      </c>
      <c r="E14" s="68">
        <f>PROFLE!B8</f>
        <v>0</v>
      </c>
      <c r="F14" s="71"/>
      <c r="G14" s="71"/>
      <c r="H14" s="71"/>
      <c r="I14" s="71"/>
      <c r="J14" s="71"/>
      <c r="K14" s="72"/>
      <c r="L14" s="73"/>
      <c r="M14" s="73"/>
      <c r="N14" s="73"/>
      <c r="O14" s="73"/>
      <c r="P14" s="73"/>
      <c r="Q14" s="73"/>
      <c r="R14" s="74"/>
      <c r="S14" s="74"/>
      <c r="T14" s="74"/>
      <c r="U14" s="74"/>
      <c r="V14" s="74"/>
      <c r="W14" s="74"/>
      <c r="X14" s="75"/>
      <c r="Y14" s="75"/>
      <c r="Z14" s="75"/>
      <c r="AA14" s="75"/>
      <c r="AB14" s="75"/>
      <c r="AC14" s="75"/>
      <c r="AD14" s="76"/>
      <c r="AE14" s="76"/>
      <c r="AF14" s="76"/>
      <c r="AG14" s="76"/>
      <c r="AH14" s="76"/>
      <c r="AI14" s="76"/>
      <c r="AJ14" s="77"/>
      <c r="AK14" s="77"/>
      <c r="AL14" s="77"/>
      <c r="AM14" s="77"/>
      <c r="AN14" s="77"/>
      <c r="AO14" s="77"/>
      <c r="AP14" s="78"/>
      <c r="AQ14" s="78"/>
      <c r="AR14" s="78"/>
      <c r="AS14" s="78"/>
      <c r="AT14" s="78"/>
      <c r="AU14" s="78"/>
      <c r="AV14" s="79"/>
      <c r="AW14" s="79"/>
      <c r="AX14" s="79"/>
      <c r="AY14" s="79"/>
      <c r="AZ14" s="79"/>
      <c r="BA14" s="79"/>
      <c r="BB14" s="80"/>
      <c r="BC14" s="80"/>
      <c r="BD14" s="80"/>
      <c r="BE14" s="80"/>
      <c r="BF14" s="80"/>
      <c r="BG14" s="80"/>
      <c r="BH14" s="81"/>
      <c r="BI14" s="81"/>
      <c r="BJ14" s="81"/>
      <c r="BK14" s="81"/>
      <c r="BL14" s="81"/>
      <c r="BM14" s="81"/>
      <c r="BN14" s="82"/>
      <c r="BO14" s="82"/>
      <c r="BP14" s="82"/>
      <c r="BQ14" s="82"/>
      <c r="BR14" s="82"/>
      <c r="BS14" s="82"/>
      <c r="BT14" s="83"/>
      <c r="BU14" s="83"/>
      <c r="BV14" s="83"/>
      <c r="BW14" s="83"/>
      <c r="BX14" s="83"/>
      <c r="BY14" s="83"/>
      <c r="BZ14" s="84"/>
      <c r="CA14" s="84"/>
      <c r="CB14" s="84"/>
      <c r="CC14" s="84"/>
      <c r="CD14" s="84"/>
      <c r="CE14" s="84"/>
      <c r="CF14" s="85"/>
      <c r="CG14" s="85"/>
      <c r="CH14" s="85"/>
      <c r="CI14" s="85"/>
      <c r="CJ14" s="85"/>
      <c r="CK14" s="85"/>
      <c r="CL14" s="86"/>
      <c r="CM14" s="86"/>
      <c r="CN14" s="86"/>
      <c r="CO14" s="86"/>
      <c r="CP14" s="86"/>
      <c r="CQ14" s="86"/>
      <c r="CR14" s="87"/>
      <c r="CS14" s="87"/>
      <c r="CT14" s="87"/>
      <c r="CU14" s="87"/>
      <c r="CV14" s="87"/>
      <c r="CW14" s="87"/>
      <c r="CX14" s="88"/>
      <c r="CY14" s="88"/>
      <c r="CZ14" s="88"/>
      <c r="DA14" s="88"/>
      <c r="DB14" s="88"/>
      <c r="DC14" s="88"/>
      <c r="DD14" s="89"/>
      <c r="DE14" s="89"/>
      <c r="DF14" s="89"/>
      <c r="DG14" s="89"/>
      <c r="DH14" s="89"/>
      <c r="DI14" s="89"/>
      <c r="DJ14" s="90"/>
      <c r="DK14" s="90"/>
      <c r="DL14" s="90"/>
      <c r="DM14" s="90"/>
      <c r="DN14" s="90"/>
      <c r="DO14" s="90"/>
      <c r="DP14" s="73"/>
      <c r="DQ14" s="73"/>
      <c r="DR14" s="73"/>
      <c r="DS14" s="73"/>
      <c r="DT14" s="73"/>
      <c r="DU14" s="73"/>
      <c r="DV14" s="74"/>
      <c r="DW14" s="74"/>
      <c r="DX14" s="74"/>
      <c r="DY14" s="74"/>
      <c r="DZ14" s="74"/>
      <c r="EA14" s="74"/>
      <c r="EB14" s="75"/>
      <c r="EC14" s="75"/>
      <c r="ED14" s="75"/>
      <c r="EE14" s="75"/>
      <c r="EF14" s="75"/>
      <c r="EG14" s="75"/>
      <c r="EH14" s="76"/>
      <c r="EI14" s="76"/>
      <c r="EJ14" s="76"/>
      <c r="EK14" s="76"/>
      <c r="EL14" s="76"/>
      <c r="EM14" s="76"/>
      <c r="EN14" s="77"/>
      <c r="EO14" s="77"/>
      <c r="EP14" s="77"/>
      <c r="EQ14" s="77"/>
      <c r="ER14" s="77"/>
      <c r="ES14" s="77"/>
      <c r="ET14" s="78"/>
      <c r="EU14" s="78"/>
      <c r="EV14" s="78"/>
      <c r="EW14" s="78"/>
      <c r="EX14" s="78"/>
      <c r="EY14" s="78"/>
      <c r="EZ14" s="79"/>
      <c r="FA14" s="79"/>
      <c r="FB14" s="79"/>
      <c r="FC14" s="79"/>
      <c r="FD14" s="79"/>
      <c r="FE14" s="79"/>
      <c r="FF14" s="80"/>
      <c r="FG14" s="80"/>
      <c r="FH14" s="80"/>
      <c r="FI14" s="80"/>
      <c r="FJ14" s="80"/>
      <c r="FK14" s="80"/>
      <c r="FL14" s="81"/>
      <c r="FM14" s="81"/>
      <c r="FN14" s="81"/>
      <c r="FO14" s="81"/>
      <c r="FP14" s="81"/>
      <c r="FQ14" s="81"/>
      <c r="FR14" s="82"/>
      <c r="FS14" s="82"/>
      <c r="FT14" s="82"/>
      <c r="FU14" s="82"/>
      <c r="FV14" s="82"/>
      <c r="FW14" s="82"/>
      <c r="FX14" s="83"/>
      <c r="FY14" s="83"/>
      <c r="FZ14" s="83"/>
      <c r="GA14" s="83"/>
      <c r="GB14" s="83"/>
      <c r="GC14" s="83"/>
      <c r="GD14" s="84"/>
      <c r="GE14" s="84"/>
      <c r="GF14" s="84"/>
      <c r="GG14" s="84"/>
      <c r="GH14" s="84"/>
      <c r="GI14" s="84"/>
      <c r="GJ14" s="85"/>
      <c r="GK14" s="85"/>
      <c r="GL14" s="85"/>
      <c r="GM14" s="85"/>
      <c r="GN14" s="85"/>
      <c r="GO14" s="85"/>
      <c r="GP14" s="86"/>
      <c r="GQ14" s="86"/>
      <c r="GR14" s="86"/>
      <c r="GS14" s="86"/>
      <c r="GT14" s="86"/>
      <c r="GU14" s="86"/>
      <c r="GV14" s="87"/>
      <c r="GW14" s="87"/>
      <c r="GX14" s="87"/>
      <c r="GY14" s="87"/>
      <c r="GZ14" s="87"/>
      <c r="HA14" s="87"/>
      <c r="HB14" s="88"/>
      <c r="HC14" s="88"/>
      <c r="HD14" s="88"/>
      <c r="HE14" s="88"/>
      <c r="HF14" s="88"/>
      <c r="HG14" s="88"/>
      <c r="HH14" s="89"/>
      <c r="HI14" s="89"/>
      <c r="HJ14" s="89"/>
      <c r="HK14" s="89"/>
      <c r="HL14" s="89"/>
      <c r="HM14" s="89"/>
      <c r="HN14" s="90"/>
      <c r="HO14" s="90"/>
      <c r="HP14" s="90"/>
      <c r="HQ14" s="90"/>
      <c r="HR14" s="90"/>
      <c r="HS14" s="90"/>
      <c r="HT14" s="69">
        <f t="shared" si="15"/>
        <v>0</v>
      </c>
      <c r="HU14" s="32">
        <f t="shared" si="33"/>
        <v>0</v>
      </c>
      <c r="HV14" s="32">
        <f t="shared" si="21"/>
        <v>0</v>
      </c>
      <c r="HW14" s="32">
        <f t="shared" si="22"/>
        <v>0</v>
      </c>
      <c r="HX14" s="32">
        <f t="shared" si="23"/>
        <v>0</v>
      </c>
      <c r="HY14" s="32">
        <f t="shared" si="24"/>
        <v>0</v>
      </c>
      <c r="HZ14" s="32">
        <f t="shared" si="25"/>
        <v>0</v>
      </c>
      <c r="IA14" s="32">
        <f t="shared" si="26"/>
        <v>0</v>
      </c>
      <c r="IB14" s="32">
        <f t="shared" si="35"/>
        <v>0</v>
      </c>
      <c r="IC14" s="32">
        <f t="shared" si="36"/>
        <v>0</v>
      </c>
      <c r="ID14" s="32">
        <f t="shared" si="37"/>
        <v>0</v>
      </c>
      <c r="IE14" s="32">
        <f t="shared" si="38"/>
        <v>0</v>
      </c>
      <c r="IF14" s="32">
        <f t="shared" si="39"/>
        <v>0</v>
      </c>
      <c r="IG14" s="32">
        <f t="shared" si="40"/>
        <v>0</v>
      </c>
      <c r="IH14" s="32">
        <f t="shared" si="41"/>
        <v>0</v>
      </c>
      <c r="II14" s="32">
        <f t="shared" si="42"/>
        <v>0</v>
      </c>
      <c r="IJ14" s="32">
        <f t="shared" si="43"/>
        <v>0</v>
      </c>
      <c r="IK14" s="32">
        <f t="shared" si="44"/>
        <v>0</v>
      </c>
      <c r="IL14" s="32">
        <f t="shared" si="45"/>
        <v>0</v>
      </c>
      <c r="IM14" s="32">
        <f t="shared" si="46"/>
        <v>0</v>
      </c>
      <c r="IN14" s="32">
        <f t="shared" si="47"/>
        <v>0</v>
      </c>
      <c r="IO14" s="32">
        <f t="shared" si="48"/>
        <v>0</v>
      </c>
      <c r="IP14" s="32">
        <f t="shared" si="49"/>
        <v>0</v>
      </c>
      <c r="IQ14" s="32">
        <f t="shared" si="50"/>
        <v>0</v>
      </c>
      <c r="IR14" s="32">
        <f t="shared" si="51"/>
        <v>0</v>
      </c>
      <c r="IS14" s="32">
        <f t="shared" si="52"/>
        <v>0</v>
      </c>
      <c r="IT14" s="32">
        <f t="shared" si="53"/>
        <v>0</v>
      </c>
      <c r="IU14" s="32">
        <f t="shared" si="54"/>
        <v>0</v>
      </c>
      <c r="IV14" s="32">
        <f t="shared" si="55"/>
        <v>0</v>
      </c>
      <c r="IW14" s="32">
        <f t="shared" si="56"/>
        <v>0</v>
      </c>
      <c r="IX14" s="32">
        <f t="shared" si="57"/>
        <v>0</v>
      </c>
      <c r="IY14" s="32">
        <f t="shared" si="58"/>
        <v>0</v>
      </c>
      <c r="IZ14" s="32">
        <f t="shared" si="59"/>
        <v>0</v>
      </c>
      <c r="JA14" s="32">
        <f t="shared" si="60"/>
        <v>0</v>
      </c>
      <c r="JB14" s="32">
        <f t="shared" si="61"/>
        <v>0</v>
      </c>
      <c r="JC14" s="32">
        <f t="shared" si="62"/>
        <v>0</v>
      </c>
      <c r="JD14" s="32">
        <f t="shared" si="63"/>
        <v>0</v>
      </c>
      <c r="JE14" s="32">
        <f t="shared" si="64"/>
        <v>0</v>
      </c>
      <c r="JF14" s="32">
        <f t="shared" si="65"/>
        <v>0</v>
      </c>
      <c r="JG14" s="32">
        <f t="shared" si="66"/>
        <v>0</v>
      </c>
      <c r="JH14" s="32">
        <f t="shared" si="67"/>
        <v>0</v>
      </c>
      <c r="JI14" s="32">
        <f t="shared" si="68"/>
        <v>0</v>
      </c>
      <c r="JJ14" s="32">
        <f t="shared" si="69"/>
        <v>0</v>
      </c>
      <c r="JK14" s="32">
        <f t="shared" si="70"/>
        <v>0</v>
      </c>
      <c r="JL14" s="32">
        <f t="shared" si="71"/>
        <v>0</v>
      </c>
      <c r="JM14" s="32">
        <f t="shared" si="72"/>
        <v>0</v>
      </c>
      <c r="JN14" s="32">
        <f t="shared" si="73"/>
        <v>0</v>
      </c>
      <c r="JO14" s="32">
        <f t="shared" si="74"/>
        <v>0</v>
      </c>
      <c r="JP14" s="32">
        <f t="shared" si="75"/>
        <v>0</v>
      </c>
      <c r="JQ14" s="32">
        <f t="shared" si="76"/>
        <v>0</v>
      </c>
      <c r="JR14" s="32">
        <f t="shared" si="77"/>
        <v>0</v>
      </c>
      <c r="JS14" s="32">
        <f t="shared" si="78"/>
        <v>0</v>
      </c>
      <c r="JT14" s="32">
        <f t="shared" si="79"/>
        <v>0</v>
      </c>
      <c r="JU14" s="32">
        <f t="shared" si="80"/>
        <v>0</v>
      </c>
      <c r="JV14" s="32">
        <f t="shared" si="81"/>
        <v>0</v>
      </c>
      <c r="JW14" s="32">
        <f t="shared" si="82"/>
        <v>0</v>
      </c>
      <c r="JX14" s="32">
        <f t="shared" si="83"/>
        <v>0</v>
      </c>
      <c r="JY14" s="32">
        <f t="shared" si="84"/>
        <v>0</v>
      </c>
      <c r="JZ14" s="32">
        <f t="shared" si="85"/>
        <v>0</v>
      </c>
      <c r="KA14" s="32">
        <f t="shared" si="86"/>
        <v>0</v>
      </c>
      <c r="KB14" s="32">
        <f t="shared" si="87"/>
        <v>0</v>
      </c>
      <c r="KC14" s="32">
        <f t="shared" si="88"/>
        <v>0</v>
      </c>
      <c r="KD14" s="32">
        <f t="shared" si="89"/>
        <v>0</v>
      </c>
      <c r="KE14" s="32">
        <f t="shared" si="90"/>
        <v>0</v>
      </c>
      <c r="KF14" s="32">
        <f t="shared" si="91"/>
        <v>0</v>
      </c>
      <c r="KG14" s="32">
        <f t="shared" si="92"/>
        <v>0</v>
      </c>
      <c r="KH14" s="32">
        <f t="shared" si="93"/>
        <v>0</v>
      </c>
      <c r="KI14" s="32">
        <f t="shared" si="94"/>
        <v>0</v>
      </c>
      <c r="KJ14" s="32">
        <f t="shared" si="95"/>
        <v>0</v>
      </c>
      <c r="KK14" s="32">
        <f t="shared" si="96"/>
        <v>0</v>
      </c>
      <c r="KL14" s="32">
        <f t="shared" si="97"/>
        <v>0</v>
      </c>
      <c r="KM14" s="32">
        <f t="shared" si="34"/>
        <v>0</v>
      </c>
      <c r="KN14" s="32">
        <f t="shared" si="18"/>
        <v>0</v>
      </c>
      <c r="KO14" s="32">
        <f t="shared" ca="1" si="27"/>
        <v>0</v>
      </c>
      <c r="KP14" s="32">
        <f t="shared" ca="1" si="27"/>
        <v>0</v>
      </c>
      <c r="KQ14" s="32">
        <f t="shared" ca="1" si="28"/>
        <v>0</v>
      </c>
      <c r="KR14" s="32">
        <f t="shared" ca="1" si="29"/>
        <v>0</v>
      </c>
      <c r="KS14" s="32">
        <f t="shared" ca="1" si="19"/>
        <v>0</v>
      </c>
      <c r="KT14" s="32">
        <f t="shared" ca="1" si="19"/>
        <v>0</v>
      </c>
      <c r="KU14" s="32">
        <f t="shared" ca="1" si="30"/>
        <v>0</v>
      </c>
      <c r="KV14" s="32">
        <f t="shared" ca="1" si="31"/>
        <v>0</v>
      </c>
      <c r="KW14" s="32">
        <f t="shared" ca="1" si="32"/>
        <v>0</v>
      </c>
    </row>
    <row r="15" spans="4:309" ht="20.100000000000001" customHeight="1">
      <c r="D15" s="67">
        <f>PROFLE!A9</f>
        <v>0</v>
      </c>
      <c r="E15" s="68">
        <f>PROFLE!B9</f>
        <v>0</v>
      </c>
      <c r="F15" s="71"/>
      <c r="G15" s="71"/>
      <c r="H15" s="71"/>
      <c r="I15" s="71"/>
      <c r="J15" s="71"/>
      <c r="K15" s="72"/>
      <c r="L15" s="73"/>
      <c r="M15" s="73"/>
      <c r="N15" s="73"/>
      <c r="O15" s="73"/>
      <c r="P15" s="73"/>
      <c r="Q15" s="73"/>
      <c r="R15" s="74"/>
      <c r="S15" s="74"/>
      <c r="T15" s="74"/>
      <c r="U15" s="74"/>
      <c r="V15" s="74"/>
      <c r="W15" s="74"/>
      <c r="X15" s="75"/>
      <c r="Y15" s="75"/>
      <c r="Z15" s="75"/>
      <c r="AA15" s="75"/>
      <c r="AB15" s="75"/>
      <c r="AC15" s="75"/>
      <c r="AD15" s="76"/>
      <c r="AE15" s="76"/>
      <c r="AF15" s="76"/>
      <c r="AG15" s="76"/>
      <c r="AH15" s="76"/>
      <c r="AI15" s="76"/>
      <c r="AJ15" s="77"/>
      <c r="AK15" s="77"/>
      <c r="AL15" s="77"/>
      <c r="AM15" s="77"/>
      <c r="AN15" s="77"/>
      <c r="AO15" s="77"/>
      <c r="AP15" s="78"/>
      <c r="AQ15" s="78"/>
      <c r="AR15" s="78"/>
      <c r="AS15" s="78"/>
      <c r="AT15" s="78"/>
      <c r="AU15" s="78"/>
      <c r="AV15" s="79"/>
      <c r="AW15" s="79"/>
      <c r="AX15" s="79"/>
      <c r="AY15" s="79"/>
      <c r="AZ15" s="79"/>
      <c r="BA15" s="79"/>
      <c r="BB15" s="80"/>
      <c r="BC15" s="80"/>
      <c r="BD15" s="80"/>
      <c r="BE15" s="80"/>
      <c r="BF15" s="80"/>
      <c r="BG15" s="80"/>
      <c r="BH15" s="81"/>
      <c r="BI15" s="81"/>
      <c r="BJ15" s="81"/>
      <c r="BK15" s="81"/>
      <c r="BL15" s="81"/>
      <c r="BM15" s="81"/>
      <c r="BN15" s="82"/>
      <c r="BO15" s="82"/>
      <c r="BP15" s="82"/>
      <c r="BQ15" s="82"/>
      <c r="BR15" s="82"/>
      <c r="BS15" s="82"/>
      <c r="BT15" s="83"/>
      <c r="BU15" s="83"/>
      <c r="BV15" s="83"/>
      <c r="BW15" s="83"/>
      <c r="BX15" s="83"/>
      <c r="BY15" s="83"/>
      <c r="BZ15" s="84"/>
      <c r="CA15" s="84"/>
      <c r="CB15" s="84"/>
      <c r="CC15" s="84"/>
      <c r="CD15" s="84"/>
      <c r="CE15" s="84"/>
      <c r="CF15" s="85"/>
      <c r="CG15" s="85"/>
      <c r="CH15" s="85"/>
      <c r="CI15" s="85"/>
      <c r="CJ15" s="85"/>
      <c r="CK15" s="85"/>
      <c r="CL15" s="86"/>
      <c r="CM15" s="86"/>
      <c r="CN15" s="86"/>
      <c r="CO15" s="86"/>
      <c r="CP15" s="86"/>
      <c r="CQ15" s="86"/>
      <c r="CR15" s="87"/>
      <c r="CS15" s="87"/>
      <c r="CT15" s="87"/>
      <c r="CU15" s="87"/>
      <c r="CV15" s="87"/>
      <c r="CW15" s="87"/>
      <c r="CX15" s="88"/>
      <c r="CY15" s="88"/>
      <c r="CZ15" s="88"/>
      <c r="DA15" s="88"/>
      <c r="DB15" s="88"/>
      <c r="DC15" s="88"/>
      <c r="DD15" s="89"/>
      <c r="DE15" s="89"/>
      <c r="DF15" s="89"/>
      <c r="DG15" s="89"/>
      <c r="DH15" s="89"/>
      <c r="DI15" s="89"/>
      <c r="DJ15" s="90"/>
      <c r="DK15" s="90"/>
      <c r="DL15" s="90"/>
      <c r="DM15" s="90"/>
      <c r="DN15" s="90"/>
      <c r="DO15" s="90"/>
      <c r="DP15" s="73"/>
      <c r="DQ15" s="73"/>
      <c r="DR15" s="73"/>
      <c r="DS15" s="73"/>
      <c r="DT15" s="73"/>
      <c r="DU15" s="73"/>
      <c r="DV15" s="74"/>
      <c r="DW15" s="74"/>
      <c r="DX15" s="74"/>
      <c r="DY15" s="74"/>
      <c r="DZ15" s="74"/>
      <c r="EA15" s="74"/>
      <c r="EB15" s="75"/>
      <c r="EC15" s="75"/>
      <c r="ED15" s="75"/>
      <c r="EE15" s="75"/>
      <c r="EF15" s="75"/>
      <c r="EG15" s="75"/>
      <c r="EH15" s="76"/>
      <c r="EI15" s="76"/>
      <c r="EJ15" s="76"/>
      <c r="EK15" s="76"/>
      <c r="EL15" s="76"/>
      <c r="EM15" s="76"/>
      <c r="EN15" s="77"/>
      <c r="EO15" s="77"/>
      <c r="EP15" s="77"/>
      <c r="EQ15" s="77"/>
      <c r="ER15" s="77"/>
      <c r="ES15" s="77"/>
      <c r="ET15" s="78"/>
      <c r="EU15" s="78"/>
      <c r="EV15" s="78"/>
      <c r="EW15" s="78"/>
      <c r="EX15" s="78"/>
      <c r="EY15" s="78"/>
      <c r="EZ15" s="79"/>
      <c r="FA15" s="79"/>
      <c r="FB15" s="79"/>
      <c r="FC15" s="79"/>
      <c r="FD15" s="79"/>
      <c r="FE15" s="79"/>
      <c r="FF15" s="80"/>
      <c r="FG15" s="80"/>
      <c r="FH15" s="80"/>
      <c r="FI15" s="80"/>
      <c r="FJ15" s="80"/>
      <c r="FK15" s="80"/>
      <c r="FL15" s="81"/>
      <c r="FM15" s="81"/>
      <c r="FN15" s="81"/>
      <c r="FO15" s="81"/>
      <c r="FP15" s="81"/>
      <c r="FQ15" s="81"/>
      <c r="FR15" s="82"/>
      <c r="FS15" s="82"/>
      <c r="FT15" s="82"/>
      <c r="FU15" s="82"/>
      <c r="FV15" s="82"/>
      <c r="FW15" s="82"/>
      <c r="FX15" s="83"/>
      <c r="FY15" s="83"/>
      <c r="FZ15" s="83"/>
      <c r="GA15" s="83"/>
      <c r="GB15" s="83"/>
      <c r="GC15" s="83"/>
      <c r="GD15" s="84"/>
      <c r="GE15" s="84"/>
      <c r="GF15" s="84"/>
      <c r="GG15" s="84"/>
      <c r="GH15" s="84"/>
      <c r="GI15" s="84"/>
      <c r="GJ15" s="85"/>
      <c r="GK15" s="85"/>
      <c r="GL15" s="85"/>
      <c r="GM15" s="85"/>
      <c r="GN15" s="85"/>
      <c r="GO15" s="85"/>
      <c r="GP15" s="86"/>
      <c r="GQ15" s="86"/>
      <c r="GR15" s="86"/>
      <c r="GS15" s="86"/>
      <c r="GT15" s="86"/>
      <c r="GU15" s="86"/>
      <c r="GV15" s="87"/>
      <c r="GW15" s="87"/>
      <c r="GX15" s="87"/>
      <c r="GY15" s="87"/>
      <c r="GZ15" s="87"/>
      <c r="HA15" s="87"/>
      <c r="HB15" s="88"/>
      <c r="HC15" s="88"/>
      <c r="HD15" s="88"/>
      <c r="HE15" s="88"/>
      <c r="HF15" s="88"/>
      <c r="HG15" s="88"/>
      <c r="HH15" s="89"/>
      <c r="HI15" s="89"/>
      <c r="HJ15" s="89"/>
      <c r="HK15" s="89"/>
      <c r="HL15" s="89"/>
      <c r="HM15" s="89"/>
      <c r="HN15" s="90"/>
      <c r="HO15" s="90"/>
      <c r="HP15" s="90"/>
      <c r="HQ15" s="90"/>
      <c r="HR15" s="90"/>
      <c r="HS15" s="90"/>
      <c r="HT15" s="69">
        <f t="shared" si="15"/>
        <v>0</v>
      </c>
      <c r="HU15" s="32">
        <f t="shared" si="33"/>
        <v>0</v>
      </c>
      <c r="HV15" s="32">
        <f t="shared" si="21"/>
        <v>0</v>
      </c>
      <c r="HW15" s="32">
        <f t="shared" si="22"/>
        <v>0</v>
      </c>
      <c r="HX15" s="32">
        <f t="shared" si="23"/>
        <v>0</v>
      </c>
      <c r="HY15" s="32">
        <f t="shared" si="24"/>
        <v>0</v>
      </c>
      <c r="HZ15" s="32">
        <f t="shared" si="25"/>
        <v>0</v>
      </c>
      <c r="IA15" s="32">
        <f t="shared" si="26"/>
        <v>0</v>
      </c>
      <c r="IB15" s="32">
        <f t="shared" si="35"/>
        <v>0</v>
      </c>
      <c r="IC15" s="32">
        <f t="shared" si="36"/>
        <v>0</v>
      </c>
      <c r="ID15" s="32">
        <f t="shared" si="37"/>
        <v>0</v>
      </c>
      <c r="IE15" s="32">
        <f t="shared" si="38"/>
        <v>0</v>
      </c>
      <c r="IF15" s="32">
        <f t="shared" si="39"/>
        <v>0</v>
      </c>
      <c r="IG15" s="32">
        <f t="shared" si="40"/>
        <v>0</v>
      </c>
      <c r="IH15" s="32">
        <f t="shared" si="41"/>
        <v>0</v>
      </c>
      <c r="II15" s="32">
        <f t="shared" si="42"/>
        <v>0</v>
      </c>
      <c r="IJ15" s="32">
        <f t="shared" si="43"/>
        <v>0</v>
      </c>
      <c r="IK15" s="32">
        <f t="shared" si="44"/>
        <v>0</v>
      </c>
      <c r="IL15" s="32">
        <f t="shared" si="45"/>
        <v>0</v>
      </c>
      <c r="IM15" s="32">
        <f t="shared" si="46"/>
        <v>0</v>
      </c>
      <c r="IN15" s="32">
        <f t="shared" si="47"/>
        <v>0</v>
      </c>
      <c r="IO15" s="32">
        <f t="shared" si="48"/>
        <v>0</v>
      </c>
      <c r="IP15" s="32">
        <f t="shared" si="49"/>
        <v>0</v>
      </c>
      <c r="IQ15" s="32">
        <f t="shared" si="50"/>
        <v>0</v>
      </c>
      <c r="IR15" s="32">
        <f t="shared" si="51"/>
        <v>0</v>
      </c>
      <c r="IS15" s="32">
        <f t="shared" si="52"/>
        <v>0</v>
      </c>
      <c r="IT15" s="32">
        <f t="shared" si="53"/>
        <v>0</v>
      </c>
      <c r="IU15" s="32">
        <f t="shared" si="54"/>
        <v>0</v>
      </c>
      <c r="IV15" s="32">
        <f t="shared" si="55"/>
        <v>0</v>
      </c>
      <c r="IW15" s="32">
        <f t="shared" si="56"/>
        <v>0</v>
      </c>
      <c r="IX15" s="32">
        <f t="shared" si="57"/>
        <v>0</v>
      </c>
      <c r="IY15" s="32">
        <f t="shared" si="58"/>
        <v>0</v>
      </c>
      <c r="IZ15" s="32">
        <f t="shared" si="59"/>
        <v>0</v>
      </c>
      <c r="JA15" s="32">
        <f t="shared" si="60"/>
        <v>0</v>
      </c>
      <c r="JB15" s="32">
        <f t="shared" si="61"/>
        <v>0</v>
      </c>
      <c r="JC15" s="32">
        <f t="shared" si="62"/>
        <v>0</v>
      </c>
      <c r="JD15" s="32">
        <f t="shared" si="63"/>
        <v>0</v>
      </c>
      <c r="JE15" s="32">
        <f t="shared" si="64"/>
        <v>0</v>
      </c>
      <c r="JF15" s="32">
        <f t="shared" si="65"/>
        <v>0</v>
      </c>
      <c r="JG15" s="32">
        <f t="shared" si="66"/>
        <v>0</v>
      </c>
      <c r="JH15" s="32">
        <f t="shared" si="67"/>
        <v>0</v>
      </c>
      <c r="JI15" s="32">
        <f t="shared" si="68"/>
        <v>0</v>
      </c>
      <c r="JJ15" s="32">
        <f t="shared" si="69"/>
        <v>0</v>
      </c>
      <c r="JK15" s="32">
        <f t="shared" si="70"/>
        <v>0</v>
      </c>
      <c r="JL15" s="32">
        <f t="shared" si="71"/>
        <v>0</v>
      </c>
      <c r="JM15" s="32">
        <f t="shared" si="72"/>
        <v>0</v>
      </c>
      <c r="JN15" s="32">
        <f t="shared" si="73"/>
        <v>0</v>
      </c>
      <c r="JO15" s="32">
        <f t="shared" si="74"/>
        <v>0</v>
      </c>
      <c r="JP15" s="32">
        <f t="shared" si="75"/>
        <v>0</v>
      </c>
      <c r="JQ15" s="32">
        <f t="shared" si="76"/>
        <v>0</v>
      </c>
      <c r="JR15" s="32">
        <f t="shared" si="77"/>
        <v>0</v>
      </c>
      <c r="JS15" s="32">
        <f t="shared" si="78"/>
        <v>0</v>
      </c>
      <c r="JT15" s="32">
        <f t="shared" si="79"/>
        <v>0</v>
      </c>
      <c r="JU15" s="32">
        <f t="shared" si="80"/>
        <v>0</v>
      </c>
      <c r="JV15" s="32">
        <f t="shared" si="81"/>
        <v>0</v>
      </c>
      <c r="JW15" s="32">
        <f t="shared" si="82"/>
        <v>0</v>
      </c>
      <c r="JX15" s="32">
        <f t="shared" si="83"/>
        <v>0</v>
      </c>
      <c r="JY15" s="32">
        <f t="shared" si="84"/>
        <v>0</v>
      </c>
      <c r="JZ15" s="32">
        <f t="shared" si="85"/>
        <v>0</v>
      </c>
      <c r="KA15" s="32">
        <f t="shared" si="86"/>
        <v>0</v>
      </c>
      <c r="KB15" s="32">
        <f t="shared" si="87"/>
        <v>0</v>
      </c>
      <c r="KC15" s="32">
        <f t="shared" si="88"/>
        <v>0</v>
      </c>
      <c r="KD15" s="32">
        <f t="shared" si="89"/>
        <v>0</v>
      </c>
      <c r="KE15" s="32">
        <f t="shared" si="90"/>
        <v>0</v>
      </c>
      <c r="KF15" s="32">
        <f t="shared" si="91"/>
        <v>0</v>
      </c>
      <c r="KG15" s="32">
        <f t="shared" si="92"/>
        <v>0</v>
      </c>
      <c r="KH15" s="32">
        <f t="shared" si="93"/>
        <v>0</v>
      </c>
      <c r="KI15" s="32">
        <f t="shared" si="94"/>
        <v>0</v>
      </c>
      <c r="KJ15" s="32">
        <f t="shared" si="95"/>
        <v>0</v>
      </c>
      <c r="KK15" s="32">
        <f t="shared" si="96"/>
        <v>0</v>
      </c>
      <c r="KL15" s="32">
        <f t="shared" si="97"/>
        <v>0</v>
      </c>
      <c r="KM15" s="32">
        <f t="shared" si="34"/>
        <v>0</v>
      </c>
      <c r="KN15" s="32">
        <f t="shared" si="18"/>
        <v>0</v>
      </c>
      <c r="KO15" s="32">
        <f t="shared" ca="1" si="27"/>
        <v>0</v>
      </c>
      <c r="KP15" s="32">
        <f t="shared" ca="1" si="27"/>
        <v>0</v>
      </c>
      <c r="KQ15" s="32">
        <f t="shared" ca="1" si="28"/>
        <v>0</v>
      </c>
      <c r="KR15" s="32">
        <f t="shared" ca="1" si="29"/>
        <v>0</v>
      </c>
      <c r="KS15" s="32">
        <f t="shared" ca="1" si="19"/>
        <v>0</v>
      </c>
      <c r="KT15" s="32">
        <f t="shared" ca="1" si="19"/>
        <v>0</v>
      </c>
      <c r="KU15" s="32">
        <f t="shared" ca="1" si="30"/>
        <v>0</v>
      </c>
      <c r="KV15" s="32">
        <f t="shared" ca="1" si="31"/>
        <v>0</v>
      </c>
      <c r="KW15" s="32">
        <f t="shared" ca="1" si="32"/>
        <v>0</v>
      </c>
    </row>
    <row r="16" spans="4:309" ht="20.100000000000001" customHeight="1">
      <c r="D16" s="67">
        <f>PROFLE!A10</f>
        <v>0</v>
      </c>
      <c r="E16" s="68">
        <f>PROFLE!B10</f>
        <v>0</v>
      </c>
      <c r="F16" s="71"/>
      <c r="G16" s="71"/>
      <c r="H16" s="71"/>
      <c r="I16" s="71"/>
      <c r="J16" s="71"/>
      <c r="K16" s="72"/>
      <c r="L16" s="73"/>
      <c r="M16" s="73"/>
      <c r="N16" s="73"/>
      <c r="O16" s="73"/>
      <c r="P16" s="73"/>
      <c r="Q16" s="73"/>
      <c r="R16" s="74"/>
      <c r="S16" s="74"/>
      <c r="T16" s="74"/>
      <c r="U16" s="74"/>
      <c r="V16" s="74"/>
      <c r="W16" s="74"/>
      <c r="X16" s="75"/>
      <c r="Y16" s="75"/>
      <c r="Z16" s="75"/>
      <c r="AA16" s="75"/>
      <c r="AB16" s="75"/>
      <c r="AC16" s="75"/>
      <c r="AD16" s="76"/>
      <c r="AE16" s="76"/>
      <c r="AF16" s="76"/>
      <c r="AG16" s="76"/>
      <c r="AH16" s="76"/>
      <c r="AI16" s="76"/>
      <c r="AJ16" s="77"/>
      <c r="AK16" s="77"/>
      <c r="AL16" s="77"/>
      <c r="AM16" s="77"/>
      <c r="AN16" s="77"/>
      <c r="AO16" s="77"/>
      <c r="AP16" s="78"/>
      <c r="AQ16" s="78"/>
      <c r="AR16" s="78"/>
      <c r="AS16" s="78"/>
      <c r="AT16" s="78"/>
      <c r="AU16" s="78"/>
      <c r="AV16" s="79"/>
      <c r="AW16" s="79"/>
      <c r="AX16" s="79"/>
      <c r="AY16" s="79"/>
      <c r="AZ16" s="79"/>
      <c r="BA16" s="79"/>
      <c r="BB16" s="80"/>
      <c r="BC16" s="80"/>
      <c r="BD16" s="80"/>
      <c r="BE16" s="80"/>
      <c r="BF16" s="80"/>
      <c r="BG16" s="80"/>
      <c r="BH16" s="81"/>
      <c r="BI16" s="81"/>
      <c r="BJ16" s="81"/>
      <c r="BK16" s="81"/>
      <c r="BL16" s="81"/>
      <c r="BM16" s="81"/>
      <c r="BN16" s="82"/>
      <c r="BO16" s="82"/>
      <c r="BP16" s="82"/>
      <c r="BQ16" s="82"/>
      <c r="BR16" s="82"/>
      <c r="BS16" s="82"/>
      <c r="BT16" s="83"/>
      <c r="BU16" s="83"/>
      <c r="BV16" s="83"/>
      <c r="BW16" s="83"/>
      <c r="BX16" s="83"/>
      <c r="BY16" s="83"/>
      <c r="BZ16" s="84"/>
      <c r="CA16" s="84"/>
      <c r="CB16" s="84"/>
      <c r="CC16" s="84"/>
      <c r="CD16" s="84"/>
      <c r="CE16" s="84"/>
      <c r="CF16" s="85"/>
      <c r="CG16" s="85"/>
      <c r="CH16" s="85"/>
      <c r="CI16" s="85"/>
      <c r="CJ16" s="85"/>
      <c r="CK16" s="85"/>
      <c r="CL16" s="86"/>
      <c r="CM16" s="86"/>
      <c r="CN16" s="86"/>
      <c r="CO16" s="86"/>
      <c r="CP16" s="86"/>
      <c r="CQ16" s="86"/>
      <c r="CR16" s="87"/>
      <c r="CS16" s="87"/>
      <c r="CT16" s="87"/>
      <c r="CU16" s="87"/>
      <c r="CV16" s="87"/>
      <c r="CW16" s="87"/>
      <c r="CX16" s="88"/>
      <c r="CY16" s="88"/>
      <c r="CZ16" s="88"/>
      <c r="DA16" s="88"/>
      <c r="DB16" s="88"/>
      <c r="DC16" s="88"/>
      <c r="DD16" s="89"/>
      <c r="DE16" s="89"/>
      <c r="DF16" s="89"/>
      <c r="DG16" s="89"/>
      <c r="DH16" s="89"/>
      <c r="DI16" s="89"/>
      <c r="DJ16" s="90"/>
      <c r="DK16" s="90"/>
      <c r="DL16" s="90"/>
      <c r="DM16" s="90"/>
      <c r="DN16" s="90"/>
      <c r="DO16" s="90"/>
      <c r="DP16" s="73"/>
      <c r="DQ16" s="73"/>
      <c r="DR16" s="73"/>
      <c r="DS16" s="73"/>
      <c r="DT16" s="73"/>
      <c r="DU16" s="73"/>
      <c r="DV16" s="74"/>
      <c r="DW16" s="74"/>
      <c r="DX16" s="74"/>
      <c r="DY16" s="74"/>
      <c r="DZ16" s="74"/>
      <c r="EA16" s="74"/>
      <c r="EB16" s="75"/>
      <c r="EC16" s="75"/>
      <c r="ED16" s="75"/>
      <c r="EE16" s="75"/>
      <c r="EF16" s="75"/>
      <c r="EG16" s="75"/>
      <c r="EH16" s="76"/>
      <c r="EI16" s="76"/>
      <c r="EJ16" s="76"/>
      <c r="EK16" s="76"/>
      <c r="EL16" s="76"/>
      <c r="EM16" s="76"/>
      <c r="EN16" s="77"/>
      <c r="EO16" s="77"/>
      <c r="EP16" s="77"/>
      <c r="EQ16" s="77"/>
      <c r="ER16" s="77"/>
      <c r="ES16" s="77"/>
      <c r="ET16" s="78"/>
      <c r="EU16" s="78"/>
      <c r="EV16" s="78"/>
      <c r="EW16" s="78"/>
      <c r="EX16" s="78"/>
      <c r="EY16" s="78"/>
      <c r="EZ16" s="79"/>
      <c r="FA16" s="79"/>
      <c r="FB16" s="79"/>
      <c r="FC16" s="79"/>
      <c r="FD16" s="79"/>
      <c r="FE16" s="79"/>
      <c r="FF16" s="80"/>
      <c r="FG16" s="80"/>
      <c r="FH16" s="80"/>
      <c r="FI16" s="80"/>
      <c r="FJ16" s="80"/>
      <c r="FK16" s="80"/>
      <c r="FL16" s="81"/>
      <c r="FM16" s="81"/>
      <c r="FN16" s="81"/>
      <c r="FO16" s="81"/>
      <c r="FP16" s="81"/>
      <c r="FQ16" s="81"/>
      <c r="FR16" s="82"/>
      <c r="FS16" s="82"/>
      <c r="FT16" s="82"/>
      <c r="FU16" s="82"/>
      <c r="FV16" s="82"/>
      <c r="FW16" s="82"/>
      <c r="FX16" s="83"/>
      <c r="FY16" s="83"/>
      <c r="FZ16" s="83"/>
      <c r="GA16" s="83"/>
      <c r="GB16" s="83"/>
      <c r="GC16" s="83"/>
      <c r="GD16" s="84"/>
      <c r="GE16" s="84"/>
      <c r="GF16" s="84"/>
      <c r="GG16" s="84"/>
      <c r="GH16" s="84"/>
      <c r="GI16" s="84"/>
      <c r="GJ16" s="85"/>
      <c r="GK16" s="85"/>
      <c r="GL16" s="85"/>
      <c r="GM16" s="85"/>
      <c r="GN16" s="85"/>
      <c r="GO16" s="85"/>
      <c r="GP16" s="86"/>
      <c r="GQ16" s="86"/>
      <c r="GR16" s="86"/>
      <c r="GS16" s="86"/>
      <c r="GT16" s="86"/>
      <c r="GU16" s="86"/>
      <c r="GV16" s="87"/>
      <c r="GW16" s="87"/>
      <c r="GX16" s="87"/>
      <c r="GY16" s="87"/>
      <c r="GZ16" s="87"/>
      <c r="HA16" s="87"/>
      <c r="HB16" s="88"/>
      <c r="HC16" s="88"/>
      <c r="HD16" s="88"/>
      <c r="HE16" s="88"/>
      <c r="HF16" s="88"/>
      <c r="HG16" s="88"/>
      <c r="HH16" s="89"/>
      <c r="HI16" s="89"/>
      <c r="HJ16" s="89"/>
      <c r="HK16" s="89"/>
      <c r="HL16" s="89"/>
      <c r="HM16" s="89"/>
      <c r="HN16" s="90"/>
      <c r="HO16" s="90"/>
      <c r="HP16" s="90"/>
      <c r="HQ16" s="90"/>
      <c r="HR16" s="90"/>
      <c r="HS16" s="90"/>
      <c r="HT16" s="69">
        <f t="shared" si="15"/>
        <v>0</v>
      </c>
      <c r="HU16" s="32">
        <f t="shared" si="33"/>
        <v>0</v>
      </c>
      <c r="HV16" s="32">
        <f t="shared" si="21"/>
        <v>0</v>
      </c>
      <c r="HW16" s="32">
        <f t="shared" si="22"/>
        <v>0</v>
      </c>
      <c r="HX16" s="32">
        <f t="shared" si="23"/>
        <v>0</v>
      </c>
      <c r="HY16" s="32">
        <f t="shared" si="24"/>
        <v>0</v>
      </c>
      <c r="HZ16" s="32">
        <f t="shared" si="25"/>
        <v>0</v>
      </c>
      <c r="IA16" s="32">
        <f t="shared" si="26"/>
        <v>0</v>
      </c>
      <c r="IB16" s="32">
        <f t="shared" si="35"/>
        <v>0</v>
      </c>
      <c r="IC16" s="32">
        <f t="shared" si="36"/>
        <v>0</v>
      </c>
      <c r="ID16" s="32">
        <f t="shared" si="37"/>
        <v>0</v>
      </c>
      <c r="IE16" s="32">
        <f t="shared" si="38"/>
        <v>0</v>
      </c>
      <c r="IF16" s="32">
        <f t="shared" si="39"/>
        <v>0</v>
      </c>
      <c r="IG16" s="32">
        <f t="shared" si="40"/>
        <v>0</v>
      </c>
      <c r="IH16" s="32">
        <f t="shared" si="41"/>
        <v>0</v>
      </c>
      <c r="II16" s="32">
        <f t="shared" si="42"/>
        <v>0</v>
      </c>
      <c r="IJ16" s="32">
        <f t="shared" si="43"/>
        <v>0</v>
      </c>
      <c r="IK16" s="32">
        <f t="shared" si="44"/>
        <v>0</v>
      </c>
      <c r="IL16" s="32">
        <f t="shared" si="45"/>
        <v>0</v>
      </c>
      <c r="IM16" s="32">
        <f t="shared" si="46"/>
        <v>0</v>
      </c>
      <c r="IN16" s="32">
        <f t="shared" si="47"/>
        <v>0</v>
      </c>
      <c r="IO16" s="32">
        <f t="shared" si="48"/>
        <v>0</v>
      </c>
      <c r="IP16" s="32">
        <f t="shared" si="49"/>
        <v>0</v>
      </c>
      <c r="IQ16" s="32">
        <f t="shared" si="50"/>
        <v>0</v>
      </c>
      <c r="IR16" s="32">
        <f t="shared" si="51"/>
        <v>0</v>
      </c>
      <c r="IS16" s="32">
        <f t="shared" si="52"/>
        <v>0</v>
      </c>
      <c r="IT16" s="32">
        <f t="shared" si="53"/>
        <v>0</v>
      </c>
      <c r="IU16" s="32">
        <f t="shared" si="54"/>
        <v>0</v>
      </c>
      <c r="IV16" s="32">
        <f t="shared" si="55"/>
        <v>0</v>
      </c>
      <c r="IW16" s="32">
        <f t="shared" si="56"/>
        <v>0</v>
      </c>
      <c r="IX16" s="32">
        <f t="shared" si="57"/>
        <v>0</v>
      </c>
      <c r="IY16" s="32">
        <f t="shared" si="58"/>
        <v>0</v>
      </c>
      <c r="IZ16" s="32">
        <f t="shared" si="59"/>
        <v>0</v>
      </c>
      <c r="JA16" s="32">
        <f t="shared" si="60"/>
        <v>0</v>
      </c>
      <c r="JB16" s="32">
        <f t="shared" si="61"/>
        <v>0</v>
      </c>
      <c r="JC16" s="32">
        <f t="shared" si="62"/>
        <v>0</v>
      </c>
      <c r="JD16" s="32">
        <f t="shared" si="63"/>
        <v>0</v>
      </c>
      <c r="JE16" s="32">
        <f t="shared" si="64"/>
        <v>0</v>
      </c>
      <c r="JF16" s="32">
        <f t="shared" si="65"/>
        <v>0</v>
      </c>
      <c r="JG16" s="32">
        <f t="shared" si="66"/>
        <v>0</v>
      </c>
      <c r="JH16" s="32">
        <f t="shared" si="67"/>
        <v>0</v>
      </c>
      <c r="JI16" s="32">
        <f t="shared" si="68"/>
        <v>0</v>
      </c>
      <c r="JJ16" s="32">
        <f t="shared" si="69"/>
        <v>0</v>
      </c>
      <c r="JK16" s="32">
        <f t="shared" si="70"/>
        <v>0</v>
      </c>
      <c r="JL16" s="32">
        <f t="shared" si="71"/>
        <v>0</v>
      </c>
      <c r="JM16" s="32">
        <f t="shared" si="72"/>
        <v>0</v>
      </c>
      <c r="JN16" s="32">
        <f t="shared" si="73"/>
        <v>0</v>
      </c>
      <c r="JO16" s="32">
        <f t="shared" si="74"/>
        <v>0</v>
      </c>
      <c r="JP16" s="32">
        <f t="shared" si="75"/>
        <v>0</v>
      </c>
      <c r="JQ16" s="32">
        <f t="shared" si="76"/>
        <v>0</v>
      </c>
      <c r="JR16" s="32">
        <f t="shared" si="77"/>
        <v>0</v>
      </c>
      <c r="JS16" s="32">
        <f t="shared" si="78"/>
        <v>0</v>
      </c>
      <c r="JT16" s="32">
        <f t="shared" si="79"/>
        <v>0</v>
      </c>
      <c r="JU16" s="32">
        <f t="shared" si="80"/>
        <v>0</v>
      </c>
      <c r="JV16" s="32">
        <f t="shared" si="81"/>
        <v>0</v>
      </c>
      <c r="JW16" s="32">
        <f t="shared" si="82"/>
        <v>0</v>
      </c>
      <c r="JX16" s="32">
        <f t="shared" si="83"/>
        <v>0</v>
      </c>
      <c r="JY16" s="32">
        <f t="shared" si="84"/>
        <v>0</v>
      </c>
      <c r="JZ16" s="32">
        <f t="shared" si="85"/>
        <v>0</v>
      </c>
      <c r="KA16" s="32">
        <f t="shared" si="86"/>
        <v>0</v>
      </c>
      <c r="KB16" s="32">
        <f t="shared" si="87"/>
        <v>0</v>
      </c>
      <c r="KC16" s="32">
        <f t="shared" si="88"/>
        <v>0</v>
      </c>
      <c r="KD16" s="32">
        <f t="shared" si="89"/>
        <v>0</v>
      </c>
      <c r="KE16" s="32">
        <f t="shared" si="90"/>
        <v>0</v>
      </c>
      <c r="KF16" s="32">
        <f t="shared" si="91"/>
        <v>0</v>
      </c>
      <c r="KG16" s="32">
        <f t="shared" si="92"/>
        <v>0</v>
      </c>
      <c r="KH16" s="32">
        <f t="shared" si="93"/>
        <v>0</v>
      </c>
      <c r="KI16" s="32">
        <f t="shared" si="94"/>
        <v>0</v>
      </c>
      <c r="KJ16" s="32">
        <f t="shared" si="95"/>
        <v>0</v>
      </c>
      <c r="KK16" s="32">
        <f t="shared" si="96"/>
        <v>0</v>
      </c>
      <c r="KL16" s="32">
        <f t="shared" si="97"/>
        <v>0</v>
      </c>
      <c r="KM16" s="32">
        <f t="shared" si="34"/>
        <v>0</v>
      </c>
      <c r="KN16" s="32">
        <f t="shared" si="18"/>
        <v>0</v>
      </c>
      <c r="KO16" s="32">
        <f t="shared" ca="1" si="27"/>
        <v>0</v>
      </c>
      <c r="KP16" s="32">
        <f t="shared" ca="1" si="27"/>
        <v>0</v>
      </c>
      <c r="KQ16" s="32">
        <f t="shared" ca="1" si="28"/>
        <v>0</v>
      </c>
      <c r="KR16" s="32">
        <f t="shared" ca="1" si="29"/>
        <v>0</v>
      </c>
      <c r="KS16" s="32">
        <f t="shared" ca="1" si="19"/>
        <v>0</v>
      </c>
      <c r="KT16" s="32">
        <f t="shared" ca="1" si="19"/>
        <v>0</v>
      </c>
      <c r="KU16" s="32">
        <f t="shared" ca="1" si="30"/>
        <v>0</v>
      </c>
      <c r="KV16" s="32">
        <f t="shared" ca="1" si="31"/>
        <v>0</v>
      </c>
      <c r="KW16" s="32">
        <f t="shared" ca="1" si="32"/>
        <v>0</v>
      </c>
    </row>
    <row r="17" spans="4:309" ht="20.100000000000001" customHeight="1">
      <c r="D17" s="67">
        <f>PROFLE!A11</f>
        <v>0</v>
      </c>
      <c r="E17" s="68">
        <f>PROFLE!B11</f>
        <v>0</v>
      </c>
      <c r="F17" s="71"/>
      <c r="G17" s="71"/>
      <c r="H17" s="71"/>
      <c r="I17" s="71"/>
      <c r="J17" s="71"/>
      <c r="K17" s="72"/>
      <c r="L17" s="73"/>
      <c r="M17" s="73"/>
      <c r="N17" s="73"/>
      <c r="O17" s="73"/>
      <c r="P17" s="73"/>
      <c r="Q17" s="73"/>
      <c r="R17" s="74"/>
      <c r="S17" s="74"/>
      <c r="T17" s="74"/>
      <c r="U17" s="74"/>
      <c r="V17" s="74"/>
      <c r="W17" s="74"/>
      <c r="X17" s="75"/>
      <c r="Y17" s="75"/>
      <c r="Z17" s="75"/>
      <c r="AA17" s="75"/>
      <c r="AB17" s="75"/>
      <c r="AC17" s="75"/>
      <c r="AD17" s="76"/>
      <c r="AE17" s="76"/>
      <c r="AF17" s="76"/>
      <c r="AG17" s="76"/>
      <c r="AH17" s="76"/>
      <c r="AI17" s="76"/>
      <c r="AJ17" s="77"/>
      <c r="AK17" s="77"/>
      <c r="AL17" s="77"/>
      <c r="AM17" s="77"/>
      <c r="AN17" s="77"/>
      <c r="AO17" s="77"/>
      <c r="AP17" s="78"/>
      <c r="AQ17" s="78"/>
      <c r="AR17" s="78"/>
      <c r="AS17" s="78"/>
      <c r="AT17" s="78"/>
      <c r="AU17" s="78"/>
      <c r="AV17" s="79"/>
      <c r="AW17" s="79"/>
      <c r="AX17" s="79"/>
      <c r="AY17" s="79"/>
      <c r="AZ17" s="79"/>
      <c r="BA17" s="79"/>
      <c r="BB17" s="80"/>
      <c r="BC17" s="80"/>
      <c r="BD17" s="80"/>
      <c r="BE17" s="80"/>
      <c r="BF17" s="80"/>
      <c r="BG17" s="80"/>
      <c r="BH17" s="81"/>
      <c r="BI17" s="81"/>
      <c r="BJ17" s="81"/>
      <c r="BK17" s="81"/>
      <c r="BL17" s="81"/>
      <c r="BM17" s="81"/>
      <c r="BN17" s="82"/>
      <c r="BO17" s="82"/>
      <c r="BP17" s="82"/>
      <c r="BQ17" s="82"/>
      <c r="BR17" s="82"/>
      <c r="BS17" s="82"/>
      <c r="BT17" s="83"/>
      <c r="BU17" s="83"/>
      <c r="BV17" s="83"/>
      <c r="BW17" s="83"/>
      <c r="BX17" s="83"/>
      <c r="BY17" s="83"/>
      <c r="BZ17" s="84"/>
      <c r="CA17" s="84"/>
      <c r="CB17" s="84"/>
      <c r="CC17" s="84"/>
      <c r="CD17" s="84"/>
      <c r="CE17" s="84"/>
      <c r="CF17" s="85"/>
      <c r="CG17" s="85"/>
      <c r="CH17" s="85"/>
      <c r="CI17" s="85"/>
      <c r="CJ17" s="85"/>
      <c r="CK17" s="85"/>
      <c r="CL17" s="86"/>
      <c r="CM17" s="86"/>
      <c r="CN17" s="86"/>
      <c r="CO17" s="86"/>
      <c r="CP17" s="86"/>
      <c r="CQ17" s="86"/>
      <c r="CR17" s="87"/>
      <c r="CS17" s="87"/>
      <c r="CT17" s="87"/>
      <c r="CU17" s="87"/>
      <c r="CV17" s="87"/>
      <c r="CW17" s="87"/>
      <c r="CX17" s="88"/>
      <c r="CY17" s="88"/>
      <c r="CZ17" s="88"/>
      <c r="DA17" s="88"/>
      <c r="DB17" s="88"/>
      <c r="DC17" s="88"/>
      <c r="DD17" s="89"/>
      <c r="DE17" s="89"/>
      <c r="DF17" s="89"/>
      <c r="DG17" s="89"/>
      <c r="DH17" s="89"/>
      <c r="DI17" s="89"/>
      <c r="DJ17" s="90"/>
      <c r="DK17" s="90"/>
      <c r="DL17" s="90"/>
      <c r="DM17" s="90"/>
      <c r="DN17" s="90"/>
      <c r="DO17" s="90"/>
      <c r="DP17" s="73"/>
      <c r="DQ17" s="73"/>
      <c r="DR17" s="73"/>
      <c r="DS17" s="73"/>
      <c r="DT17" s="73"/>
      <c r="DU17" s="73"/>
      <c r="DV17" s="74"/>
      <c r="DW17" s="74"/>
      <c r="DX17" s="74"/>
      <c r="DY17" s="74"/>
      <c r="DZ17" s="74"/>
      <c r="EA17" s="74"/>
      <c r="EB17" s="75"/>
      <c r="EC17" s="75"/>
      <c r="ED17" s="75"/>
      <c r="EE17" s="75"/>
      <c r="EF17" s="75"/>
      <c r="EG17" s="75"/>
      <c r="EH17" s="76"/>
      <c r="EI17" s="76"/>
      <c r="EJ17" s="76"/>
      <c r="EK17" s="76"/>
      <c r="EL17" s="76"/>
      <c r="EM17" s="76"/>
      <c r="EN17" s="77"/>
      <c r="EO17" s="77"/>
      <c r="EP17" s="77"/>
      <c r="EQ17" s="77"/>
      <c r="ER17" s="77"/>
      <c r="ES17" s="77"/>
      <c r="ET17" s="78"/>
      <c r="EU17" s="78"/>
      <c r="EV17" s="78"/>
      <c r="EW17" s="78"/>
      <c r="EX17" s="78"/>
      <c r="EY17" s="78"/>
      <c r="EZ17" s="79"/>
      <c r="FA17" s="79"/>
      <c r="FB17" s="79"/>
      <c r="FC17" s="79"/>
      <c r="FD17" s="79"/>
      <c r="FE17" s="79"/>
      <c r="FF17" s="80"/>
      <c r="FG17" s="80"/>
      <c r="FH17" s="80"/>
      <c r="FI17" s="80"/>
      <c r="FJ17" s="80"/>
      <c r="FK17" s="80"/>
      <c r="FL17" s="81"/>
      <c r="FM17" s="81"/>
      <c r="FN17" s="81"/>
      <c r="FO17" s="81"/>
      <c r="FP17" s="81"/>
      <c r="FQ17" s="81"/>
      <c r="FR17" s="82"/>
      <c r="FS17" s="82"/>
      <c r="FT17" s="82"/>
      <c r="FU17" s="82"/>
      <c r="FV17" s="82"/>
      <c r="FW17" s="82"/>
      <c r="FX17" s="83"/>
      <c r="FY17" s="83"/>
      <c r="FZ17" s="83"/>
      <c r="GA17" s="83"/>
      <c r="GB17" s="83"/>
      <c r="GC17" s="83"/>
      <c r="GD17" s="84"/>
      <c r="GE17" s="84"/>
      <c r="GF17" s="84"/>
      <c r="GG17" s="84"/>
      <c r="GH17" s="84"/>
      <c r="GI17" s="84"/>
      <c r="GJ17" s="85"/>
      <c r="GK17" s="85"/>
      <c r="GL17" s="85"/>
      <c r="GM17" s="85"/>
      <c r="GN17" s="85"/>
      <c r="GO17" s="85"/>
      <c r="GP17" s="86"/>
      <c r="GQ17" s="86"/>
      <c r="GR17" s="86"/>
      <c r="GS17" s="86"/>
      <c r="GT17" s="86"/>
      <c r="GU17" s="86"/>
      <c r="GV17" s="87"/>
      <c r="GW17" s="87"/>
      <c r="GX17" s="87"/>
      <c r="GY17" s="87"/>
      <c r="GZ17" s="87"/>
      <c r="HA17" s="87"/>
      <c r="HB17" s="88"/>
      <c r="HC17" s="88"/>
      <c r="HD17" s="88"/>
      <c r="HE17" s="88"/>
      <c r="HF17" s="88"/>
      <c r="HG17" s="88"/>
      <c r="HH17" s="89"/>
      <c r="HI17" s="89"/>
      <c r="HJ17" s="89"/>
      <c r="HK17" s="89"/>
      <c r="HL17" s="89"/>
      <c r="HM17" s="89"/>
      <c r="HN17" s="90"/>
      <c r="HO17" s="90"/>
      <c r="HP17" s="90"/>
      <c r="HQ17" s="90"/>
      <c r="HR17" s="90"/>
      <c r="HS17" s="90"/>
      <c r="HT17" s="69">
        <f t="shared" si="15"/>
        <v>0</v>
      </c>
      <c r="HU17" s="32">
        <f t="shared" si="33"/>
        <v>0</v>
      </c>
      <c r="HV17" s="32">
        <f t="shared" si="21"/>
        <v>0</v>
      </c>
      <c r="HW17" s="32">
        <f t="shared" si="22"/>
        <v>0</v>
      </c>
      <c r="HX17" s="32">
        <f t="shared" si="23"/>
        <v>0</v>
      </c>
      <c r="HY17" s="32">
        <f t="shared" si="24"/>
        <v>0</v>
      </c>
      <c r="HZ17" s="32">
        <f t="shared" si="25"/>
        <v>0</v>
      </c>
      <c r="IA17" s="32">
        <f t="shared" si="26"/>
        <v>0</v>
      </c>
      <c r="IB17" s="32">
        <f t="shared" si="35"/>
        <v>0</v>
      </c>
      <c r="IC17" s="32">
        <f t="shared" si="36"/>
        <v>0</v>
      </c>
      <c r="ID17" s="32">
        <f t="shared" si="37"/>
        <v>0</v>
      </c>
      <c r="IE17" s="32">
        <f t="shared" si="38"/>
        <v>0</v>
      </c>
      <c r="IF17" s="32">
        <f t="shared" si="39"/>
        <v>0</v>
      </c>
      <c r="IG17" s="32">
        <f t="shared" si="40"/>
        <v>0</v>
      </c>
      <c r="IH17" s="32">
        <f t="shared" si="41"/>
        <v>0</v>
      </c>
      <c r="II17" s="32">
        <f t="shared" si="42"/>
        <v>0</v>
      </c>
      <c r="IJ17" s="32">
        <f t="shared" si="43"/>
        <v>0</v>
      </c>
      <c r="IK17" s="32">
        <f t="shared" si="44"/>
        <v>0</v>
      </c>
      <c r="IL17" s="32">
        <f t="shared" si="45"/>
        <v>0</v>
      </c>
      <c r="IM17" s="32">
        <f t="shared" si="46"/>
        <v>0</v>
      </c>
      <c r="IN17" s="32">
        <f t="shared" si="47"/>
        <v>0</v>
      </c>
      <c r="IO17" s="32">
        <f t="shared" si="48"/>
        <v>0</v>
      </c>
      <c r="IP17" s="32">
        <f t="shared" si="49"/>
        <v>0</v>
      </c>
      <c r="IQ17" s="32">
        <f t="shared" si="50"/>
        <v>0</v>
      </c>
      <c r="IR17" s="32">
        <f t="shared" si="51"/>
        <v>0</v>
      </c>
      <c r="IS17" s="32">
        <f t="shared" si="52"/>
        <v>0</v>
      </c>
      <c r="IT17" s="32">
        <f t="shared" si="53"/>
        <v>0</v>
      </c>
      <c r="IU17" s="32">
        <f t="shared" si="54"/>
        <v>0</v>
      </c>
      <c r="IV17" s="32">
        <f t="shared" si="55"/>
        <v>0</v>
      </c>
      <c r="IW17" s="32">
        <f t="shared" si="56"/>
        <v>0</v>
      </c>
      <c r="IX17" s="32">
        <f t="shared" si="57"/>
        <v>0</v>
      </c>
      <c r="IY17" s="32">
        <f t="shared" si="58"/>
        <v>0</v>
      </c>
      <c r="IZ17" s="32">
        <f t="shared" si="59"/>
        <v>0</v>
      </c>
      <c r="JA17" s="32">
        <f t="shared" si="60"/>
        <v>0</v>
      </c>
      <c r="JB17" s="32">
        <f t="shared" si="61"/>
        <v>0</v>
      </c>
      <c r="JC17" s="32">
        <f t="shared" si="62"/>
        <v>0</v>
      </c>
      <c r="JD17" s="32">
        <f t="shared" si="63"/>
        <v>0</v>
      </c>
      <c r="JE17" s="32">
        <f t="shared" si="64"/>
        <v>0</v>
      </c>
      <c r="JF17" s="32">
        <f t="shared" si="65"/>
        <v>0</v>
      </c>
      <c r="JG17" s="32">
        <f t="shared" si="66"/>
        <v>0</v>
      </c>
      <c r="JH17" s="32">
        <f t="shared" si="67"/>
        <v>0</v>
      </c>
      <c r="JI17" s="32">
        <f t="shared" si="68"/>
        <v>0</v>
      </c>
      <c r="JJ17" s="32">
        <f t="shared" si="69"/>
        <v>0</v>
      </c>
      <c r="JK17" s="32">
        <f t="shared" si="70"/>
        <v>0</v>
      </c>
      <c r="JL17" s="32">
        <f t="shared" si="71"/>
        <v>0</v>
      </c>
      <c r="JM17" s="32">
        <f t="shared" si="72"/>
        <v>0</v>
      </c>
      <c r="JN17" s="32">
        <f t="shared" si="73"/>
        <v>0</v>
      </c>
      <c r="JO17" s="32">
        <f t="shared" si="74"/>
        <v>0</v>
      </c>
      <c r="JP17" s="32">
        <f t="shared" si="75"/>
        <v>0</v>
      </c>
      <c r="JQ17" s="32">
        <f t="shared" si="76"/>
        <v>0</v>
      </c>
      <c r="JR17" s="32">
        <f t="shared" si="77"/>
        <v>0</v>
      </c>
      <c r="JS17" s="32">
        <f t="shared" si="78"/>
        <v>0</v>
      </c>
      <c r="JT17" s="32">
        <f t="shared" si="79"/>
        <v>0</v>
      </c>
      <c r="JU17" s="32">
        <f t="shared" si="80"/>
        <v>0</v>
      </c>
      <c r="JV17" s="32">
        <f t="shared" si="81"/>
        <v>0</v>
      </c>
      <c r="JW17" s="32">
        <f t="shared" si="82"/>
        <v>0</v>
      </c>
      <c r="JX17" s="32">
        <f t="shared" si="83"/>
        <v>0</v>
      </c>
      <c r="JY17" s="32">
        <f t="shared" si="84"/>
        <v>0</v>
      </c>
      <c r="JZ17" s="32">
        <f t="shared" si="85"/>
        <v>0</v>
      </c>
      <c r="KA17" s="32">
        <f t="shared" si="86"/>
        <v>0</v>
      </c>
      <c r="KB17" s="32">
        <f t="shared" si="87"/>
        <v>0</v>
      </c>
      <c r="KC17" s="32">
        <f t="shared" si="88"/>
        <v>0</v>
      </c>
      <c r="KD17" s="32">
        <f t="shared" si="89"/>
        <v>0</v>
      </c>
      <c r="KE17" s="32">
        <f t="shared" si="90"/>
        <v>0</v>
      </c>
      <c r="KF17" s="32">
        <f t="shared" si="91"/>
        <v>0</v>
      </c>
      <c r="KG17" s="32">
        <f t="shared" si="92"/>
        <v>0</v>
      </c>
      <c r="KH17" s="32">
        <f t="shared" si="93"/>
        <v>0</v>
      </c>
      <c r="KI17" s="32">
        <f t="shared" si="94"/>
        <v>0</v>
      </c>
      <c r="KJ17" s="32">
        <f t="shared" si="95"/>
        <v>0</v>
      </c>
      <c r="KK17" s="32">
        <f t="shared" si="96"/>
        <v>0</v>
      </c>
      <c r="KL17" s="32">
        <f t="shared" si="97"/>
        <v>0</v>
      </c>
      <c r="KM17" s="32">
        <f t="shared" si="34"/>
        <v>0</v>
      </c>
      <c r="KN17" s="32">
        <f t="shared" si="18"/>
        <v>0</v>
      </c>
      <c r="KO17" s="32">
        <f t="shared" ca="1" si="27"/>
        <v>0</v>
      </c>
      <c r="KP17" s="32">
        <f t="shared" ca="1" si="27"/>
        <v>0</v>
      </c>
      <c r="KQ17" s="32">
        <f t="shared" ca="1" si="28"/>
        <v>0</v>
      </c>
      <c r="KR17" s="32">
        <f t="shared" ca="1" si="29"/>
        <v>0</v>
      </c>
      <c r="KS17" s="32">
        <f t="shared" ca="1" si="19"/>
        <v>0</v>
      </c>
      <c r="KT17" s="32">
        <f t="shared" ca="1" si="19"/>
        <v>0</v>
      </c>
      <c r="KU17" s="32">
        <f t="shared" ca="1" si="30"/>
        <v>0</v>
      </c>
      <c r="KV17" s="32">
        <f t="shared" ca="1" si="31"/>
        <v>0</v>
      </c>
      <c r="KW17" s="32">
        <f t="shared" ca="1" si="32"/>
        <v>0</v>
      </c>
    </row>
    <row r="18" spans="4:309" ht="20.100000000000001" customHeight="1">
      <c r="D18" s="67">
        <f>PROFLE!A12</f>
        <v>0</v>
      </c>
      <c r="E18" s="68">
        <f>PROFLE!B12</f>
        <v>0</v>
      </c>
      <c r="F18" s="71"/>
      <c r="G18" s="71"/>
      <c r="H18" s="71"/>
      <c r="I18" s="71"/>
      <c r="J18" s="71"/>
      <c r="K18" s="72"/>
      <c r="L18" s="73"/>
      <c r="M18" s="73"/>
      <c r="N18" s="73"/>
      <c r="O18" s="73"/>
      <c r="P18" s="73"/>
      <c r="Q18" s="73"/>
      <c r="R18" s="74"/>
      <c r="S18" s="74"/>
      <c r="T18" s="74"/>
      <c r="U18" s="74"/>
      <c r="V18" s="74"/>
      <c r="W18" s="74"/>
      <c r="X18" s="75"/>
      <c r="Y18" s="75"/>
      <c r="Z18" s="75"/>
      <c r="AA18" s="75"/>
      <c r="AB18" s="75"/>
      <c r="AC18" s="75"/>
      <c r="AD18" s="76"/>
      <c r="AE18" s="76"/>
      <c r="AF18" s="76"/>
      <c r="AG18" s="76"/>
      <c r="AH18" s="76"/>
      <c r="AI18" s="76"/>
      <c r="AJ18" s="77"/>
      <c r="AK18" s="77"/>
      <c r="AL18" s="77"/>
      <c r="AM18" s="77"/>
      <c r="AN18" s="77"/>
      <c r="AO18" s="77"/>
      <c r="AP18" s="78"/>
      <c r="AQ18" s="78"/>
      <c r="AR18" s="78"/>
      <c r="AS18" s="78"/>
      <c r="AT18" s="78"/>
      <c r="AU18" s="78"/>
      <c r="AV18" s="79"/>
      <c r="AW18" s="79"/>
      <c r="AX18" s="79"/>
      <c r="AY18" s="79"/>
      <c r="AZ18" s="79"/>
      <c r="BA18" s="79"/>
      <c r="BB18" s="80"/>
      <c r="BC18" s="80"/>
      <c r="BD18" s="80"/>
      <c r="BE18" s="80"/>
      <c r="BF18" s="80"/>
      <c r="BG18" s="80"/>
      <c r="BH18" s="81"/>
      <c r="BI18" s="81"/>
      <c r="BJ18" s="81"/>
      <c r="BK18" s="81"/>
      <c r="BL18" s="81"/>
      <c r="BM18" s="81"/>
      <c r="BN18" s="82"/>
      <c r="BO18" s="82"/>
      <c r="BP18" s="82"/>
      <c r="BQ18" s="82"/>
      <c r="BR18" s="82"/>
      <c r="BS18" s="82"/>
      <c r="BT18" s="83"/>
      <c r="BU18" s="83"/>
      <c r="BV18" s="83"/>
      <c r="BW18" s="83"/>
      <c r="BX18" s="83"/>
      <c r="BY18" s="83"/>
      <c r="BZ18" s="84"/>
      <c r="CA18" s="84"/>
      <c r="CB18" s="84"/>
      <c r="CC18" s="84"/>
      <c r="CD18" s="84"/>
      <c r="CE18" s="84"/>
      <c r="CF18" s="85"/>
      <c r="CG18" s="85"/>
      <c r="CH18" s="85"/>
      <c r="CI18" s="85"/>
      <c r="CJ18" s="85"/>
      <c r="CK18" s="85"/>
      <c r="CL18" s="86"/>
      <c r="CM18" s="86"/>
      <c r="CN18" s="86"/>
      <c r="CO18" s="86"/>
      <c r="CP18" s="86"/>
      <c r="CQ18" s="86"/>
      <c r="CR18" s="87"/>
      <c r="CS18" s="87"/>
      <c r="CT18" s="87"/>
      <c r="CU18" s="87"/>
      <c r="CV18" s="87"/>
      <c r="CW18" s="87"/>
      <c r="CX18" s="88"/>
      <c r="CY18" s="88"/>
      <c r="CZ18" s="88"/>
      <c r="DA18" s="88"/>
      <c r="DB18" s="88"/>
      <c r="DC18" s="88"/>
      <c r="DD18" s="89"/>
      <c r="DE18" s="89"/>
      <c r="DF18" s="89"/>
      <c r="DG18" s="89"/>
      <c r="DH18" s="89"/>
      <c r="DI18" s="89"/>
      <c r="DJ18" s="90"/>
      <c r="DK18" s="90"/>
      <c r="DL18" s="90"/>
      <c r="DM18" s="90"/>
      <c r="DN18" s="90"/>
      <c r="DO18" s="90"/>
      <c r="DP18" s="73"/>
      <c r="DQ18" s="73"/>
      <c r="DR18" s="73"/>
      <c r="DS18" s="73"/>
      <c r="DT18" s="73"/>
      <c r="DU18" s="73"/>
      <c r="DV18" s="74"/>
      <c r="DW18" s="74"/>
      <c r="DX18" s="74"/>
      <c r="DY18" s="74"/>
      <c r="DZ18" s="74"/>
      <c r="EA18" s="74"/>
      <c r="EB18" s="75"/>
      <c r="EC18" s="75"/>
      <c r="ED18" s="75"/>
      <c r="EE18" s="75"/>
      <c r="EF18" s="75"/>
      <c r="EG18" s="75"/>
      <c r="EH18" s="76"/>
      <c r="EI18" s="76"/>
      <c r="EJ18" s="76"/>
      <c r="EK18" s="76"/>
      <c r="EL18" s="76"/>
      <c r="EM18" s="76"/>
      <c r="EN18" s="77"/>
      <c r="EO18" s="77"/>
      <c r="EP18" s="77"/>
      <c r="EQ18" s="77"/>
      <c r="ER18" s="77"/>
      <c r="ES18" s="77"/>
      <c r="ET18" s="78"/>
      <c r="EU18" s="78"/>
      <c r="EV18" s="78"/>
      <c r="EW18" s="78"/>
      <c r="EX18" s="78"/>
      <c r="EY18" s="78"/>
      <c r="EZ18" s="79"/>
      <c r="FA18" s="79"/>
      <c r="FB18" s="79"/>
      <c r="FC18" s="79"/>
      <c r="FD18" s="79"/>
      <c r="FE18" s="79"/>
      <c r="FF18" s="80"/>
      <c r="FG18" s="80"/>
      <c r="FH18" s="80"/>
      <c r="FI18" s="80"/>
      <c r="FJ18" s="80"/>
      <c r="FK18" s="80"/>
      <c r="FL18" s="81"/>
      <c r="FM18" s="81"/>
      <c r="FN18" s="81"/>
      <c r="FO18" s="81"/>
      <c r="FP18" s="81"/>
      <c r="FQ18" s="81"/>
      <c r="FR18" s="82"/>
      <c r="FS18" s="82"/>
      <c r="FT18" s="82"/>
      <c r="FU18" s="82"/>
      <c r="FV18" s="82"/>
      <c r="FW18" s="82"/>
      <c r="FX18" s="83"/>
      <c r="FY18" s="83"/>
      <c r="FZ18" s="83"/>
      <c r="GA18" s="83"/>
      <c r="GB18" s="83"/>
      <c r="GC18" s="83"/>
      <c r="GD18" s="84"/>
      <c r="GE18" s="84"/>
      <c r="GF18" s="84"/>
      <c r="GG18" s="84"/>
      <c r="GH18" s="84"/>
      <c r="GI18" s="84"/>
      <c r="GJ18" s="85"/>
      <c r="GK18" s="85"/>
      <c r="GL18" s="85"/>
      <c r="GM18" s="85"/>
      <c r="GN18" s="85"/>
      <c r="GO18" s="85"/>
      <c r="GP18" s="86"/>
      <c r="GQ18" s="86"/>
      <c r="GR18" s="86"/>
      <c r="GS18" s="86"/>
      <c r="GT18" s="86"/>
      <c r="GU18" s="86"/>
      <c r="GV18" s="87"/>
      <c r="GW18" s="87"/>
      <c r="GX18" s="87"/>
      <c r="GY18" s="87"/>
      <c r="GZ18" s="87"/>
      <c r="HA18" s="87"/>
      <c r="HB18" s="88"/>
      <c r="HC18" s="88"/>
      <c r="HD18" s="88"/>
      <c r="HE18" s="88"/>
      <c r="HF18" s="88"/>
      <c r="HG18" s="88"/>
      <c r="HH18" s="89"/>
      <c r="HI18" s="89"/>
      <c r="HJ18" s="89"/>
      <c r="HK18" s="89"/>
      <c r="HL18" s="89"/>
      <c r="HM18" s="89"/>
      <c r="HN18" s="90"/>
      <c r="HO18" s="90"/>
      <c r="HP18" s="90"/>
      <c r="HQ18" s="90"/>
      <c r="HR18" s="90"/>
      <c r="HS18" s="90"/>
      <c r="HT18" s="69">
        <f t="shared" si="15"/>
        <v>0</v>
      </c>
      <c r="HU18" s="32">
        <f t="shared" si="33"/>
        <v>0</v>
      </c>
      <c r="HV18" s="32">
        <f t="shared" si="21"/>
        <v>0</v>
      </c>
      <c r="HW18" s="32">
        <f t="shared" si="22"/>
        <v>0</v>
      </c>
      <c r="HX18" s="32">
        <f t="shared" si="23"/>
        <v>0</v>
      </c>
      <c r="HY18" s="32">
        <f t="shared" si="24"/>
        <v>0</v>
      </c>
      <c r="HZ18" s="32">
        <f t="shared" si="25"/>
        <v>0</v>
      </c>
      <c r="IA18" s="32">
        <f t="shared" si="26"/>
        <v>0</v>
      </c>
      <c r="IB18" s="32">
        <f t="shared" si="35"/>
        <v>0</v>
      </c>
      <c r="IC18" s="32">
        <f t="shared" si="36"/>
        <v>0</v>
      </c>
      <c r="ID18" s="32">
        <f t="shared" si="37"/>
        <v>0</v>
      </c>
      <c r="IE18" s="32">
        <f t="shared" si="38"/>
        <v>0</v>
      </c>
      <c r="IF18" s="32">
        <f t="shared" si="39"/>
        <v>0</v>
      </c>
      <c r="IG18" s="32">
        <f t="shared" si="40"/>
        <v>0</v>
      </c>
      <c r="IH18" s="32">
        <f t="shared" si="41"/>
        <v>0</v>
      </c>
      <c r="II18" s="32">
        <f t="shared" si="42"/>
        <v>0</v>
      </c>
      <c r="IJ18" s="32">
        <f t="shared" si="43"/>
        <v>0</v>
      </c>
      <c r="IK18" s="32">
        <f t="shared" si="44"/>
        <v>0</v>
      </c>
      <c r="IL18" s="32">
        <f t="shared" si="45"/>
        <v>0</v>
      </c>
      <c r="IM18" s="32">
        <f t="shared" si="46"/>
        <v>0</v>
      </c>
      <c r="IN18" s="32">
        <f t="shared" si="47"/>
        <v>0</v>
      </c>
      <c r="IO18" s="32">
        <f t="shared" si="48"/>
        <v>0</v>
      </c>
      <c r="IP18" s="32">
        <f t="shared" si="49"/>
        <v>0</v>
      </c>
      <c r="IQ18" s="32">
        <f t="shared" si="50"/>
        <v>0</v>
      </c>
      <c r="IR18" s="32">
        <f t="shared" si="51"/>
        <v>0</v>
      </c>
      <c r="IS18" s="32">
        <f t="shared" si="52"/>
        <v>0</v>
      </c>
      <c r="IT18" s="32">
        <f t="shared" si="53"/>
        <v>0</v>
      </c>
      <c r="IU18" s="32">
        <f t="shared" si="54"/>
        <v>0</v>
      </c>
      <c r="IV18" s="32">
        <f t="shared" si="55"/>
        <v>0</v>
      </c>
      <c r="IW18" s="32">
        <f t="shared" si="56"/>
        <v>0</v>
      </c>
      <c r="IX18" s="32">
        <f t="shared" si="57"/>
        <v>0</v>
      </c>
      <c r="IY18" s="32">
        <f t="shared" si="58"/>
        <v>0</v>
      </c>
      <c r="IZ18" s="32">
        <f t="shared" si="59"/>
        <v>0</v>
      </c>
      <c r="JA18" s="32">
        <f t="shared" si="60"/>
        <v>0</v>
      </c>
      <c r="JB18" s="32">
        <f t="shared" si="61"/>
        <v>0</v>
      </c>
      <c r="JC18" s="32">
        <f t="shared" si="62"/>
        <v>0</v>
      </c>
      <c r="JD18" s="32">
        <f t="shared" si="63"/>
        <v>0</v>
      </c>
      <c r="JE18" s="32">
        <f t="shared" si="64"/>
        <v>0</v>
      </c>
      <c r="JF18" s="32">
        <f t="shared" si="65"/>
        <v>0</v>
      </c>
      <c r="JG18" s="32">
        <f t="shared" si="66"/>
        <v>0</v>
      </c>
      <c r="JH18" s="32">
        <f t="shared" si="67"/>
        <v>0</v>
      </c>
      <c r="JI18" s="32">
        <f t="shared" si="68"/>
        <v>0</v>
      </c>
      <c r="JJ18" s="32">
        <f t="shared" si="69"/>
        <v>0</v>
      </c>
      <c r="JK18" s="32">
        <f t="shared" si="70"/>
        <v>0</v>
      </c>
      <c r="JL18" s="32">
        <f t="shared" si="71"/>
        <v>0</v>
      </c>
      <c r="JM18" s="32">
        <f t="shared" si="72"/>
        <v>0</v>
      </c>
      <c r="JN18" s="32">
        <f t="shared" si="73"/>
        <v>0</v>
      </c>
      <c r="JO18" s="32">
        <f t="shared" si="74"/>
        <v>0</v>
      </c>
      <c r="JP18" s="32">
        <f t="shared" si="75"/>
        <v>0</v>
      </c>
      <c r="JQ18" s="32">
        <f t="shared" si="76"/>
        <v>0</v>
      </c>
      <c r="JR18" s="32">
        <f t="shared" si="77"/>
        <v>0</v>
      </c>
      <c r="JS18" s="32">
        <f t="shared" si="78"/>
        <v>0</v>
      </c>
      <c r="JT18" s="32">
        <f t="shared" si="79"/>
        <v>0</v>
      </c>
      <c r="JU18" s="32">
        <f t="shared" si="80"/>
        <v>0</v>
      </c>
      <c r="JV18" s="32">
        <f t="shared" si="81"/>
        <v>0</v>
      </c>
      <c r="JW18" s="32">
        <f t="shared" si="82"/>
        <v>0</v>
      </c>
      <c r="JX18" s="32">
        <f t="shared" si="83"/>
        <v>0</v>
      </c>
      <c r="JY18" s="32">
        <f t="shared" si="84"/>
        <v>0</v>
      </c>
      <c r="JZ18" s="32">
        <f t="shared" si="85"/>
        <v>0</v>
      </c>
      <c r="KA18" s="32">
        <f t="shared" si="86"/>
        <v>0</v>
      </c>
      <c r="KB18" s="32">
        <f t="shared" si="87"/>
        <v>0</v>
      </c>
      <c r="KC18" s="32">
        <f t="shared" si="88"/>
        <v>0</v>
      </c>
      <c r="KD18" s="32">
        <f t="shared" si="89"/>
        <v>0</v>
      </c>
      <c r="KE18" s="32">
        <f t="shared" si="90"/>
        <v>0</v>
      </c>
      <c r="KF18" s="32">
        <f t="shared" si="91"/>
        <v>0</v>
      </c>
      <c r="KG18" s="32">
        <f t="shared" si="92"/>
        <v>0</v>
      </c>
      <c r="KH18" s="32">
        <f t="shared" si="93"/>
        <v>0</v>
      </c>
      <c r="KI18" s="32">
        <f t="shared" si="94"/>
        <v>0</v>
      </c>
      <c r="KJ18" s="32">
        <f t="shared" si="95"/>
        <v>0</v>
      </c>
      <c r="KK18" s="32">
        <f t="shared" si="96"/>
        <v>0</v>
      </c>
      <c r="KL18" s="32">
        <f t="shared" si="97"/>
        <v>0</v>
      </c>
      <c r="KM18" s="32">
        <f t="shared" si="34"/>
        <v>0</v>
      </c>
      <c r="KN18" s="32">
        <f t="shared" si="18"/>
        <v>0</v>
      </c>
      <c r="KO18" s="32">
        <f t="shared" ca="1" si="27"/>
        <v>0</v>
      </c>
      <c r="KP18" s="32">
        <f t="shared" ca="1" si="27"/>
        <v>0</v>
      </c>
      <c r="KQ18" s="32">
        <f t="shared" ca="1" si="28"/>
        <v>0</v>
      </c>
      <c r="KR18" s="32">
        <f t="shared" ca="1" si="29"/>
        <v>0</v>
      </c>
      <c r="KS18" s="32">
        <f t="shared" ca="1" si="19"/>
        <v>0</v>
      </c>
      <c r="KT18" s="32">
        <f t="shared" ca="1" si="19"/>
        <v>0</v>
      </c>
      <c r="KU18" s="32">
        <f t="shared" ca="1" si="30"/>
        <v>0</v>
      </c>
      <c r="KV18" s="32">
        <f t="shared" ca="1" si="31"/>
        <v>0</v>
      </c>
      <c r="KW18" s="32">
        <f t="shared" ca="1" si="32"/>
        <v>0</v>
      </c>
    </row>
    <row r="19" spans="4:309" ht="20.100000000000001" customHeight="1">
      <c r="D19" s="67">
        <f>PROFLE!A13</f>
        <v>0</v>
      </c>
      <c r="E19" s="68">
        <f>PROFLE!B13</f>
        <v>0</v>
      </c>
      <c r="F19" s="71"/>
      <c r="G19" s="71"/>
      <c r="H19" s="71"/>
      <c r="I19" s="71"/>
      <c r="J19" s="71"/>
      <c r="K19" s="72"/>
      <c r="L19" s="73"/>
      <c r="M19" s="73"/>
      <c r="N19" s="73"/>
      <c r="O19" s="73"/>
      <c r="P19" s="73"/>
      <c r="Q19" s="73"/>
      <c r="R19" s="74"/>
      <c r="S19" s="74"/>
      <c r="T19" s="74"/>
      <c r="U19" s="74"/>
      <c r="V19" s="74"/>
      <c r="W19" s="74"/>
      <c r="X19" s="75"/>
      <c r="Y19" s="75"/>
      <c r="Z19" s="75"/>
      <c r="AA19" s="75"/>
      <c r="AB19" s="75"/>
      <c r="AC19" s="75"/>
      <c r="AD19" s="76"/>
      <c r="AE19" s="76"/>
      <c r="AF19" s="76"/>
      <c r="AG19" s="76"/>
      <c r="AH19" s="76"/>
      <c r="AI19" s="76"/>
      <c r="AJ19" s="77"/>
      <c r="AK19" s="77"/>
      <c r="AL19" s="77"/>
      <c r="AM19" s="77"/>
      <c r="AN19" s="77"/>
      <c r="AO19" s="77"/>
      <c r="AP19" s="78"/>
      <c r="AQ19" s="78"/>
      <c r="AR19" s="78"/>
      <c r="AS19" s="78"/>
      <c r="AT19" s="78"/>
      <c r="AU19" s="78"/>
      <c r="AV19" s="79"/>
      <c r="AW19" s="79"/>
      <c r="AX19" s="79"/>
      <c r="AY19" s="79"/>
      <c r="AZ19" s="79"/>
      <c r="BA19" s="79"/>
      <c r="BB19" s="80"/>
      <c r="BC19" s="80"/>
      <c r="BD19" s="80"/>
      <c r="BE19" s="80"/>
      <c r="BF19" s="80"/>
      <c r="BG19" s="80"/>
      <c r="BH19" s="81"/>
      <c r="BI19" s="81"/>
      <c r="BJ19" s="81"/>
      <c r="BK19" s="81"/>
      <c r="BL19" s="81"/>
      <c r="BM19" s="81"/>
      <c r="BN19" s="82"/>
      <c r="BO19" s="82"/>
      <c r="BP19" s="82"/>
      <c r="BQ19" s="82"/>
      <c r="BR19" s="82"/>
      <c r="BS19" s="82"/>
      <c r="BT19" s="83"/>
      <c r="BU19" s="83"/>
      <c r="BV19" s="83"/>
      <c r="BW19" s="83"/>
      <c r="BX19" s="83"/>
      <c r="BY19" s="83"/>
      <c r="BZ19" s="84"/>
      <c r="CA19" s="84"/>
      <c r="CB19" s="84"/>
      <c r="CC19" s="84"/>
      <c r="CD19" s="84"/>
      <c r="CE19" s="84"/>
      <c r="CF19" s="85"/>
      <c r="CG19" s="85"/>
      <c r="CH19" s="85"/>
      <c r="CI19" s="85"/>
      <c r="CJ19" s="85"/>
      <c r="CK19" s="85"/>
      <c r="CL19" s="86"/>
      <c r="CM19" s="86"/>
      <c r="CN19" s="86"/>
      <c r="CO19" s="86"/>
      <c r="CP19" s="86"/>
      <c r="CQ19" s="86"/>
      <c r="CR19" s="87"/>
      <c r="CS19" s="87"/>
      <c r="CT19" s="87"/>
      <c r="CU19" s="87"/>
      <c r="CV19" s="87"/>
      <c r="CW19" s="87"/>
      <c r="CX19" s="88"/>
      <c r="CY19" s="88"/>
      <c r="CZ19" s="88"/>
      <c r="DA19" s="88"/>
      <c r="DB19" s="88"/>
      <c r="DC19" s="88"/>
      <c r="DD19" s="89"/>
      <c r="DE19" s="89"/>
      <c r="DF19" s="89"/>
      <c r="DG19" s="89"/>
      <c r="DH19" s="89"/>
      <c r="DI19" s="89"/>
      <c r="DJ19" s="90"/>
      <c r="DK19" s="90"/>
      <c r="DL19" s="90"/>
      <c r="DM19" s="90"/>
      <c r="DN19" s="90"/>
      <c r="DO19" s="90"/>
      <c r="DP19" s="73"/>
      <c r="DQ19" s="73"/>
      <c r="DR19" s="73"/>
      <c r="DS19" s="73"/>
      <c r="DT19" s="73"/>
      <c r="DU19" s="73"/>
      <c r="DV19" s="74"/>
      <c r="DW19" s="74"/>
      <c r="DX19" s="74"/>
      <c r="DY19" s="74"/>
      <c r="DZ19" s="74"/>
      <c r="EA19" s="74"/>
      <c r="EB19" s="75"/>
      <c r="EC19" s="75"/>
      <c r="ED19" s="75"/>
      <c r="EE19" s="75"/>
      <c r="EF19" s="75"/>
      <c r="EG19" s="75"/>
      <c r="EH19" s="76"/>
      <c r="EI19" s="76"/>
      <c r="EJ19" s="76"/>
      <c r="EK19" s="76"/>
      <c r="EL19" s="76"/>
      <c r="EM19" s="76"/>
      <c r="EN19" s="77"/>
      <c r="EO19" s="77"/>
      <c r="EP19" s="77"/>
      <c r="EQ19" s="77"/>
      <c r="ER19" s="77"/>
      <c r="ES19" s="77"/>
      <c r="ET19" s="78"/>
      <c r="EU19" s="78"/>
      <c r="EV19" s="78"/>
      <c r="EW19" s="78"/>
      <c r="EX19" s="78"/>
      <c r="EY19" s="78"/>
      <c r="EZ19" s="79"/>
      <c r="FA19" s="79"/>
      <c r="FB19" s="79"/>
      <c r="FC19" s="79"/>
      <c r="FD19" s="79"/>
      <c r="FE19" s="79"/>
      <c r="FF19" s="80"/>
      <c r="FG19" s="80"/>
      <c r="FH19" s="80"/>
      <c r="FI19" s="80"/>
      <c r="FJ19" s="80"/>
      <c r="FK19" s="80"/>
      <c r="FL19" s="81"/>
      <c r="FM19" s="81"/>
      <c r="FN19" s="81"/>
      <c r="FO19" s="81"/>
      <c r="FP19" s="81"/>
      <c r="FQ19" s="81"/>
      <c r="FR19" s="82"/>
      <c r="FS19" s="82"/>
      <c r="FT19" s="82"/>
      <c r="FU19" s="82"/>
      <c r="FV19" s="82"/>
      <c r="FW19" s="82"/>
      <c r="FX19" s="83"/>
      <c r="FY19" s="83"/>
      <c r="FZ19" s="83"/>
      <c r="GA19" s="83"/>
      <c r="GB19" s="83"/>
      <c r="GC19" s="83"/>
      <c r="GD19" s="84"/>
      <c r="GE19" s="84"/>
      <c r="GF19" s="84"/>
      <c r="GG19" s="84"/>
      <c r="GH19" s="84"/>
      <c r="GI19" s="84"/>
      <c r="GJ19" s="85"/>
      <c r="GK19" s="85"/>
      <c r="GL19" s="85"/>
      <c r="GM19" s="85"/>
      <c r="GN19" s="85"/>
      <c r="GO19" s="85"/>
      <c r="GP19" s="86"/>
      <c r="GQ19" s="86"/>
      <c r="GR19" s="86"/>
      <c r="GS19" s="86"/>
      <c r="GT19" s="86"/>
      <c r="GU19" s="86"/>
      <c r="GV19" s="87"/>
      <c r="GW19" s="87"/>
      <c r="GX19" s="87"/>
      <c r="GY19" s="87"/>
      <c r="GZ19" s="87"/>
      <c r="HA19" s="87"/>
      <c r="HB19" s="88"/>
      <c r="HC19" s="88"/>
      <c r="HD19" s="88"/>
      <c r="HE19" s="88"/>
      <c r="HF19" s="88"/>
      <c r="HG19" s="88"/>
      <c r="HH19" s="89"/>
      <c r="HI19" s="89"/>
      <c r="HJ19" s="89"/>
      <c r="HK19" s="89"/>
      <c r="HL19" s="89"/>
      <c r="HM19" s="89"/>
      <c r="HN19" s="90"/>
      <c r="HO19" s="90"/>
      <c r="HP19" s="90"/>
      <c r="HQ19" s="90"/>
      <c r="HR19" s="90"/>
      <c r="HS19" s="90"/>
      <c r="HT19" s="69">
        <f t="shared" si="15"/>
        <v>0</v>
      </c>
      <c r="HU19" s="32">
        <f t="shared" si="33"/>
        <v>0</v>
      </c>
      <c r="HV19" s="32">
        <f t="shared" si="21"/>
        <v>0</v>
      </c>
      <c r="HW19" s="32">
        <f t="shared" si="22"/>
        <v>0</v>
      </c>
      <c r="HX19" s="32">
        <f t="shared" si="23"/>
        <v>0</v>
      </c>
      <c r="HY19" s="32">
        <f t="shared" si="24"/>
        <v>0</v>
      </c>
      <c r="HZ19" s="32">
        <f t="shared" si="25"/>
        <v>0</v>
      </c>
      <c r="IA19" s="32">
        <f t="shared" si="26"/>
        <v>0</v>
      </c>
      <c r="IB19" s="32">
        <f t="shared" si="35"/>
        <v>0</v>
      </c>
      <c r="IC19" s="32">
        <f t="shared" si="36"/>
        <v>0</v>
      </c>
      <c r="ID19" s="32">
        <f t="shared" si="37"/>
        <v>0</v>
      </c>
      <c r="IE19" s="32">
        <f t="shared" si="38"/>
        <v>0</v>
      </c>
      <c r="IF19" s="32">
        <f t="shared" si="39"/>
        <v>0</v>
      </c>
      <c r="IG19" s="32">
        <f t="shared" si="40"/>
        <v>0</v>
      </c>
      <c r="IH19" s="32">
        <f t="shared" si="41"/>
        <v>0</v>
      </c>
      <c r="II19" s="32">
        <f t="shared" si="42"/>
        <v>0</v>
      </c>
      <c r="IJ19" s="32">
        <f t="shared" si="43"/>
        <v>0</v>
      </c>
      <c r="IK19" s="32">
        <f t="shared" si="44"/>
        <v>0</v>
      </c>
      <c r="IL19" s="32">
        <f t="shared" si="45"/>
        <v>0</v>
      </c>
      <c r="IM19" s="32">
        <f t="shared" si="46"/>
        <v>0</v>
      </c>
      <c r="IN19" s="32">
        <f t="shared" si="47"/>
        <v>0</v>
      </c>
      <c r="IO19" s="32">
        <f t="shared" si="48"/>
        <v>0</v>
      </c>
      <c r="IP19" s="32">
        <f t="shared" si="49"/>
        <v>0</v>
      </c>
      <c r="IQ19" s="32">
        <f t="shared" si="50"/>
        <v>0</v>
      </c>
      <c r="IR19" s="32">
        <f t="shared" si="51"/>
        <v>0</v>
      </c>
      <c r="IS19" s="32">
        <f t="shared" si="52"/>
        <v>0</v>
      </c>
      <c r="IT19" s="32">
        <f t="shared" si="53"/>
        <v>0</v>
      </c>
      <c r="IU19" s="32">
        <f t="shared" si="54"/>
        <v>0</v>
      </c>
      <c r="IV19" s="32">
        <f t="shared" si="55"/>
        <v>0</v>
      </c>
      <c r="IW19" s="32">
        <f t="shared" si="56"/>
        <v>0</v>
      </c>
      <c r="IX19" s="32">
        <f t="shared" si="57"/>
        <v>0</v>
      </c>
      <c r="IY19" s="32">
        <f t="shared" si="58"/>
        <v>0</v>
      </c>
      <c r="IZ19" s="32">
        <f t="shared" si="59"/>
        <v>0</v>
      </c>
      <c r="JA19" s="32">
        <f t="shared" si="60"/>
        <v>0</v>
      </c>
      <c r="JB19" s="32">
        <f t="shared" si="61"/>
        <v>0</v>
      </c>
      <c r="JC19" s="32">
        <f t="shared" si="62"/>
        <v>0</v>
      </c>
      <c r="JD19" s="32">
        <f t="shared" si="63"/>
        <v>0</v>
      </c>
      <c r="JE19" s="32">
        <f t="shared" si="64"/>
        <v>0</v>
      </c>
      <c r="JF19" s="32">
        <f t="shared" si="65"/>
        <v>0</v>
      </c>
      <c r="JG19" s="32">
        <f t="shared" si="66"/>
        <v>0</v>
      </c>
      <c r="JH19" s="32">
        <f t="shared" si="67"/>
        <v>0</v>
      </c>
      <c r="JI19" s="32">
        <f t="shared" si="68"/>
        <v>0</v>
      </c>
      <c r="JJ19" s="32">
        <f t="shared" si="69"/>
        <v>0</v>
      </c>
      <c r="JK19" s="32">
        <f t="shared" si="70"/>
        <v>0</v>
      </c>
      <c r="JL19" s="32">
        <f t="shared" si="71"/>
        <v>0</v>
      </c>
      <c r="JM19" s="32">
        <f t="shared" si="72"/>
        <v>0</v>
      </c>
      <c r="JN19" s="32">
        <f t="shared" si="73"/>
        <v>0</v>
      </c>
      <c r="JO19" s="32">
        <f t="shared" si="74"/>
        <v>0</v>
      </c>
      <c r="JP19" s="32">
        <f t="shared" si="75"/>
        <v>0</v>
      </c>
      <c r="JQ19" s="32">
        <f t="shared" si="76"/>
        <v>0</v>
      </c>
      <c r="JR19" s="32">
        <f t="shared" si="77"/>
        <v>0</v>
      </c>
      <c r="JS19" s="32">
        <f t="shared" si="78"/>
        <v>0</v>
      </c>
      <c r="JT19" s="32">
        <f t="shared" si="79"/>
        <v>0</v>
      </c>
      <c r="JU19" s="32">
        <f t="shared" si="80"/>
        <v>0</v>
      </c>
      <c r="JV19" s="32">
        <f t="shared" si="81"/>
        <v>0</v>
      </c>
      <c r="JW19" s="32">
        <f t="shared" si="82"/>
        <v>0</v>
      </c>
      <c r="JX19" s="32">
        <f t="shared" si="83"/>
        <v>0</v>
      </c>
      <c r="JY19" s="32">
        <f t="shared" si="84"/>
        <v>0</v>
      </c>
      <c r="JZ19" s="32">
        <f t="shared" si="85"/>
        <v>0</v>
      </c>
      <c r="KA19" s="32">
        <f t="shared" si="86"/>
        <v>0</v>
      </c>
      <c r="KB19" s="32">
        <f t="shared" si="87"/>
        <v>0</v>
      </c>
      <c r="KC19" s="32">
        <f t="shared" si="88"/>
        <v>0</v>
      </c>
      <c r="KD19" s="32">
        <f t="shared" si="89"/>
        <v>0</v>
      </c>
      <c r="KE19" s="32">
        <f t="shared" si="90"/>
        <v>0</v>
      </c>
      <c r="KF19" s="32">
        <f t="shared" si="91"/>
        <v>0</v>
      </c>
      <c r="KG19" s="32">
        <f t="shared" si="92"/>
        <v>0</v>
      </c>
      <c r="KH19" s="32">
        <f t="shared" si="93"/>
        <v>0</v>
      </c>
      <c r="KI19" s="32">
        <f t="shared" si="94"/>
        <v>0</v>
      </c>
      <c r="KJ19" s="32">
        <f t="shared" si="95"/>
        <v>0</v>
      </c>
      <c r="KK19" s="32">
        <f t="shared" si="96"/>
        <v>0</v>
      </c>
      <c r="KL19" s="32">
        <f t="shared" si="97"/>
        <v>0</v>
      </c>
      <c r="KM19" s="32">
        <f t="shared" si="34"/>
        <v>0</v>
      </c>
      <c r="KN19" s="32">
        <f t="shared" si="18"/>
        <v>0</v>
      </c>
      <c r="KO19" s="32">
        <f t="shared" ca="1" si="27"/>
        <v>0</v>
      </c>
      <c r="KP19" s="32">
        <f t="shared" ca="1" si="27"/>
        <v>0</v>
      </c>
      <c r="KQ19" s="32">
        <f t="shared" ca="1" si="28"/>
        <v>0</v>
      </c>
      <c r="KR19" s="32">
        <f t="shared" ca="1" si="29"/>
        <v>0</v>
      </c>
      <c r="KS19" s="32">
        <f t="shared" ca="1" si="19"/>
        <v>0</v>
      </c>
      <c r="KT19" s="32">
        <f t="shared" ca="1" si="19"/>
        <v>0</v>
      </c>
      <c r="KU19" s="32">
        <f t="shared" ca="1" si="30"/>
        <v>0</v>
      </c>
      <c r="KV19" s="32">
        <f t="shared" ca="1" si="31"/>
        <v>0</v>
      </c>
      <c r="KW19" s="32">
        <f t="shared" ca="1" si="32"/>
        <v>0</v>
      </c>
    </row>
    <row r="20" spans="4:309" ht="20.100000000000001" customHeight="1">
      <c r="D20" s="67">
        <f>PROFLE!A14</f>
        <v>0</v>
      </c>
      <c r="E20" s="68">
        <f>PROFLE!B14</f>
        <v>0</v>
      </c>
      <c r="F20" s="71"/>
      <c r="G20" s="71"/>
      <c r="H20" s="71"/>
      <c r="I20" s="71"/>
      <c r="J20" s="71"/>
      <c r="K20" s="72"/>
      <c r="L20" s="73"/>
      <c r="M20" s="73"/>
      <c r="N20" s="73"/>
      <c r="O20" s="73"/>
      <c r="P20" s="73"/>
      <c r="Q20" s="73"/>
      <c r="R20" s="74"/>
      <c r="S20" s="74"/>
      <c r="T20" s="74"/>
      <c r="U20" s="74"/>
      <c r="V20" s="74"/>
      <c r="W20" s="74"/>
      <c r="X20" s="75"/>
      <c r="Y20" s="75"/>
      <c r="Z20" s="75"/>
      <c r="AA20" s="75"/>
      <c r="AB20" s="75"/>
      <c r="AC20" s="75"/>
      <c r="AD20" s="76"/>
      <c r="AE20" s="76"/>
      <c r="AF20" s="76"/>
      <c r="AG20" s="76"/>
      <c r="AH20" s="76"/>
      <c r="AI20" s="76"/>
      <c r="AJ20" s="77"/>
      <c r="AK20" s="77"/>
      <c r="AL20" s="77"/>
      <c r="AM20" s="77"/>
      <c r="AN20" s="77"/>
      <c r="AO20" s="77"/>
      <c r="AP20" s="78"/>
      <c r="AQ20" s="78"/>
      <c r="AR20" s="78"/>
      <c r="AS20" s="78"/>
      <c r="AT20" s="78"/>
      <c r="AU20" s="78"/>
      <c r="AV20" s="79"/>
      <c r="AW20" s="79"/>
      <c r="AX20" s="79"/>
      <c r="AY20" s="79"/>
      <c r="AZ20" s="79"/>
      <c r="BA20" s="79"/>
      <c r="BB20" s="80"/>
      <c r="BC20" s="80"/>
      <c r="BD20" s="80"/>
      <c r="BE20" s="80"/>
      <c r="BF20" s="80"/>
      <c r="BG20" s="80"/>
      <c r="BH20" s="81"/>
      <c r="BI20" s="81"/>
      <c r="BJ20" s="81"/>
      <c r="BK20" s="81"/>
      <c r="BL20" s="81"/>
      <c r="BM20" s="81"/>
      <c r="BN20" s="82"/>
      <c r="BO20" s="82"/>
      <c r="BP20" s="82"/>
      <c r="BQ20" s="82"/>
      <c r="BR20" s="82"/>
      <c r="BS20" s="82"/>
      <c r="BT20" s="83"/>
      <c r="BU20" s="83"/>
      <c r="BV20" s="83"/>
      <c r="BW20" s="83"/>
      <c r="BX20" s="83"/>
      <c r="BY20" s="83"/>
      <c r="BZ20" s="84"/>
      <c r="CA20" s="84"/>
      <c r="CB20" s="84"/>
      <c r="CC20" s="84"/>
      <c r="CD20" s="84"/>
      <c r="CE20" s="84"/>
      <c r="CF20" s="85"/>
      <c r="CG20" s="85"/>
      <c r="CH20" s="85"/>
      <c r="CI20" s="85"/>
      <c r="CJ20" s="85"/>
      <c r="CK20" s="85"/>
      <c r="CL20" s="86"/>
      <c r="CM20" s="86"/>
      <c r="CN20" s="86"/>
      <c r="CO20" s="86"/>
      <c r="CP20" s="86"/>
      <c r="CQ20" s="86"/>
      <c r="CR20" s="87"/>
      <c r="CS20" s="87"/>
      <c r="CT20" s="87"/>
      <c r="CU20" s="87"/>
      <c r="CV20" s="87"/>
      <c r="CW20" s="87"/>
      <c r="CX20" s="88"/>
      <c r="CY20" s="88"/>
      <c r="CZ20" s="88"/>
      <c r="DA20" s="88"/>
      <c r="DB20" s="88"/>
      <c r="DC20" s="88"/>
      <c r="DD20" s="89"/>
      <c r="DE20" s="89"/>
      <c r="DF20" s="89"/>
      <c r="DG20" s="89"/>
      <c r="DH20" s="89"/>
      <c r="DI20" s="89"/>
      <c r="DJ20" s="90"/>
      <c r="DK20" s="90"/>
      <c r="DL20" s="90"/>
      <c r="DM20" s="90"/>
      <c r="DN20" s="90"/>
      <c r="DO20" s="90"/>
      <c r="DP20" s="73"/>
      <c r="DQ20" s="73"/>
      <c r="DR20" s="73"/>
      <c r="DS20" s="73"/>
      <c r="DT20" s="73"/>
      <c r="DU20" s="73"/>
      <c r="DV20" s="74"/>
      <c r="DW20" s="74"/>
      <c r="DX20" s="74"/>
      <c r="DY20" s="74"/>
      <c r="DZ20" s="74"/>
      <c r="EA20" s="74"/>
      <c r="EB20" s="75"/>
      <c r="EC20" s="75"/>
      <c r="ED20" s="75"/>
      <c r="EE20" s="75"/>
      <c r="EF20" s="75"/>
      <c r="EG20" s="75"/>
      <c r="EH20" s="76"/>
      <c r="EI20" s="76"/>
      <c r="EJ20" s="76"/>
      <c r="EK20" s="76"/>
      <c r="EL20" s="76"/>
      <c r="EM20" s="76"/>
      <c r="EN20" s="77"/>
      <c r="EO20" s="77"/>
      <c r="EP20" s="77"/>
      <c r="EQ20" s="77"/>
      <c r="ER20" s="77"/>
      <c r="ES20" s="77"/>
      <c r="ET20" s="78"/>
      <c r="EU20" s="78"/>
      <c r="EV20" s="78"/>
      <c r="EW20" s="78"/>
      <c r="EX20" s="78"/>
      <c r="EY20" s="78"/>
      <c r="EZ20" s="79"/>
      <c r="FA20" s="79"/>
      <c r="FB20" s="79"/>
      <c r="FC20" s="79"/>
      <c r="FD20" s="79"/>
      <c r="FE20" s="79"/>
      <c r="FF20" s="80"/>
      <c r="FG20" s="80"/>
      <c r="FH20" s="80"/>
      <c r="FI20" s="80"/>
      <c r="FJ20" s="80"/>
      <c r="FK20" s="80"/>
      <c r="FL20" s="81"/>
      <c r="FM20" s="81"/>
      <c r="FN20" s="81"/>
      <c r="FO20" s="81"/>
      <c r="FP20" s="81"/>
      <c r="FQ20" s="81"/>
      <c r="FR20" s="82"/>
      <c r="FS20" s="82"/>
      <c r="FT20" s="82"/>
      <c r="FU20" s="82"/>
      <c r="FV20" s="82"/>
      <c r="FW20" s="82"/>
      <c r="FX20" s="83"/>
      <c r="FY20" s="83"/>
      <c r="FZ20" s="83"/>
      <c r="GA20" s="83"/>
      <c r="GB20" s="83"/>
      <c r="GC20" s="83"/>
      <c r="GD20" s="84"/>
      <c r="GE20" s="84"/>
      <c r="GF20" s="84"/>
      <c r="GG20" s="84"/>
      <c r="GH20" s="84"/>
      <c r="GI20" s="84"/>
      <c r="GJ20" s="85"/>
      <c r="GK20" s="85"/>
      <c r="GL20" s="85"/>
      <c r="GM20" s="85"/>
      <c r="GN20" s="85"/>
      <c r="GO20" s="85"/>
      <c r="GP20" s="86"/>
      <c r="GQ20" s="86"/>
      <c r="GR20" s="86"/>
      <c r="GS20" s="86"/>
      <c r="GT20" s="86"/>
      <c r="GU20" s="86"/>
      <c r="GV20" s="87"/>
      <c r="GW20" s="87"/>
      <c r="GX20" s="87"/>
      <c r="GY20" s="87"/>
      <c r="GZ20" s="87"/>
      <c r="HA20" s="87"/>
      <c r="HB20" s="88"/>
      <c r="HC20" s="88"/>
      <c r="HD20" s="88"/>
      <c r="HE20" s="88"/>
      <c r="HF20" s="88"/>
      <c r="HG20" s="88"/>
      <c r="HH20" s="89"/>
      <c r="HI20" s="89"/>
      <c r="HJ20" s="89"/>
      <c r="HK20" s="89"/>
      <c r="HL20" s="89"/>
      <c r="HM20" s="89"/>
      <c r="HN20" s="90"/>
      <c r="HO20" s="90"/>
      <c r="HP20" s="90"/>
      <c r="HQ20" s="90"/>
      <c r="HR20" s="90"/>
      <c r="HS20" s="90"/>
      <c r="HT20" s="69">
        <f t="shared" si="15"/>
        <v>0</v>
      </c>
      <c r="HU20" s="32">
        <f t="shared" si="33"/>
        <v>0</v>
      </c>
      <c r="HV20" s="32">
        <f t="shared" si="21"/>
        <v>0</v>
      </c>
      <c r="HW20" s="32">
        <f t="shared" si="22"/>
        <v>0</v>
      </c>
      <c r="HX20" s="32">
        <f t="shared" si="23"/>
        <v>0</v>
      </c>
      <c r="HY20" s="32">
        <f t="shared" si="24"/>
        <v>0</v>
      </c>
      <c r="HZ20" s="32">
        <f t="shared" si="25"/>
        <v>0</v>
      </c>
      <c r="IA20" s="32">
        <f t="shared" si="26"/>
        <v>0</v>
      </c>
      <c r="IB20" s="32">
        <f t="shared" si="35"/>
        <v>0</v>
      </c>
      <c r="IC20" s="32">
        <f t="shared" si="36"/>
        <v>0</v>
      </c>
      <c r="ID20" s="32">
        <f t="shared" si="37"/>
        <v>0</v>
      </c>
      <c r="IE20" s="32">
        <f t="shared" si="38"/>
        <v>0</v>
      </c>
      <c r="IF20" s="32">
        <f t="shared" si="39"/>
        <v>0</v>
      </c>
      <c r="IG20" s="32">
        <f t="shared" si="40"/>
        <v>0</v>
      </c>
      <c r="IH20" s="32">
        <f t="shared" si="41"/>
        <v>0</v>
      </c>
      <c r="II20" s="32">
        <f t="shared" si="42"/>
        <v>0</v>
      </c>
      <c r="IJ20" s="32">
        <f t="shared" si="43"/>
        <v>0</v>
      </c>
      <c r="IK20" s="32">
        <f t="shared" si="44"/>
        <v>0</v>
      </c>
      <c r="IL20" s="32">
        <f t="shared" si="45"/>
        <v>0</v>
      </c>
      <c r="IM20" s="32">
        <f t="shared" si="46"/>
        <v>0</v>
      </c>
      <c r="IN20" s="32">
        <f t="shared" si="47"/>
        <v>0</v>
      </c>
      <c r="IO20" s="32">
        <f t="shared" si="48"/>
        <v>0</v>
      </c>
      <c r="IP20" s="32">
        <f t="shared" si="49"/>
        <v>0</v>
      </c>
      <c r="IQ20" s="32">
        <f t="shared" si="50"/>
        <v>0</v>
      </c>
      <c r="IR20" s="32">
        <f t="shared" si="51"/>
        <v>0</v>
      </c>
      <c r="IS20" s="32">
        <f t="shared" si="52"/>
        <v>0</v>
      </c>
      <c r="IT20" s="32">
        <f t="shared" si="53"/>
        <v>0</v>
      </c>
      <c r="IU20" s="32">
        <f t="shared" si="54"/>
        <v>0</v>
      </c>
      <c r="IV20" s="32">
        <f t="shared" si="55"/>
        <v>0</v>
      </c>
      <c r="IW20" s="32">
        <f t="shared" si="56"/>
        <v>0</v>
      </c>
      <c r="IX20" s="32">
        <f t="shared" si="57"/>
        <v>0</v>
      </c>
      <c r="IY20" s="32">
        <f t="shared" si="58"/>
        <v>0</v>
      </c>
      <c r="IZ20" s="32">
        <f t="shared" si="59"/>
        <v>0</v>
      </c>
      <c r="JA20" s="32">
        <f t="shared" si="60"/>
        <v>0</v>
      </c>
      <c r="JB20" s="32">
        <f t="shared" si="61"/>
        <v>0</v>
      </c>
      <c r="JC20" s="32">
        <f t="shared" si="62"/>
        <v>0</v>
      </c>
      <c r="JD20" s="32">
        <f t="shared" si="63"/>
        <v>0</v>
      </c>
      <c r="JE20" s="32">
        <f t="shared" si="64"/>
        <v>0</v>
      </c>
      <c r="JF20" s="32">
        <f t="shared" si="65"/>
        <v>0</v>
      </c>
      <c r="JG20" s="32">
        <f t="shared" si="66"/>
        <v>0</v>
      </c>
      <c r="JH20" s="32">
        <f t="shared" si="67"/>
        <v>0</v>
      </c>
      <c r="JI20" s="32">
        <f t="shared" si="68"/>
        <v>0</v>
      </c>
      <c r="JJ20" s="32">
        <f t="shared" si="69"/>
        <v>0</v>
      </c>
      <c r="JK20" s="32">
        <f t="shared" si="70"/>
        <v>0</v>
      </c>
      <c r="JL20" s="32">
        <f t="shared" si="71"/>
        <v>0</v>
      </c>
      <c r="JM20" s="32">
        <f t="shared" si="72"/>
        <v>0</v>
      </c>
      <c r="JN20" s="32">
        <f t="shared" si="73"/>
        <v>0</v>
      </c>
      <c r="JO20" s="32">
        <f t="shared" si="74"/>
        <v>0</v>
      </c>
      <c r="JP20" s="32">
        <f t="shared" si="75"/>
        <v>0</v>
      </c>
      <c r="JQ20" s="32">
        <f t="shared" si="76"/>
        <v>0</v>
      </c>
      <c r="JR20" s="32">
        <f t="shared" si="77"/>
        <v>0</v>
      </c>
      <c r="JS20" s="32">
        <f t="shared" si="78"/>
        <v>0</v>
      </c>
      <c r="JT20" s="32">
        <f t="shared" si="79"/>
        <v>0</v>
      </c>
      <c r="JU20" s="32">
        <f t="shared" si="80"/>
        <v>0</v>
      </c>
      <c r="JV20" s="32">
        <f t="shared" si="81"/>
        <v>0</v>
      </c>
      <c r="JW20" s="32">
        <f t="shared" si="82"/>
        <v>0</v>
      </c>
      <c r="JX20" s="32">
        <f t="shared" si="83"/>
        <v>0</v>
      </c>
      <c r="JY20" s="32">
        <f t="shared" si="84"/>
        <v>0</v>
      </c>
      <c r="JZ20" s="32">
        <f t="shared" si="85"/>
        <v>0</v>
      </c>
      <c r="KA20" s="32">
        <f t="shared" si="86"/>
        <v>0</v>
      </c>
      <c r="KB20" s="32">
        <f t="shared" si="87"/>
        <v>0</v>
      </c>
      <c r="KC20" s="32">
        <f t="shared" si="88"/>
        <v>0</v>
      </c>
      <c r="KD20" s="32">
        <f t="shared" si="89"/>
        <v>0</v>
      </c>
      <c r="KE20" s="32">
        <f t="shared" si="90"/>
        <v>0</v>
      </c>
      <c r="KF20" s="32">
        <f t="shared" si="91"/>
        <v>0</v>
      </c>
      <c r="KG20" s="32">
        <f t="shared" si="92"/>
        <v>0</v>
      </c>
      <c r="KH20" s="32">
        <f t="shared" si="93"/>
        <v>0</v>
      </c>
      <c r="KI20" s="32">
        <f t="shared" si="94"/>
        <v>0</v>
      </c>
      <c r="KJ20" s="32">
        <f t="shared" si="95"/>
        <v>0</v>
      </c>
      <c r="KK20" s="32">
        <f t="shared" si="96"/>
        <v>0</v>
      </c>
      <c r="KL20" s="32">
        <f t="shared" si="97"/>
        <v>0</v>
      </c>
      <c r="KM20" s="32">
        <f t="shared" si="34"/>
        <v>0</v>
      </c>
      <c r="KN20" s="32">
        <f t="shared" si="18"/>
        <v>0</v>
      </c>
      <c r="KO20" s="32">
        <f t="shared" ca="1" si="27"/>
        <v>0</v>
      </c>
      <c r="KP20" s="32">
        <f t="shared" ca="1" si="27"/>
        <v>0</v>
      </c>
      <c r="KQ20" s="32">
        <f t="shared" ca="1" si="28"/>
        <v>0</v>
      </c>
      <c r="KR20" s="32">
        <f t="shared" ca="1" si="29"/>
        <v>0</v>
      </c>
      <c r="KS20" s="32">
        <f t="shared" ca="1" si="19"/>
        <v>0</v>
      </c>
      <c r="KT20" s="32">
        <f t="shared" ca="1" si="19"/>
        <v>0</v>
      </c>
      <c r="KU20" s="32">
        <f t="shared" ca="1" si="30"/>
        <v>0</v>
      </c>
      <c r="KV20" s="32">
        <f t="shared" ca="1" si="31"/>
        <v>0</v>
      </c>
      <c r="KW20" s="32">
        <f t="shared" ca="1" si="32"/>
        <v>0</v>
      </c>
    </row>
    <row r="21" spans="4:309" ht="20.100000000000001" customHeight="1">
      <c r="D21" s="67">
        <f>PROFLE!A15</f>
        <v>0</v>
      </c>
      <c r="E21" s="68">
        <f>PROFLE!B15</f>
        <v>0</v>
      </c>
      <c r="F21" s="71"/>
      <c r="G21" s="71"/>
      <c r="H21" s="71"/>
      <c r="I21" s="71"/>
      <c r="J21" s="71"/>
      <c r="K21" s="72"/>
      <c r="L21" s="73"/>
      <c r="M21" s="73"/>
      <c r="N21" s="73"/>
      <c r="O21" s="73"/>
      <c r="P21" s="73"/>
      <c r="Q21" s="73"/>
      <c r="R21" s="74"/>
      <c r="S21" s="74"/>
      <c r="T21" s="74"/>
      <c r="U21" s="74"/>
      <c r="V21" s="74"/>
      <c r="W21" s="74"/>
      <c r="X21" s="75"/>
      <c r="Y21" s="75"/>
      <c r="Z21" s="75"/>
      <c r="AA21" s="75"/>
      <c r="AB21" s="75"/>
      <c r="AC21" s="75"/>
      <c r="AD21" s="76"/>
      <c r="AE21" s="76"/>
      <c r="AF21" s="76"/>
      <c r="AG21" s="76"/>
      <c r="AH21" s="76"/>
      <c r="AI21" s="76"/>
      <c r="AJ21" s="77"/>
      <c r="AK21" s="77"/>
      <c r="AL21" s="77"/>
      <c r="AM21" s="77"/>
      <c r="AN21" s="77"/>
      <c r="AO21" s="77"/>
      <c r="AP21" s="78"/>
      <c r="AQ21" s="78"/>
      <c r="AR21" s="78"/>
      <c r="AS21" s="78"/>
      <c r="AT21" s="78"/>
      <c r="AU21" s="78"/>
      <c r="AV21" s="79"/>
      <c r="AW21" s="79"/>
      <c r="AX21" s="79"/>
      <c r="AY21" s="79"/>
      <c r="AZ21" s="79"/>
      <c r="BA21" s="79"/>
      <c r="BB21" s="80"/>
      <c r="BC21" s="80"/>
      <c r="BD21" s="80"/>
      <c r="BE21" s="80"/>
      <c r="BF21" s="80"/>
      <c r="BG21" s="80"/>
      <c r="BH21" s="81"/>
      <c r="BI21" s="81"/>
      <c r="BJ21" s="81"/>
      <c r="BK21" s="81"/>
      <c r="BL21" s="81"/>
      <c r="BM21" s="81"/>
      <c r="BN21" s="82"/>
      <c r="BO21" s="82"/>
      <c r="BP21" s="82"/>
      <c r="BQ21" s="82"/>
      <c r="BR21" s="82"/>
      <c r="BS21" s="82"/>
      <c r="BT21" s="83"/>
      <c r="BU21" s="83"/>
      <c r="BV21" s="83"/>
      <c r="BW21" s="83"/>
      <c r="BX21" s="83"/>
      <c r="BY21" s="83"/>
      <c r="BZ21" s="84"/>
      <c r="CA21" s="84"/>
      <c r="CB21" s="84"/>
      <c r="CC21" s="84"/>
      <c r="CD21" s="84"/>
      <c r="CE21" s="84"/>
      <c r="CF21" s="85"/>
      <c r="CG21" s="85"/>
      <c r="CH21" s="85"/>
      <c r="CI21" s="85"/>
      <c r="CJ21" s="85"/>
      <c r="CK21" s="85"/>
      <c r="CL21" s="86"/>
      <c r="CM21" s="86"/>
      <c r="CN21" s="86"/>
      <c r="CO21" s="86"/>
      <c r="CP21" s="86"/>
      <c r="CQ21" s="86"/>
      <c r="CR21" s="87"/>
      <c r="CS21" s="87"/>
      <c r="CT21" s="87"/>
      <c r="CU21" s="87"/>
      <c r="CV21" s="87"/>
      <c r="CW21" s="87"/>
      <c r="CX21" s="88"/>
      <c r="CY21" s="88"/>
      <c r="CZ21" s="88"/>
      <c r="DA21" s="88"/>
      <c r="DB21" s="88"/>
      <c r="DC21" s="88"/>
      <c r="DD21" s="89"/>
      <c r="DE21" s="89"/>
      <c r="DF21" s="89"/>
      <c r="DG21" s="89"/>
      <c r="DH21" s="89"/>
      <c r="DI21" s="89"/>
      <c r="DJ21" s="90"/>
      <c r="DK21" s="90"/>
      <c r="DL21" s="90"/>
      <c r="DM21" s="90"/>
      <c r="DN21" s="90"/>
      <c r="DO21" s="90"/>
      <c r="DP21" s="73"/>
      <c r="DQ21" s="73"/>
      <c r="DR21" s="73"/>
      <c r="DS21" s="73"/>
      <c r="DT21" s="73"/>
      <c r="DU21" s="73"/>
      <c r="DV21" s="74"/>
      <c r="DW21" s="74"/>
      <c r="DX21" s="74"/>
      <c r="DY21" s="74"/>
      <c r="DZ21" s="74"/>
      <c r="EA21" s="74"/>
      <c r="EB21" s="75"/>
      <c r="EC21" s="75"/>
      <c r="ED21" s="75"/>
      <c r="EE21" s="75"/>
      <c r="EF21" s="75"/>
      <c r="EG21" s="75"/>
      <c r="EH21" s="76"/>
      <c r="EI21" s="76"/>
      <c r="EJ21" s="76"/>
      <c r="EK21" s="76"/>
      <c r="EL21" s="76"/>
      <c r="EM21" s="76"/>
      <c r="EN21" s="77"/>
      <c r="EO21" s="77"/>
      <c r="EP21" s="77"/>
      <c r="EQ21" s="77"/>
      <c r="ER21" s="77"/>
      <c r="ES21" s="77"/>
      <c r="ET21" s="78"/>
      <c r="EU21" s="78"/>
      <c r="EV21" s="78"/>
      <c r="EW21" s="78"/>
      <c r="EX21" s="78"/>
      <c r="EY21" s="78"/>
      <c r="EZ21" s="79"/>
      <c r="FA21" s="79"/>
      <c r="FB21" s="79"/>
      <c r="FC21" s="79"/>
      <c r="FD21" s="79"/>
      <c r="FE21" s="79"/>
      <c r="FF21" s="80"/>
      <c r="FG21" s="80"/>
      <c r="FH21" s="80"/>
      <c r="FI21" s="80"/>
      <c r="FJ21" s="80"/>
      <c r="FK21" s="80"/>
      <c r="FL21" s="81"/>
      <c r="FM21" s="81"/>
      <c r="FN21" s="81"/>
      <c r="FO21" s="81"/>
      <c r="FP21" s="81"/>
      <c r="FQ21" s="81"/>
      <c r="FR21" s="82"/>
      <c r="FS21" s="82"/>
      <c r="FT21" s="82"/>
      <c r="FU21" s="82"/>
      <c r="FV21" s="82"/>
      <c r="FW21" s="82"/>
      <c r="FX21" s="83"/>
      <c r="FY21" s="83"/>
      <c r="FZ21" s="83"/>
      <c r="GA21" s="83"/>
      <c r="GB21" s="83"/>
      <c r="GC21" s="83"/>
      <c r="GD21" s="84"/>
      <c r="GE21" s="84"/>
      <c r="GF21" s="84"/>
      <c r="GG21" s="84"/>
      <c r="GH21" s="84"/>
      <c r="GI21" s="84"/>
      <c r="GJ21" s="85"/>
      <c r="GK21" s="85"/>
      <c r="GL21" s="85"/>
      <c r="GM21" s="85"/>
      <c r="GN21" s="85"/>
      <c r="GO21" s="85"/>
      <c r="GP21" s="86"/>
      <c r="GQ21" s="86"/>
      <c r="GR21" s="86"/>
      <c r="GS21" s="86"/>
      <c r="GT21" s="86"/>
      <c r="GU21" s="86"/>
      <c r="GV21" s="87"/>
      <c r="GW21" s="87"/>
      <c r="GX21" s="87"/>
      <c r="GY21" s="87"/>
      <c r="GZ21" s="87"/>
      <c r="HA21" s="87"/>
      <c r="HB21" s="88"/>
      <c r="HC21" s="88"/>
      <c r="HD21" s="88"/>
      <c r="HE21" s="88"/>
      <c r="HF21" s="88"/>
      <c r="HG21" s="88"/>
      <c r="HH21" s="89"/>
      <c r="HI21" s="89"/>
      <c r="HJ21" s="89"/>
      <c r="HK21" s="89"/>
      <c r="HL21" s="89"/>
      <c r="HM21" s="89"/>
      <c r="HN21" s="90"/>
      <c r="HO21" s="90"/>
      <c r="HP21" s="90"/>
      <c r="HQ21" s="90"/>
      <c r="HR21" s="90"/>
      <c r="HS21" s="90"/>
      <c r="HT21" s="69">
        <f t="shared" si="15"/>
        <v>0</v>
      </c>
      <c r="HU21" s="32">
        <f t="shared" si="33"/>
        <v>0</v>
      </c>
      <c r="HV21" s="32">
        <f t="shared" si="21"/>
        <v>0</v>
      </c>
      <c r="HW21" s="32">
        <f t="shared" si="22"/>
        <v>0</v>
      </c>
      <c r="HX21" s="32">
        <f t="shared" si="23"/>
        <v>0</v>
      </c>
      <c r="HY21" s="32">
        <f t="shared" si="24"/>
        <v>0</v>
      </c>
      <c r="HZ21" s="32">
        <f t="shared" si="25"/>
        <v>0</v>
      </c>
      <c r="IA21" s="32">
        <f t="shared" si="26"/>
        <v>0</v>
      </c>
      <c r="IB21" s="32">
        <f t="shared" si="35"/>
        <v>0</v>
      </c>
      <c r="IC21" s="32">
        <f t="shared" si="36"/>
        <v>0</v>
      </c>
      <c r="ID21" s="32">
        <f t="shared" si="37"/>
        <v>0</v>
      </c>
      <c r="IE21" s="32">
        <f t="shared" si="38"/>
        <v>0</v>
      </c>
      <c r="IF21" s="32">
        <f t="shared" si="39"/>
        <v>0</v>
      </c>
      <c r="IG21" s="32">
        <f t="shared" si="40"/>
        <v>0</v>
      </c>
      <c r="IH21" s="32">
        <f t="shared" si="41"/>
        <v>0</v>
      </c>
      <c r="II21" s="32">
        <f t="shared" si="42"/>
        <v>0</v>
      </c>
      <c r="IJ21" s="32">
        <f t="shared" si="43"/>
        <v>0</v>
      </c>
      <c r="IK21" s="32">
        <f t="shared" si="44"/>
        <v>0</v>
      </c>
      <c r="IL21" s="32">
        <f t="shared" si="45"/>
        <v>0</v>
      </c>
      <c r="IM21" s="32">
        <f t="shared" si="46"/>
        <v>0</v>
      </c>
      <c r="IN21" s="32">
        <f t="shared" si="47"/>
        <v>0</v>
      </c>
      <c r="IO21" s="32">
        <f t="shared" si="48"/>
        <v>0</v>
      </c>
      <c r="IP21" s="32">
        <f t="shared" si="49"/>
        <v>0</v>
      </c>
      <c r="IQ21" s="32">
        <f t="shared" si="50"/>
        <v>0</v>
      </c>
      <c r="IR21" s="32">
        <f t="shared" si="51"/>
        <v>0</v>
      </c>
      <c r="IS21" s="32">
        <f t="shared" si="52"/>
        <v>0</v>
      </c>
      <c r="IT21" s="32">
        <f t="shared" si="53"/>
        <v>0</v>
      </c>
      <c r="IU21" s="32">
        <f t="shared" si="54"/>
        <v>0</v>
      </c>
      <c r="IV21" s="32">
        <f t="shared" si="55"/>
        <v>0</v>
      </c>
      <c r="IW21" s="32">
        <f t="shared" si="56"/>
        <v>0</v>
      </c>
      <c r="IX21" s="32">
        <f t="shared" si="57"/>
        <v>0</v>
      </c>
      <c r="IY21" s="32">
        <f t="shared" si="58"/>
        <v>0</v>
      </c>
      <c r="IZ21" s="32">
        <f t="shared" si="59"/>
        <v>0</v>
      </c>
      <c r="JA21" s="32">
        <f t="shared" si="60"/>
        <v>0</v>
      </c>
      <c r="JB21" s="32">
        <f t="shared" si="61"/>
        <v>0</v>
      </c>
      <c r="JC21" s="32">
        <f t="shared" si="62"/>
        <v>0</v>
      </c>
      <c r="JD21" s="32">
        <f t="shared" si="63"/>
        <v>0</v>
      </c>
      <c r="JE21" s="32">
        <f t="shared" si="64"/>
        <v>0</v>
      </c>
      <c r="JF21" s="32">
        <f t="shared" si="65"/>
        <v>0</v>
      </c>
      <c r="JG21" s="32">
        <f t="shared" si="66"/>
        <v>0</v>
      </c>
      <c r="JH21" s="32">
        <f t="shared" si="67"/>
        <v>0</v>
      </c>
      <c r="JI21" s="32">
        <f t="shared" si="68"/>
        <v>0</v>
      </c>
      <c r="JJ21" s="32">
        <f t="shared" si="69"/>
        <v>0</v>
      </c>
      <c r="JK21" s="32">
        <f t="shared" si="70"/>
        <v>0</v>
      </c>
      <c r="JL21" s="32">
        <f t="shared" si="71"/>
        <v>0</v>
      </c>
      <c r="JM21" s="32">
        <f t="shared" si="72"/>
        <v>0</v>
      </c>
      <c r="JN21" s="32">
        <f t="shared" si="73"/>
        <v>0</v>
      </c>
      <c r="JO21" s="32">
        <f t="shared" si="74"/>
        <v>0</v>
      </c>
      <c r="JP21" s="32">
        <f t="shared" si="75"/>
        <v>0</v>
      </c>
      <c r="JQ21" s="32">
        <f t="shared" si="76"/>
        <v>0</v>
      </c>
      <c r="JR21" s="32">
        <f t="shared" si="77"/>
        <v>0</v>
      </c>
      <c r="JS21" s="32">
        <f t="shared" si="78"/>
        <v>0</v>
      </c>
      <c r="JT21" s="32">
        <f t="shared" si="79"/>
        <v>0</v>
      </c>
      <c r="JU21" s="32">
        <f t="shared" si="80"/>
        <v>0</v>
      </c>
      <c r="JV21" s="32">
        <f t="shared" si="81"/>
        <v>0</v>
      </c>
      <c r="JW21" s="32">
        <f t="shared" si="82"/>
        <v>0</v>
      </c>
      <c r="JX21" s="32">
        <f t="shared" si="83"/>
        <v>0</v>
      </c>
      <c r="JY21" s="32">
        <f t="shared" si="84"/>
        <v>0</v>
      </c>
      <c r="JZ21" s="32">
        <f t="shared" si="85"/>
        <v>0</v>
      </c>
      <c r="KA21" s="32">
        <f t="shared" si="86"/>
        <v>0</v>
      </c>
      <c r="KB21" s="32">
        <f t="shared" si="87"/>
        <v>0</v>
      </c>
      <c r="KC21" s="32">
        <f t="shared" si="88"/>
        <v>0</v>
      </c>
      <c r="KD21" s="32">
        <f t="shared" si="89"/>
        <v>0</v>
      </c>
      <c r="KE21" s="32">
        <f t="shared" si="90"/>
        <v>0</v>
      </c>
      <c r="KF21" s="32">
        <f t="shared" si="91"/>
        <v>0</v>
      </c>
      <c r="KG21" s="32">
        <f t="shared" si="92"/>
        <v>0</v>
      </c>
      <c r="KH21" s="32">
        <f t="shared" si="93"/>
        <v>0</v>
      </c>
      <c r="KI21" s="32">
        <f t="shared" si="94"/>
        <v>0</v>
      </c>
      <c r="KJ21" s="32">
        <f t="shared" si="95"/>
        <v>0</v>
      </c>
      <c r="KK21" s="32">
        <f t="shared" si="96"/>
        <v>0</v>
      </c>
      <c r="KL21" s="32">
        <f t="shared" si="97"/>
        <v>0</v>
      </c>
      <c r="KM21" s="32">
        <f t="shared" si="34"/>
        <v>0</v>
      </c>
      <c r="KN21" s="32">
        <f t="shared" si="18"/>
        <v>0</v>
      </c>
      <c r="KO21" s="32">
        <f t="shared" ca="1" si="27"/>
        <v>0</v>
      </c>
      <c r="KP21" s="32">
        <f t="shared" ca="1" si="27"/>
        <v>0</v>
      </c>
      <c r="KQ21" s="32">
        <f t="shared" ca="1" si="28"/>
        <v>0</v>
      </c>
      <c r="KR21" s="32">
        <f t="shared" ca="1" si="29"/>
        <v>0</v>
      </c>
      <c r="KS21" s="32">
        <f t="shared" ca="1" si="19"/>
        <v>0</v>
      </c>
      <c r="KT21" s="32">
        <f t="shared" ca="1" si="19"/>
        <v>0</v>
      </c>
      <c r="KU21" s="32">
        <f t="shared" ca="1" si="30"/>
        <v>0</v>
      </c>
      <c r="KV21" s="32">
        <f t="shared" ca="1" si="31"/>
        <v>0</v>
      </c>
      <c r="KW21" s="32">
        <f t="shared" ca="1" si="32"/>
        <v>0</v>
      </c>
    </row>
    <row r="22" spans="4:309" ht="20.100000000000001" customHeight="1">
      <c r="D22" s="67">
        <f>PROFLE!A16</f>
        <v>0</v>
      </c>
      <c r="E22" s="68">
        <f>PROFLE!B16</f>
        <v>0</v>
      </c>
      <c r="F22" s="71"/>
      <c r="G22" s="71"/>
      <c r="H22" s="71"/>
      <c r="I22" s="71"/>
      <c r="J22" s="71"/>
      <c r="K22" s="72"/>
      <c r="L22" s="73"/>
      <c r="M22" s="73"/>
      <c r="N22" s="73"/>
      <c r="O22" s="73"/>
      <c r="P22" s="73"/>
      <c r="Q22" s="73"/>
      <c r="R22" s="74"/>
      <c r="S22" s="74"/>
      <c r="T22" s="74"/>
      <c r="U22" s="74"/>
      <c r="V22" s="74"/>
      <c r="W22" s="74"/>
      <c r="X22" s="75"/>
      <c r="Y22" s="75"/>
      <c r="Z22" s="75"/>
      <c r="AA22" s="75"/>
      <c r="AB22" s="75"/>
      <c r="AC22" s="75"/>
      <c r="AD22" s="76"/>
      <c r="AE22" s="76"/>
      <c r="AF22" s="76"/>
      <c r="AG22" s="76"/>
      <c r="AH22" s="76"/>
      <c r="AI22" s="76"/>
      <c r="AJ22" s="77"/>
      <c r="AK22" s="77"/>
      <c r="AL22" s="77"/>
      <c r="AM22" s="77"/>
      <c r="AN22" s="77"/>
      <c r="AO22" s="77"/>
      <c r="AP22" s="78"/>
      <c r="AQ22" s="78"/>
      <c r="AR22" s="78"/>
      <c r="AS22" s="78"/>
      <c r="AT22" s="78"/>
      <c r="AU22" s="78"/>
      <c r="AV22" s="79"/>
      <c r="AW22" s="79"/>
      <c r="AX22" s="79"/>
      <c r="AY22" s="79"/>
      <c r="AZ22" s="79"/>
      <c r="BA22" s="79"/>
      <c r="BB22" s="80"/>
      <c r="BC22" s="80"/>
      <c r="BD22" s="80"/>
      <c r="BE22" s="80"/>
      <c r="BF22" s="80"/>
      <c r="BG22" s="80"/>
      <c r="BH22" s="81"/>
      <c r="BI22" s="81"/>
      <c r="BJ22" s="81"/>
      <c r="BK22" s="81"/>
      <c r="BL22" s="81"/>
      <c r="BM22" s="81"/>
      <c r="BN22" s="82"/>
      <c r="BO22" s="82"/>
      <c r="BP22" s="82"/>
      <c r="BQ22" s="82"/>
      <c r="BR22" s="82"/>
      <c r="BS22" s="82"/>
      <c r="BT22" s="83"/>
      <c r="BU22" s="83"/>
      <c r="BV22" s="83"/>
      <c r="BW22" s="83"/>
      <c r="BX22" s="83"/>
      <c r="BY22" s="83"/>
      <c r="BZ22" s="84"/>
      <c r="CA22" s="84"/>
      <c r="CB22" s="84"/>
      <c r="CC22" s="84"/>
      <c r="CD22" s="84"/>
      <c r="CE22" s="84"/>
      <c r="CF22" s="85"/>
      <c r="CG22" s="85"/>
      <c r="CH22" s="85"/>
      <c r="CI22" s="85"/>
      <c r="CJ22" s="85"/>
      <c r="CK22" s="85"/>
      <c r="CL22" s="86"/>
      <c r="CM22" s="86"/>
      <c r="CN22" s="86"/>
      <c r="CO22" s="86"/>
      <c r="CP22" s="86"/>
      <c r="CQ22" s="86"/>
      <c r="CR22" s="87"/>
      <c r="CS22" s="87"/>
      <c r="CT22" s="87"/>
      <c r="CU22" s="87"/>
      <c r="CV22" s="87"/>
      <c r="CW22" s="87"/>
      <c r="CX22" s="88"/>
      <c r="CY22" s="88"/>
      <c r="CZ22" s="88"/>
      <c r="DA22" s="88"/>
      <c r="DB22" s="88"/>
      <c r="DC22" s="88"/>
      <c r="DD22" s="89"/>
      <c r="DE22" s="89"/>
      <c r="DF22" s="89"/>
      <c r="DG22" s="89"/>
      <c r="DH22" s="89"/>
      <c r="DI22" s="89"/>
      <c r="DJ22" s="90"/>
      <c r="DK22" s="90"/>
      <c r="DL22" s="90"/>
      <c r="DM22" s="90"/>
      <c r="DN22" s="90"/>
      <c r="DO22" s="90"/>
      <c r="DP22" s="73"/>
      <c r="DQ22" s="73"/>
      <c r="DR22" s="73"/>
      <c r="DS22" s="73"/>
      <c r="DT22" s="73"/>
      <c r="DU22" s="73"/>
      <c r="DV22" s="74"/>
      <c r="DW22" s="74"/>
      <c r="DX22" s="74"/>
      <c r="DY22" s="74"/>
      <c r="DZ22" s="74"/>
      <c r="EA22" s="74"/>
      <c r="EB22" s="75"/>
      <c r="EC22" s="75"/>
      <c r="ED22" s="75"/>
      <c r="EE22" s="75"/>
      <c r="EF22" s="75"/>
      <c r="EG22" s="75"/>
      <c r="EH22" s="76"/>
      <c r="EI22" s="76"/>
      <c r="EJ22" s="76"/>
      <c r="EK22" s="76"/>
      <c r="EL22" s="76"/>
      <c r="EM22" s="76"/>
      <c r="EN22" s="77"/>
      <c r="EO22" s="77"/>
      <c r="EP22" s="77"/>
      <c r="EQ22" s="77"/>
      <c r="ER22" s="77"/>
      <c r="ES22" s="77"/>
      <c r="ET22" s="78"/>
      <c r="EU22" s="78"/>
      <c r="EV22" s="78"/>
      <c r="EW22" s="78"/>
      <c r="EX22" s="78"/>
      <c r="EY22" s="78"/>
      <c r="EZ22" s="79"/>
      <c r="FA22" s="79"/>
      <c r="FB22" s="79"/>
      <c r="FC22" s="79"/>
      <c r="FD22" s="79"/>
      <c r="FE22" s="79"/>
      <c r="FF22" s="80"/>
      <c r="FG22" s="80"/>
      <c r="FH22" s="80"/>
      <c r="FI22" s="80"/>
      <c r="FJ22" s="80"/>
      <c r="FK22" s="80"/>
      <c r="FL22" s="81"/>
      <c r="FM22" s="81"/>
      <c r="FN22" s="81"/>
      <c r="FO22" s="81"/>
      <c r="FP22" s="81"/>
      <c r="FQ22" s="81"/>
      <c r="FR22" s="82"/>
      <c r="FS22" s="82"/>
      <c r="FT22" s="82"/>
      <c r="FU22" s="82"/>
      <c r="FV22" s="82"/>
      <c r="FW22" s="82"/>
      <c r="FX22" s="83"/>
      <c r="FY22" s="83"/>
      <c r="FZ22" s="83"/>
      <c r="GA22" s="83"/>
      <c r="GB22" s="83"/>
      <c r="GC22" s="83"/>
      <c r="GD22" s="84"/>
      <c r="GE22" s="84"/>
      <c r="GF22" s="84"/>
      <c r="GG22" s="84"/>
      <c r="GH22" s="84"/>
      <c r="GI22" s="84"/>
      <c r="GJ22" s="85"/>
      <c r="GK22" s="85"/>
      <c r="GL22" s="85"/>
      <c r="GM22" s="85"/>
      <c r="GN22" s="85"/>
      <c r="GO22" s="85"/>
      <c r="GP22" s="86"/>
      <c r="GQ22" s="86"/>
      <c r="GR22" s="86"/>
      <c r="GS22" s="86"/>
      <c r="GT22" s="86"/>
      <c r="GU22" s="86"/>
      <c r="GV22" s="87"/>
      <c r="GW22" s="87"/>
      <c r="GX22" s="87"/>
      <c r="GY22" s="87"/>
      <c r="GZ22" s="87"/>
      <c r="HA22" s="87"/>
      <c r="HB22" s="88"/>
      <c r="HC22" s="88"/>
      <c r="HD22" s="88"/>
      <c r="HE22" s="88"/>
      <c r="HF22" s="88"/>
      <c r="HG22" s="88"/>
      <c r="HH22" s="89"/>
      <c r="HI22" s="89"/>
      <c r="HJ22" s="89"/>
      <c r="HK22" s="89"/>
      <c r="HL22" s="89"/>
      <c r="HM22" s="89"/>
      <c r="HN22" s="90"/>
      <c r="HO22" s="90"/>
      <c r="HP22" s="90"/>
      <c r="HQ22" s="90"/>
      <c r="HR22" s="90"/>
      <c r="HS22" s="90"/>
      <c r="HT22" s="69">
        <f t="shared" si="15"/>
        <v>0</v>
      </c>
      <c r="HU22" s="32">
        <f t="shared" si="33"/>
        <v>0</v>
      </c>
      <c r="HV22" s="32">
        <f t="shared" si="21"/>
        <v>0</v>
      </c>
      <c r="HW22" s="32">
        <f t="shared" si="22"/>
        <v>0</v>
      </c>
      <c r="HX22" s="32">
        <f t="shared" si="23"/>
        <v>0</v>
      </c>
      <c r="HY22" s="32">
        <f t="shared" si="24"/>
        <v>0</v>
      </c>
      <c r="HZ22" s="32">
        <f t="shared" si="25"/>
        <v>0</v>
      </c>
      <c r="IA22" s="32">
        <f t="shared" si="26"/>
        <v>0</v>
      </c>
      <c r="IB22" s="32">
        <f t="shared" si="35"/>
        <v>0</v>
      </c>
      <c r="IC22" s="32">
        <f t="shared" si="36"/>
        <v>0</v>
      </c>
      <c r="ID22" s="32">
        <f t="shared" si="37"/>
        <v>0</v>
      </c>
      <c r="IE22" s="32">
        <f t="shared" si="38"/>
        <v>0</v>
      </c>
      <c r="IF22" s="32">
        <f t="shared" si="39"/>
        <v>0</v>
      </c>
      <c r="IG22" s="32">
        <f t="shared" si="40"/>
        <v>0</v>
      </c>
      <c r="IH22" s="32">
        <f t="shared" si="41"/>
        <v>0</v>
      </c>
      <c r="II22" s="32">
        <f t="shared" si="42"/>
        <v>0</v>
      </c>
      <c r="IJ22" s="32">
        <f t="shared" si="43"/>
        <v>0</v>
      </c>
      <c r="IK22" s="32">
        <f t="shared" si="44"/>
        <v>0</v>
      </c>
      <c r="IL22" s="32">
        <f t="shared" si="45"/>
        <v>0</v>
      </c>
      <c r="IM22" s="32">
        <f t="shared" si="46"/>
        <v>0</v>
      </c>
      <c r="IN22" s="32">
        <f t="shared" si="47"/>
        <v>0</v>
      </c>
      <c r="IO22" s="32">
        <f t="shared" si="48"/>
        <v>0</v>
      </c>
      <c r="IP22" s="32">
        <f t="shared" si="49"/>
        <v>0</v>
      </c>
      <c r="IQ22" s="32">
        <f t="shared" si="50"/>
        <v>0</v>
      </c>
      <c r="IR22" s="32">
        <f t="shared" si="51"/>
        <v>0</v>
      </c>
      <c r="IS22" s="32">
        <f t="shared" si="52"/>
        <v>0</v>
      </c>
      <c r="IT22" s="32">
        <f t="shared" si="53"/>
        <v>0</v>
      </c>
      <c r="IU22" s="32">
        <f t="shared" si="54"/>
        <v>0</v>
      </c>
      <c r="IV22" s="32">
        <f t="shared" si="55"/>
        <v>0</v>
      </c>
      <c r="IW22" s="32">
        <f t="shared" si="56"/>
        <v>0</v>
      </c>
      <c r="IX22" s="32">
        <f t="shared" si="57"/>
        <v>0</v>
      </c>
      <c r="IY22" s="32">
        <f t="shared" si="58"/>
        <v>0</v>
      </c>
      <c r="IZ22" s="32">
        <f t="shared" si="59"/>
        <v>0</v>
      </c>
      <c r="JA22" s="32">
        <f t="shared" si="60"/>
        <v>0</v>
      </c>
      <c r="JB22" s="32">
        <f t="shared" si="61"/>
        <v>0</v>
      </c>
      <c r="JC22" s="32">
        <f t="shared" si="62"/>
        <v>0</v>
      </c>
      <c r="JD22" s="32">
        <f t="shared" si="63"/>
        <v>0</v>
      </c>
      <c r="JE22" s="32">
        <f t="shared" si="64"/>
        <v>0</v>
      </c>
      <c r="JF22" s="32">
        <f t="shared" si="65"/>
        <v>0</v>
      </c>
      <c r="JG22" s="32">
        <f t="shared" si="66"/>
        <v>0</v>
      </c>
      <c r="JH22" s="32">
        <f t="shared" si="67"/>
        <v>0</v>
      </c>
      <c r="JI22" s="32">
        <f t="shared" si="68"/>
        <v>0</v>
      </c>
      <c r="JJ22" s="32">
        <f t="shared" si="69"/>
        <v>0</v>
      </c>
      <c r="JK22" s="32">
        <f t="shared" si="70"/>
        <v>0</v>
      </c>
      <c r="JL22" s="32">
        <f t="shared" si="71"/>
        <v>0</v>
      </c>
      <c r="JM22" s="32">
        <f t="shared" si="72"/>
        <v>0</v>
      </c>
      <c r="JN22" s="32">
        <f t="shared" si="73"/>
        <v>0</v>
      </c>
      <c r="JO22" s="32">
        <f t="shared" si="74"/>
        <v>0</v>
      </c>
      <c r="JP22" s="32">
        <f t="shared" si="75"/>
        <v>0</v>
      </c>
      <c r="JQ22" s="32">
        <f t="shared" si="76"/>
        <v>0</v>
      </c>
      <c r="JR22" s="32">
        <f t="shared" si="77"/>
        <v>0</v>
      </c>
      <c r="JS22" s="32">
        <f t="shared" si="78"/>
        <v>0</v>
      </c>
      <c r="JT22" s="32">
        <f t="shared" si="79"/>
        <v>0</v>
      </c>
      <c r="JU22" s="32">
        <f t="shared" si="80"/>
        <v>0</v>
      </c>
      <c r="JV22" s="32">
        <f t="shared" si="81"/>
        <v>0</v>
      </c>
      <c r="JW22" s="32">
        <f t="shared" si="82"/>
        <v>0</v>
      </c>
      <c r="JX22" s="32">
        <f t="shared" si="83"/>
        <v>0</v>
      </c>
      <c r="JY22" s="32">
        <f t="shared" si="84"/>
        <v>0</v>
      </c>
      <c r="JZ22" s="32">
        <f t="shared" si="85"/>
        <v>0</v>
      </c>
      <c r="KA22" s="32">
        <f t="shared" si="86"/>
        <v>0</v>
      </c>
      <c r="KB22" s="32">
        <f t="shared" si="87"/>
        <v>0</v>
      </c>
      <c r="KC22" s="32">
        <f t="shared" si="88"/>
        <v>0</v>
      </c>
      <c r="KD22" s="32">
        <f t="shared" si="89"/>
        <v>0</v>
      </c>
      <c r="KE22" s="32">
        <f t="shared" si="90"/>
        <v>0</v>
      </c>
      <c r="KF22" s="32">
        <f t="shared" si="91"/>
        <v>0</v>
      </c>
      <c r="KG22" s="32">
        <f t="shared" si="92"/>
        <v>0</v>
      </c>
      <c r="KH22" s="32">
        <f t="shared" si="93"/>
        <v>0</v>
      </c>
      <c r="KI22" s="32">
        <f t="shared" si="94"/>
        <v>0</v>
      </c>
      <c r="KJ22" s="32">
        <f t="shared" si="95"/>
        <v>0</v>
      </c>
      <c r="KK22" s="32">
        <f t="shared" si="96"/>
        <v>0</v>
      </c>
      <c r="KL22" s="32">
        <f t="shared" si="97"/>
        <v>0</v>
      </c>
      <c r="KM22" s="32">
        <f t="shared" si="34"/>
        <v>0</v>
      </c>
      <c r="KN22" s="32">
        <f t="shared" si="18"/>
        <v>0</v>
      </c>
      <c r="KO22" s="32">
        <f t="shared" ca="1" si="27"/>
        <v>0</v>
      </c>
      <c r="KP22" s="32">
        <f t="shared" ca="1" si="27"/>
        <v>0</v>
      </c>
      <c r="KQ22" s="32">
        <f t="shared" ca="1" si="28"/>
        <v>0</v>
      </c>
      <c r="KR22" s="32">
        <f t="shared" ca="1" si="29"/>
        <v>0</v>
      </c>
      <c r="KS22" s="32">
        <f t="shared" ca="1" si="19"/>
        <v>0</v>
      </c>
      <c r="KT22" s="32">
        <f t="shared" ca="1" si="19"/>
        <v>0</v>
      </c>
      <c r="KU22" s="32">
        <f t="shared" ca="1" si="30"/>
        <v>0</v>
      </c>
      <c r="KV22" s="32">
        <f t="shared" ca="1" si="31"/>
        <v>0</v>
      </c>
      <c r="KW22" s="32">
        <f t="shared" ca="1" si="32"/>
        <v>0</v>
      </c>
    </row>
    <row r="23" spans="4:309" ht="20.100000000000001" customHeight="1">
      <c r="D23" s="67">
        <f>PROFLE!A17</f>
        <v>0</v>
      </c>
      <c r="E23" s="68">
        <f>PROFLE!B17</f>
        <v>0</v>
      </c>
      <c r="F23" s="71"/>
      <c r="G23" s="71"/>
      <c r="H23" s="71"/>
      <c r="I23" s="71"/>
      <c r="J23" s="71"/>
      <c r="K23" s="72"/>
      <c r="L23" s="73"/>
      <c r="M23" s="73"/>
      <c r="N23" s="73"/>
      <c r="O23" s="73"/>
      <c r="P23" s="73"/>
      <c r="Q23" s="73"/>
      <c r="R23" s="74"/>
      <c r="S23" s="74"/>
      <c r="T23" s="74"/>
      <c r="U23" s="74"/>
      <c r="V23" s="74"/>
      <c r="W23" s="74"/>
      <c r="X23" s="75"/>
      <c r="Y23" s="75"/>
      <c r="Z23" s="75"/>
      <c r="AA23" s="75"/>
      <c r="AB23" s="75"/>
      <c r="AC23" s="75"/>
      <c r="AD23" s="76"/>
      <c r="AE23" s="76"/>
      <c r="AF23" s="76"/>
      <c r="AG23" s="76"/>
      <c r="AH23" s="76"/>
      <c r="AI23" s="76"/>
      <c r="AJ23" s="77"/>
      <c r="AK23" s="77"/>
      <c r="AL23" s="77"/>
      <c r="AM23" s="77"/>
      <c r="AN23" s="77"/>
      <c r="AO23" s="77"/>
      <c r="AP23" s="78"/>
      <c r="AQ23" s="78"/>
      <c r="AR23" s="78"/>
      <c r="AS23" s="78"/>
      <c r="AT23" s="78"/>
      <c r="AU23" s="78"/>
      <c r="AV23" s="79"/>
      <c r="AW23" s="79"/>
      <c r="AX23" s="79"/>
      <c r="AY23" s="79"/>
      <c r="AZ23" s="79"/>
      <c r="BA23" s="79"/>
      <c r="BB23" s="80"/>
      <c r="BC23" s="80"/>
      <c r="BD23" s="80"/>
      <c r="BE23" s="80"/>
      <c r="BF23" s="80"/>
      <c r="BG23" s="80"/>
      <c r="BH23" s="81"/>
      <c r="BI23" s="81"/>
      <c r="BJ23" s="81"/>
      <c r="BK23" s="81"/>
      <c r="BL23" s="81"/>
      <c r="BM23" s="81"/>
      <c r="BN23" s="82"/>
      <c r="BO23" s="82"/>
      <c r="BP23" s="82"/>
      <c r="BQ23" s="82"/>
      <c r="BR23" s="82"/>
      <c r="BS23" s="82"/>
      <c r="BT23" s="83"/>
      <c r="BU23" s="83"/>
      <c r="BV23" s="83"/>
      <c r="BW23" s="83"/>
      <c r="BX23" s="83"/>
      <c r="BY23" s="83"/>
      <c r="BZ23" s="84"/>
      <c r="CA23" s="84"/>
      <c r="CB23" s="84"/>
      <c r="CC23" s="84"/>
      <c r="CD23" s="84"/>
      <c r="CE23" s="84"/>
      <c r="CF23" s="85"/>
      <c r="CG23" s="85"/>
      <c r="CH23" s="85"/>
      <c r="CI23" s="85"/>
      <c r="CJ23" s="85"/>
      <c r="CK23" s="85"/>
      <c r="CL23" s="86"/>
      <c r="CM23" s="86"/>
      <c r="CN23" s="86"/>
      <c r="CO23" s="86"/>
      <c r="CP23" s="86"/>
      <c r="CQ23" s="86"/>
      <c r="CR23" s="87"/>
      <c r="CS23" s="87"/>
      <c r="CT23" s="87"/>
      <c r="CU23" s="87"/>
      <c r="CV23" s="87"/>
      <c r="CW23" s="87"/>
      <c r="CX23" s="88"/>
      <c r="CY23" s="88"/>
      <c r="CZ23" s="88"/>
      <c r="DA23" s="88"/>
      <c r="DB23" s="88"/>
      <c r="DC23" s="88"/>
      <c r="DD23" s="89"/>
      <c r="DE23" s="89"/>
      <c r="DF23" s="89"/>
      <c r="DG23" s="89"/>
      <c r="DH23" s="89"/>
      <c r="DI23" s="89"/>
      <c r="DJ23" s="90"/>
      <c r="DK23" s="90"/>
      <c r="DL23" s="90"/>
      <c r="DM23" s="90"/>
      <c r="DN23" s="90"/>
      <c r="DO23" s="90"/>
      <c r="DP23" s="73"/>
      <c r="DQ23" s="73"/>
      <c r="DR23" s="73"/>
      <c r="DS23" s="73"/>
      <c r="DT23" s="73"/>
      <c r="DU23" s="73"/>
      <c r="DV23" s="74"/>
      <c r="DW23" s="74"/>
      <c r="DX23" s="74"/>
      <c r="DY23" s="74"/>
      <c r="DZ23" s="74"/>
      <c r="EA23" s="74"/>
      <c r="EB23" s="75"/>
      <c r="EC23" s="75"/>
      <c r="ED23" s="75"/>
      <c r="EE23" s="75"/>
      <c r="EF23" s="75"/>
      <c r="EG23" s="75"/>
      <c r="EH23" s="76"/>
      <c r="EI23" s="76"/>
      <c r="EJ23" s="76"/>
      <c r="EK23" s="76"/>
      <c r="EL23" s="76"/>
      <c r="EM23" s="76"/>
      <c r="EN23" s="77"/>
      <c r="EO23" s="77"/>
      <c r="EP23" s="77"/>
      <c r="EQ23" s="77"/>
      <c r="ER23" s="77"/>
      <c r="ES23" s="77"/>
      <c r="ET23" s="78"/>
      <c r="EU23" s="78"/>
      <c r="EV23" s="78"/>
      <c r="EW23" s="78"/>
      <c r="EX23" s="78"/>
      <c r="EY23" s="78"/>
      <c r="EZ23" s="79"/>
      <c r="FA23" s="79"/>
      <c r="FB23" s="79"/>
      <c r="FC23" s="79"/>
      <c r="FD23" s="79"/>
      <c r="FE23" s="79"/>
      <c r="FF23" s="80"/>
      <c r="FG23" s="80"/>
      <c r="FH23" s="80"/>
      <c r="FI23" s="80"/>
      <c r="FJ23" s="80"/>
      <c r="FK23" s="80"/>
      <c r="FL23" s="81"/>
      <c r="FM23" s="81"/>
      <c r="FN23" s="81"/>
      <c r="FO23" s="81"/>
      <c r="FP23" s="81"/>
      <c r="FQ23" s="81"/>
      <c r="FR23" s="82"/>
      <c r="FS23" s="82"/>
      <c r="FT23" s="82"/>
      <c r="FU23" s="82"/>
      <c r="FV23" s="82"/>
      <c r="FW23" s="82"/>
      <c r="FX23" s="83"/>
      <c r="FY23" s="83"/>
      <c r="FZ23" s="83"/>
      <c r="GA23" s="83"/>
      <c r="GB23" s="83"/>
      <c r="GC23" s="83"/>
      <c r="GD23" s="84"/>
      <c r="GE23" s="84"/>
      <c r="GF23" s="84"/>
      <c r="GG23" s="84"/>
      <c r="GH23" s="84"/>
      <c r="GI23" s="84"/>
      <c r="GJ23" s="85"/>
      <c r="GK23" s="85"/>
      <c r="GL23" s="85"/>
      <c r="GM23" s="85"/>
      <c r="GN23" s="85"/>
      <c r="GO23" s="85"/>
      <c r="GP23" s="86"/>
      <c r="GQ23" s="86"/>
      <c r="GR23" s="86"/>
      <c r="GS23" s="86"/>
      <c r="GT23" s="86"/>
      <c r="GU23" s="86"/>
      <c r="GV23" s="87"/>
      <c r="GW23" s="87"/>
      <c r="GX23" s="87"/>
      <c r="GY23" s="87"/>
      <c r="GZ23" s="87"/>
      <c r="HA23" s="87"/>
      <c r="HB23" s="88"/>
      <c r="HC23" s="88"/>
      <c r="HD23" s="88"/>
      <c r="HE23" s="88"/>
      <c r="HF23" s="88"/>
      <c r="HG23" s="88"/>
      <c r="HH23" s="89"/>
      <c r="HI23" s="89"/>
      <c r="HJ23" s="89"/>
      <c r="HK23" s="89"/>
      <c r="HL23" s="89"/>
      <c r="HM23" s="89"/>
      <c r="HN23" s="90"/>
      <c r="HO23" s="90"/>
      <c r="HP23" s="90"/>
      <c r="HQ23" s="90"/>
      <c r="HR23" s="90"/>
      <c r="HS23" s="90"/>
      <c r="HT23" s="69">
        <f t="shared" si="15"/>
        <v>0</v>
      </c>
      <c r="HU23" s="32">
        <f t="shared" si="33"/>
        <v>0</v>
      </c>
      <c r="HV23" s="32">
        <f t="shared" si="21"/>
        <v>0</v>
      </c>
      <c r="HW23" s="32">
        <f t="shared" si="22"/>
        <v>0</v>
      </c>
      <c r="HX23" s="32">
        <f t="shared" si="23"/>
        <v>0</v>
      </c>
      <c r="HY23" s="32">
        <f t="shared" si="24"/>
        <v>0</v>
      </c>
      <c r="HZ23" s="32">
        <f t="shared" si="25"/>
        <v>0</v>
      </c>
      <c r="IA23" s="32">
        <f t="shared" si="26"/>
        <v>0</v>
      </c>
      <c r="IB23" s="32">
        <f t="shared" si="35"/>
        <v>0</v>
      </c>
      <c r="IC23" s="32">
        <f t="shared" si="36"/>
        <v>0</v>
      </c>
      <c r="ID23" s="32">
        <f t="shared" si="37"/>
        <v>0</v>
      </c>
      <c r="IE23" s="32">
        <f t="shared" si="38"/>
        <v>0</v>
      </c>
      <c r="IF23" s="32">
        <f t="shared" si="39"/>
        <v>0</v>
      </c>
      <c r="IG23" s="32">
        <f t="shared" si="40"/>
        <v>0</v>
      </c>
      <c r="IH23" s="32">
        <f t="shared" si="41"/>
        <v>0</v>
      </c>
      <c r="II23" s="32">
        <f t="shared" si="42"/>
        <v>0</v>
      </c>
      <c r="IJ23" s="32">
        <f t="shared" si="43"/>
        <v>0</v>
      </c>
      <c r="IK23" s="32">
        <f t="shared" si="44"/>
        <v>0</v>
      </c>
      <c r="IL23" s="32">
        <f t="shared" si="45"/>
        <v>0</v>
      </c>
      <c r="IM23" s="32">
        <f t="shared" si="46"/>
        <v>0</v>
      </c>
      <c r="IN23" s="32">
        <f t="shared" si="47"/>
        <v>0</v>
      </c>
      <c r="IO23" s="32">
        <f t="shared" si="48"/>
        <v>0</v>
      </c>
      <c r="IP23" s="32">
        <f t="shared" si="49"/>
        <v>0</v>
      </c>
      <c r="IQ23" s="32">
        <f t="shared" si="50"/>
        <v>0</v>
      </c>
      <c r="IR23" s="32">
        <f t="shared" si="51"/>
        <v>0</v>
      </c>
      <c r="IS23" s="32">
        <f t="shared" si="52"/>
        <v>0</v>
      </c>
      <c r="IT23" s="32">
        <f t="shared" si="53"/>
        <v>0</v>
      </c>
      <c r="IU23" s="32">
        <f t="shared" si="54"/>
        <v>0</v>
      </c>
      <c r="IV23" s="32">
        <f t="shared" si="55"/>
        <v>0</v>
      </c>
      <c r="IW23" s="32">
        <f t="shared" si="56"/>
        <v>0</v>
      </c>
      <c r="IX23" s="32">
        <f t="shared" si="57"/>
        <v>0</v>
      </c>
      <c r="IY23" s="32">
        <f t="shared" si="58"/>
        <v>0</v>
      </c>
      <c r="IZ23" s="32">
        <f t="shared" si="59"/>
        <v>0</v>
      </c>
      <c r="JA23" s="32">
        <f t="shared" si="60"/>
        <v>0</v>
      </c>
      <c r="JB23" s="32">
        <f t="shared" si="61"/>
        <v>0</v>
      </c>
      <c r="JC23" s="32">
        <f t="shared" si="62"/>
        <v>0</v>
      </c>
      <c r="JD23" s="32">
        <f t="shared" si="63"/>
        <v>0</v>
      </c>
      <c r="JE23" s="32">
        <f t="shared" si="64"/>
        <v>0</v>
      </c>
      <c r="JF23" s="32">
        <f t="shared" si="65"/>
        <v>0</v>
      </c>
      <c r="JG23" s="32">
        <f t="shared" si="66"/>
        <v>0</v>
      </c>
      <c r="JH23" s="32">
        <f t="shared" si="67"/>
        <v>0</v>
      </c>
      <c r="JI23" s="32">
        <f t="shared" si="68"/>
        <v>0</v>
      </c>
      <c r="JJ23" s="32">
        <f t="shared" si="69"/>
        <v>0</v>
      </c>
      <c r="JK23" s="32">
        <f t="shared" si="70"/>
        <v>0</v>
      </c>
      <c r="JL23" s="32">
        <f t="shared" si="71"/>
        <v>0</v>
      </c>
      <c r="JM23" s="32">
        <f t="shared" si="72"/>
        <v>0</v>
      </c>
      <c r="JN23" s="32">
        <f t="shared" si="73"/>
        <v>0</v>
      </c>
      <c r="JO23" s="32">
        <f t="shared" si="74"/>
        <v>0</v>
      </c>
      <c r="JP23" s="32">
        <f t="shared" si="75"/>
        <v>0</v>
      </c>
      <c r="JQ23" s="32">
        <f t="shared" si="76"/>
        <v>0</v>
      </c>
      <c r="JR23" s="32">
        <f t="shared" si="77"/>
        <v>0</v>
      </c>
      <c r="JS23" s="32">
        <f t="shared" si="78"/>
        <v>0</v>
      </c>
      <c r="JT23" s="32">
        <f t="shared" si="79"/>
        <v>0</v>
      </c>
      <c r="JU23" s="32">
        <f t="shared" si="80"/>
        <v>0</v>
      </c>
      <c r="JV23" s="32">
        <f t="shared" si="81"/>
        <v>0</v>
      </c>
      <c r="JW23" s="32">
        <f t="shared" si="82"/>
        <v>0</v>
      </c>
      <c r="JX23" s="32">
        <f t="shared" si="83"/>
        <v>0</v>
      </c>
      <c r="JY23" s="32">
        <f t="shared" si="84"/>
        <v>0</v>
      </c>
      <c r="JZ23" s="32">
        <f t="shared" si="85"/>
        <v>0</v>
      </c>
      <c r="KA23" s="32">
        <f t="shared" si="86"/>
        <v>0</v>
      </c>
      <c r="KB23" s="32">
        <f t="shared" si="87"/>
        <v>0</v>
      </c>
      <c r="KC23" s="32">
        <f t="shared" si="88"/>
        <v>0</v>
      </c>
      <c r="KD23" s="32">
        <f t="shared" si="89"/>
        <v>0</v>
      </c>
      <c r="KE23" s="32">
        <f t="shared" si="90"/>
        <v>0</v>
      </c>
      <c r="KF23" s="32">
        <f t="shared" si="91"/>
        <v>0</v>
      </c>
      <c r="KG23" s="32">
        <f t="shared" si="92"/>
        <v>0</v>
      </c>
      <c r="KH23" s="32">
        <f t="shared" si="93"/>
        <v>0</v>
      </c>
      <c r="KI23" s="32">
        <f t="shared" si="94"/>
        <v>0</v>
      </c>
      <c r="KJ23" s="32">
        <f t="shared" si="95"/>
        <v>0</v>
      </c>
      <c r="KK23" s="32">
        <f t="shared" si="96"/>
        <v>0</v>
      </c>
      <c r="KL23" s="32">
        <f t="shared" si="97"/>
        <v>0</v>
      </c>
      <c r="KM23" s="32">
        <f t="shared" si="34"/>
        <v>0</v>
      </c>
      <c r="KN23" s="32">
        <f t="shared" si="18"/>
        <v>0</v>
      </c>
      <c r="KO23" s="32">
        <f t="shared" ca="1" si="27"/>
        <v>0</v>
      </c>
      <c r="KP23" s="32">
        <f t="shared" ca="1" si="27"/>
        <v>0</v>
      </c>
      <c r="KQ23" s="32">
        <f t="shared" ca="1" si="28"/>
        <v>0</v>
      </c>
      <c r="KR23" s="32">
        <f t="shared" ca="1" si="29"/>
        <v>0</v>
      </c>
      <c r="KS23" s="32">
        <f t="shared" ca="1" si="19"/>
        <v>0</v>
      </c>
      <c r="KT23" s="32">
        <f t="shared" ca="1" si="19"/>
        <v>0</v>
      </c>
      <c r="KU23" s="32">
        <f t="shared" ca="1" si="30"/>
        <v>0</v>
      </c>
      <c r="KV23" s="32">
        <f t="shared" ca="1" si="31"/>
        <v>0</v>
      </c>
      <c r="KW23" s="32">
        <f t="shared" ca="1" si="32"/>
        <v>0</v>
      </c>
    </row>
    <row r="24" spans="4:309" ht="20.100000000000001" customHeight="1">
      <c r="D24" s="67">
        <f>PROFLE!A18</f>
        <v>0</v>
      </c>
      <c r="E24" s="68">
        <f>PROFLE!B18</f>
        <v>0</v>
      </c>
      <c r="F24" s="71"/>
      <c r="G24" s="71"/>
      <c r="H24" s="71"/>
      <c r="I24" s="71"/>
      <c r="J24" s="71"/>
      <c r="K24" s="72"/>
      <c r="L24" s="73"/>
      <c r="M24" s="73"/>
      <c r="N24" s="73"/>
      <c r="O24" s="73"/>
      <c r="P24" s="73"/>
      <c r="Q24" s="73"/>
      <c r="R24" s="74"/>
      <c r="S24" s="74"/>
      <c r="T24" s="74"/>
      <c r="U24" s="74"/>
      <c r="V24" s="74"/>
      <c r="W24" s="74"/>
      <c r="X24" s="75"/>
      <c r="Y24" s="75"/>
      <c r="Z24" s="75"/>
      <c r="AA24" s="75"/>
      <c r="AB24" s="75"/>
      <c r="AC24" s="75"/>
      <c r="AD24" s="76"/>
      <c r="AE24" s="76"/>
      <c r="AF24" s="76"/>
      <c r="AG24" s="76"/>
      <c r="AH24" s="76"/>
      <c r="AI24" s="76"/>
      <c r="AJ24" s="77"/>
      <c r="AK24" s="77"/>
      <c r="AL24" s="77"/>
      <c r="AM24" s="77"/>
      <c r="AN24" s="77"/>
      <c r="AO24" s="77"/>
      <c r="AP24" s="78"/>
      <c r="AQ24" s="78"/>
      <c r="AR24" s="78"/>
      <c r="AS24" s="78"/>
      <c r="AT24" s="78"/>
      <c r="AU24" s="78"/>
      <c r="AV24" s="79"/>
      <c r="AW24" s="79"/>
      <c r="AX24" s="79"/>
      <c r="AY24" s="79"/>
      <c r="AZ24" s="79"/>
      <c r="BA24" s="79"/>
      <c r="BB24" s="80"/>
      <c r="BC24" s="80"/>
      <c r="BD24" s="80"/>
      <c r="BE24" s="80"/>
      <c r="BF24" s="80"/>
      <c r="BG24" s="80"/>
      <c r="BH24" s="81"/>
      <c r="BI24" s="81"/>
      <c r="BJ24" s="81"/>
      <c r="BK24" s="81"/>
      <c r="BL24" s="81"/>
      <c r="BM24" s="81"/>
      <c r="BN24" s="82"/>
      <c r="BO24" s="82"/>
      <c r="BP24" s="82"/>
      <c r="BQ24" s="82"/>
      <c r="BR24" s="82"/>
      <c r="BS24" s="82"/>
      <c r="BT24" s="83"/>
      <c r="BU24" s="83"/>
      <c r="BV24" s="83"/>
      <c r="BW24" s="83"/>
      <c r="BX24" s="83"/>
      <c r="BY24" s="83"/>
      <c r="BZ24" s="84"/>
      <c r="CA24" s="84"/>
      <c r="CB24" s="84"/>
      <c r="CC24" s="84"/>
      <c r="CD24" s="84"/>
      <c r="CE24" s="84"/>
      <c r="CF24" s="85"/>
      <c r="CG24" s="85"/>
      <c r="CH24" s="85"/>
      <c r="CI24" s="85"/>
      <c r="CJ24" s="85"/>
      <c r="CK24" s="85"/>
      <c r="CL24" s="86"/>
      <c r="CM24" s="86"/>
      <c r="CN24" s="86"/>
      <c r="CO24" s="86"/>
      <c r="CP24" s="86"/>
      <c r="CQ24" s="86"/>
      <c r="CR24" s="87"/>
      <c r="CS24" s="87"/>
      <c r="CT24" s="87"/>
      <c r="CU24" s="87"/>
      <c r="CV24" s="87"/>
      <c r="CW24" s="87"/>
      <c r="CX24" s="88"/>
      <c r="CY24" s="88"/>
      <c r="CZ24" s="88"/>
      <c r="DA24" s="88"/>
      <c r="DB24" s="88"/>
      <c r="DC24" s="88"/>
      <c r="DD24" s="89"/>
      <c r="DE24" s="89"/>
      <c r="DF24" s="89"/>
      <c r="DG24" s="89"/>
      <c r="DH24" s="89"/>
      <c r="DI24" s="89"/>
      <c r="DJ24" s="90"/>
      <c r="DK24" s="90"/>
      <c r="DL24" s="90"/>
      <c r="DM24" s="90"/>
      <c r="DN24" s="90"/>
      <c r="DO24" s="90"/>
      <c r="DP24" s="73"/>
      <c r="DQ24" s="73"/>
      <c r="DR24" s="73"/>
      <c r="DS24" s="73"/>
      <c r="DT24" s="73"/>
      <c r="DU24" s="73"/>
      <c r="DV24" s="74"/>
      <c r="DW24" s="74"/>
      <c r="DX24" s="74"/>
      <c r="DY24" s="74"/>
      <c r="DZ24" s="74"/>
      <c r="EA24" s="74"/>
      <c r="EB24" s="75"/>
      <c r="EC24" s="75"/>
      <c r="ED24" s="75"/>
      <c r="EE24" s="75"/>
      <c r="EF24" s="75"/>
      <c r="EG24" s="75"/>
      <c r="EH24" s="76"/>
      <c r="EI24" s="76"/>
      <c r="EJ24" s="76"/>
      <c r="EK24" s="76"/>
      <c r="EL24" s="76"/>
      <c r="EM24" s="76"/>
      <c r="EN24" s="77"/>
      <c r="EO24" s="77"/>
      <c r="EP24" s="77"/>
      <c r="EQ24" s="77"/>
      <c r="ER24" s="77"/>
      <c r="ES24" s="77"/>
      <c r="ET24" s="78"/>
      <c r="EU24" s="78"/>
      <c r="EV24" s="78"/>
      <c r="EW24" s="78"/>
      <c r="EX24" s="78"/>
      <c r="EY24" s="78"/>
      <c r="EZ24" s="79"/>
      <c r="FA24" s="79"/>
      <c r="FB24" s="79"/>
      <c r="FC24" s="79"/>
      <c r="FD24" s="79"/>
      <c r="FE24" s="79"/>
      <c r="FF24" s="80"/>
      <c r="FG24" s="80"/>
      <c r="FH24" s="80"/>
      <c r="FI24" s="80"/>
      <c r="FJ24" s="80"/>
      <c r="FK24" s="80"/>
      <c r="FL24" s="81"/>
      <c r="FM24" s="81"/>
      <c r="FN24" s="81"/>
      <c r="FO24" s="81"/>
      <c r="FP24" s="81"/>
      <c r="FQ24" s="81"/>
      <c r="FR24" s="82"/>
      <c r="FS24" s="82"/>
      <c r="FT24" s="82"/>
      <c r="FU24" s="82"/>
      <c r="FV24" s="82"/>
      <c r="FW24" s="82"/>
      <c r="FX24" s="83"/>
      <c r="FY24" s="83"/>
      <c r="FZ24" s="83"/>
      <c r="GA24" s="83"/>
      <c r="GB24" s="83"/>
      <c r="GC24" s="83"/>
      <c r="GD24" s="84"/>
      <c r="GE24" s="84"/>
      <c r="GF24" s="84"/>
      <c r="GG24" s="84"/>
      <c r="GH24" s="84"/>
      <c r="GI24" s="84"/>
      <c r="GJ24" s="85"/>
      <c r="GK24" s="85"/>
      <c r="GL24" s="85"/>
      <c r="GM24" s="85"/>
      <c r="GN24" s="85"/>
      <c r="GO24" s="85"/>
      <c r="GP24" s="86"/>
      <c r="GQ24" s="86"/>
      <c r="GR24" s="86"/>
      <c r="GS24" s="86"/>
      <c r="GT24" s="86"/>
      <c r="GU24" s="86"/>
      <c r="GV24" s="87"/>
      <c r="GW24" s="87"/>
      <c r="GX24" s="87"/>
      <c r="GY24" s="87"/>
      <c r="GZ24" s="87"/>
      <c r="HA24" s="87"/>
      <c r="HB24" s="88"/>
      <c r="HC24" s="88"/>
      <c r="HD24" s="88"/>
      <c r="HE24" s="88"/>
      <c r="HF24" s="88"/>
      <c r="HG24" s="88"/>
      <c r="HH24" s="89"/>
      <c r="HI24" s="89"/>
      <c r="HJ24" s="89"/>
      <c r="HK24" s="89"/>
      <c r="HL24" s="89"/>
      <c r="HM24" s="89"/>
      <c r="HN24" s="90"/>
      <c r="HO24" s="90"/>
      <c r="HP24" s="90"/>
      <c r="HQ24" s="90"/>
      <c r="HR24" s="90"/>
      <c r="HS24" s="90"/>
      <c r="HT24" s="69">
        <f t="shared" si="15"/>
        <v>0</v>
      </c>
      <c r="HU24" s="32">
        <f t="shared" si="33"/>
        <v>0</v>
      </c>
      <c r="HV24" s="32">
        <f t="shared" si="21"/>
        <v>0</v>
      </c>
      <c r="HW24" s="32">
        <f t="shared" si="22"/>
        <v>0</v>
      </c>
      <c r="HX24" s="32">
        <f t="shared" si="23"/>
        <v>0</v>
      </c>
      <c r="HY24" s="32">
        <f t="shared" si="24"/>
        <v>0</v>
      </c>
      <c r="HZ24" s="32">
        <f t="shared" si="25"/>
        <v>0</v>
      </c>
      <c r="IA24" s="32">
        <f t="shared" si="26"/>
        <v>0</v>
      </c>
      <c r="IB24" s="32">
        <f t="shared" si="35"/>
        <v>0</v>
      </c>
      <c r="IC24" s="32">
        <f t="shared" si="36"/>
        <v>0</v>
      </c>
      <c r="ID24" s="32">
        <f t="shared" si="37"/>
        <v>0</v>
      </c>
      <c r="IE24" s="32">
        <f t="shared" si="38"/>
        <v>0</v>
      </c>
      <c r="IF24" s="32">
        <f t="shared" si="39"/>
        <v>0</v>
      </c>
      <c r="IG24" s="32">
        <f t="shared" si="40"/>
        <v>0</v>
      </c>
      <c r="IH24" s="32">
        <f t="shared" si="41"/>
        <v>0</v>
      </c>
      <c r="II24" s="32">
        <f t="shared" si="42"/>
        <v>0</v>
      </c>
      <c r="IJ24" s="32">
        <f t="shared" si="43"/>
        <v>0</v>
      </c>
      <c r="IK24" s="32">
        <f t="shared" si="44"/>
        <v>0</v>
      </c>
      <c r="IL24" s="32">
        <f t="shared" si="45"/>
        <v>0</v>
      </c>
      <c r="IM24" s="32">
        <f t="shared" si="46"/>
        <v>0</v>
      </c>
      <c r="IN24" s="32">
        <f t="shared" si="47"/>
        <v>0</v>
      </c>
      <c r="IO24" s="32">
        <f t="shared" si="48"/>
        <v>0</v>
      </c>
      <c r="IP24" s="32">
        <f t="shared" si="49"/>
        <v>0</v>
      </c>
      <c r="IQ24" s="32">
        <f t="shared" si="50"/>
        <v>0</v>
      </c>
      <c r="IR24" s="32">
        <f t="shared" si="51"/>
        <v>0</v>
      </c>
      <c r="IS24" s="32">
        <f t="shared" si="52"/>
        <v>0</v>
      </c>
      <c r="IT24" s="32">
        <f t="shared" si="53"/>
        <v>0</v>
      </c>
      <c r="IU24" s="32">
        <f t="shared" si="54"/>
        <v>0</v>
      </c>
      <c r="IV24" s="32">
        <f t="shared" si="55"/>
        <v>0</v>
      </c>
      <c r="IW24" s="32">
        <f t="shared" si="56"/>
        <v>0</v>
      </c>
      <c r="IX24" s="32">
        <f t="shared" si="57"/>
        <v>0</v>
      </c>
      <c r="IY24" s="32">
        <f t="shared" si="58"/>
        <v>0</v>
      </c>
      <c r="IZ24" s="32">
        <f t="shared" si="59"/>
        <v>0</v>
      </c>
      <c r="JA24" s="32">
        <f t="shared" si="60"/>
        <v>0</v>
      </c>
      <c r="JB24" s="32">
        <f t="shared" si="61"/>
        <v>0</v>
      </c>
      <c r="JC24" s="32">
        <f t="shared" si="62"/>
        <v>0</v>
      </c>
      <c r="JD24" s="32">
        <f t="shared" si="63"/>
        <v>0</v>
      </c>
      <c r="JE24" s="32">
        <f t="shared" si="64"/>
        <v>0</v>
      </c>
      <c r="JF24" s="32">
        <f t="shared" si="65"/>
        <v>0</v>
      </c>
      <c r="JG24" s="32">
        <f t="shared" si="66"/>
        <v>0</v>
      </c>
      <c r="JH24" s="32">
        <f t="shared" si="67"/>
        <v>0</v>
      </c>
      <c r="JI24" s="32">
        <f t="shared" si="68"/>
        <v>0</v>
      </c>
      <c r="JJ24" s="32">
        <f t="shared" si="69"/>
        <v>0</v>
      </c>
      <c r="JK24" s="32">
        <f t="shared" si="70"/>
        <v>0</v>
      </c>
      <c r="JL24" s="32">
        <f t="shared" si="71"/>
        <v>0</v>
      </c>
      <c r="JM24" s="32">
        <f t="shared" si="72"/>
        <v>0</v>
      </c>
      <c r="JN24" s="32">
        <f t="shared" si="73"/>
        <v>0</v>
      </c>
      <c r="JO24" s="32">
        <f t="shared" si="74"/>
        <v>0</v>
      </c>
      <c r="JP24" s="32">
        <f t="shared" si="75"/>
        <v>0</v>
      </c>
      <c r="JQ24" s="32">
        <f t="shared" si="76"/>
        <v>0</v>
      </c>
      <c r="JR24" s="32">
        <f t="shared" si="77"/>
        <v>0</v>
      </c>
      <c r="JS24" s="32">
        <f t="shared" si="78"/>
        <v>0</v>
      </c>
      <c r="JT24" s="32">
        <f t="shared" si="79"/>
        <v>0</v>
      </c>
      <c r="JU24" s="32">
        <f t="shared" si="80"/>
        <v>0</v>
      </c>
      <c r="JV24" s="32">
        <f t="shared" si="81"/>
        <v>0</v>
      </c>
      <c r="JW24" s="32">
        <f t="shared" si="82"/>
        <v>0</v>
      </c>
      <c r="JX24" s="32">
        <f t="shared" si="83"/>
        <v>0</v>
      </c>
      <c r="JY24" s="32">
        <f t="shared" si="84"/>
        <v>0</v>
      </c>
      <c r="JZ24" s="32">
        <f t="shared" si="85"/>
        <v>0</v>
      </c>
      <c r="KA24" s="32">
        <f t="shared" si="86"/>
        <v>0</v>
      </c>
      <c r="KB24" s="32">
        <f t="shared" si="87"/>
        <v>0</v>
      </c>
      <c r="KC24" s="32">
        <f t="shared" si="88"/>
        <v>0</v>
      </c>
      <c r="KD24" s="32">
        <f t="shared" si="89"/>
        <v>0</v>
      </c>
      <c r="KE24" s="32">
        <f t="shared" si="90"/>
        <v>0</v>
      </c>
      <c r="KF24" s="32">
        <f t="shared" si="91"/>
        <v>0</v>
      </c>
      <c r="KG24" s="32">
        <f t="shared" si="92"/>
        <v>0</v>
      </c>
      <c r="KH24" s="32">
        <f t="shared" si="93"/>
        <v>0</v>
      </c>
      <c r="KI24" s="32">
        <f t="shared" si="94"/>
        <v>0</v>
      </c>
      <c r="KJ24" s="32">
        <f t="shared" si="95"/>
        <v>0</v>
      </c>
      <c r="KK24" s="32">
        <f t="shared" si="96"/>
        <v>0</v>
      </c>
      <c r="KL24" s="32">
        <f t="shared" si="97"/>
        <v>0</v>
      </c>
      <c r="KM24" s="32">
        <f t="shared" si="34"/>
        <v>0</v>
      </c>
      <c r="KN24" s="32">
        <f t="shared" si="18"/>
        <v>0</v>
      </c>
      <c r="KO24" s="32">
        <f t="shared" ca="1" si="27"/>
        <v>0</v>
      </c>
      <c r="KP24" s="32">
        <f t="shared" ca="1" si="27"/>
        <v>0</v>
      </c>
      <c r="KQ24" s="32">
        <f t="shared" ca="1" si="28"/>
        <v>0</v>
      </c>
      <c r="KR24" s="32">
        <f t="shared" ca="1" si="29"/>
        <v>0</v>
      </c>
      <c r="KS24" s="32">
        <f t="shared" ca="1" si="19"/>
        <v>0</v>
      </c>
      <c r="KT24" s="32">
        <f t="shared" ca="1" si="19"/>
        <v>0</v>
      </c>
      <c r="KU24" s="32">
        <f t="shared" ca="1" si="30"/>
        <v>0</v>
      </c>
      <c r="KV24" s="32">
        <f t="shared" ca="1" si="31"/>
        <v>0</v>
      </c>
      <c r="KW24" s="32">
        <f t="shared" ca="1" si="32"/>
        <v>0</v>
      </c>
    </row>
    <row r="25" spans="4:309" ht="20.100000000000001" customHeight="1">
      <c r="D25" s="67">
        <f>PROFLE!A19</f>
        <v>0</v>
      </c>
      <c r="E25" s="68">
        <f>PROFLE!B19</f>
        <v>0</v>
      </c>
      <c r="F25" s="71"/>
      <c r="G25" s="71"/>
      <c r="H25" s="71"/>
      <c r="I25" s="71"/>
      <c r="J25" s="71"/>
      <c r="K25" s="72"/>
      <c r="L25" s="73"/>
      <c r="M25" s="73"/>
      <c r="N25" s="73"/>
      <c r="O25" s="73"/>
      <c r="P25" s="73"/>
      <c r="Q25" s="73"/>
      <c r="R25" s="74"/>
      <c r="S25" s="74"/>
      <c r="T25" s="74"/>
      <c r="U25" s="74"/>
      <c r="V25" s="74"/>
      <c r="W25" s="74"/>
      <c r="X25" s="75"/>
      <c r="Y25" s="75"/>
      <c r="Z25" s="75"/>
      <c r="AA25" s="75"/>
      <c r="AB25" s="75"/>
      <c r="AC25" s="75"/>
      <c r="AD25" s="76"/>
      <c r="AE25" s="76"/>
      <c r="AF25" s="76"/>
      <c r="AG25" s="76"/>
      <c r="AH25" s="76"/>
      <c r="AI25" s="76"/>
      <c r="AJ25" s="77"/>
      <c r="AK25" s="77"/>
      <c r="AL25" s="77"/>
      <c r="AM25" s="77"/>
      <c r="AN25" s="77"/>
      <c r="AO25" s="77"/>
      <c r="AP25" s="78"/>
      <c r="AQ25" s="78"/>
      <c r="AR25" s="78"/>
      <c r="AS25" s="78"/>
      <c r="AT25" s="78"/>
      <c r="AU25" s="78"/>
      <c r="AV25" s="79"/>
      <c r="AW25" s="79"/>
      <c r="AX25" s="79"/>
      <c r="AY25" s="79"/>
      <c r="AZ25" s="79"/>
      <c r="BA25" s="79"/>
      <c r="BB25" s="80"/>
      <c r="BC25" s="80"/>
      <c r="BD25" s="80"/>
      <c r="BE25" s="80"/>
      <c r="BF25" s="80"/>
      <c r="BG25" s="80"/>
      <c r="BH25" s="81"/>
      <c r="BI25" s="81"/>
      <c r="BJ25" s="81"/>
      <c r="BK25" s="81"/>
      <c r="BL25" s="81"/>
      <c r="BM25" s="81"/>
      <c r="BN25" s="82"/>
      <c r="BO25" s="82"/>
      <c r="BP25" s="82"/>
      <c r="BQ25" s="82"/>
      <c r="BR25" s="82"/>
      <c r="BS25" s="82"/>
      <c r="BT25" s="83"/>
      <c r="BU25" s="83"/>
      <c r="BV25" s="83"/>
      <c r="BW25" s="83"/>
      <c r="BX25" s="83"/>
      <c r="BY25" s="83"/>
      <c r="BZ25" s="84"/>
      <c r="CA25" s="84"/>
      <c r="CB25" s="84"/>
      <c r="CC25" s="84"/>
      <c r="CD25" s="84"/>
      <c r="CE25" s="84"/>
      <c r="CF25" s="85"/>
      <c r="CG25" s="85"/>
      <c r="CH25" s="85"/>
      <c r="CI25" s="85"/>
      <c r="CJ25" s="85"/>
      <c r="CK25" s="85"/>
      <c r="CL25" s="86"/>
      <c r="CM25" s="86"/>
      <c r="CN25" s="86"/>
      <c r="CO25" s="86"/>
      <c r="CP25" s="86"/>
      <c r="CQ25" s="86"/>
      <c r="CR25" s="87"/>
      <c r="CS25" s="87"/>
      <c r="CT25" s="87"/>
      <c r="CU25" s="87"/>
      <c r="CV25" s="87"/>
      <c r="CW25" s="87"/>
      <c r="CX25" s="88"/>
      <c r="CY25" s="88"/>
      <c r="CZ25" s="88"/>
      <c r="DA25" s="88"/>
      <c r="DB25" s="88"/>
      <c r="DC25" s="88"/>
      <c r="DD25" s="89"/>
      <c r="DE25" s="89"/>
      <c r="DF25" s="89"/>
      <c r="DG25" s="89"/>
      <c r="DH25" s="89"/>
      <c r="DI25" s="89"/>
      <c r="DJ25" s="90"/>
      <c r="DK25" s="90"/>
      <c r="DL25" s="90"/>
      <c r="DM25" s="90"/>
      <c r="DN25" s="90"/>
      <c r="DO25" s="90"/>
      <c r="DP25" s="73"/>
      <c r="DQ25" s="73"/>
      <c r="DR25" s="73"/>
      <c r="DS25" s="73"/>
      <c r="DT25" s="73"/>
      <c r="DU25" s="73"/>
      <c r="DV25" s="74"/>
      <c r="DW25" s="74"/>
      <c r="DX25" s="74"/>
      <c r="DY25" s="74"/>
      <c r="DZ25" s="74"/>
      <c r="EA25" s="74"/>
      <c r="EB25" s="75"/>
      <c r="EC25" s="75"/>
      <c r="ED25" s="75"/>
      <c r="EE25" s="75"/>
      <c r="EF25" s="75"/>
      <c r="EG25" s="75"/>
      <c r="EH25" s="76"/>
      <c r="EI25" s="76"/>
      <c r="EJ25" s="76"/>
      <c r="EK25" s="76"/>
      <c r="EL25" s="76"/>
      <c r="EM25" s="76"/>
      <c r="EN25" s="77"/>
      <c r="EO25" s="77"/>
      <c r="EP25" s="77"/>
      <c r="EQ25" s="77"/>
      <c r="ER25" s="77"/>
      <c r="ES25" s="77"/>
      <c r="ET25" s="78"/>
      <c r="EU25" s="78"/>
      <c r="EV25" s="78"/>
      <c r="EW25" s="78"/>
      <c r="EX25" s="78"/>
      <c r="EY25" s="78"/>
      <c r="EZ25" s="79"/>
      <c r="FA25" s="79"/>
      <c r="FB25" s="79"/>
      <c r="FC25" s="79"/>
      <c r="FD25" s="79"/>
      <c r="FE25" s="79"/>
      <c r="FF25" s="80"/>
      <c r="FG25" s="80"/>
      <c r="FH25" s="80"/>
      <c r="FI25" s="80"/>
      <c r="FJ25" s="80"/>
      <c r="FK25" s="80"/>
      <c r="FL25" s="81"/>
      <c r="FM25" s="81"/>
      <c r="FN25" s="81"/>
      <c r="FO25" s="81"/>
      <c r="FP25" s="81"/>
      <c r="FQ25" s="81"/>
      <c r="FR25" s="82"/>
      <c r="FS25" s="82"/>
      <c r="FT25" s="82"/>
      <c r="FU25" s="82"/>
      <c r="FV25" s="82"/>
      <c r="FW25" s="82"/>
      <c r="FX25" s="83"/>
      <c r="FY25" s="83"/>
      <c r="FZ25" s="83"/>
      <c r="GA25" s="83"/>
      <c r="GB25" s="83"/>
      <c r="GC25" s="83"/>
      <c r="GD25" s="84"/>
      <c r="GE25" s="84"/>
      <c r="GF25" s="84"/>
      <c r="GG25" s="84"/>
      <c r="GH25" s="84"/>
      <c r="GI25" s="84"/>
      <c r="GJ25" s="85"/>
      <c r="GK25" s="85"/>
      <c r="GL25" s="85"/>
      <c r="GM25" s="85"/>
      <c r="GN25" s="85"/>
      <c r="GO25" s="85"/>
      <c r="GP25" s="86"/>
      <c r="GQ25" s="86"/>
      <c r="GR25" s="86"/>
      <c r="GS25" s="86"/>
      <c r="GT25" s="86"/>
      <c r="GU25" s="86"/>
      <c r="GV25" s="87"/>
      <c r="GW25" s="87"/>
      <c r="GX25" s="87"/>
      <c r="GY25" s="87"/>
      <c r="GZ25" s="87"/>
      <c r="HA25" s="87"/>
      <c r="HB25" s="88"/>
      <c r="HC25" s="88"/>
      <c r="HD25" s="88"/>
      <c r="HE25" s="88"/>
      <c r="HF25" s="88"/>
      <c r="HG25" s="88"/>
      <c r="HH25" s="89"/>
      <c r="HI25" s="89"/>
      <c r="HJ25" s="89"/>
      <c r="HK25" s="89"/>
      <c r="HL25" s="89"/>
      <c r="HM25" s="89"/>
      <c r="HN25" s="90"/>
      <c r="HO25" s="90"/>
      <c r="HP25" s="90"/>
      <c r="HQ25" s="90"/>
      <c r="HR25" s="90"/>
      <c r="HS25" s="90"/>
      <c r="HT25" s="69">
        <f t="shared" si="15"/>
        <v>0</v>
      </c>
      <c r="HU25" s="32">
        <f t="shared" si="33"/>
        <v>0</v>
      </c>
      <c r="HV25" s="32">
        <f t="shared" si="21"/>
        <v>0</v>
      </c>
      <c r="HW25" s="32">
        <f t="shared" si="22"/>
        <v>0</v>
      </c>
      <c r="HX25" s="32">
        <f t="shared" si="23"/>
        <v>0</v>
      </c>
      <c r="HY25" s="32">
        <f t="shared" si="24"/>
        <v>0</v>
      </c>
      <c r="HZ25" s="32">
        <f t="shared" si="25"/>
        <v>0</v>
      </c>
      <c r="IA25" s="32">
        <f t="shared" si="26"/>
        <v>0</v>
      </c>
      <c r="IB25" s="32">
        <f t="shared" si="35"/>
        <v>0</v>
      </c>
      <c r="IC25" s="32">
        <f t="shared" si="36"/>
        <v>0</v>
      </c>
      <c r="ID25" s="32">
        <f t="shared" si="37"/>
        <v>0</v>
      </c>
      <c r="IE25" s="32">
        <f t="shared" si="38"/>
        <v>0</v>
      </c>
      <c r="IF25" s="32">
        <f t="shared" si="39"/>
        <v>0</v>
      </c>
      <c r="IG25" s="32">
        <f t="shared" si="40"/>
        <v>0</v>
      </c>
      <c r="IH25" s="32">
        <f t="shared" si="41"/>
        <v>0</v>
      </c>
      <c r="II25" s="32">
        <f t="shared" si="42"/>
        <v>0</v>
      </c>
      <c r="IJ25" s="32">
        <f t="shared" si="43"/>
        <v>0</v>
      </c>
      <c r="IK25" s="32">
        <f t="shared" si="44"/>
        <v>0</v>
      </c>
      <c r="IL25" s="32">
        <f t="shared" si="45"/>
        <v>0</v>
      </c>
      <c r="IM25" s="32">
        <f t="shared" si="46"/>
        <v>0</v>
      </c>
      <c r="IN25" s="32">
        <f t="shared" si="47"/>
        <v>0</v>
      </c>
      <c r="IO25" s="32">
        <f t="shared" si="48"/>
        <v>0</v>
      </c>
      <c r="IP25" s="32">
        <f t="shared" si="49"/>
        <v>0</v>
      </c>
      <c r="IQ25" s="32">
        <f t="shared" si="50"/>
        <v>0</v>
      </c>
      <c r="IR25" s="32">
        <f t="shared" si="51"/>
        <v>0</v>
      </c>
      <c r="IS25" s="32">
        <f t="shared" si="52"/>
        <v>0</v>
      </c>
      <c r="IT25" s="32">
        <f t="shared" si="53"/>
        <v>0</v>
      </c>
      <c r="IU25" s="32">
        <f t="shared" si="54"/>
        <v>0</v>
      </c>
      <c r="IV25" s="32">
        <f t="shared" si="55"/>
        <v>0</v>
      </c>
      <c r="IW25" s="32">
        <f t="shared" si="56"/>
        <v>0</v>
      </c>
      <c r="IX25" s="32">
        <f t="shared" si="57"/>
        <v>0</v>
      </c>
      <c r="IY25" s="32">
        <f t="shared" si="58"/>
        <v>0</v>
      </c>
      <c r="IZ25" s="32">
        <f t="shared" si="59"/>
        <v>0</v>
      </c>
      <c r="JA25" s="32">
        <f t="shared" si="60"/>
        <v>0</v>
      </c>
      <c r="JB25" s="32">
        <f t="shared" si="61"/>
        <v>0</v>
      </c>
      <c r="JC25" s="32">
        <f t="shared" si="62"/>
        <v>0</v>
      </c>
      <c r="JD25" s="32">
        <f t="shared" si="63"/>
        <v>0</v>
      </c>
      <c r="JE25" s="32">
        <f t="shared" si="64"/>
        <v>0</v>
      </c>
      <c r="JF25" s="32">
        <f t="shared" si="65"/>
        <v>0</v>
      </c>
      <c r="JG25" s="32">
        <f t="shared" si="66"/>
        <v>0</v>
      </c>
      <c r="JH25" s="32">
        <f t="shared" si="67"/>
        <v>0</v>
      </c>
      <c r="JI25" s="32">
        <f t="shared" si="68"/>
        <v>0</v>
      </c>
      <c r="JJ25" s="32">
        <f t="shared" si="69"/>
        <v>0</v>
      </c>
      <c r="JK25" s="32">
        <f t="shared" si="70"/>
        <v>0</v>
      </c>
      <c r="JL25" s="32">
        <f t="shared" si="71"/>
        <v>0</v>
      </c>
      <c r="JM25" s="32">
        <f t="shared" si="72"/>
        <v>0</v>
      </c>
      <c r="JN25" s="32">
        <f t="shared" si="73"/>
        <v>0</v>
      </c>
      <c r="JO25" s="32">
        <f t="shared" si="74"/>
        <v>0</v>
      </c>
      <c r="JP25" s="32">
        <f t="shared" si="75"/>
        <v>0</v>
      </c>
      <c r="JQ25" s="32">
        <f t="shared" si="76"/>
        <v>0</v>
      </c>
      <c r="JR25" s="32">
        <f t="shared" si="77"/>
        <v>0</v>
      </c>
      <c r="JS25" s="32">
        <f t="shared" si="78"/>
        <v>0</v>
      </c>
      <c r="JT25" s="32">
        <f t="shared" si="79"/>
        <v>0</v>
      </c>
      <c r="JU25" s="32">
        <f t="shared" si="80"/>
        <v>0</v>
      </c>
      <c r="JV25" s="32">
        <f t="shared" si="81"/>
        <v>0</v>
      </c>
      <c r="JW25" s="32">
        <f t="shared" si="82"/>
        <v>0</v>
      </c>
      <c r="JX25" s="32">
        <f t="shared" si="83"/>
        <v>0</v>
      </c>
      <c r="JY25" s="32">
        <f t="shared" si="84"/>
        <v>0</v>
      </c>
      <c r="JZ25" s="32">
        <f t="shared" si="85"/>
        <v>0</v>
      </c>
      <c r="KA25" s="32">
        <f t="shared" si="86"/>
        <v>0</v>
      </c>
      <c r="KB25" s="32">
        <f t="shared" si="87"/>
        <v>0</v>
      </c>
      <c r="KC25" s="32">
        <f t="shared" si="88"/>
        <v>0</v>
      </c>
      <c r="KD25" s="32">
        <f t="shared" si="89"/>
        <v>0</v>
      </c>
      <c r="KE25" s="32">
        <f t="shared" si="90"/>
        <v>0</v>
      </c>
      <c r="KF25" s="32">
        <f t="shared" si="91"/>
        <v>0</v>
      </c>
      <c r="KG25" s="32">
        <f t="shared" si="92"/>
        <v>0</v>
      </c>
      <c r="KH25" s="32">
        <f t="shared" si="93"/>
        <v>0</v>
      </c>
      <c r="KI25" s="32">
        <f t="shared" si="94"/>
        <v>0</v>
      </c>
      <c r="KJ25" s="32">
        <f t="shared" si="95"/>
        <v>0</v>
      </c>
      <c r="KK25" s="32">
        <f t="shared" si="96"/>
        <v>0</v>
      </c>
      <c r="KL25" s="32">
        <f t="shared" si="97"/>
        <v>0</v>
      </c>
      <c r="KM25" s="32">
        <f t="shared" si="34"/>
        <v>0</v>
      </c>
      <c r="KN25" s="32">
        <f t="shared" si="18"/>
        <v>0</v>
      </c>
      <c r="KO25" s="32">
        <f t="shared" ca="1" si="27"/>
        <v>0</v>
      </c>
      <c r="KP25" s="32">
        <f t="shared" ca="1" si="27"/>
        <v>0</v>
      </c>
      <c r="KQ25" s="32">
        <f t="shared" ca="1" si="27"/>
        <v>0</v>
      </c>
      <c r="KR25" s="32">
        <f t="shared" ca="1" si="29"/>
        <v>0</v>
      </c>
      <c r="KS25" s="32">
        <f t="shared" ca="1" si="29"/>
        <v>0</v>
      </c>
      <c r="KT25" s="32">
        <f t="shared" ca="1" si="29"/>
        <v>0</v>
      </c>
      <c r="KU25" s="32">
        <f t="shared" ca="1" si="30"/>
        <v>0</v>
      </c>
      <c r="KV25" s="32">
        <f t="shared" ca="1" si="31"/>
        <v>0</v>
      </c>
      <c r="KW25" s="32">
        <f t="shared" ca="1" si="32"/>
        <v>0</v>
      </c>
    </row>
    <row r="26" spans="4:309" ht="20.100000000000001" customHeight="1">
      <c r="D26" s="67">
        <f>PROFLE!A20</f>
        <v>0</v>
      </c>
      <c r="E26" s="68">
        <f>PROFLE!B20</f>
        <v>0</v>
      </c>
      <c r="F26" s="71"/>
      <c r="G26" s="71"/>
      <c r="H26" s="71"/>
      <c r="I26" s="71"/>
      <c r="J26" s="71"/>
      <c r="K26" s="72"/>
      <c r="L26" s="73"/>
      <c r="M26" s="73"/>
      <c r="N26" s="73"/>
      <c r="O26" s="73"/>
      <c r="P26" s="73"/>
      <c r="Q26" s="73"/>
      <c r="R26" s="74"/>
      <c r="S26" s="74"/>
      <c r="T26" s="74"/>
      <c r="U26" s="74"/>
      <c r="V26" s="74"/>
      <c r="W26" s="74"/>
      <c r="X26" s="75"/>
      <c r="Y26" s="75"/>
      <c r="Z26" s="75"/>
      <c r="AA26" s="75"/>
      <c r="AB26" s="75"/>
      <c r="AC26" s="75"/>
      <c r="AD26" s="76"/>
      <c r="AE26" s="76"/>
      <c r="AF26" s="76"/>
      <c r="AG26" s="76"/>
      <c r="AH26" s="76"/>
      <c r="AI26" s="76"/>
      <c r="AJ26" s="77"/>
      <c r="AK26" s="77"/>
      <c r="AL26" s="77"/>
      <c r="AM26" s="77"/>
      <c r="AN26" s="77"/>
      <c r="AO26" s="77"/>
      <c r="AP26" s="78"/>
      <c r="AQ26" s="78"/>
      <c r="AR26" s="78"/>
      <c r="AS26" s="78"/>
      <c r="AT26" s="78"/>
      <c r="AU26" s="78"/>
      <c r="AV26" s="79"/>
      <c r="AW26" s="79"/>
      <c r="AX26" s="79"/>
      <c r="AY26" s="79"/>
      <c r="AZ26" s="79"/>
      <c r="BA26" s="79"/>
      <c r="BB26" s="80"/>
      <c r="BC26" s="80"/>
      <c r="BD26" s="80"/>
      <c r="BE26" s="80"/>
      <c r="BF26" s="80"/>
      <c r="BG26" s="80"/>
      <c r="BH26" s="81"/>
      <c r="BI26" s="81"/>
      <c r="BJ26" s="81"/>
      <c r="BK26" s="81"/>
      <c r="BL26" s="81"/>
      <c r="BM26" s="81"/>
      <c r="BN26" s="82"/>
      <c r="BO26" s="82"/>
      <c r="BP26" s="82"/>
      <c r="BQ26" s="82"/>
      <c r="BR26" s="82"/>
      <c r="BS26" s="82"/>
      <c r="BT26" s="83"/>
      <c r="BU26" s="83"/>
      <c r="BV26" s="83"/>
      <c r="BW26" s="83"/>
      <c r="BX26" s="83"/>
      <c r="BY26" s="83"/>
      <c r="BZ26" s="84"/>
      <c r="CA26" s="84"/>
      <c r="CB26" s="84"/>
      <c r="CC26" s="84"/>
      <c r="CD26" s="84"/>
      <c r="CE26" s="84"/>
      <c r="CF26" s="85"/>
      <c r="CG26" s="85"/>
      <c r="CH26" s="85"/>
      <c r="CI26" s="85"/>
      <c r="CJ26" s="85"/>
      <c r="CK26" s="85"/>
      <c r="CL26" s="86"/>
      <c r="CM26" s="86"/>
      <c r="CN26" s="86"/>
      <c r="CO26" s="86"/>
      <c r="CP26" s="86"/>
      <c r="CQ26" s="86"/>
      <c r="CR26" s="87"/>
      <c r="CS26" s="87"/>
      <c r="CT26" s="87"/>
      <c r="CU26" s="87"/>
      <c r="CV26" s="87"/>
      <c r="CW26" s="87"/>
      <c r="CX26" s="88"/>
      <c r="CY26" s="88"/>
      <c r="CZ26" s="88"/>
      <c r="DA26" s="88"/>
      <c r="DB26" s="88"/>
      <c r="DC26" s="88"/>
      <c r="DD26" s="89"/>
      <c r="DE26" s="89"/>
      <c r="DF26" s="89"/>
      <c r="DG26" s="89"/>
      <c r="DH26" s="89"/>
      <c r="DI26" s="89"/>
      <c r="DJ26" s="90"/>
      <c r="DK26" s="90"/>
      <c r="DL26" s="90"/>
      <c r="DM26" s="90"/>
      <c r="DN26" s="90"/>
      <c r="DO26" s="90"/>
      <c r="DP26" s="73"/>
      <c r="DQ26" s="73"/>
      <c r="DR26" s="73"/>
      <c r="DS26" s="73"/>
      <c r="DT26" s="73"/>
      <c r="DU26" s="73"/>
      <c r="DV26" s="74"/>
      <c r="DW26" s="74"/>
      <c r="DX26" s="74"/>
      <c r="DY26" s="74"/>
      <c r="DZ26" s="74"/>
      <c r="EA26" s="74"/>
      <c r="EB26" s="75"/>
      <c r="EC26" s="75"/>
      <c r="ED26" s="75"/>
      <c r="EE26" s="75"/>
      <c r="EF26" s="75"/>
      <c r="EG26" s="75"/>
      <c r="EH26" s="76"/>
      <c r="EI26" s="76"/>
      <c r="EJ26" s="76"/>
      <c r="EK26" s="76"/>
      <c r="EL26" s="76"/>
      <c r="EM26" s="76"/>
      <c r="EN26" s="77"/>
      <c r="EO26" s="77"/>
      <c r="EP26" s="77"/>
      <c r="EQ26" s="77"/>
      <c r="ER26" s="77"/>
      <c r="ES26" s="77"/>
      <c r="ET26" s="78"/>
      <c r="EU26" s="78"/>
      <c r="EV26" s="78"/>
      <c r="EW26" s="78"/>
      <c r="EX26" s="78"/>
      <c r="EY26" s="78"/>
      <c r="EZ26" s="79"/>
      <c r="FA26" s="79"/>
      <c r="FB26" s="79"/>
      <c r="FC26" s="79"/>
      <c r="FD26" s="79"/>
      <c r="FE26" s="79"/>
      <c r="FF26" s="80"/>
      <c r="FG26" s="80"/>
      <c r="FH26" s="80"/>
      <c r="FI26" s="80"/>
      <c r="FJ26" s="80"/>
      <c r="FK26" s="80"/>
      <c r="FL26" s="81"/>
      <c r="FM26" s="81"/>
      <c r="FN26" s="81"/>
      <c r="FO26" s="81"/>
      <c r="FP26" s="81"/>
      <c r="FQ26" s="81"/>
      <c r="FR26" s="82"/>
      <c r="FS26" s="82"/>
      <c r="FT26" s="82"/>
      <c r="FU26" s="82"/>
      <c r="FV26" s="82"/>
      <c r="FW26" s="82"/>
      <c r="FX26" s="83"/>
      <c r="FY26" s="83"/>
      <c r="FZ26" s="83"/>
      <c r="GA26" s="83"/>
      <c r="GB26" s="83"/>
      <c r="GC26" s="83"/>
      <c r="GD26" s="84"/>
      <c r="GE26" s="84"/>
      <c r="GF26" s="84"/>
      <c r="GG26" s="84"/>
      <c r="GH26" s="84"/>
      <c r="GI26" s="84"/>
      <c r="GJ26" s="85"/>
      <c r="GK26" s="85"/>
      <c r="GL26" s="85"/>
      <c r="GM26" s="85"/>
      <c r="GN26" s="85"/>
      <c r="GO26" s="85"/>
      <c r="GP26" s="86"/>
      <c r="GQ26" s="86"/>
      <c r="GR26" s="86"/>
      <c r="GS26" s="86"/>
      <c r="GT26" s="86"/>
      <c r="GU26" s="86"/>
      <c r="GV26" s="87"/>
      <c r="GW26" s="87"/>
      <c r="GX26" s="87"/>
      <c r="GY26" s="87"/>
      <c r="GZ26" s="87"/>
      <c r="HA26" s="87"/>
      <c r="HB26" s="88"/>
      <c r="HC26" s="88"/>
      <c r="HD26" s="88"/>
      <c r="HE26" s="88"/>
      <c r="HF26" s="88"/>
      <c r="HG26" s="88"/>
      <c r="HH26" s="89"/>
      <c r="HI26" s="89"/>
      <c r="HJ26" s="89"/>
      <c r="HK26" s="89"/>
      <c r="HL26" s="89"/>
      <c r="HM26" s="89"/>
      <c r="HN26" s="90"/>
      <c r="HO26" s="90"/>
      <c r="HP26" s="90"/>
      <c r="HQ26" s="90"/>
      <c r="HR26" s="90"/>
      <c r="HS26" s="90"/>
      <c r="HT26" s="69">
        <f t="shared" si="15"/>
        <v>0</v>
      </c>
      <c r="HU26" s="32">
        <f t="shared" si="33"/>
        <v>0</v>
      </c>
      <c r="HV26" s="32">
        <f t="shared" si="21"/>
        <v>0</v>
      </c>
      <c r="HW26" s="32">
        <f t="shared" si="22"/>
        <v>0</v>
      </c>
      <c r="HX26" s="32">
        <f t="shared" si="23"/>
        <v>0</v>
      </c>
      <c r="HY26" s="32">
        <f t="shared" si="24"/>
        <v>0</v>
      </c>
      <c r="HZ26" s="32">
        <f t="shared" si="25"/>
        <v>0</v>
      </c>
      <c r="IA26" s="32">
        <f t="shared" si="26"/>
        <v>0</v>
      </c>
      <c r="IB26" s="32">
        <f t="shared" si="35"/>
        <v>0</v>
      </c>
      <c r="IC26" s="32">
        <f t="shared" si="36"/>
        <v>0</v>
      </c>
      <c r="ID26" s="32">
        <f t="shared" si="37"/>
        <v>0</v>
      </c>
      <c r="IE26" s="32">
        <f t="shared" si="38"/>
        <v>0</v>
      </c>
      <c r="IF26" s="32">
        <f t="shared" si="39"/>
        <v>0</v>
      </c>
      <c r="IG26" s="32">
        <f t="shared" si="40"/>
        <v>0</v>
      </c>
      <c r="IH26" s="32">
        <f t="shared" si="41"/>
        <v>0</v>
      </c>
      <c r="II26" s="32">
        <f t="shared" si="42"/>
        <v>0</v>
      </c>
      <c r="IJ26" s="32">
        <f t="shared" si="43"/>
        <v>0</v>
      </c>
      <c r="IK26" s="32">
        <f t="shared" si="44"/>
        <v>0</v>
      </c>
      <c r="IL26" s="32">
        <f t="shared" si="45"/>
        <v>0</v>
      </c>
      <c r="IM26" s="32">
        <f t="shared" si="46"/>
        <v>0</v>
      </c>
      <c r="IN26" s="32">
        <f t="shared" si="47"/>
        <v>0</v>
      </c>
      <c r="IO26" s="32">
        <f t="shared" si="48"/>
        <v>0</v>
      </c>
      <c r="IP26" s="32">
        <f t="shared" si="49"/>
        <v>0</v>
      </c>
      <c r="IQ26" s="32">
        <f t="shared" si="50"/>
        <v>0</v>
      </c>
      <c r="IR26" s="32">
        <f t="shared" si="51"/>
        <v>0</v>
      </c>
      <c r="IS26" s="32">
        <f t="shared" si="52"/>
        <v>0</v>
      </c>
      <c r="IT26" s="32">
        <f t="shared" si="53"/>
        <v>0</v>
      </c>
      <c r="IU26" s="32">
        <f t="shared" si="54"/>
        <v>0</v>
      </c>
      <c r="IV26" s="32">
        <f t="shared" si="55"/>
        <v>0</v>
      </c>
      <c r="IW26" s="32">
        <f t="shared" si="56"/>
        <v>0</v>
      </c>
      <c r="IX26" s="32">
        <f t="shared" si="57"/>
        <v>0</v>
      </c>
      <c r="IY26" s="32">
        <f t="shared" si="58"/>
        <v>0</v>
      </c>
      <c r="IZ26" s="32">
        <f t="shared" si="59"/>
        <v>0</v>
      </c>
      <c r="JA26" s="32">
        <f t="shared" si="60"/>
        <v>0</v>
      </c>
      <c r="JB26" s="32">
        <f t="shared" si="61"/>
        <v>0</v>
      </c>
      <c r="JC26" s="32">
        <f t="shared" si="62"/>
        <v>0</v>
      </c>
      <c r="JD26" s="32">
        <f t="shared" si="63"/>
        <v>0</v>
      </c>
      <c r="JE26" s="32">
        <f t="shared" si="64"/>
        <v>0</v>
      </c>
      <c r="JF26" s="32">
        <f t="shared" si="65"/>
        <v>0</v>
      </c>
      <c r="JG26" s="32">
        <f t="shared" si="66"/>
        <v>0</v>
      </c>
      <c r="JH26" s="32">
        <f t="shared" si="67"/>
        <v>0</v>
      </c>
      <c r="JI26" s="32">
        <f t="shared" si="68"/>
        <v>0</v>
      </c>
      <c r="JJ26" s="32">
        <f t="shared" si="69"/>
        <v>0</v>
      </c>
      <c r="JK26" s="32">
        <f t="shared" si="70"/>
        <v>0</v>
      </c>
      <c r="JL26" s="32">
        <f t="shared" si="71"/>
        <v>0</v>
      </c>
      <c r="JM26" s="32">
        <f t="shared" si="72"/>
        <v>0</v>
      </c>
      <c r="JN26" s="32">
        <f t="shared" si="73"/>
        <v>0</v>
      </c>
      <c r="JO26" s="32">
        <f t="shared" si="74"/>
        <v>0</v>
      </c>
      <c r="JP26" s="32">
        <f t="shared" si="75"/>
        <v>0</v>
      </c>
      <c r="JQ26" s="32">
        <f t="shared" si="76"/>
        <v>0</v>
      </c>
      <c r="JR26" s="32">
        <f t="shared" si="77"/>
        <v>0</v>
      </c>
      <c r="JS26" s="32">
        <f t="shared" si="78"/>
        <v>0</v>
      </c>
      <c r="JT26" s="32">
        <f t="shared" si="79"/>
        <v>0</v>
      </c>
      <c r="JU26" s="32">
        <f t="shared" si="80"/>
        <v>0</v>
      </c>
      <c r="JV26" s="32">
        <f t="shared" si="81"/>
        <v>0</v>
      </c>
      <c r="JW26" s="32">
        <f t="shared" si="82"/>
        <v>0</v>
      </c>
      <c r="JX26" s="32">
        <f t="shared" si="83"/>
        <v>0</v>
      </c>
      <c r="JY26" s="32">
        <f t="shared" si="84"/>
        <v>0</v>
      </c>
      <c r="JZ26" s="32">
        <f t="shared" si="85"/>
        <v>0</v>
      </c>
      <c r="KA26" s="32">
        <f t="shared" si="86"/>
        <v>0</v>
      </c>
      <c r="KB26" s="32">
        <f t="shared" si="87"/>
        <v>0</v>
      </c>
      <c r="KC26" s="32">
        <f t="shared" si="88"/>
        <v>0</v>
      </c>
      <c r="KD26" s="32">
        <f t="shared" si="89"/>
        <v>0</v>
      </c>
      <c r="KE26" s="32">
        <f t="shared" si="90"/>
        <v>0</v>
      </c>
      <c r="KF26" s="32">
        <f t="shared" si="91"/>
        <v>0</v>
      </c>
      <c r="KG26" s="32">
        <f t="shared" si="92"/>
        <v>0</v>
      </c>
      <c r="KH26" s="32">
        <f t="shared" si="93"/>
        <v>0</v>
      </c>
      <c r="KI26" s="32">
        <f t="shared" si="94"/>
        <v>0</v>
      </c>
      <c r="KJ26" s="32">
        <f t="shared" si="95"/>
        <v>0</v>
      </c>
      <c r="KK26" s="32">
        <f t="shared" si="96"/>
        <v>0</v>
      </c>
      <c r="KL26" s="32">
        <f t="shared" si="97"/>
        <v>0</v>
      </c>
      <c r="KM26" s="32">
        <f t="shared" si="34"/>
        <v>0</v>
      </c>
      <c r="KN26" s="32">
        <f t="shared" si="18"/>
        <v>0</v>
      </c>
      <c r="KO26" s="32">
        <f t="shared" ca="1" si="27"/>
        <v>0</v>
      </c>
      <c r="KP26" s="32">
        <f t="shared" ca="1" si="27"/>
        <v>0</v>
      </c>
      <c r="KQ26" s="32">
        <f t="shared" ca="1" si="27"/>
        <v>0</v>
      </c>
      <c r="KR26" s="32">
        <f t="shared" ca="1" si="29"/>
        <v>0</v>
      </c>
      <c r="KS26" s="32">
        <f t="shared" ca="1" si="29"/>
        <v>0</v>
      </c>
      <c r="KT26" s="32">
        <f t="shared" ca="1" si="29"/>
        <v>0</v>
      </c>
      <c r="KU26" s="32">
        <f t="shared" ca="1" si="30"/>
        <v>0</v>
      </c>
      <c r="KV26" s="32">
        <f t="shared" ca="1" si="31"/>
        <v>0</v>
      </c>
      <c r="KW26" s="32">
        <f t="shared" ca="1" si="32"/>
        <v>0</v>
      </c>
    </row>
    <row r="27" spans="4:309" ht="20.100000000000001" customHeight="1">
      <c r="D27" s="67">
        <f>PROFLE!A21</f>
        <v>0</v>
      </c>
      <c r="E27" s="68">
        <f>PROFLE!B21</f>
        <v>0</v>
      </c>
      <c r="F27" s="71"/>
      <c r="G27" s="71"/>
      <c r="H27" s="71"/>
      <c r="I27" s="71"/>
      <c r="J27" s="71"/>
      <c r="K27" s="72"/>
      <c r="L27" s="73"/>
      <c r="M27" s="73"/>
      <c r="N27" s="73"/>
      <c r="O27" s="73"/>
      <c r="P27" s="73"/>
      <c r="Q27" s="73"/>
      <c r="R27" s="74"/>
      <c r="S27" s="74"/>
      <c r="T27" s="74"/>
      <c r="U27" s="74"/>
      <c r="V27" s="74"/>
      <c r="W27" s="74"/>
      <c r="X27" s="75"/>
      <c r="Y27" s="75"/>
      <c r="Z27" s="75"/>
      <c r="AA27" s="75"/>
      <c r="AB27" s="75"/>
      <c r="AC27" s="75"/>
      <c r="AD27" s="76"/>
      <c r="AE27" s="76"/>
      <c r="AF27" s="76"/>
      <c r="AG27" s="76"/>
      <c r="AH27" s="76"/>
      <c r="AI27" s="76"/>
      <c r="AJ27" s="77"/>
      <c r="AK27" s="77"/>
      <c r="AL27" s="77"/>
      <c r="AM27" s="77"/>
      <c r="AN27" s="77"/>
      <c r="AO27" s="77"/>
      <c r="AP27" s="78"/>
      <c r="AQ27" s="78"/>
      <c r="AR27" s="78"/>
      <c r="AS27" s="78"/>
      <c r="AT27" s="78"/>
      <c r="AU27" s="78"/>
      <c r="AV27" s="79"/>
      <c r="AW27" s="79"/>
      <c r="AX27" s="79"/>
      <c r="AY27" s="79"/>
      <c r="AZ27" s="79"/>
      <c r="BA27" s="79"/>
      <c r="BB27" s="80"/>
      <c r="BC27" s="80"/>
      <c r="BD27" s="80"/>
      <c r="BE27" s="80"/>
      <c r="BF27" s="80"/>
      <c r="BG27" s="80"/>
      <c r="BH27" s="81"/>
      <c r="BI27" s="81"/>
      <c r="BJ27" s="81"/>
      <c r="BK27" s="81"/>
      <c r="BL27" s="81"/>
      <c r="BM27" s="81"/>
      <c r="BN27" s="82"/>
      <c r="BO27" s="82"/>
      <c r="BP27" s="82"/>
      <c r="BQ27" s="82"/>
      <c r="BR27" s="82"/>
      <c r="BS27" s="82"/>
      <c r="BT27" s="83"/>
      <c r="BU27" s="83"/>
      <c r="BV27" s="83"/>
      <c r="BW27" s="83"/>
      <c r="BX27" s="83"/>
      <c r="BY27" s="83"/>
      <c r="BZ27" s="84"/>
      <c r="CA27" s="84"/>
      <c r="CB27" s="84"/>
      <c r="CC27" s="84"/>
      <c r="CD27" s="84"/>
      <c r="CE27" s="84"/>
      <c r="CF27" s="85"/>
      <c r="CG27" s="85"/>
      <c r="CH27" s="85"/>
      <c r="CI27" s="85"/>
      <c r="CJ27" s="85"/>
      <c r="CK27" s="85"/>
      <c r="CL27" s="86"/>
      <c r="CM27" s="86"/>
      <c r="CN27" s="86"/>
      <c r="CO27" s="86"/>
      <c r="CP27" s="86"/>
      <c r="CQ27" s="86"/>
      <c r="CR27" s="87"/>
      <c r="CS27" s="87"/>
      <c r="CT27" s="87"/>
      <c r="CU27" s="87"/>
      <c r="CV27" s="87"/>
      <c r="CW27" s="87"/>
      <c r="CX27" s="88"/>
      <c r="CY27" s="88"/>
      <c r="CZ27" s="88"/>
      <c r="DA27" s="88"/>
      <c r="DB27" s="88"/>
      <c r="DC27" s="88"/>
      <c r="DD27" s="89"/>
      <c r="DE27" s="89"/>
      <c r="DF27" s="89"/>
      <c r="DG27" s="89"/>
      <c r="DH27" s="89"/>
      <c r="DI27" s="89"/>
      <c r="DJ27" s="90"/>
      <c r="DK27" s="90"/>
      <c r="DL27" s="90"/>
      <c r="DM27" s="90"/>
      <c r="DN27" s="90"/>
      <c r="DO27" s="90"/>
      <c r="DP27" s="73"/>
      <c r="DQ27" s="73"/>
      <c r="DR27" s="73"/>
      <c r="DS27" s="73"/>
      <c r="DT27" s="73"/>
      <c r="DU27" s="73"/>
      <c r="DV27" s="74"/>
      <c r="DW27" s="74"/>
      <c r="DX27" s="74"/>
      <c r="DY27" s="74"/>
      <c r="DZ27" s="74"/>
      <c r="EA27" s="74"/>
      <c r="EB27" s="75"/>
      <c r="EC27" s="75"/>
      <c r="ED27" s="75"/>
      <c r="EE27" s="75"/>
      <c r="EF27" s="75"/>
      <c r="EG27" s="75"/>
      <c r="EH27" s="76"/>
      <c r="EI27" s="76"/>
      <c r="EJ27" s="76"/>
      <c r="EK27" s="76"/>
      <c r="EL27" s="76"/>
      <c r="EM27" s="76"/>
      <c r="EN27" s="77"/>
      <c r="EO27" s="77"/>
      <c r="EP27" s="77"/>
      <c r="EQ27" s="77"/>
      <c r="ER27" s="77"/>
      <c r="ES27" s="77"/>
      <c r="ET27" s="78"/>
      <c r="EU27" s="78"/>
      <c r="EV27" s="78"/>
      <c r="EW27" s="78"/>
      <c r="EX27" s="78"/>
      <c r="EY27" s="78"/>
      <c r="EZ27" s="79"/>
      <c r="FA27" s="79"/>
      <c r="FB27" s="79"/>
      <c r="FC27" s="79"/>
      <c r="FD27" s="79"/>
      <c r="FE27" s="79"/>
      <c r="FF27" s="80"/>
      <c r="FG27" s="80"/>
      <c r="FH27" s="80"/>
      <c r="FI27" s="80"/>
      <c r="FJ27" s="80"/>
      <c r="FK27" s="80"/>
      <c r="FL27" s="81"/>
      <c r="FM27" s="81"/>
      <c r="FN27" s="81"/>
      <c r="FO27" s="81"/>
      <c r="FP27" s="81"/>
      <c r="FQ27" s="81"/>
      <c r="FR27" s="82"/>
      <c r="FS27" s="82"/>
      <c r="FT27" s="82"/>
      <c r="FU27" s="82"/>
      <c r="FV27" s="82"/>
      <c r="FW27" s="82"/>
      <c r="FX27" s="83"/>
      <c r="FY27" s="83"/>
      <c r="FZ27" s="83"/>
      <c r="GA27" s="83"/>
      <c r="GB27" s="83"/>
      <c r="GC27" s="83"/>
      <c r="GD27" s="84"/>
      <c r="GE27" s="84"/>
      <c r="GF27" s="84"/>
      <c r="GG27" s="84"/>
      <c r="GH27" s="84"/>
      <c r="GI27" s="84"/>
      <c r="GJ27" s="85"/>
      <c r="GK27" s="85"/>
      <c r="GL27" s="85"/>
      <c r="GM27" s="85"/>
      <c r="GN27" s="85"/>
      <c r="GO27" s="85"/>
      <c r="GP27" s="86"/>
      <c r="GQ27" s="86"/>
      <c r="GR27" s="86"/>
      <c r="GS27" s="86"/>
      <c r="GT27" s="86"/>
      <c r="GU27" s="86"/>
      <c r="GV27" s="87"/>
      <c r="GW27" s="87"/>
      <c r="GX27" s="87"/>
      <c r="GY27" s="87"/>
      <c r="GZ27" s="87"/>
      <c r="HA27" s="87"/>
      <c r="HB27" s="88"/>
      <c r="HC27" s="88"/>
      <c r="HD27" s="88"/>
      <c r="HE27" s="88"/>
      <c r="HF27" s="88"/>
      <c r="HG27" s="88"/>
      <c r="HH27" s="89"/>
      <c r="HI27" s="89"/>
      <c r="HJ27" s="89"/>
      <c r="HK27" s="89"/>
      <c r="HL27" s="89"/>
      <c r="HM27" s="89"/>
      <c r="HN27" s="90"/>
      <c r="HO27" s="90"/>
      <c r="HP27" s="90"/>
      <c r="HQ27" s="90"/>
      <c r="HR27" s="90"/>
      <c r="HS27" s="90"/>
      <c r="HT27" s="69">
        <f t="shared" si="15"/>
        <v>0</v>
      </c>
      <c r="HU27" s="32">
        <f t="shared" si="33"/>
        <v>0</v>
      </c>
      <c r="HV27" s="32">
        <f t="shared" si="21"/>
        <v>0</v>
      </c>
      <c r="HW27" s="32">
        <f t="shared" si="22"/>
        <v>0</v>
      </c>
      <c r="HX27" s="32">
        <f t="shared" si="23"/>
        <v>0</v>
      </c>
      <c r="HY27" s="32">
        <f t="shared" si="24"/>
        <v>0</v>
      </c>
      <c r="HZ27" s="32">
        <f t="shared" si="25"/>
        <v>0</v>
      </c>
      <c r="IA27" s="32">
        <f t="shared" si="26"/>
        <v>0</v>
      </c>
      <c r="IB27" s="32">
        <f t="shared" si="35"/>
        <v>0</v>
      </c>
      <c r="IC27" s="32">
        <f t="shared" si="36"/>
        <v>0</v>
      </c>
      <c r="ID27" s="32">
        <f t="shared" si="37"/>
        <v>0</v>
      </c>
      <c r="IE27" s="32">
        <f t="shared" si="38"/>
        <v>0</v>
      </c>
      <c r="IF27" s="32">
        <f t="shared" si="39"/>
        <v>0</v>
      </c>
      <c r="IG27" s="32">
        <f t="shared" si="40"/>
        <v>0</v>
      </c>
      <c r="IH27" s="32">
        <f t="shared" si="41"/>
        <v>0</v>
      </c>
      <c r="II27" s="32">
        <f t="shared" si="42"/>
        <v>0</v>
      </c>
      <c r="IJ27" s="32">
        <f t="shared" si="43"/>
        <v>0</v>
      </c>
      <c r="IK27" s="32">
        <f t="shared" si="44"/>
        <v>0</v>
      </c>
      <c r="IL27" s="32">
        <f t="shared" si="45"/>
        <v>0</v>
      </c>
      <c r="IM27" s="32">
        <f t="shared" si="46"/>
        <v>0</v>
      </c>
      <c r="IN27" s="32">
        <f t="shared" si="47"/>
        <v>0</v>
      </c>
      <c r="IO27" s="32">
        <f t="shared" si="48"/>
        <v>0</v>
      </c>
      <c r="IP27" s="32">
        <f t="shared" si="49"/>
        <v>0</v>
      </c>
      <c r="IQ27" s="32">
        <f t="shared" si="50"/>
        <v>0</v>
      </c>
      <c r="IR27" s="32">
        <f t="shared" si="51"/>
        <v>0</v>
      </c>
      <c r="IS27" s="32">
        <f t="shared" si="52"/>
        <v>0</v>
      </c>
      <c r="IT27" s="32">
        <f t="shared" si="53"/>
        <v>0</v>
      </c>
      <c r="IU27" s="32">
        <f t="shared" si="54"/>
        <v>0</v>
      </c>
      <c r="IV27" s="32">
        <f t="shared" si="55"/>
        <v>0</v>
      </c>
      <c r="IW27" s="32">
        <f t="shared" si="56"/>
        <v>0</v>
      </c>
      <c r="IX27" s="32">
        <f t="shared" si="57"/>
        <v>0</v>
      </c>
      <c r="IY27" s="32">
        <f t="shared" si="58"/>
        <v>0</v>
      </c>
      <c r="IZ27" s="32">
        <f t="shared" si="59"/>
        <v>0</v>
      </c>
      <c r="JA27" s="32">
        <f t="shared" si="60"/>
        <v>0</v>
      </c>
      <c r="JB27" s="32">
        <f t="shared" si="61"/>
        <v>0</v>
      </c>
      <c r="JC27" s="32">
        <f t="shared" si="62"/>
        <v>0</v>
      </c>
      <c r="JD27" s="32">
        <f t="shared" si="63"/>
        <v>0</v>
      </c>
      <c r="JE27" s="32">
        <f t="shared" si="64"/>
        <v>0</v>
      </c>
      <c r="JF27" s="32">
        <f t="shared" si="65"/>
        <v>0</v>
      </c>
      <c r="JG27" s="32">
        <f t="shared" si="66"/>
        <v>0</v>
      </c>
      <c r="JH27" s="32">
        <f t="shared" si="67"/>
        <v>0</v>
      </c>
      <c r="JI27" s="32">
        <f t="shared" si="68"/>
        <v>0</v>
      </c>
      <c r="JJ27" s="32">
        <f t="shared" si="69"/>
        <v>0</v>
      </c>
      <c r="JK27" s="32">
        <f t="shared" si="70"/>
        <v>0</v>
      </c>
      <c r="JL27" s="32">
        <f t="shared" si="71"/>
        <v>0</v>
      </c>
      <c r="JM27" s="32">
        <f t="shared" si="72"/>
        <v>0</v>
      </c>
      <c r="JN27" s="32">
        <f t="shared" si="73"/>
        <v>0</v>
      </c>
      <c r="JO27" s="32">
        <f t="shared" si="74"/>
        <v>0</v>
      </c>
      <c r="JP27" s="32">
        <f t="shared" si="75"/>
        <v>0</v>
      </c>
      <c r="JQ27" s="32">
        <f t="shared" si="76"/>
        <v>0</v>
      </c>
      <c r="JR27" s="32">
        <f t="shared" si="77"/>
        <v>0</v>
      </c>
      <c r="JS27" s="32">
        <f t="shared" si="78"/>
        <v>0</v>
      </c>
      <c r="JT27" s="32">
        <f t="shared" si="79"/>
        <v>0</v>
      </c>
      <c r="JU27" s="32">
        <f t="shared" si="80"/>
        <v>0</v>
      </c>
      <c r="JV27" s="32">
        <f t="shared" si="81"/>
        <v>0</v>
      </c>
      <c r="JW27" s="32">
        <f t="shared" si="82"/>
        <v>0</v>
      </c>
      <c r="JX27" s="32">
        <f t="shared" si="83"/>
        <v>0</v>
      </c>
      <c r="JY27" s="32">
        <f t="shared" si="84"/>
        <v>0</v>
      </c>
      <c r="JZ27" s="32">
        <f t="shared" si="85"/>
        <v>0</v>
      </c>
      <c r="KA27" s="32">
        <f t="shared" si="86"/>
        <v>0</v>
      </c>
      <c r="KB27" s="32">
        <f t="shared" si="87"/>
        <v>0</v>
      </c>
      <c r="KC27" s="32">
        <f t="shared" si="88"/>
        <v>0</v>
      </c>
      <c r="KD27" s="32">
        <f t="shared" si="89"/>
        <v>0</v>
      </c>
      <c r="KE27" s="32">
        <f t="shared" si="90"/>
        <v>0</v>
      </c>
      <c r="KF27" s="32">
        <f t="shared" si="91"/>
        <v>0</v>
      </c>
      <c r="KG27" s="32">
        <f t="shared" si="92"/>
        <v>0</v>
      </c>
      <c r="KH27" s="32">
        <f t="shared" si="93"/>
        <v>0</v>
      </c>
      <c r="KI27" s="32">
        <f t="shared" si="94"/>
        <v>0</v>
      </c>
      <c r="KJ27" s="32">
        <f t="shared" si="95"/>
        <v>0</v>
      </c>
      <c r="KK27" s="32">
        <f t="shared" si="96"/>
        <v>0</v>
      </c>
      <c r="KL27" s="32">
        <f t="shared" si="97"/>
        <v>0</v>
      </c>
      <c r="KM27" s="32">
        <f t="shared" si="34"/>
        <v>0</v>
      </c>
      <c r="KN27" s="32">
        <f t="shared" si="18"/>
        <v>0</v>
      </c>
      <c r="KO27" s="32">
        <f t="shared" ca="1" si="27"/>
        <v>0</v>
      </c>
      <c r="KP27" s="32">
        <f t="shared" ca="1" si="27"/>
        <v>0</v>
      </c>
      <c r="KQ27" s="32">
        <f t="shared" ca="1" si="27"/>
        <v>0</v>
      </c>
      <c r="KR27" s="32">
        <f t="shared" ca="1" si="29"/>
        <v>0</v>
      </c>
      <c r="KS27" s="32">
        <f t="shared" ca="1" si="29"/>
        <v>0</v>
      </c>
      <c r="KT27" s="32">
        <f t="shared" ca="1" si="29"/>
        <v>0</v>
      </c>
      <c r="KU27" s="32">
        <f t="shared" ca="1" si="30"/>
        <v>0</v>
      </c>
      <c r="KV27" s="32">
        <f t="shared" ca="1" si="31"/>
        <v>0</v>
      </c>
      <c r="KW27" s="32">
        <f t="shared" ca="1" si="32"/>
        <v>0</v>
      </c>
    </row>
    <row r="28" spans="4:309" ht="20.100000000000001" customHeight="1">
      <c r="D28" s="67">
        <f>PROFLE!A22</f>
        <v>0</v>
      </c>
      <c r="E28" s="68">
        <f>PROFLE!B22</f>
        <v>0</v>
      </c>
      <c r="F28" s="71"/>
      <c r="G28" s="71"/>
      <c r="H28" s="71"/>
      <c r="I28" s="71"/>
      <c r="J28" s="71"/>
      <c r="K28" s="72"/>
      <c r="L28" s="73"/>
      <c r="M28" s="73"/>
      <c r="N28" s="73"/>
      <c r="O28" s="73"/>
      <c r="P28" s="73"/>
      <c r="Q28" s="73"/>
      <c r="R28" s="74"/>
      <c r="S28" s="74"/>
      <c r="T28" s="74"/>
      <c r="U28" s="74"/>
      <c r="V28" s="74"/>
      <c r="W28" s="74"/>
      <c r="X28" s="75"/>
      <c r="Y28" s="75"/>
      <c r="Z28" s="75"/>
      <c r="AA28" s="75"/>
      <c r="AB28" s="75"/>
      <c r="AC28" s="75"/>
      <c r="AD28" s="76"/>
      <c r="AE28" s="76"/>
      <c r="AF28" s="76"/>
      <c r="AG28" s="76"/>
      <c r="AH28" s="76"/>
      <c r="AI28" s="76"/>
      <c r="AJ28" s="77"/>
      <c r="AK28" s="77"/>
      <c r="AL28" s="77"/>
      <c r="AM28" s="77"/>
      <c r="AN28" s="77"/>
      <c r="AO28" s="77"/>
      <c r="AP28" s="78"/>
      <c r="AQ28" s="78"/>
      <c r="AR28" s="78"/>
      <c r="AS28" s="78"/>
      <c r="AT28" s="78"/>
      <c r="AU28" s="78"/>
      <c r="AV28" s="79"/>
      <c r="AW28" s="79"/>
      <c r="AX28" s="79"/>
      <c r="AY28" s="79"/>
      <c r="AZ28" s="79"/>
      <c r="BA28" s="79"/>
      <c r="BB28" s="80"/>
      <c r="BC28" s="80"/>
      <c r="BD28" s="80"/>
      <c r="BE28" s="80"/>
      <c r="BF28" s="80"/>
      <c r="BG28" s="80"/>
      <c r="BH28" s="81"/>
      <c r="BI28" s="81"/>
      <c r="BJ28" s="81"/>
      <c r="BK28" s="81"/>
      <c r="BL28" s="81"/>
      <c r="BM28" s="81"/>
      <c r="BN28" s="82"/>
      <c r="BO28" s="82"/>
      <c r="BP28" s="82"/>
      <c r="BQ28" s="82"/>
      <c r="BR28" s="82"/>
      <c r="BS28" s="82"/>
      <c r="BT28" s="83"/>
      <c r="BU28" s="83"/>
      <c r="BV28" s="83"/>
      <c r="BW28" s="83"/>
      <c r="BX28" s="83"/>
      <c r="BY28" s="83"/>
      <c r="BZ28" s="84"/>
      <c r="CA28" s="84"/>
      <c r="CB28" s="84"/>
      <c r="CC28" s="84"/>
      <c r="CD28" s="84"/>
      <c r="CE28" s="84"/>
      <c r="CF28" s="85"/>
      <c r="CG28" s="85"/>
      <c r="CH28" s="85"/>
      <c r="CI28" s="85"/>
      <c r="CJ28" s="85"/>
      <c r="CK28" s="85"/>
      <c r="CL28" s="86"/>
      <c r="CM28" s="86"/>
      <c r="CN28" s="86"/>
      <c r="CO28" s="86"/>
      <c r="CP28" s="86"/>
      <c r="CQ28" s="86"/>
      <c r="CR28" s="87"/>
      <c r="CS28" s="87"/>
      <c r="CT28" s="87"/>
      <c r="CU28" s="87"/>
      <c r="CV28" s="87"/>
      <c r="CW28" s="87"/>
      <c r="CX28" s="88"/>
      <c r="CY28" s="88"/>
      <c r="CZ28" s="88"/>
      <c r="DA28" s="88"/>
      <c r="DB28" s="88"/>
      <c r="DC28" s="88"/>
      <c r="DD28" s="89"/>
      <c r="DE28" s="89"/>
      <c r="DF28" s="89"/>
      <c r="DG28" s="89"/>
      <c r="DH28" s="89"/>
      <c r="DI28" s="89"/>
      <c r="DJ28" s="90"/>
      <c r="DK28" s="90"/>
      <c r="DL28" s="90"/>
      <c r="DM28" s="90"/>
      <c r="DN28" s="90"/>
      <c r="DO28" s="90"/>
      <c r="DP28" s="73"/>
      <c r="DQ28" s="73"/>
      <c r="DR28" s="73"/>
      <c r="DS28" s="73"/>
      <c r="DT28" s="73"/>
      <c r="DU28" s="73"/>
      <c r="DV28" s="74"/>
      <c r="DW28" s="74"/>
      <c r="DX28" s="74"/>
      <c r="DY28" s="74"/>
      <c r="DZ28" s="74"/>
      <c r="EA28" s="74"/>
      <c r="EB28" s="75"/>
      <c r="EC28" s="75"/>
      <c r="ED28" s="75"/>
      <c r="EE28" s="75"/>
      <c r="EF28" s="75"/>
      <c r="EG28" s="75"/>
      <c r="EH28" s="76"/>
      <c r="EI28" s="76"/>
      <c r="EJ28" s="76"/>
      <c r="EK28" s="76"/>
      <c r="EL28" s="76"/>
      <c r="EM28" s="76"/>
      <c r="EN28" s="77"/>
      <c r="EO28" s="77"/>
      <c r="EP28" s="77"/>
      <c r="EQ28" s="77"/>
      <c r="ER28" s="77"/>
      <c r="ES28" s="77"/>
      <c r="ET28" s="78"/>
      <c r="EU28" s="78"/>
      <c r="EV28" s="78"/>
      <c r="EW28" s="78"/>
      <c r="EX28" s="78"/>
      <c r="EY28" s="78"/>
      <c r="EZ28" s="79"/>
      <c r="FA28" s="79"/>
      <c r="FB28" s="79"/>
      <c r="FC28" s="79"/>
      <c r="FD28" s="79"/>
      <c r="FE28" s="79"/>
      <c r="FF28" s="80"/>
      <c r="FG28" s="80"/>
      <c r="FH28" s="80"/>
      <c r="FI28" s="80"/>
      <c r="FJ28" s="80"/>
      <c r="FK28" s="80"/>
      <c r="FL28" s="81"/>
      <c r="FM28" s="81"/>
      <c r="FN28" s="81"/>
      <c r="FO28" s="81"/>
      <c r="FP28" s="81"/>
      <c r="FQ28" s="81"/>
      <c r="FR28" s="82"/>
      <c r="FS28" s="82"/>
      <c r="FT28" s="82"/>
      <c r="FU28" s="82"/>
      <c r="FV28" s="82"/>
      <c r="FW28" s="82"/>
      <c r="FX28" s="83"/>
      <c r="FY28" s="83"/>
      <c r="FZ28" s="83"/>
      <c r="GA28" s="83"/>
      <c r="GB28" s="83"/>
      <c r="GC28" s="83"/>
      <c r="GD28" s="84"/>
      <c r="GE28" s="84"/>
      <c r="GF28" s="84"/>
      <c r="GG28" s="84"/>
      <c r="GH28" s="84"/>
      <c r="GI28" s="84"/>
      <c r="GJ28" s="85"/>
      <c r="GK28" s="85"/>
      <c r="GL28" s="85"/>
      <c r="GM28" s="85"/>
      <c r="GN28" s="85"/>
      <c r="GO28" s="85"/>
      <c r="GP28" s="86"/>
      <c r="GQ28" s="86"/>
      <c r="GR28" s="86"/>
      <c r="GS28" s="86"/>
      <c r="GT28" s="86"/>
      <c r="GU28" s="86"/>
      <c r="GV28" s="87"/>
      <c r="GW28" s="87"/>
      <c r="GX28" s="87"/>
      <c r="GY28" s="87"/>
      <c r="GZ28" s="87"/>
      <c r="HA28" s="87"/>
      <c r="HB28" s="88"/>
      <c r="HC28" s="88"/>
      <c r="HD28" s="88"/>
      <c r="HE28" s="88"/>
      <c r="HF28" s="88"/>
      <c r="HG28" s="88"/>
      <c r="HH28" s="89"/>
      <c r="HI28" s="89"/>
      <c r="HJ28" s="89"/>
      <c r="HK28" s="89"/>
      <c r="HL28" s="89"/>
      <c r="HM28" s="89"/>
      <c r="HN28" s="90"/>
      <c r="HO28" s="90"/>
      <c r="HP28" s="90"/>
      <c r="HQ28" s="90"/>
      <c r="HR28" s="90"/>
      <c r="HS28" s="90"/>
      <c r="HT28" s="69">
        <f t="shared" si="15"/>
        <v>0</v>
      </c>
      <c r="HU28" s="32">
        <f t="shared" si="33"/>
        <v>0</v>
      </c>
      <c r="HV28" s="32">
        <f t="shared" si="21"/>
        <v>0</v>
      </c>
      <c r="HW28" s="32">
        <f t="shared" si="22"/>
        <v>0</v>
      </c>
      <c r="HX28" s="32">
        <f t="shared" si="23"/>
        <v>0</v>
      </c>
      <c r="HY28" s="32">
        <f t="shared" si="24"/>
        <v>0</v>
      </c>
      <c r="HZ28" s="32">
        <f t="shared" si="25"/>
        <v>0</v>
      </c>
      <c r="IA28" s="32">
        <f t="shared" si="26"/>
        <v>0</v>
      </c>
      <c r="IB28" s="32">
        <f t="shared" si="35"/>
        <v>0</v>
      </c>
      <c r="IC28" s="32">
        <f t="shared" si="36"/>
        <v>0</v>
      </c>
      <c r="ID28" s="32">
        <f t="shared" si="37"/>
        <v>0</v>
      </c>
      <c r="IE28" s="32">
        <f t="shared" si="38"/>
        <v>0</v>
      </c>
      <c r="IF28" s="32">
        <f t="shared" si="39"/>
        <v>0</v>
      </c>
      <c r="IG28" s="32">
        <f t="shared" si="40"/>
        <v>0</v>
      </c>
      <c r="IH28" s="32">
        <f t="shared" si="41"/>
        <v>0</v>
      </c>
      <c r="II28" s="32">
        <f t="shared" si="42"/>
        <v>0</v>
      </c>
      <c r="IJ28" s="32">
        <f t="shared" si="43"/>
        <v>0</v>
      </c>
      <c r="IK28" s="32">
        <f t="shared" si="44"/>
        <v>0</v>
      </c>
      <c r="IL28" s="32">
        <f t="shared" si="45"/>
        <v>0</v>
      </c>
      <c r="IM28" s="32">
        <f t="shared" si="46"/>
        <v>0</v>
      </c>
      <c r="IN28" s="32">
        <f t="shared" si="47"/>
        <v>0</v>
      </c>
      <c r="IO28" s="32">
        <f t="shared" si="48"/>
        <v>0</v>
      </c>
      <c r="IP28" s="32">
        <f t="shared" si="49"/>
        <v>0</v>
      </c>
      <c r="IQ28" s="32">
        <f t="shared" si="50"/>
        <v>0</v>
      </c>
      <c r="IR28" s="32">
        <f t="shared" si="51"/>
        <v>0</v>
      </c>
      <c r="IS28" s="32">
        <f t="shared" si="52"/>
        <v>0</v>
      </c>
      <c r="IT28" s="32">
        <f t="shared" si="53"/>
        <v>0</v>
      </c>
      <c r="IU28" s="32">
        <f t="shared" si="54"/>
        <v>0</v>
      </c>
      <c r="IV28" s="32">
        <f t="shared" si="55"/>
        <v>0</v>
      </c>
      <c r="IW28" s="32">
        <f t="shared" si="56"/>
        <v>0</v>
      </c>
      <c r="IX28" s="32">
        <f t="shared" si="57"/>
        <v>0</v>
      </c>
      <c r="IY28" s="32">
        <f t="shared" si="58"/>
        <v>0</v>
      </c>
      <c r="IZ28" s="32">
        <f t="shared" si="59"/>
        <v>0</v>
      </c>
      <c r="JA28" s="32">
        <f t="shared" si="60"/>
        <v>0</v>
      </c>
      <c r="JB28" s="32">
        <f t="shared" si="61"/>
        <v>0</v>
      </c>
      <c r="JC28" s="32">
        <f t="shared" si="62"/>
        <v>0</v>
      </c>
      <c r="JD28" s="32">
        <f t="shared" si="63"/>
        <v>0</v>
      </c>
      <c r="JE28" s="32">
        <f t="shared" si="64"/>
        <v>0</v>
      </c>
      <c r="JF28" s="32">
        <f t="shared" si="65"/>
        <v>0</v>
      </c>
      <c r="JG28" s="32">
        <f t="shared" si="66"/>
        <v>0</v>
      </c>
      <c r="JH28" s="32">
        <f t="shared" si="67"/>
        <v>0</v>
      </c>
      <c r="JI28" s="32">
        <f t="shared" si="68"/>
        <v>0</v>
      </c>
      <c r="JJ28" s="32">
        <f t="shared" si="69"/>
        <v>0</v>
      </c>
      <c r="JK28" s="32">
        <f t="shared" si="70"/>
        <v>0</v>
      </c>
      <c r="JL28" s="32">
        <f t="shared" si="71"/>
        <v>0</v>
      </c>
      <c r="JM28" s="32">
        <f t="shared" si="72"/>
        <v>0</v>
      </c>
      <c r="JN28" s="32">
        <f t="shared" si="73"/>
        <v>0</v>
      </c>
      <c r="JO28" s="32">
        <f t="shared" si="74"/>
        <v>0</v>
      </c>
      <c r="JP28" s="32">
        <f t="shared" si="75"/>
        <v>0</v>
      </c>
      <c r="JQ28" s="32">
        <f t="shared" si="76"/>
        <v>0</v>
      </c>
      <c r="JR28" s="32">
        <f t="shared" si="77"/>
        <v>0</v>
      </c>
      <c r="JS28" s="32">
        <f t="shared" si="78"/>
        <v>0</v>
      </c>
      <c r="JT28" s="32">
        <f t="shared" si="79"/>
        <v>0</v>
      </c>
      <c r="JU28" s="32">
        <f t="shared" si="80"/>
        <v>0</v>
      </c>
      <c r="JV28" s="32">
        <f t="shared" si="81"/>
        <v>0</v>
      </c>
      <c r="JW28" s="32">
        <f t="shared" si="82"/>
        <v>0</v>
      </c>
      <c r="JX28" s="32">
        <f t="shared" si="83"/>
        <v>0</v>
      </c>
      <c r="JY28" s="32">
        <f t="shared" si="84"/>
        <v>0</v>
      </c>
      <c r="JZ28" s="32">
        <f t="shared" si="85"/>
        <v>0</v>
      </c>
      <c r="KA28" s="32">
        <f t="shared" si="86"/>
        <v>0</v>
      </c>
      <c r="KB28" s="32">
        <f t="shared" si="87"/>
        <v>0</v>
      </c>
      <c r="KC28" s="32">
        <f t="shared" si="88"/>
        <v>0</v>
      </c>
      <c r="KD28" s="32">
        <f t="shared" si="89"/>
        <v>0</v>
      </c>
      <c r="KE28" s="32">
        <f t="shared" si="90"/>
        <v>0</v>
      </c>
      <c r="KF28" s="32">
        <f t="shared" si="91"/>
        <v>0</v>
      </c>
      <c r="KG28" s="32">
        <f t="shared" si="92"/>
        <v>0</v>
      </c>
      <c r="KH28" s="32">
        <f t="shared" si="93"/>
        <v>0</v>
      </c>
      <c r="KI28" s="32">
        <f t="shared" si="94"/>
        <v>0</v>
      </c>
      <c r="KJ28" s="32">
        <f t="shared" si="95"/>
        <v>0</v>
      </c>
      <c r="KK28" s="32">
        <f t="shared" si="96"/>
        <v>0</v>
      </c>
      <c r="KL28" s="32">
        <f t="shared" si="97"/>
        <v>0</v>
      </c>
      <c r="KM28" s="32">
        <f t="shared" si="34"/>
        <v>0</v>
      </c>
      <c r="KN28" s="32">
        <f t="shared" si="18"/>
        <v>0</v>
      </c>
      <c r="KO28" s="32">
        <f t="shared" ca="1" si="27"/>
        <v>0</v>
      </c>
      <c r="KP28" s="32">
        <f t="shared" ca="1" si="27"/>
        <v>0</v>
      </c>
      <c r="KQ28" s="32">
        <f t="shared" ca="1" si="27"/>
        <v>0</v>
      </c>
      <c r="KR28" s="32">
        <f t="shared" ca="1" si="29"/>
        <v>0</v>
      </c>
      <c r="KS28" s="32">
        <f t="shared" ca="1" si="29"/>
        <v>0</v>
      </c>
      <c r="KT28" s="32">
        <f t="shared" ca="1" si="29"/>
        <v>0</v>
      </c>
      <c r="KU28" s="32">
        <f t="shared" ca="1" si="30"/>
        <v>0</v>
      </c>
      <c r="KV28" s="32">
        <f t="shared" ca="1" si="31"/>
        <v>0</v>
      </c>
      <c r="KW28" s="32">
        <f t="shared" ca="1" si="32"/>
        <v>0</v>
      </c>
    </row>
  </sheetData>
  <sheetProtection password="CDA4" sheet="1" objects="1" scenarios="1"/>
  <mergeCells count="125">
    <mergeCell ref="D5:D8"/>
    <mergeCell ref="E5:E8"/>
    <mergeCell ref="F5:K6"/>
    <mergeCell ref="L5:AC5"/>
    <mergeCell ref="AD5:AU5"/>
    <mergeCell ref="AV5:BM5"/>
    <mergeCell ref="BB6:BG6"/>
    <mergeCell ref="BH6:BM6"/>
    <mergeCell ref="AA7:AC7"/>
    <mergeCell ref="AD7:AF7"/>
    <mergeCell ref="F7:H7"/>
    <mergeCell ref="I7:K7"/>
    <mergeCell ref="L7:N7"/>
    <mergeCell ref="O7:Q7"/>
    <mergeCell ref="R7:T7"/>
    <mergeCell ref="U7:W7"/>
    <mergeCell ref="X7:Z7"/>
    <mergeCell ref="AG7:AI7"/>
    <mergeCell ref="AJ7:AL7"/>
    <mergeCell ref="AM7:AO7"/>
    <mergeCell ref="AP7:AR7"/>
    <mergeCell ref="AS7:AU7"/>
    <mergeCell ref="AV7:AX7"/>
    <mergeCell ref="BN6:BS6"/>
    <mergeCell ref="BT6:BY6"/>
    <mergeCell ref="BZ6:CE6"/>
    <mergeCell ref="FR5:GI5"/>
    <mergeCell ref="GJ5:HA5"/>
    <mergeCell ref="HB5:HS5"/>
    <mergeCell ref="L6:Q6"/>
    <mergeCell ref="R6:W6"/>
    <mergeCell ref="X6:AC6"/>
    <mergeCell ref="AD6:AI6"/>
    <mergeCell ref="AJ6:AO6"/>
    <mergeCell ref="AP6:AU6"/>
    <mergeCell ref="AV6:BA6"/>
    <mergeCell ref="BN5:CE5"/>
    <mergeCell ref="CF5:CW5"/>
    <mergeCell ref="CX5:DO5"/>
    <mergeCell ref="DP5:EG5"/>
    <mergeCell ref="EH5:EY5"/>
    <mergeCell ref="EZ5:FQ5"/>
    <mergeCell ref="FR6:FW6"/>
    <mergeCell ref="FX6:GC6"/>
    <mergeCell ref="EH6:EM6"/>
    <mergeCell ref="EN6:ES6"/>
    <mergeCell ref="ET6:EY6"/>
    <mergeCell ref="HB6:HG6"/>
    <mergeCell ref="HH6:HM6"/>
    <mergeCell ref="HN6:HS6"/>
    <mergeCell ref="GD6:GI6"/>
    <mergeCell ref="GJ6:GO6"/>
    <mergeCell ref="GP6:GU6"/>
    <mergeCell ref="GV6:HA6"/>
    <mergeCell ref="CF6:CK6"/>
    <mergeCell ref="CL6:CQ6"/>
    <mergeCell ref="CR6:CW6"/>
    <mergeCell ref="CX6:DC6"/>
    <mergeCell ref="DD6:DI6"/>
    <mergeCell ref="DJ6:DO6"/>
    <mergeCell ref="DP6:DU6"/>
    <mergeCell ref="DV6:EA6"/>
    <mergeCell ref="EB6:EG6"/>
    <mergeCell ref="EZ6:FE6"/>
    <mergeCell ref="FF6:FK6"/>
    <mergeCell ref="FL6:FQ6"/>
    <mergeCell ref="BQ7:BS7"/>
    <mergeCell ref="BT7:BV7"/>
    <mergeCell ref="BW7:BY7"/>
    <mergeCell ref="BZ7:CB7"/>
    <mergeCell ref="CC7:CE7"/>
    <mergeCell ref="CF7:CH7"/>
    <mergeCell ref="AY7:BA7"/>
    <mergeCell ref="BB7:BD7"/>
    <mergeCell ref="BE7:BG7"/>
    <mergeCell ref="BH7:BJ7"/>
    <mergeCell ref="BK7:BM7"/>
    <mergeCell ref="BN7:BP7"/>
    <mergeCell ref="DA7:DC7"/>
    <mergeCell ref="DD7:DF7"/>
    <mergeCell ref="DG7:DI7"/>
    <mergeCell ref="DJ7:DL7"/>
    <mergeCell ref="DM7:DO7"/>
    <mergeCell ref="DP7:DR7"/>
    <mergeCell ref="CI7:CK7"/>
    <mergeCell ref="CL7:CN7"/>
    <mergeCell ref="CO7:CQ7"/>
    <mergeCell ref="CR7:CT7"/>
    <mergeCell ref="CU7:CW7"/>
    <mergeCell ref="CX7:CZ7"/>
    <mergeCell ref="EK7:EM7"/>
    <mergeCell ref="EN7:EP7"/>
    <mergeCell ref="EQ7:ES7"/>
    <mergeCell ref="ET7:EV7"/>
    <mergeCell ref="EW7:EY7"/>
    <mergeCell ref="EZ7:FB7"/>
    <mergeCell ref="DS7:DU7"/>
    <mergeCell ref="DV7:DX7"/>
    <mergeCell ref="DY7:EA7"/>
    <mergeCell ref="EB7:ED7"/>
    <mergeCell ref="EE7:EG7"/>
    <mergeCell ref="EH7:EJ7"/>
    <mergeCell ref="FU7:FW7"/>
    <mergeCell ref="FX7:FZ7"/>
    <mergeCell ref="GA7:GC7"/>
    <mergeCell ref="GD7:GF7"/>
    <mergeCell ref="GG7:GI7"/>
    <mergeCell ref="GJ7:GL7"/>
    <mergeCell ref="FC7:FE7"/>
    <mergeCell ref="FF7:FH7"/>
    <mergeCell ref="FI7:FK7"/>
    <mergeCell ref="FL7:FN7"/>
    <mergeCell ref="FO7:FQ7"/>
    <mergeCell ref="FR7:FT7"/>
    <mergeCell ref="HE7:HG7"/>
    <mergeCell ref="HH7:HJ7"/>
    <mergeCell ref="HK7:HM7"/>
    <mergeCell ref="HN7:HP7"/>
    <mergeCell ref="HQ7:HS7"/>
    <mergeCell ref="GM7:GO7"/>
    <mergeCell ref="GP7:GR7"/>
    <mergeCell ref="GS7:GU7"/>
    <mergeCell ref="GV7:GX7"/>
    <mergeCell ref="GY7:HA7"/>
    <mergeCell ref="HB7:HD7"/>
  </mergeCells>
  <conditionalFormatting sqref="D9:E28">
    <cfRule type="expression" dxfId="84" priority="1">
      <formula>$D9=0</formula>
    </cfRule>
  </conditionalFormatting>
  <pageMargins left="0" right="0" top="0" bottom="0" header="0" footer="0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BD31694D-2625-4B1F-B1E6-46DF8BEDD612}">
            <xm:f>DUDH!$D7=0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F9:HT28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T39"/>
  <sheetViews>
    <sheetView view="pageBreakPreview" topLeftCell="A11" zoomScaleSheetLayoutView="100" workbookViewId="0">
      <pane xSplit="2" ySplit="4" topLeftCell="C15" activePane="bottomRight" state="frozen"/>
      <selection activeCell="A11" sqref="A11"/>
      <selection pane="topRight" activeCell="C11" sqref="C11"/>
      <selection pane="bottomLeft" activeCell="A15" sqref="A15"/>
      <selection pane="bottomRight" activeCell="E17" sqref="E17"/>
    </sheetView>
  </sheetViews>
  <sheetFormatPr defaultRowHeight="15"/>
  <cols>
    <col min="1" max="1" width="4.7109375" style="32" customWidth="1"/>
    <col min="2" max="2" width="36.28515625" style="32" customWidth="1"/>
    <col min="3" max="101" width="12.7109375" style="32" customWidth="1"/>
    <col min="102" max="102" width="12.7109375" style="32" hidden="1" customWidth="1"/>
    <col min="103" max="150" width="0" style="32" hidden="1" customWidth="1"/>
    <col min="151" max="16384" width="9.140625" style="32"/>
  </cols>
  <sheetData>
    <row r="1" spans="1:150" ht="18.75" hidden="1" customHeight="1">
      <c r="G1" s="484" t="s">
        <v>94</v>
      </c>
      <c r="H1" s="486" t="s">
        <v>85</v>
      </c>
      <c r="I1" s="487"/>
      <c r="J1" s="488" t="s">
        <v>78</v>
      </c>
      <c r="K1" s="489"/>
      <c r="L1" s="490" t="s">
        <v>84</v>
      </c>
      <c r="O1" s="484" t="s">
        <v>94</v>
      </c>
      <c r="P1" s="486" t="s">
        <v>85</v>
      </c>
      <c r="Q1" s="487"/>
      <c r="R1" s="488" t="s">
        <v>78</v>
      </c>
      <c r="S1" s="489"/>
      <c r="T1" s="490" t="s">
        <v>84</v>
      </c>
      <c r="W1" s="484" t="s">
        <v>94</v>
      </c>
      <c r="X1" s="486" t="s">
        <v>85</v>
      </c>
      <c r="Y1" s="487"/>
      <c r="Z1" s="488" t="s">
        <v>78</v>
      </c>
      <c r="AA1" s="489"/>
      <c r="AB1" s="490" t="s">
        <v>84</v>
      </c>
      <c r="AE1" s="484" t="s">
        <v>94</v>
      </c>
      <c r="AF1" s="486" t="s">
        <v>85</v>
      </c>
      <c r="AG1" s="487"/>
      <c r="AH1" s="488" t="s">
        <v>78</v>
      </c>
      <c r="AI1" s="489"/>
      <c r="AJ1" s="490" t="s">
        <v>84</v>
      </c>
      <c r="AM1" s="484" t="s">
        <v>94</v>
      </c>
      <c r="AN1" s="486" t="s">
        <v>85</v>
      </c>
      <c r="AO1" s="487"/>
      <c r="AP1" s="488" t="s">
        <v>78</v>
      </c>
      <c r="AQ1" s="489"/>
      <c r="AR1" s="490" t="s">
        <v>84</v>
      </c>
      <c r="AU1" s="484" t="s">
        <v>94</v>
      </c>
      <c r="AV1" s="486" t="s">
        <v>85</v>
      </c>
      <c r="AW1" s="487"/>
      <c r="AX1" s="488" t="s">
        <v>78</v>
      </c>
      <c r="AY1" s="489"/>
      <c r="AZ1" s="490" t="s">
        <v>84</v>
      </c>
      <c r="BC1" s="484" t="s">
        <v>94</v>
      </c>
      <c r="BD1" s="486" t="s">
        <v>85</v>
      </c>
      <c r="BE1" s="487"/>
      <c r="BF1" s="488" t="s">
        <v>78</v>
      </c>
      <c r="BG1" s="489"/>
      <c r="BH1" s="490" t="s">
        <v>84</v>
      </c>
      <c r="BK1" s="484" t="s">
        <v>94</v>
      </c>
      <c r="BL1" s="486" t="s">
        <v>85</v>
      </c>
      <c r="BM1" s="487"/>
      <c r="BN1" s="488" t="s">
        <v>78</v>
      </c>
      <c r="BO1" s="489"/>
      <c r="BP1" s="490" t="s">
        <v>84</v>
      </c>
      <c r="BS1" s="484" t="s">
        <v>94</v>
      </c>
      <c r="BT1" s="486" t="s">
        <v>85</v>
      </c>
      <c r="BU1" s="487"/>
      <c r="BV1" s="488" t="s">
        <v>78</v>
      </c>
      <c r="BW1" s="489"/>
      <c r="BX1" s="490" t="s">
        <v>84</v>
      </c>
      <c r="CA1" s="484" t="s">
        <v>94</v>
      </c>
      <c r="CB1" s="486" t="s">
        <v>85</v>
      </c>
      <c r="CC1" s="487"/>
      <c r="CD1" s="488" t="s">
        <v>78</v>
      </c>
      <c r="CE1" s="489"/>
      <c r="CF1" s="490" t="s">
        <v>84</v>
      </c>
      <c r="CI1" s="484" t="s">
        <v>94</v>
      </c>
      <c r="CJ1" s="486" t="s">
        <v>85</v>
      </c>
      <c r="CK1" s="487"/>
      <c r="CL1" s="488" t="s">
        <v>78</v>
      </c>
      <c r="CM1" s="489"/>
      <c r="CN1" s="490" t="s">
        <v>84</v>
      </c>
      <c r="CQ1" s="484" t="s">
        <v>94</v>
      </c>
      <c r="CR1" s="486" t="s">
        <v>85</v>
      </c>
      <c r="CS1" s="487"/>
      <c r="CT1" s="488" t="s">
        <v>78</v>
      </c>
      <c r="CU1" s="489"/>
      <c r="CV1" s="490" t="s">
        <v>84</v>
      </c>
      <c r="CY1" s="32">
        <v>1</v>
      </c>
      <c r="CZ1" s="32">
        <v>2</v>
      </c>
      <c r="DA1" s="32">
        <v>3</v>
      </c>
      <c r="DB1" s="32">
        <v>1</v>
      </c>
      <c r="DC1" s="32">
        <v>2</v>
      </c>
      <c r="DD1" s="32">
        <v>3</v>
      </c>
      <c r="DE1" s="32">
        <v>1</v>
      </c>
      <c r="DF1" s="32">
        <v>2</v>
      </c>
      <c r="DG1" s="32">
        <v>3</v>
      </c>
      <c r="DH1" s="32">
        <v>1</v>
      </c>
      <c r="DI1" s="32">
        <v>2</v>
      </c>
      <c r="DJ1" s="32">
        <v>3</v>
      </c>
      <c r="DK1" s="32">
        <v>1</v>
      </c>
      <c r="DL1" s="32">
        <v>2</v>
      </c>
      <c r="DM1" s="32">
        <v>3</v>
      </c>
      <c r="DN1" s="32">
        <v>1</v>
      </c>
      <c r="DO1" s="32">
        <v>2</v>
      </c>
      <c r="DP1" s="32">
        <v>3</v>
      </c>
      <c r="DQ1" s="32">
        <v>1</v>
      </c>
      <c r="DR1" s="32">
        <v>2</v>
      </c>
      <c r="DS1" s="32">
        <v>3</v>
      </c>
      <c r="DT1" s="32">
        <v>1</v>
      </c>
      <c r="DU1" s="32">
        <v>2</v>
      </c>
      <c r="DV1" s="32">
        <v>3</v>
      </c>
      <c r="DW1" s="32">
        <v>1</v>
      </c>
      <c r="DX1" s="32">
        <v>2</v>
      </c>
      <c r="DY1" s="32">
        <v>3</v>
      </c>
      <c r="DZ1" s="32">
        <v>1</v>
      </c>
      <c r="EA1" s="32">
        <v>2</v>
      </c>
      <c r="EB1" s="32">
        <v>3</v>
      </c>
      <c r="EC1" s="32">
        <v>1</v>
      </c>
      <c r="ED1" s="32">
        <v>2</v>
      </c>
      <c r="EE1" s="32">
        <v>3</v>
      </c>
      <c r="EF1" s="32">
        <v>1</v>
      </c>
      <c r="EG1" s="32">
        <v>2</v>
      </c>
      <c r="EH1" s="32">
        <v>3</v>
      </c>
      <c r="EK1" s="159">
        <f>DATE(YEAR(EH2),MONTH(EH2)+1,1)</f>
        <v>43952</v>
      </c>
      <c r="EL1" s="32">
        <v>3</v>
      </c>
    </row>
    <row r="2" spans="1:150" ht="18.75" hidden="1" customHeight="1">
      <c r="G2" s="485"/>
      <c r="H2" s="161" t="s">
        <v>76</v>
      </c>
      <c r="I2" s="161" t="s">
        <v>77</v>
      </c>
      <c r="J2" s="161" t="s">
        <v>76</v>
      </c>
      <c r="K2" s="161" t="s">
        <v>77</v>
      </c>
      <c r="L2" s="491"/>
      <c r="O2" s="485"/>
      <c r="P2" s="161" t="s">
        <v>76</v>
      </c>
      <c r="Q2" s="161" t="s">
        <v>77</v>
      </c>
      <c r="R2" s="161" t="s">
        <v>76</v>
      </c>
      <c r="S2" s="161" t="s">
        <v>77</v>
      </c>
      <c r="T2" s="491"/>
      <c r="W2" s="485"/>
      <c r="X2" s="161" t="s">
        <v>76</v>
      </c>
      <c r="Y2" s="161" t="s">
        <v>77</v>
      </c>
      <c r="Z2" s="161" t="s">
        <v>76</v>
      </c>
      <c r="AA2" s="161" t="s">
        <v>77</v>
      </c>
      <c r="AB2" s="491"/>
      <c r="AE2" s="485"/>
      <c r="AF2" s="161" t="s">
        <v>76</v>
      </c>
      <c r="AG2" s="161" t="s">
        <v>77</v>
      </c>
      <c r="AH2" s="161" t="s">
        <v>76</v>
      </c>
      <c r="AI2" s="161" t="s">
        <v>77</v>
      </c>
      <c r="AJ2" s="491"/>
      <c r="AM2" s="485"/>
      <c r="AN2" s="161" t="s">
        <v>76</v>
      </c>
      <c r="AO2" s="161" t="s">
        <v>77</v>
      </c>
      <c r="AP2" s="161" t="s">
        <v>76</v>
      </c>
      <c r="AQ2" s="161" t="s">
        <v>77</v>
      </c>
      <c r="AR2" s="491"/>
      <c r="AU2" s="485"/>
      <c r="AV2" s="161" t="s">
        <v>76</v>
      </c>
      <c r="AW2" s="161" t="s">
        <v>77</v>
      </c>
      <c r="AX2" s="161" t="s">
        <v>76</v>
      </c>
      <c r="AY2" s="161" t="s">
        <v>77</v>
      </c>
      <c r="AZ2" s="491"/>
      <c r="BC2" s="485"/>
      <c r="BD2" s="161" t="s">
        <v>76</v>
      </c>
      <c r="BE2" s="161" t="s">
        <v>77</v>
      </c>
      <c r="BF2" s="161" t="s">
        <v>76</v>
      </c>
      <c r="BG2" s="161" t="s">
        <v>77</v>
      </c>
      <c r="BH2" s="491"/>
      <c r="BK2" s="485"/>
      <c r="BL2" s="161" t="s">
        <v>76</v>
      </c>
      <c r="BM2" s="161" t="s">
        <v>77</v>
      </c>
      <c r="BN2" s="161" t="s">
        <v>76</v>
      </c>
      <c r="BO2" s="161" t="s">
        <v>77</v>
      </c>
      <c r="BP2" s="491"/>
      <c r="BS2" s="485"/>
      <c r="BT2" s="161" t="s">
        <v>76</v>
      </c>
      <c r="BU2" s="161" t="s">
        <v>77</v>
      </c>
      <c r="BV2" s="161" t="s">
        <v>76</v>
      </c>
      <c r="BW2" s="161" t="s">
        <v>77</v>
      </c>
      <c r="BX2" s="491"/>
      <c r="CA2" s="485"/>
      <c r="CB2" s="161" t="s">
        <v>76</v>
      </c>
      <c r="CC2" s="161" t="s">
        <v>77</v>
      </c>
      <c r="CD2" s="161" t="s">
        <v>76</v>
      </c>
      <c r="CE2" s="161" t="s">
        <v>77</v>
      </c>
      <c r="CF2" s="491"/>
      <c r="CI2" s="485"/>
      <c r="CJ2" s="161" t="s">
        <v>76</v>
      </c>
      <c r="CK2" s="161" t="s">
        <v>77</v>
      </c>
      <c r="CL2" s="161" t="s">
        <v>76</v>
      </c>
      <c r="CM2" s="161" t="s">
        <v>77</v>
      </c>
      <c r="CN2" s="491"/>
      <c r="CQ2" s="485"/>
      <c r="CR2" s="161" t="s">
        <v>76</v>
      </c>
      <c r="CS2" s="161" t="s">
        <v>77</v>
      </c>
      <c r="CT2" s="161" t="s">
        <v>76</v>
      </c>
      <c r="CU2" s="161" t="s">
        <v>77</v>
      </c>
      <c r="CV2" s="491"/>
      <c r="CY2" s="47">
        <f>COOK!AY6</f>
        <v>43586</v>
      </c>
      <c r="CZ2" s="47">
        <f>CY2</f>
        <v>43586</v>
      </c>
      <c r="DA2" s="47">
        <f>CZ2</f>
        <v>43586</v>
      </c>
      <c r="DB2" s="47">
        <f>COOK!AZ6</f>
        <v>43617</v>
      </c>
      <c r="DC2" s="47">
        <f>DB2</f>
        <v>43617</v>
      </c>
      <c r="DD2" s="47">
        <f>DC2</f>
        <v>43617</v>
      </c>
      <c r="DE2" s="47">
        <f>COOK!BA6</f>
        <v>43647</v>
      </c>
      <c r="DF2" s="47">
        <f>DE2</f>
        <v>43647</v>
      </c>
      <c r="DG2" s="47">
        <f>DF2</f>
        <v>43647</v>
      </c>
      <c r="DH2" s="47">
        <f>COOK!BB6</f>
        <v>43678</v>
      </c>
      <c r="DI2" s="47">
        <f>DH2</f>
        <v>43678</v>
      </c>
      <c r="DJ2" s="47">
        <f>DI2</f>
        <v>43678</v>
      </c>
      <c r="DK2" s="47">
        <f>COOK!BC6</f>
        <v>43709</v>
      </c>
      <c r="DL2" s="47">
        <f>DK2</f>
        <v>43709</v>
      </c>
      <c r="DM2" s="47">
        <f>DL2</f>
        <v>43709</v>
      </c>
      <c r="DN2" s="47">
        <f>COOK!BD6</f>
        <v>43739</v>
      </c>
      <c r="DO2" s="47">
        <f>DN2</f>
        <v>43739</v>
      </c>
      <c r="DP2" s="47">
        <f>DO2</f>
        <v>43739</v>
      </c>
      <c r="DQ2" s="47">
        <f>COOK!BE6</f>
        <v>43770</v>
      </c>
      <c r="DR2" s="47">
        <f>DQ2</f>
        <v>43770</v>
      </c>
      <c r="DS2" s="47">
        <f>DR2</f>
        <v>43770</v>
      </c>
      <c r="DT2" s="47">
        <f>COOK!BF6</f>
        <v>43800</v>
      </c>
      <c r="DU2" s="47">
        <f>DT2</f>
        <v>43800</v>
      </c>
      <c r="DV2" s="47">
        <f>DU2</f>
        <v>43800</v>
      </c>
      <c r="DW2" s="47">
        <f>COOK!BG6</f>
        <v>43831</v>
      </c>
      <c r="DX2" s="47">
        <f>DW2</f>
        <v>43831</v>
      </c>
      <c r="DY2" s="47">
        <f>DX2</f>
        <v>43831</v>
      </c>
      <c r="DZ2" s="47">
        <f>COOK!BH6</f>
        <v>43862</v>
      </c>
      <c r="EA2" s="47">
        <f>DZ2</f>
        <v>43862</v>
      </c>
      <c r="EB2" s="47">
        <f>EA2</f>
        <v>43862</v>
      </c>
      <c r="EC2" s="47">
        <f>COOK!BI6</f>
        <v>43891</v>
      </c>
      <c r="ED2" s="47">
        <f>EC2</f>
        <v>43891</v>
      </c>
      <c r="EE2" s="47">
        <f>ED2</f>
        <v>43891</v>
      </c>
      <c r="EF2" s="47">
        <f>COOK!BJ6</f>
        <v>43922</v>
      </c>
      <c r="EG2" s="47">
        <f>EF2</f>
        <v>43922</v>
      </c>
      <c r="EH2" s="47">
        <f>EG2</f>
        <v>43922</v>
      </c>
      <c r="EK2" s="159">
        <f ca="1">COOK!AX2</f>
        <v>43860</v>
      </c>
      <c r="EL2" s="32">
        <v>1</v>
      </c>
      <c r="EM2" s="159">
        <f ca="1">DATE(YEAR(EK2),MONTH(EK2),1)</f>
        <v>43831</v>
      </c>
    </row>
    <row r="3" spans="1:150" hidden="1">
      <c r="G3" s="162" t="s">
        <v>80</v>
      </c>
      <c r="H3" s="163">
        <v>115</v>
      </c>
      <c r="I3" s="163">
        <v>116</v>
      </c>
      <c r="J3" s="163">
        <v>119</v>
      </c>
      <c r="K3" s="163">
        <v>120</v>
      </c>
      <c r="L3" s="163">
        <v>123</v>
      </c>
      <c r="O3" s="162" t="s">
        <v>80</v>
      </c>
      <c r="P3" s="127">
        <f>H3+100</f>
        <v>215</v>
      </c>
      <c r="Q3" s="127">
        <f t="shared" ref="Q3:T3" si="0">I3+100</f>
        <v>216</v>
      </c>
      <c r="R3" s="127">
        <f t="shared" si="0"/>
        <v>219</v>
      </c>
      <c r="S3" s="127">
        <f t="shared" si="0"/>
        <v>220</v>
      </c>
      <c r="T3" s="127">
        <f t="shared" si="0"/>
        <v>223</v>
      </c>
      <c r="W3" s="162" t="s">
        <v>80</v>
      </c>
      <c r="X3" s="127">
        <f t="shared" ref="X3" si="1">P3+100</f>
        <v>315</v>
      </c>
      <c r="Y3" s="127">
        <f t="shared" ref="Y3" si="2">Q3+100</f>
        <v>316</v>
      </c>
      <c r="Z3" s="127">
        <f t="shared" ref="Z3" si="3">R3+100</f>
        <v>319</v>
      </c>
      <c r="AA3" s="127">
        <f t="shared" ref="AA3" si="4">S3+100</f>
        <v>320</v>
      </c>
      <c r="AB3" s="127">
        <f t="shared" ref="AB3" si="5">T3+100</f>
        <v>323</v>
      </c>
      <c r="AE3" s="162" t="s">
        <v>80</v>
      </c>
      <c r="AF3" s="127">
        <f t="shared" ref="AF3" si="6">X3+100</f>
        <v>415</v>
      </c>
      <c r="AG3" s="127">
        <f t="shared" ref="AG3" si="7">Y3+100</f>
        <v>416</v>
      </c>
      <c r="AH3" s="127">
        <f t="shared" ref="AH3" si="8">Z3+100</f>
        <v>419</v>
      </c>
      <c r="AI3" s="127">
        <f t="shared" ref="AI3" si="9">AA3+100</f>
        <v>420</v>
      </c>
      <c r="AJ3" s="127">
        <f t="shared" ref="AJ3" si="10">AB3+100</f>
        <v>423</v>
      </c>
      <c r="AM3" s="162" t="s">
        <v>80</v>
      </c>
      <c r="AN3" s="127">
        <f t="shared" ref="AN3" si="11">AF3+100</f>
        <v>515</v>
      </c>
      <c r="AO3" s="127">
        <f t="shared" ref="AO3" si="12">AG3+100</f>
        <v>516</v>
      </c>
      <c r="AP3" s="127">
        <f t="shared" ref="AP3" si="13">AH3+100</f>
        <v>519</v>
      </c>
      <c r="AQ3" s="127">
        <f t="shared" ref="AQ3" si="14">AI3+100</f>
        <v>520</v>
      </c>
      <c r="AR3" s="127">
        <f t="shared" ref="AR3" si="15">AJ3+100</f>
        <v>523</v>
      </c>
      <c r="AU3" s="162" t="s">
        <v>80</v>
      </c>
      <c r="AV3" s="127">
        <f t="shared" ref="AV3" si="16">AN3+100</f>
        <v>615</v>
      </c>
      <c r="AW3" s="127">
        <f t="shared" ref="AW3" si="17">AO3+100</f>
        <v>616</v>
      </c>
      <c r="AX3" s="127">
        <f t="shared" ref="AX3" si="18">AP3+100</f>
        <v>619</v>
      </c>
      <c r="AY3" s="127">
        <f t="shared" ref="AY3" si="19">AQ3+100</f>
        <v>620</v>
      </c>
      <c r="AZ3" s="127">
        <f t="shared" ref="AZ3" si="20">AR3+100</f>
        <v>623</v>
      </c>
      <c r="BC3" s="162" t="s">
        <v>80</v>
      </c>
      <c r="BD3" s="127">
        <f t="shared" ref="BD3" si="21">AV3+100</f>
        <v>715</v>
      </c>
      <c r="BE3" s="127">
        <f t="shared" ref="BE3" si="22">AW3+100</f>
        <v>716</v>
      </c>
      <c r="BF3" s="127">
        <f t="shared" ref="BF3" si="23">AX3+100</f>
        <v>719</v>
      </c>
      <c r="BG3" s="127">
        <f t="shared" ref="BG3" si="24">AY3+100</f>
        <v>720</v>
      </c>
      <c r="BH3" s="127">
        <f t="shared" ref="BH3" si="25">AZ3+100</f>
        <v>723</v>
      </c>
      <c r="BK3" s="162" t="s">
        <v>80</v>
      </c>
      <c r="BL3" s="127">
        <f t="shared" ref="BL3" si="26">BD3+100</f>
        <v>815</v>
      </c>
      <c r="BM3" s="127">
        <f t="shared" ref="BM3" si="27">BE3+100</f>
        <v>816</v>
      </c>
      <c r="BN3" s="127">
        <f t="shared" ref="BN3" si="28">BF3+100</f>
        <v>819</v>
      </c>
      <c r="BO3" s="127">
        <f t="shared" ref="BO3" si="29">BG3+100</f>
        <v>820</v>
      </c>
      <c r="BP3" s="127">
        <f t="shared" ref="BP3" si="30">BH3+100</f>
        <v>823</v>
      </c>
      <c r="BS3" s="162" t="s">
        <v>80</v>
      </c>
      <c r="BT3" s="127">
        <f t="shared" ref="BT3" si="31">BL3+100</f>
        <v>915</v>
      </c>
      <c r="BU3" s="127">
        <f t="shared" ref="BU3" si="32">BM3+100</f>
        <v>916</v>
      </c>
      <c r="BV3" s="127">
        <f t="shared" ref="BV3" si="33">BN3+100</f>
        <v>919</v>
      </c>
      <c r="BW3" s="127">
        <f t="shared" ref="BW3" si="34">BO3+100</f>
        <v>920</v>
      </c>
      <c r="BX3" s="127">
        <f t="shared" ref="BX3" si="35">BP3+100</f>
        <v>923</v>
      </c>
      <c r="CA3" s="162" t="s">
        <v>80</v>
      </c>
      <c r="CB3" s="127">
        <f t="shared" ref="CB3" si="36">BT3+100</f>
        <v>1015</v>
      </c>
      <c r="CC3" s="127">
        <f t="shared" ref="CC3" si="37">BU3+100</f>
        <v>1016</v>
      </c>
      <c r="CD3" s="127">
        <f t="shared" ref="CD3" si="38">BV3+100</f>
        <v>1019</v>
      </c>
      <c r="CE3" s="127">
        <f t="shared" ref="CE3" si="39">BW3+100</f>
        <v>1020</v>
      </c>
      <c r="CF3" s="127">
        <f t="shared" ref="CF3" si="40">BX3+100</f>
        <v>1023</v>
      </c>
      <c r="CI3" s="162" t="s">
        <v>80</v>
      </c>
      <c r="CJ3" s="127">
        <f t="shared" ref="CJ3" si="41">CB3+100</f>
        <v>1115</v>
      </c>
      <c r="CK3" s="127">
        <f t="shared" ref="CK3" si="42">CC3+100</f>
        <v>1116</v>
      </c>
      <c r="CL3" s="127">
        <f t="shared" ref="CL3" si="43">CD3+100</f>
        <v>1119</v>
      </c>
      <c r="CM3" s="127">
        <f t="shared" ref="CM3" si="44">CE3+100</f>
        <v>1120</v>
      </c>
      <c r="CN3" s="127">
        <f t="shared" ref="CN3" si="45">CF3+100</f>
        <v>1123</v>
      </c>
      <c r="CQ3" s="162" t="s">
        <v>80</v>
      </c>
      <c r="CR3" s="127">
        <f t="shared" ref="CR3" si="46">CJ3+100</f>
        <v>1215</v>
      </c>
      <c r="CS3" s="127">
        <f t="shared" ref="CS3" si="47">CK3+100</f>
        <v>1216</v>
      </c>
      <c r="CT3" s="127">
        <f t="shared" ref="CT3" si="48">CL3+100</f>
        <v>1219</v>
      </c>
      <c r="CU3" s="127">
        <f t="shared" ref="CU3" si="49">CM3+100</f>
        <v>1220</v>
      </c>
      <c r="CV3" s="127">
        <f t="shared" ref="CV3" si="50">CN3+100</f>
        <v>1223</v>
      </c>
      <c r="EK3" s="159">
        <f>COOK!AX3</f>
        <v>36526</v>
      </c>
      <c r="EL3" s="32">
        <v>2</v>
      </c>
      <c r="EM3" s="159">
        <f ca="1">IF(EM2&gt;=EK3,(IF(MONTH(EM2)&gt;=2,DATE(YEAR(EM2),MONTH(EM2)-1,"1"),IF(MONTH(EM2)&gt;=1,DATE(YEAR(EM2)-1,"12","1"),0))),0)</f>
        <v>43800</v>
      </c>
    </row>
    <row r="4" spans="1:150" hidden="1">
      <c r="G4" s="162" t="s">
        <v>93</v>
      </c>
      <c r="H4" s="163">
        <f>IFERROR(IF(LEN(F$11)&gt;=5,VLOOKUP(F$11,HOME!$D$7:$X$18,6,0),0),0)</f>
        <v>100</v>
      </c>
      <c r="I4" s="163">
        <f>IFERROR(IF(LEN(F$11)&gt;=5,VLOOKUP(F$11,HOME!$D$7:$X$18,7,0),0),0)</f>
        <v>150</v>
      </c>
      <c r="J4" s="163">
        <f>IFERROR(IF(LEN(F$11)&gt;=5,VLOOKUP(F$11,HOME!$D$7:$X$18,18,0),0),0)</f>
        <v>150</v>
      </c>
      <c r="K4" s="163">
        <f>IFERROR(IF(LEN(F$11)&gt;=5,VLOOKUP(F$11,HOME!$D$7:$X$18,19,0),0),0)</f>
        <v>200</v>
      </c>
      <c r="L4" s="163"/>
      <c r="O4" s="162" t="s">
        <v>93</v>
      </c>
      <c r="P4" s="163">
        <f>IFERROR(IF(LEN(N$11)&gt;=5,VLOOKUP(N$11,HOME!$D$7:$X$18,6,0),0),0)</f>
        <v>100</v>
      </c>
      <c r="Q4" s="163">
        <f>IFERROR(IF(LEN(N$11)&gt;=5,VLOOKUP(N$11,HOME!$D$7:$X$18,7,0),0),0)</f>
        <v>150</v>
      </c>
      <c r="R4" s="163">
        <f>IFERROR(IF(LEN(N$11)&gt;=5,VLOOKUP(N$11,HOME!$D$7:$X$18,18,0),0),0)</f>
        <v>150</v>
      </c>
      <c r="S4" s="163">
        <f>IFERROR(IF(LEN(N$11)&gt;=5,VLOOKUP(N$11,HOME!$D$7:$X$18,19,0),0),0)</f>
        <v>200</v>
      </c>
      <c r="T4" s="163"/>
      <c r="W4" s="162" t="s">
        <v>93</v>
      </c>
      <c r="X4" s="163">
        <f>IFERROR(IF(LEN(V$11)&gt;=5,VLOOKUP(V$11,HOME!$D$7:$X$18,6,0),0),0)</f>
        <v>100</v>
      </c>
      <c r="Y4" s="163">
        <f>IFERROR(IF(LEN(V$11)&gt;=5,VLOOKUP(V$11,HOME!$D$7:$X$18,7,0),0),0)</f>
        <v>150</v>
      </c>
      <c r="Z4" s="163">
        <f>IFERROR(IF(LEN(V$11)&gt;=5,VLOOKUP(V$11,HOME!$D$7:$X$18,18,0),0),0)</f>
        <v>150</v>
      </c>
      <c r="AA4" s="163">
        <f>IFERROR(IF(LEN(V$11)&gt;=5,VLOOKUP(V$11,HOME!$D$7:$X$18,19,0),0),0)</f>
        <v>200</v>
      </c>
      <c r="AB4" s="163"/>
      <c r="AE4" s="162" t="s">
        <v>93</v>
      </c>
      <c r="AF4" s="163">
        <f>IFERROR(IF(LEN(AD$11)&gt;=5,VLOOKUP(AD$11,HOME!$D$7:$X$18,6,0),0),0)</f>
        <v>100</v>
      </c>
      <c r="AG4" s="163">
        <f>IFERROR(IF(LEN(AD$11)&gt;=5,VLOOKUP(AD$11,HOME!$D$7:$X$18,7,0),0),0)</f>
        <v>150</v>
      </c>
      <c r="AH4" s="163">
        <f>IFERROR(IF(LEN(AD$11)&gt;=5,VLOOKUP(AD$11,HOME!$D$7:$X$18,18,0),0),0)</f>
        <v>150</v>
      </c>
      <c r="AI4" s="163">
        <f>IFERROR(IF(LEN(AD$11)&gt;=5,VLOOKUP(AD$11,HOME!$D$7:$X$18,19,0),0),0)</f>
        <v>200</v>
      </c>
      <c r="AJ4" s="163"/>
      <c r="AM4" s="162" t="s">
        <v>93</v>
      </c>
      <c r="AN4" s="163">
        <f>IFERROR(IF(LEN(AL$11)&gt;=5,VLOOKUP(AL$11,HOME!$D$7:$X$18,6,0),0),0)</f>
        <v>100</v>
      </c>
      <c r="AO4" s="163">
        <f>IFERROR(IF(LEN(AL$11)&gt;=5,VLOOKUP(AL$11,HOME!$D$7:$X$18,7,0),0),0)</f>
        <v>150</v>
      </c>
      <c r="AP4" s="163">
        <f>IFERROR(IF(LEN(AL$11)&gt;=5,VLOOKUP(AL$11,HOME!$D$7:$X$18,18,0),0),0)</f>
        <v>150</v>
      </c>
      <c r="AQ4" s="163">
        <f>IFERROR(IF(LEN(AL$11)&gt;=5,VLOOKUP(AL$11,HOME!$D$7:$X$18,19,0),0),0)</f>
        <v>200</v>
      </c>
      <c r="AR4" s="163"/>
      <c r="AU4" s="162" t="s">
        <v>93</v>
      </c>
      <c r="AV4" s="163">
        <f>IFERROR(IF(LEN(AT$11)&gt;=5,VLOOKUP(AT$11,HOME!$D$7:$X$18,6,0),0),0)</f>
        <v>100</v>
      </c>
      <c r="AW4" s="163">
        <f>IFERROR(IF(LEN(AT$11)&gt;=5,VLOOKUP(AT$11,HOME!$D$7:$X$18,7,0),0),0)</f>
        <v>150</v>
      </c>
      <c r="AX4" s="163">
        <f>IFERROR(IF(LEN(AT$11)&gt;=5,VLOOKUP(AT$11,HOME!$D$7:$X$18,18,0),0),0)</f>
        <v>150</v>
      </c>
      <c r="AY4" s="163">
        <f>IFERROR(IF(LEN(AT$11)&gt;=5,VLOOKUP(AT$11,HOME!$D$7:$X$18,19,0),0),0)</f>
        <v>200</v>
      </c>
      <c r="AZ4" s="163"/>
      <c r="BC4" s="162" t="s">
        <v>93</v>
      </c>
      <c r="BD4" s="163">
        <f>IFERROR(IF(LEN(BB$11)&gt;=5,VLOOKUP(BB$11,HOME!$D$7:$X$18,6,0),0),0)</f>
        <v>100</v>
      </c>
      <c r="BE4" s="163">
        <f>IFERROR(IF(LEN(BB$11)&gt;=5,VLOOKUP(BB$11,HOME!$D$7:$X$18,7,0),0),0)</f>
        <v>150</v>
      </c>
      <c r="BF4" s="163">
        <f>IFERROR(IF(LEN(BB$11)&gt;=5,VLOOKUP(BB$11,HOME!$D$7:$X$18,18,0),0),0)</f>
        <v>150</v>
      </c>
      <c r="BG4" s="163">
        <f>IFERROR(IF(LEN(BB$11)&gt;=5,VLOOKUP(BB$11,HOME!$D$7:$X$18,19,0),0),0)</f>
        <v>200</v>
      </c>
      <c r="BH4" s="163"/>
      <c r="BK4" s="162" t="s">
        <v>93</v>
      </c>
      <c r="BL4" s="163">
        <f>IFERROR(IF(LEN(BJ$11)&gt;=5,VLOOKUP(BJ$11,HOME!$D$7:$X$18,6,0),0),0)</f>
        <v>100</v>
      </c>
      <c r="BM4" s="163">
        <f>IFERROR(IF(LEN(BJ$11)&gt;=5,VLOOKUP(BJ$11,HOME!$D$7:$X$18,7,0),0),0)</f>
        <v>150</v>
      </c>
      <c r="BN4" s="163">
        <f>IFERROR(IF(LEN(BJ$11)&gt;=5,VLOOKUP(BJ$11,HOME!$D$7:$X$18,18,0),0),0)</f>
        <v>150</v>
      </c>
      <c r="BO4" s="163">
        <f>IFERROR(IF(LEN(BJ$11)&gt;=5,VLOOKUP(BJ$11,HOME!$D$7:$X$18,19,0),0),0)</f>
        <v>200</v>
      </c>
      <c r="BP4" s="163"/>
      <c r="BS4" s="162" t="s">
        <v>93</v>
      </c>
      <c r="BT4" s="163">
        <f>IFERROR(IF(LEN(BR$11)&gt;=5,VLOOKUP(BR$11,HOME!$D$7:$X$18,6,0),0),0)</f>
        <v>100</v>
      </c>
      <c r="BU4" s="163">
        <f>IFERROR(IF(LEN(BR$11)&gt;=5,VLOOKUP(BR$11,HOME!$D$7:$X$18,7,0),0),0)</f>
        <v>150</v>
      </c>
      <c r="BV4" s="163">
        <f>IFERROR(IF(LEN(BR$11)&gt;=5,VLOOKUP(BR$11,HOME!$D$7:$X$18,18,0),0),0)</f>
        <v>150</v>
      </c>
      <c r="BW4" s="163">
        <f>IFERROR(IF(LEN(BR$11)&gt;=5,VLOOKUP(BR$11,HOME!$D$7:$X$18,19,0),0),0)</f>
        <v>200</v>
      </c>
      <c r="BX4" s="163"/>
      <c r="CA4" s="162" t="s">
        <v>93</v>
      </c>
      <c r="CB4" s="163">
        <f>IFERROR(IF(LEN(BZ$11)&gt;=5,VLOOKUP(BZ$11,HOME!$D$7:$X$18,6,0),0),0)</f>
        <v>100</v>
      </c>
      <c r="CC4" s="163">
        <f>IFERROR(IF(LEN(BZ$11)&gt;=5,VLOOKUP(BZ$11,HOME!$D$7:$X$18,7,0),0),0)</f>
        <v>150</v>
      </c>
      <c r="CD4" s="163">
        <f>IFERROR(IF(LEN(BZ$11)&gt;=5,VLOOKUP(BZ$11,HOME!$D$7:$X$18,18,0),0),0)</f>
        <v>150</v>
      </c>
      <c r="CE4" s="163">
        <f>IFERROR(IF(LEN(BZ$11)&gt;=5,VLOOKUP(BZ$11,HOME!$D$7:$X$18,19,0),0),0)</f>
        <v>200</v>
      </c>
      <c r="CF4" s="163"/>
      <c r="CI4" s="162" t="s">
        <v>93</v>
      </c>
      <c r="CJ4" s="163">
        <f>IFERROR(IF(LEN(CH$11)&gt;=5,VLOOKUP(CH$11,HOME!$D$7:$X$18,6,0),0),0)</f>
        <v>100</v>
      </c>
      <c r="CK4" s="163">
        <f>IFERROR(IF(LEN(CH$11)&gt;=5,VLOOKUP(CH$11,HOME!$D$7:$X$18,7,0),0),0)</f>
        <v>150</v>
      </c>
      <c r="CL4" s="163">
        <f>IFERROR(IF(LEN(CH$11)&gt;=5,VLOOKUP(CH$11,HOME!$D$7:$X$18,18,0),0),0)</f>
        <v>150</v>
      </c>
      <c r="CM4" s="163">
        <f>IFERROR(IF(LEN(CH$11)&gt;=5,VLOOKUP(CH$11,HOME!$D$7:$X$18,19,0),0),0)</f>
        <v>200</v>
      </c>
      <c r="CN4" s="163"/>
      <c r="CQ4" s="162" t="s">
        <v>93</v>
      </c>
      <c r="CR4" s="163">
        <f>IFERROR(IF(LEN(CP$11)&gt;=5,VLOOKUP(CP$11,HOME!$D$7:$X$18,6,0),0),0)</f>
        <v>100</v>
      </c>
      <c r="CS4" s="163">
        <f>IFERROR(IF(LEN(CP$11)&gt;=5,VLOOKUP(CP$11,HOME!$D$7:$X$18,7,0),0),0)</f>
        <v>150</v>
      </c>
      <c r="CT4" s="163">
        <f>IFERROR(IF(LEN(CP$11)&gt;=5,VLOOKUP(CP$11,HOME!$D$7:$X$18,18,0),0),0)</f>
        <v>150</v>
      </c>
      <c r="CU4" s="163">
        <f>IFERROR(IF(LEN(CP$11)&gt;=5,VLOOKUP(CP$11,HOME!$D$7:$X$18,19,0),0),0)</f>
        <v>200</v>
      </c>
      <c r="CV4" s="163"/>
      <c r="EK4" s="159">
        <f>COOK!AY6</f>
        <v>43586</v>
      </c>
      <c r="EL4" s="32">
        <f ca="1">IF(ROUND((EM2-EK4)/30,0)&gt;=12,12,IF(ROUND((EM2-EK4)/30,0)&gt;=1,ROUND((EM2-EK4)/30,0),IF(ROUND((EM2-EK4)/30,0)&gt;=0,1,1)))</f>
        <v>8</v>
      </c>
      <c r="EM4" s="159">
        <f ca="1">IF(EM3&gt;=EK4,(IF(MONTH(EM3)&gt;=2,DATE(YEAR(EM3),MONTH(EM3)-1,"1"),IF(MONTH(EM3)&gt;=1,DATE(YEAR(EM3)-1,"12","1"),0))),0)</f>
        <v>43770</v>
      </c>
    </row>
    <row r="5" spans="1:150" hidden="1">
      <c r="G5" s="162" t="s">
        <v>83</v>
      </c>
      <c r="H5" s="163">
        <f>IFERROR(IF(LEN(F$11)&gt;=5,VLOOKUP(F$11,HOME!$D$7:$X$18,8,0),0),0)</f>
        <v>4.17</v>
      </c>
      <c r="I5" s="163">
        <f>IFERROR(IF(LEN(F$11)&gt;=5,VLOOKUP(F$11,HOME!$D$7:$X$18,9,0),0),0)</f>
        <v>6.04</v>
      </c>
      <c r="J5" s="482">
        <f>IFERROR(IF(LEN(F$11)&gt;=5,VLOOKUP(F$11,HOME!$D$7:$X$18,20,0),0),0)</f>
        <v>38.17</v>
      </c>
      <c r="K5" s="483"/>
      <c r="L5" s="163">
        <f>IFERROR(IF(LEN(F$11)&gt;=5,VLOOKUP(F$11,HOME!$D$7:$X$18,21,0),0),0)</f>
        <v>1320</v>
      </c>
      <c r="O5" s="162" t="s">
        <v>83</v>
      </c>
      <c r="P5" s="163">
        <f>IFERROR(IF(LEN(N$11)&gt;=5,VLOOKUP(N$11,HOME!$D$7:$X$18,8,0),0),0)</f>
        <v>4.17</v>
      </c>
      <c r="Q5" s="163">
        <f>IFERROR(IF(LEN(N$11)&gt;=5,VLOOKUP(N$11,HOME!$D$7:$X$18,9,0),0),0)</f>
        <v>6.04</v>
      </c>
      <c r="R5" s="482">
        <f>IFERROR(IF(LEN(N$11)&gt;=5,VLOOKUP(N$11,HOME!$D$7:$X$18,20,0),0),0)</f>
        <v>38.17</v>
      </c>
      <c r="S5" s="483"/>
      <c r="T5" s="163">
        <f>IFERROR(IF(LEN(N$11)&gt;=5,VLOOKUP(N$11,HOME!$D$7:$X$18,21,0),0),0)</f>
        <v>1320</v>
      </c>
      <c r="W5" s="162" t="s">
        <v>83</v>
      </c>
      <c r="X5" s="163">
        <f>IFERROR(IF(LEN(V$11)&gt;=5,VLOOKUP(V$11,HOME!$D$7:$X$18,8,0),0),0)</f>
        <v>4.17</v>
      </c>
      <c r="Y5" s="163">
        <f>IFERROR(IF(LEN(V$11)&gt;=5,VLOOKUP(V$11,HOME!$D$7:$X$18,9,0),0),0)</f>
        <v>6.04</v>
      </c>
      <c r="Z5" s="482">
        <f>IFERROR(IF(LEN(V$11)&gt;=5,VLOOKUP(V$11,HOME!$D$7:$X$18,20,0),0),0)</f>
        <v>38.17</v>
      </c>
      <c r="AA5" s="483"/>
      <c r="AB5" s="163">
        <f>IFERROR(IF(LEN(V$11)&gt;=5,VLOOKUP(V$11,HOME!$D$7:$X$18,21,0),0),0)</f>
        <v>1320</v>
      </c>
      <c r="AE5" s="162" t="s">
        <v>83</v>
      </c>
      <c r="AF5" s="163">
        <f>IFERROR(IF(LEN(AD$11)&gt;=5,VLOOKUP(AD$11,HOME!$D$7:$X$18,8,0),0),0)</f>
        <v>4.17</v>
      </c>
      <c r="AG5" s="163">
        <f>IFERROR(IF(LEN(AD$11)&gt;=5,VLOOKUP(AD$11,HOME!$D$7:$X$18,9,0),0),0)</f>
        <v>6.04</v>
      </c>
      <c r="AH5" s="482">
        <f>IFERROR(IF(LEN(AD$11)&gt;=5,VLOOKUP(AD$11,HOME!$D$7:$X$18,20,0),0),0)</f>
        <v>38.17</v>
      </c>
      <c r="AI5" s="483"/>
      <c r="AJ5" s="163">
        <f>IFERROR(IF(LEN(AD$11)&gt;=5,VLOOKUP(AD$11,HOME!$D$7:$X$18,21,0),0),0)</f>
        <v>1320</v>
      </c>
      <c r="AM5" s="162" t="s">
        <v>83</v>
      </c>
      <c r="AN5" s="163">
        <f>IFERROR(IF(LEN(AL$11)&gt;=5,VLOOKUP(AL$11,HOME!$D$7:$X$18,8,0),0),0)</f>
        <v>4.17</v>
      </c>
      <c r="AO5" s="163">
        <f>IFERROR(IF(LEN(AL$11)&gt;=5,VLOOKUP(AL$11,HOME!$D$7:$X$18,9,0),0),0)</f>
        <v>6.04</v>
      </c>
      <c r="AP5" s="482">
        <f>IFERROR(IF(LEN(AL$11)&gt;=5,VLOOKUP(AL$11,HOME!$D$7:$X$18,20,0),0),0)</f>
        <v>38.17</v>
      </c>
      <c r="AQ5" s="483"/>
      <c r="AR5" s="163">
        <f>IFERROR(IF(LEN(AL$11)&gt;=5,VLOOKUP(AL$11,HOME!$D$7:$X$18,21,0),0),0)</f>
        <v>1320</v>
      </c>
      <c r="AU5" s="162" t="s">
        <v>83</v>
      </c>
      <c r="AV5" s="163">
        <f>IFERROR(IF(LEN(AT$11)&gt;=5,VLOOKUP(AT$11,HOME!$D$7:$X$18,8,0),0),0)</f>
        <v>4.17</v>
      </c>
      <c r="AW5" s="163">
        <f>IFERROR(IF(LEN(AT$11)&gt;=5,VLOOKUP(AT$11,HOME!$D$7:$X$18,9,0),0),0)</f>
        <v>6.04</v>
      </c>
      <c r="AX5" s="482">
        <f>IFERROR(IF(LEN(AT$11)&gt;=5,VLOOKUP(AT$11,HOME!$D$7:$X$18,20,0),0),0)</f>
        <v>38.17</v>
      </c>
      <c r="AY5" s="483"/>
      <c r="AZ5" s="163">
        <f>IFERROR(IF(LEN(AT$11)&gt;=5,VLOOKUP(AT$11,HOME!$D$7:$X$18,21,0),0),0)</f>
        <v>1320</v>
      </c>
      <c r="BC5" s="162" t="s">
        <v>83</v>
      </c>
      <c r="BD5" s="163">
        <f>IFERROR(IF(LEN(BB$11)&gt;=5,VLOOKUP(BB$11,HOME!$D$7:$X$18,8,0),0),0)</f>
        <v>4.17</v>
      </c>
      <c r="BE5" s="163">
        <f>IFERROR(IF(LEN(BB$11)&gt;=5,VLOOKUP(BB$11,HOME!$D$7:$X$18,9,0),0),0)</f>
        <v>6.04</v>
      </c>
      <c r="BF5" s="482">
        <f>IFERROR(IF(LEN(BB$11)&gt;=5,VLOOKUP(BB$11,HOME!$D$7:$X$18,20,0),0),0)</f>
        <v>38.17</v>
      </c>
      <c r="BG5" s="483"/>
      <c r="BH5" s="163">
        <f>IFERROR(IF(LEN(BB$11)&gt;=5,VLOOKUP(BB$11,HOME!$D$7:$X$18,21,0),0),0)</f>
        <v>1320</v>
      </c>
      <c r="BK5" s="162" t="s">
        <v>83</v>
      </c>
      <c r="BL5" s="163">
        <f>IFERROR(IF(LEN(BJ$11)&gt;=5,VLOOKUP(BJ$11,HOME!$D$7:$X$18,8,0),0),0)</f>
        <v>4.17</v>
      </c>
      <c r="BM5" s="163">
        <f>IFERROR(IF(LEN(BJ$11)&gt;=5,VLOOKUP(BJ$11,HOME!$D$7:$X$18,9,0),0),0)</f>
        <v>6.04</v>
      </c>
      <c r="BN5" s="482">
        <f>IFERROR(IF(LEN(BJ$11)&gt;=5,VLOOKUP(BJ$11,HOME!$D$7:$X$18,20,0),0),0)</f>
        <v>38.17</v>
      </c>
      <c r="BO5" s="483"/>
      <c r="BP5" s="163">
        <f>IFERROR(IF(LEN(BJ$11)&gt;=5,VLOOKUP(BJ$11,HOME!$D$7:$X$18,21,0),0),0)</f>
        <v>1320</v>
      </c>
      <c r="BS5" s="162" t="s">
        <v>83</v>
      </c>
      <c r="BT5" s="163">
        <f>IFERROR(IF(LEN(BR$11)&gt;=5,VLOOKUP(BR$11,HOME!$D$7:$X$18,8,0),0),0)</f>
        <v>4.17</v>
      </c>
      <c r="BU5" s="163">
        <f>IFERROR(IF(LEN(BR$11)&gt;=5,VLOOKUP(BR$11,HOME!$D$7:$X$18,9,0),0),0)</f>
        <v>6.04</v>
      </c>
      <c r="BV5" s="482">
        <f>IFERROR(IF(LEN(BR$11)&gt;=5,VLOOKUP(BR$11,HOME!$D$7:$X$18,20,0),0),0)</f>
        <v>38.17</v>
      </c>
      <c r="BW5" s="483"/>
      <c r="BX5" s="163">
        <f>IFERROR(IF(LEN(BR$11)&gt;=5,VLOOKUP(BR$11,HOME!$D$7:$X$18,21,0),0),0)</f>
        <v>1320</v>
      </c>
      <c r="CA5" s="162" t="s">
        <v>83</v>
      </c>
      <c r="CB5" s="163">
        <f>IFERROR(IF(LEN(BZ$11)&gt;=5,VLOOKUP(BZ$11,HOME!$D$7:$X$18,8,0),0),0)</f>
        <v>4.17</v>
      </c>
      <c r="CC5" s="163">
        <f>IFERROR(IF(LEN(BZ$11)&gt;=5,VLOOKUP(BZ$11,HOME!$D$7:$X$18,9,0),0),0)</f>
        <v>6.04</v>
      </c>
      <c r="CD5" s="482">
        <f>IFERROR(IF(LEN(BZ$11)&gt;=5,VLOOKUP(BZ$11,HOME!$D$7:$X$18,20,0),0),0)</f>
        <v>38.17</v>
      </c>
      <c r="CE5" s="483"/>
      <c r="CF5" s="163">
        <f>IFERROR(IF(LEN(BZ$11)&gt;=5,VLOOKUP(BZ$11,HOME!$D$7:$X$18,21,0),0),0)</f>
        <v>1320</v>
      </c>
      <c r="CI5" s="162" t="s">
        <v>83</v>
      </c>
      <c r="CJ5" s="163">
        <f>IFERROR(IF(LEN(CH$11)&gt;=5,VLOOKUP(CH$11,HOME!$D$7:$X$18,8,0),0),0)</f>
        <v>4.17</v>
      </c>
      <c r="CK5" s="163">
        <f>IFERROR(IF(LEN(CH$11)&gt;=5,VLOOKUP(CH$11,HOME!$D$7:$X$18,9,0),0),0)</f>
        <v>6.04</v>
      </c>
      <c r="CL5" s="482">
        <f>IFERROR(IF(LEN(CH$11)&gt;=5,VLOOKUP(CH$11,HOME!$D$7:$X$18,20,0),0),0)</f>
        <v>38.17</v>
      </c>
      <c r="CM5" s="483"/>
      <c r="CN5" s="163">
        <f>IFERROR(IF(LEN(CH$11)&gt;=5,VLOOKUP(CH$11,HOME!$D$7:$X$18,21,0),0),0)</f>
        <v>1320</v>
      </c>
      <c r="CQ5" s="162" t="s">
        <v>83</v>
      </c>
      <c r="CR5" s="163">
        <f>IFERROR(IF(LEN(CP$11)&gt;=5,VLOOKUP(CP$11,HOME!$D$7:$X$18,8,0),0),0)</f>
        <v>4.17</v>
      </c>
      <c r="CS5" s="163">
        <f>IFERROR(IF(LEN(CP$11)&gt;=5,VLOOKUP(CP$11,HOME!$D$7:$X$18,9,0),0),0)</f>
        <v>6.04</v>
      </c>
      <c r="CT5" s="482">
        <f>IFERROR(IF(LEN(CP$11)&gt;=5,VLOOKUP(CP$11,HOME!$D$7:$X$18,20,0),0),0)</f>
        <v>38.17</v>
      </c>
      <c r="CU5" s="483"/>
      <c r="CV5" s="163">
        <f>IFERROR(IF(LEN(CP$11)&gt;=5,VLOOKUP(CP$11,HOME!$D$7:$X$18,21,0),0),0)</f>
        <v>1320</v>
      </c>
    </row>
    <row r="6" spans="1:150" hidden="1">
      <c r="G6" s="164"/>
      <c r="H6" s="165"/>
      <c r="I6" s="166"/>
      <c r="J6" s="167"/>
      <c r="K6" s="165"/>
      <c r="L6" s="165"/>
      <c r="O6" s="164"/>
      <c r="P6" s="165"/>
      <c r="Q6" s="166"/>
      <c r="R6" s="167"/>
      <c r="S6" s="165"/>
      <c r="T6" s="165"/>
      <c r="W6" s="164"/>
      <c r="X6" s="165"/>
      <c r="Y6" s="166"/>
      <c r="Z6" s="167"/>
      <c r="AA6" s="165"/>
      <c r="AB6" s="165"/>
      <c r="AE6" s="164"/>
      <c r="AF6" s="165"/>
      <c r="AG6" s="166"/>
      <c r="AH6" s="167"/>
      <c r="AI6" s="165"/>
      <c r="AJ6" s="165"/>
      <c r="AM6" s="164"/>
      <c r="AN6" s="165"/>
      <c r="AO6" s="166"/>
      <c r="AP6" s="167"/>
      <c r="AQ6" s="165"/>
      <c r="AR6" s="165"/>
      <c r="AU6" s="164"/>
      <c r="AV6" s="165"/>
      <c r="AW6" s="166"/>
      <c r="AX6" s="167"/>
      <c r="AY6" s="165"/>
      <c r="AZ6" s="165"/>
      <c r="BC6" s="164"/>
      <c r="BD6" s="165"/>
      <c r="BE6" s="166"/>
      <c r="BF6" s="167"/>
      <c r="BG6" s="165"/>
      <c r="BH6" s="165"/>
      <c r="BK6" s="164"/>
      <c r="BL6" s="165"/>
      <c r="BM6" s="166"/>
      <c r="BN6" s="167"/>
      <c r="BO6" s="165"/>
      <c r="BP6" s="165"/>
      <c r="BS6" s="164"/>
      <c r="BT6" s="165"/>
      <c r="BU6" s="166"/>
      <c r="BV6" s="167"/>
      <c r="BW6" s="165"/>
      <c r="BX6" s="165"/>
      <c r="CA6" s="164"/>
      <c r="CB6" s="165"/>
      <c r="CC6" s="166"/>
      <c r="CD6" s="167"/>
      <c r="CE6" s="165"/>
      <c r="CF6" s="165"/>
      <c r="CI6" s="164"/>
      <c r="CJ6" s="165"/>
      <c r="CK6" s="166"/>
      <c r="CL6" s="167"/>
      <c r="CM6" s="165"/>
      <c r="CN6" s="165"/>
      <c r="CQ6" s="164"/>
      <c r="CR6" s="165"/>
      <c r="CS6" s="166"/>
      <c r="CT6" s="167"/>
      <c r="CU6" s="165"/>
      <c r="CV6" s="165"/>
    </row>
    <row r="7" spans="1:150" hidden="1">
      <c r="G7" s="164"/>
      <c r="H7" s="165"/>
      <c r="I7" s="166"/>
      <c r="J7" s="167"/>
      <c r="K7" s="165"/>
      <c r="L7" s="165"/>
      <c r="O7" s="164"/>
      <c r="P7" s="165"/>
      <c r="Q7" s="166"/>
      <c r="R7" s="167"/>
      <c r="S7" s="165"/>
      <c r="T7" s="165"/>
      <c r="W7" s="164"/>
      <c r="X7" s="165"/>
      <c r="Y7" s="166"/>
      <c r="Z7" s="167"/>
      <c r="AA7" s="165"/>
      <c r="AB7" s="165"/>
      <c r="AE7" s="164"/>
      <c r="AF7" s="165"/>
      <c r="AG7" s="166"/>
      <c r="AH7" s="167"/>
      <c r="AI7" s="165"/>
      <c r="AJ7" s="165"/>
      <c r="AM7" s="164"/>
      <c r="AN7" s="165"/>
      <c r="AO7" s="166"/>
      <c r="AP7" s="167"/>
      <c r="AQ7" s="165"/>
      <c r="AR7" s="165"/>
      <c r="AU7" s="164"/>
      <c r="AV7" s="165"/>
      <c r="AW7" s="166"/>
      <c r="AX7" s="167"/>
      <c r="AY7" s="165"/>
      <c r="AZ7" s="165"/>
      <c r="BC7" s="164"/>
      <c r="BD7" s="165"/>
      <c r="BE7" s="166"/>
      <c r="BF7" s="167"/>
      <c r="BG7" s="165"/>
      <c r="BH7" s="165"/>
      <c r="BK7" s="164"/>
      <c r="BL7" s="165"/>
      <c r="BM7" s="166"/>
      <c r="BN7" s="167"/>
      <c r="BO7" s="165"/>
      <c r="BP7" s="165"/>
      <c r="BS7" s="164"/>
      <c r="BT7" s="165"/>
      <c r="BU7" s="166"/>
      <c r="BV7" s="167"/>
      <c r="BW7" s="165"/>
      <c r="BX7" s="165"/>
      <c r="CA7" s="164"/>
      <c r="CB7" s="165"/>
      <c r="CC7" s="166"/>
      <c r="CD7" s="167"/>
      <c r="CE7" s="165"/>
      <c r="CF7" s="165"/>
      <c r="CI7" s="164"/>
      <c r="CJ7" s="165"/>
      <c r="CK7" s="166"/>
      <c r="CL7" s="167"/>
      <c r="CM7" s="165"/>
      <c r="CN7" s="165"/>
      <c r="CQ7" s="164"/>
      <c r="CR7" s="165"/>
      <c r="CS7" s="166"/>
      <c r="CT7" s="167"/>
      <c r="CU7" s="165"/>
      <c r="CV7" s="165"/>
    </row>
    <row r="8" spans="1:150" hidden="1">
      <c r="F8" s="47">
        <f>$EK$1</f>
        <v>43952</v>
      </c>
      <c r="G8" s="47">
        <f t="shared" ref="G8:J8" si="51">$EK$1</f>
        <v>43952</v>
      </c>
      <c r="H8" s="47">
        <f t="shared" si="51"/>
        <v>43952</v>
      </c>
      <c r="I8" s="47">
        <f t="shared" si="51"/>
        <v>43952</v>
      </c>
      <c r="J8" s="47">
        <f t="shared" si="51"/>
        <v>43952</v>
      </c>
      <c r="K8" s="47">
        <f>COOK!AY6</f>
        <v>43586</v>
      </c>
      <c r="L8" s="168">
        <f>K8</f>
        <v>43586</v>
      </c>
      <c r="M8" s="47">
        <f>L8</f>
        <v>43586</v>
      </c>
      <c r="N8" s="47">
        <f t="shared" ref="N8:R8" si="52">$EK$1</f>
        <v>43952</v>
      </c>
      <c r="O8" s="47">
        <f t="shared" si="52"/>
        <v>43952</v>
      </c>
      <c r="P8" s="47">
        <f t="shared" si="52"/>
        <v>43952</v>
      </c>
      <c r="Q8" s="47">
        <f t="shared" si="52"/>
        <v>43952</v>
      </c>
      <c r="R8" s="47">
        <f t="shared" si="52"/>
        <v>43952</v>
      </c>
      <c r="S8" s="47">
        <f>COOK!AZ6</f>
        <v>43617</v>
      </c>
      <c r="T8" s="168">
        <f>S8</f>
        <v>43617</v>
      </c>
      <c r="U8" s="47">
        <f>T8</f>
        <v>43617</v>
      </c>
      <c r="V8" s="47">
        <f t="shared" ref="V8:Z8" si="53">$EK$1</f>
        <v>43952</v>
      </c>
      <c r="W8" s="47">
        <f t="shared" si="53"/>
        <v>43952</v>
      </c>
      <c r="X8" s="47">
        <f t="shared" si="53"/>
        <v>43952</v>
      </c>
      <c r="Y8" s="47">
        <f t="shared" si="53"/>
        <v>43952</v>
      </c>
      <c r="Z8" s="47">
        <f t="shared" si="53"/>
        <v>43952</v>
      </c>
      <c r="AA8" s="47">
        <f>COOK!BA6</f>
        <v>43647</v>
      </c>
      <c r="AB8" s="168">
        <f>AA8</f>
        <v>43647</v>
      </c>
      <c r="AC8" s="47">
        <f>AB8</f>
        <v>43647</v>
      </c>
      <c r="AD8" s="47">
        <f t="shared" ref="AD8:AH8" si="54">$EK$1</f>
        <v>43952</v>
      </c>
      <c r="AE8" s="47">
        <f t="shared" si="54"/>
        <v>43952</v>
      </c>
      <c r="AF8" s="47">
        <f t="shared" si="54"/>
        <v>43952</v>
      </c>
      <c r="AG8" s="47">
        <f t="shared" si="54"/>
        <v>43952</v>
      </c>
      <c r="AH8" s="47">
        <f t="shared" si="54"/>
        <v>43952</v>
      </c>
      <c r="AI8" s="47">
        <f>COOK!BB6</f>
        <v>43678</v>
      </c>
      <c r="AJ8" s="168">
        <f>AI8</f>
        <v>43678</v>
      </c>
      <c r="AK8" s="47">
        <f>AJ8</f>
        <v>43678</v>
      </c>
      <c r="AL8" s="47">
        <f t="shared" ref="AL8:AP8" si="55">$EK$1</f>
        <v>43952</v>
      </c>
      <c r="AM8" s="47">
        <f t="shared" si="55"/>
        <v>43952</v>
      </c>
      <c r="AN8" s="47">
        <f t="shared" si="55"/>
        <v>43952</v>
      </c>
      <c r="AO8" s="47">
        <f t="shared" si="55"/>
        <v>43952</v>
      </c>
      <c r="AP8" s="47">
        <f t="shared" si="55"/>
        <v>43952</v>
      </c>
      <c r="AQ8" s="47">
        <f>COOK!BC6</f>
        <v>43709</v>
      </c>
      <c r="AR8" s="168">
        <f>AQ8</f>
        <v>43709</v>
      </c>
      <c r="AS8" s="47">
        <f>AR8</f>
        <v>43709</v>
      </c>
      <c r="AT8" s="47">
        <f t="shared" ref="AT8:AX8" si="56">$EK$1</f>
        <v>43952</v>
      </c>
      <c r="AU8" s="47">
        <f t="shared" si="56"/>
        <v>43952</v>
      </c>
      <c r="AV8" s="47">
        <f t="shared" si="56"/>
        <v>43952</v>
      </c>
      <c r="AW8" s="47">
        <f t="shared" si="56"/>
        <v>43952</v>
      </c>
      <c r="AX8" s="47">
        <f t="shared" si="56"/>
        <v>43952</v>
      </c>
      <c r="AY8" s="47">
        <f>COOK!BD6</f>
        <v>43739</v>
      </c>
      <c r="AZ8" s="168">
        <f>AY8</f>
        <v>43739</v>
      </c>
      <c r="BA8" s="47">
        <f>AZ8</f>
        <v>43739</v>
      </c>
      <c r="BB8" s="47">
        <f t="shared" ref="BB8:BF8" si="57">$EK$1</f>
        <v>43952</v>
      </c>
      <c r="BC8" s="47">
        <f t="shared" si="57"/>
        <v>43952</v>
      </c>
      <c r="BD8" s="47">
        <f t="shared" si="57"/>
        <v>43952</v>
      </c>
      <c r="BE8" s="47">
        <f t="shared" si="57"/>
        <v>43952</v>
      </c>
      <c r="BF8" s="47">
        <f t="shared" si="57"/>
        <v>43952</v>
      </c>
      <c r="BG8" s="47">
        <f>COOK!BE6</f>
        <v>43770</v>
      </c>
      <c r="BH8" s="168">
        <f>BG8</f>
        <v>43770</v>
      </c>
      <c r="BI8" s="47">
        <f>BH8</f>
        <v>43770</v>
      </c>
      <c r="BJ8" s="47">
        <f t="shared" ref="BJ8:BN8" si="58">$EK$1</f>
        <v>43952</v>
      </c>
      <c r="BK8" s="47">
        <f t="shared" si="58"/>
        <v>43952</v>
      </c>
      <c r="BL8" s="47">
        <f t="shared" si="58"/>
        <v>43952</v>
      </c>
      <c r="BM8" s="47">
        <f t="shared" si="58"/>
        <v>43952</v>
      </c>
      <c r="BN8" s="47">
        <f t="shared" si="58"/>
        <v>43952</v>
      </c>
      <c r="BO8" s="47">
        <f>COOK!BF6</f>
        <v>43800</v>
      </c>
      <c r="BP8" s="168">
        <f>BO8</f>
        <v>43800</v>
      </c>
      <c r="BQ8" s="47">
        <f>BP8</f>
        <v>43800</v>
      </c>
      <c r="BR8" s="47">
        <f t="shared" ref="BR8:BV8" si="59">$EK$1</f>
        <v>43952</v>
      </c>
      <c r="BS8" s="47">
        <f t="shared" si="59"/>
        <v>43952</v>
      </c>
      <c r="BT8" s="47">
        <f t="shared" si="59"/>
        <v>43952</v>
      </c>
      <c r="BU8" s="47">
        <f t="shared" si="59"/>
        <v>43952</v>
      </c>
      <c r="BV8" s="47">
        <f t="shared" si="59"/>
        <v>43952</v>
      </c>
      <c r="BW8" s="47">
        <f>COOK!BG6</f>
        <v>43831</v>
      </c>
      <c r="BX8" s="168">
        <f>BW8</f>
        <v>43831</v>
      </c>
      <c r="BY8" s="47">
        <f>BX8</f>
        <v>43831</v>
      </c>
      <c r="BZ8" s="47">
        <f t="shared" ref="BZ8:CD8" si="60">$EK$1</f>
        <v>43952</v>
      </c>
      <c r="CA8" s="47">
        <f t="shared" si="60"/>
        <v>43952</v>
      </c>
      <c r="CB8" s="47">
        <f t="shared" si="60"/>
        <v>43952</v>
      </c>
      <c r="CC8" s="47">
        <f t="shared" si="60"/>
        <v>43952</v>
      </c>
      <c r="CD8" s="47">
        <f t="shared" si="60"/>
        <v>43952</v>
      </c>
      <c r="CE8" s="47">
        <f>COOK!BH6</f>
        <v>43862</v>
      </c>
      <c r="CF8" s="168">
        <f>CE8</f>
        <v>43862</v>
      </c>
      <c r="CG8" s="47">
        <f>CF8</f>
        <v>43862</v>
      </c>
      <c r="CH8" s="47">
        <f t="shared" ref="CH8:CL8" si="61">$EK$1</f>
        <v>43952</v>
      </c>
      <c r="CI8" s="47">
        <f t="shared" si="61"/>
        <v>43952</v>
      </c>
      <c r="CJ8" s="47">
        <f t="shared" si="61"/>
        <v>43952</v>
      </c>
      <c r="CK8" s="47">
        <f t="shared" si="61"/>
        <v>43952</v>
      </c>
      <c r="CL8" s="47">
        <f t="shared" si="61"/>
        <v>43952</v>
      </c>
      <c r="CM8" s="47">
        <f>COOK!BI6</f>
        <v>43891</v>
      </c>
      <c r="CN8" s="168">
        <f>CM8</f>
        <v>43891</v>
      </c>
      <c r="CO8" s="47">
        <f>CN8</f>
        <v>43891</v>
      </c>
      <c r="CP8" s="47">
        <f t="shared" ref="CP8:CT8" si="62">$EK$1</f>
        <v>43952</v>
      </c>
      <c r="CQ8" s="47">
        <f t="shared" si="62"/>
        <v>43952</v>
      </c>
      <c r="CR8" s="47">
        <f t="shared" si="62"/>
        <v>43952</v>
      </c>
      <c r="CS8" s="47">
        <f t="shared" si="62"/>
        <v>43952</v>
      </c>
      <c r="CT8" s="47">
        <f t="shared" si="62"/>
        <v>43952</v>
      </c>
      <c r="CU8" s="47">
        <f>COOK!BJ6</f>
        <v>43922</v>
      </c>
      <c r="CV8" s="168">
        <f>CU8</f>
        <v>43922</v>
      </c>
      <c r="CW8" s="47">
        <f>CV8</f>
        <v>43922</v>
      </c>
    </row>
    <row r="9" spans="1:150" hidden="1"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1</v>
      </c>
      <c r="L9" s="32">
        <v>2</v>
      </c>
      <c r="M9" s="32">
        <v>3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1</v>
      </c>
      <c r="T9" s="32">
        <v>2</v>
      </c>
      <c r="U9" s="32">
        <v>3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1</v>
      </c>
      <c r="AB9" s="32">
        <v>2</v>
      </c>
      <c r="AC9" s="32">
        <v>3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1</v>
      </c>
      <c r="AJ9" s="32">
        <v>2</v>
      </c>
      <c r="AK9" s="32">
        <v>3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1</v>
      </c>
      <c r="AR9" s="32">
        <v>2</v>
      </c>
      <c r="AS9" s="32">
        <v>3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1</v>
      </c>
      <c r="AZ9" s="32">
        <v>2</v>
      </c>
      <c r="BA9" s="32">
        <v>3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1</v>
      </c>
      <c r="BH9" s="32">
        <v>2</v>
      </c>
      <c r="BI9" s="32">
        <v>3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1</v>
      </c>
      <c r="BP9" s="32">
        <v>2</v>
      </c>
      <c r="BQ9" s="32">
        <v>3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1</v>
      </c>
      <c r="BX9" s="32">
        <v>2</v>
      </c>
      <c r="BY9" s="32">
        <v>3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1</v>
      </c>
      <c r="CF9" s="32">
        <v>2</v>
      </c>
      <c r="CG9" s="32">
        <v>3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1</v>
      </c>
      <c r="CN9" s="32">
        <v>2</v>
      </c>
      <c r="CO9" s="32">
        <v>3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1</v>
      </c>
      <c r="CV9" s="32">
        <v>2</v>
      </c>
      <c r="CW9" s="32">
        <v>3</v>
      </c>
    </row>
    <row r="10" spans="1:150" hidden="1">
      <c r="F10" s="32">
        <v>111</v>
      </c>
      <c r="G10" s="32">
        <v>112</v>
      </c>
      <c r="H10" s="32">
        <v>113</v>
      </c>
      <c r="I10" s="32">
        <v>114</v>
      </c>
      <c r="J10" s="32">
        <v>115</v>
      </c>
      <c r="K10" s="32">
        <v>116</v>
      </c>
      <c r="L10" s="32">
        <v>117</v>
      </c>
      <c r="M10" s="32">
        <v>118</v>
      </c>
      <c r="N10" s="32">
        <f>F10+100</f>
        <v>211</v>
      </c>
      <c r="O10" s="32">
        <f t="shared" ref="O10:V10" si="63">G10+100</f>
        <v>212</v>
      </c>
      <c r="P10" s="32">
        <f t="shared" si="63"/>
        <v>213</v>
      </c>
      <c r="Q10" s="32">
        <f t="shared" si="63"/>
        <v>214</v>
      </c>
      <c r="R10" s="32">
        <f t="shared" si="63"/>
        <v>215</v>
      </c>
      <c r="S10" s="32">
        <f t="shared" si="63"/>
        <v>216</v>
      </c>
      <c r="T10" s="32">
        <f t="shared" si="63"/>
        <v>217</v>
      </c>
      <c r="U10" s="32">
        <f t="shared" si="63"/>
        <v>218</v>
      </c>
      <c r="V10" s="32">
        <f t="shared" si="63"/>
        <v>311</v>
      </c>
      <c r="W10" s="32">
        <f t="shared" ref="W10" si="64">O10+100</f>
        <v>312</v>
      </c>
      <c r="X10" s="32">
        <f t="shared" ref="X10" si="65">P10+100</f>
        <v>313</v>
      </c>
      <c r="Y10" s="32">
        <f t="shared" ref="Y10" si="66">Q10+100</f>
        <v>314</v>
      </c>
      <c r="Z10" s="32">
        <f t="shared" ref="Z10" si="67">R10+100</f>
        <v>315</v>
      </c>
      <c r="AA10" s="32">
        <f t="shared" ref="AA10" si="68">S10+100</f>
        <v>316</v>
      </c>
      <c r="AB10" s="32">
        <f t="shared" ref="AB10" si="69">T10+100</f>
        <v>317</v>
      </c>
      <c r="AC10" s="32">
        <f t="shared" ref="AC10:AD10" si="70">U10+100</f>
        <v>318</v>
      </c>
      <c r="AD10" s="32">
        <f t="shared" si="70"/>
        <v>411</v>
      </c>
      <c r="AE10" s="32">
        <f t="shared" ref="AE10" si="71">W10+100</f>
        <v>412</v>
      </c>
      <c r="AF10" s="32">
        <f t="shared" ref="AF10" si="72">X10+100</f>
        <v>413</v>
      </c>
      <c r="AG10" s="32">
        <f t="shared" ref="AG10" si="73">Y10+100</f>
        <v>414</v>
      </c>
      <c r="AH10" s="32">
        <f t="shared" ref="AH10" si="74">Z10+100</f>
        <v>415</v>
      </c>
      <c r="AI10" s="32">
        <f t="shared" ref="AI10" si="75">AA10+100</f>
        <v>416</v>
      </c>
      <c r="AJ10" s="32">
        <f t="shared" ref="AJ10" si="76">AB10+100</f>
        <v>417</v>
      </c>
      <c r="AK10" s="32">
        <f t="shared" ref="AK10:AL10" si="77">AC10+100</f>
        <v>418</v>
      </c>
      <c r="AL10" s="32">
        <f t="shared" si="77"/>
        <v>511</v>
      </c>
      <c r="AM10" s="32">
        <f t="shared" ref="AM10" si="78">AE10+100</f>
        <v>512</v>
      </c>
      <c r="AN10" s="32">
        <f t="shared" ref="AN10" si="79">AF10+100</f>
        <v>513</v>
      </c>
      <c r="AO10" s="32">
        <f t="shared" ref="AO10" si="80">AG10+100</f>
        <v>514</v>
      </c>
      <c r="AP10" s="32">
        <f t="shared" ref="AP10" si="81">AH10+100</f>
        <v>515</v>
      </c>
      <c r="AQ10" s="32">
        <f t="shared" ref="AQ10" si="82">AI10+100</f>
        <v>516</v>
      </c>
      <c r="AR10" s="32">
        <f t="shared" ref="AR10" si="83">AJ10+100</f>
        <v>517</v>
      </c>
      <c r="AS10" s="32">
        <f t="shared" ref="AS10:AT10" si="84">AK10+100</f>
        <v>518</v>
      </c>
      <c r="AT10" s="32">
        <f t="shared" si="84"/>
        <v>611</v>
      </c>
      <c r="AU10" s="32">
        <f t="shared" ref="AU10" si="85">AM10+100</f>
        <v>612</v>
      </c>
      <c r="AV10" s="32">
        <f t="shared" ref="AV10" si="86">AN10+100</f>
        <v>613</v>
      </c>
      <c r="AW10" s="32">
        <f t="shared" ref="AW10" si="87">AO10+100</f>
        <v>614</v>
      </c>
      <c r="AX10" s="32">
        <f t="shared" ref="AX10" si="88">AP10+100</f>
        <v>615</v>
      </c>
      <c r="AY10" s="32">
        <f t="shared" ref="AY10" si="89">AQ10+100</f>
        <v>616</v>
      </c>
      <c r="AZ10" s="32">
        <f t="shared" ref="AZ10" si="90">AR10+100</f>
        <v>617</v>
      </c>
      <c r="BA10" s="32">
        <f t="shared" ref="BA10:BB10" si="91">AS10+100</f>
        <v>618</v>
      </c>
      <c r="BB10" s="32">
        <f t="shared" si="91"/>
        <v>711</v>
      </c>
      <c r="BC10" s="32">
        <f t="shared" ref="BC10" si="92">AU10+100</f>
        <v>712</v>
      </c>
      <c r="BD10" s="32">
        <f t="shared" ref="BD10" si="93">AV10+100</f>
        <v>713</v>
      </c>
      <c r="BE10" s="32">
        <f t="shared" ref="BE10" si="94">AW10+100</f>
        <v>714</v>
      </c>
      <c r="BF10" s="32">
        <f t="shared" ref="BF10" si="95">AX10+100</f>
        <v>715</v>
      </c>
      <c r="BG10" s="32">
        <f t="shared" ref="BG10" si="96">AY10+100</f>
        <v>716</v>
      </c>
      <c r="BH10" s="32">
        <f t="shared" ref="BH10" si="97">AZ10+100</f>
        <v>717</v>
      </c>
      <c r="BI10" s="32">
        <f t="shared" ref="BI10:BJ10" si="98">BA10+100</f>
        <v>718</v>
      </c>
      <c r="BJ10" s="32">
        <f t="shared" si="98"/>
        <v>811</v>
      </c>
      <c r="BK10" s="32">
        <f t="shared" ref="BK10" si="99">BC10+100</f>
        <v>812</v>
      </c>
      <c r="BL10" s="32">
        <f t="shared" ref="BL10" si="100">BD10+100</f>
        <v>813</v>
      </c>
      <c r="BM10" s="32">
        <f t="shared" ref="BM10" si="101">BE10+100</f>
        <v>814</v>
      </c>
      <c r="BN10" s="32">
        <f t="shared" ref="BN10" si="102">BF10+100</f>
        <v>815</v>
      </c>
      <c r="BO10" s="32">
        <f t="shared" ref="BO10" si="103">BG10+100</f>
        <v>816</v>
      </c>
      <c r="BP10" s="32">
        <f t="shared" ref="BP10" si="104">BH10+100</f>
        <v>817</v>
      </c>
      <c r="BQ10" s="32">
        <f t="shared" ref="BQ10:BR10" si="105">BI10+100</f>
        <v>818</v>
      </c>
      <c r="BR10" s="32">
        <f t="shared" si="105"/>
        <v>911</v>
      </c>
      <c r="BS10" s="32">
        <f t="shared" ref="BS10" si="106">BK10+100</f>
        <v>912</v>
      </c>
      <c r="BT10" s="32">
        <f t="shared" ref="BT10" si="107">BL10+100</f>
        <v>913</v>
      </c>
      <c r="BU10" s="32">
        <f t="shared" ref="BU10" si="108">BM10+100</f>
        <v>914</v>
      </c>
      <c r="BV10" s="32">
        <f t="shared" ref="BV10" si="109">BN10+100</f>
        <v>915</v>
      </c>
      <c r="BW10" s="32">
        <f t="shared" ref="BW10" si="110">BO10+100</f>
        <v>916</v>
      </c>
      <c r="BX10" s="32">
        <f t="shared" ref="BX10" si="111">BP10+100</f>
        <v>917</v>
      </c>
      <c r="BY10" s="32">
        <f t="shared" ref="BY10:BZ10" si="112">BQ10+100</f>
        <v>918</v>
      </c>
      <c r="BZ10" s="32">
        <f t="shared" si="112"/>
        <v>1011</v>
      </c>
      <c r="CA10" s="32">
        <f t="shared" ref="CA10" si="113">BS10+100</f>
        <v>1012</v>
      </c>
      <c r="CB10" s="32">
        <f t="shared" ref="CB10" si="114">BT10+100</f>
        <v>1013</v>
      </c>
      <c r="CC10" s="32">
        <f t="shared" ref="CC10" si="115">BU10+100</f>
        <v>1014</v>
      </c>
      <c r="CD10" s="32">
        <f t="shared" ref="CD10" si="116">BV10+100</f>
        <v>1015</v>
      </c>
      <c r="CE10" s="32">
        <f t="shared" ref="CE10" si="117">BW10+100</f>
        <v>1016</v>
      </c>
      <c r="CF10" s="32">
        <f t="shared" ref="CF10" si="118">BX10+100</f>
        <v>1017</v>
      </c>
      <c r="CG10" s="32">
        <f t="shared" ref="CG10:CH10" si="119">BY10+100</f>
        <v>1018</v>
      </c>
      <c r="CH10" s="32">
        <f t="shared" si="119"/>
        <v>1111</v>
      </c>
      <c r="CI10" s="32">
        <f t="shared" ref="CI10" si="120">CA10+100</f>
        <v>1112</v>
      </c>
      <c r="CJ10" s="32">
        <f t="shared" ref="CJ10" si="121">CB10+100</f>
        <v>1113</v>
      </c>
      <c r="CK10" s="32">
        <f t="shared" ref="CK10" si="122">CC10+100</f>
        <v>1114</v>
      </c>
      <c r="CL10" s="32">
        <f t="shared" ref="CL10" si="123">CD10+100</f>
        <v>1115</v>
      </c>
      <c r="CM10" s="32">
        <f t="shared" ref="CM10" si="124">CE10+100</f>
        <v>1116</v>
      </c>
      <c r="CN10" s="32">
        <f t="shared" ref="CN10" si="125">CF10+100</f>
        <v>1117</v>
      </c>
      <c r="CO10" s="32">
        <f t="shared" ref="CO10:CP10" si="126">CG10+100</f>
        <v>1118</v>
      </c>
      <c r="CP10" s="32">
        <f t="shared" si="126"/>
        <v>1211</v>
      </c>
      <c r="CQ10" s="32">
        <f t="shared" ref="CQ10" si="127">CI10+100</f>
        <v>1212</v>
      </c>
      <c r="CR10" s="32">
        <f t="shared" ref="CR10" si="128">CJ10+100</f>
        <v>1213</v>
      </c>
      <c r="CS10" s="32">
        <f t="shared" ref="CS10" si="129">CK10+100</f>
        <v>1214</v>
      </c>
      <c r="CT10" s="32">
        <f t="shared" ref="CT10" si="130">CL10+100</f>
        <v>1215</v>
      </c>
      <c r="CU10" s="32">
        <f t="shared" ref="CU10" si="131">CM10+100</f>
        <v>1216</v>
      </c>
      <c r="CV10" s="32">
        <f t="shared" ref="CV10" si="132">CN10+100</f>
        <v>1217</v>
      </c>
      <c r="CW10" s="32">
        <f t="shared" ref="CW10" si="133">CO10+100</f>
        <v>1218</v>
      </c>
    </row>
    <row r="11" spans="1:150" ht="24.95" customHeight="1">
      <c r="A11" s="327" t="s">
        <v>74</v>
      </c>
      <c r="B11" s="529" t="s">
        <v>40</v>
      </c>
      <c r="C11" s="430" t="s">
        <v>87</v>
      </c>
      <c r="D11" s="430"/>
      <c r="E11" s="530"/>
      <c r="F11" s="528" t="str">
        <f>COOK!C6</f>
        <v>मई 2019</v>
      </c>
      <c r="G11" s="528"/>
      <c r="H11" s="528"/>
      <c r="I11" s="528"/>
      <c r="J11" s="528"/>
      <c r="K11" s="528"/>
      <c r="L11" s="528"/>
      <c r="M11" s="528"/>
      <c r="N11" s="510" t="str">
        <f>COOK!G6</f>
        <v>जून 2019</v>
      </c>
      <c r="O11" s="510"/>
      <c r="P11" s="510"/>
      <c r="Q11" s="510"/>
      <c r="R11" s="510"/>
      <c r="S11" s="510"/>
      <c r="T11" s="510"/>
      <c r="U11" s="510"/>
      <c r="V11" s="516" t="str">
        <f>COOK!K6</f>
        <v>जुलाई 2019</v>
      </c>
      <c r="W11" s="516"/>
      <c r="X11" s="516"/>
      <c r="Y11" s="516"/>
      <c r="Z11" s="516"/>
      <c r="AA11" s="516"/>
      <c r="AB11" s="516"/>
      <c r="AC11" s="516"/>
      <c r="AD11" s="492" t="str">
        <f>COOK!O6</f>
        <v>अगस्त 2019</v>
      </c>
      <c r="AE11" s="492"/>
      <c r="AF11" s="492"/>
      <c r="AG11" s="492"/>
      <c r="AH11" s="492"/>
      <c r="AI11" s="492"/>
      <c r="AJ11" s="492"/>
      <c r="AK11" s="492"/>
      <c r="AL11" s="498" t="str">
        <f>COOK!S6</f>
        <v>सितम्बर 2019</v>
      </c>
      <c r="AM11" s="498"/>
      <c r="AN11" s="498"/>
      <c r="AO11" s="498"/>
      <c r="AP11" s="498"/>
      <c r="AQ11" s="498"/>
      <c r="AR11" s="498"/>
      <c r="AS11" s="498"/>
      <c r="AT11" s="504" t="str">
        <f>COOK!W6</f>
        <v>अक्टूम्बर 2019</v>
      </c>
      <c r="AU11" s="504"/>
      <c r="AV11" s="504"/>
      <c r="AW11" s="504"/>
      <c r="AX11" s="504"/>
      <c r="AY11" s="504"/>
      <c r="AZ11" s="504"/>
      <c r="BA11" s="504"/>
      <c r="BB11" s="528" t="str">
        <f>COOK!AA6</f>
        <v>नवम्बर 2019</v>
      </c>
      <c r="BC11" s="528"/>
      <c r="BD11" s="528"/>
      <c r="BE11" s="528"/>
      <c r="BF11" s="528"/>
      <c r="BG11" s="528"/>
      <c r="BH11" s="528"/>
      <c r="BI11" s="528"/>
      <c r="BJ11" s="510" t="str">
        <f>COOK!AE6</f>
        <v>दिसम्बर 2019</v>
      </c>
      <c r="BK11" s="510"/>
      <c r="BL11" s="510"/>
      <c r="BM11" s="510"/>
      <c r="BN11" s="510"/>
      <c r="BO11" s="510"/>
      <c r="BP11" s="510"/>
      <c r="BQ11" s="510"/>
      <c r="BR11" s="516" t="str">
        <f>COOK!AI6</f>
        <v>जनवरी 2020</v>
      </c>
      <c r="BS11" s="516"/>
      <c r="BT11" s="516"/>
      <c r="BU11" s="516"/>
      <c r="BV11" s="516"/>
      <c r="BW11" s="516"/>
      <c r="BX11" s="516"/>
      <c r="BY11" s="516"/>
      <c r="BZ11" s="492" t="str">
        <f>COOK!AM6</f>
        <v>फरवरी 2020</v>
      </c>
      <c r="CA11" s="492"/>
      <c r="CB11" s="492"/>
      <c r="CC11" s="492"/>
      <c r="CD11" s="492"/>
      <c r="CE11" s="492"/>
      <c r="CF11" s="492"/>
      <c r="CG11" s="492"/>
      <c r="CH11" s="498" t="str">
        <f>COOK!AQ6</f>
        <v>मार्च 2020</v>
      </c>
      <c r="CI11" s="498"/>
      <c r="CJ11" s="498"/>
      <c r="CK11" s="498"/>
      <c r="CL11" s="498"/>
      <c r="CM11" s="498"/>
      <c r="CN11" s="498"/>
      <c r="CO11" s="498"/>
      <c r="CP11" s="504" t="str">
        <f>COOK!AU6</f>
        <v>अप्रैल 2020</v>
      </c>
      <c r="CQ11" s="504"/>
      <c r="CR11" s="504"/>
      <c r="CS11" s="504"/>
      <c r="CT11" s="504"/>
      <c r="CU11" s="504"/>
      <c r="CV11" s="504"/>
      <c r="CW11" s="504"/>
      <c r="CX11" s="169"/>
    </row>
    <row r="12" spans="1:150" ht="24.95" customHeight="1">
      <c r="A12" s="327"/>
      <c r="B12" s="529"/>
      <c r="C12" s="531"/>
      <c r="D12" s="531"/>
      <c r="E12" s="532"/>
      <c r="F12" s="523" t="s">
        <v>12</v>
      </c>
      <c r="G12" s="524"/>
      <c r="H12" s="525"/>
      <c r="I12" s="528" t="s">
        <v>29</v>
      </c>
      <c r="J12" s="528"/>
      <c r="K12" s="528"/>
      <c r="L12" s="528"/>
      <c r="M12" s="528"/>
      <c r="N12" s="505" t="s">
        <v>12</v>
      </c>
      <c r="O12" s="506"/>
      <c r="P12" s="507"/>
      <c r="Q12" s="510" t="s">
        <v>29</v>
      </c>
      <c r="R12" s="510"/>
      <c r="S12" s="510"/>
      <c r="T12" s="510"/>
      <c r="U12" s="510"/>
      <c r="V12" s="511" t="s">
        <v>12</v>
      </c>
      <c r="W12" s="512"/>
      <c r="X12" s="513"/>
      <c r="Y12" s="516" t="s">
        <v>29</v>
      </c>
      <c r="Z12" s="516"/>
      <c r="AA12" s="516"/>
      <c r="AB12" s="516"/>
      <c r="AC12" s="516"/>
      <c r="AD12" s="517" t="s">
        <v>12</v>
      </c>
      <c r="AE12" s="518"/>
      <c r="AF12" s="519"/>
      <c r="AG12" s="492" t="s">
        <v>29</v>
      </c>
      <c r="AH12" s="492"/>
      <c r="AI12" s="492"/>
      <c r="AJ12" s="492"/>
      <c r="AK12" s="492"/>
      <c r="AL12" s="493" t="s">
        <v>12</v>
      </c>
      <c r="AM12" s="494"/>
      <c r="AN12" s="495"/>
      <c r="AO12" s="498" t="s">
        <v>29</v>
      </c>
      <c r="AP12" s="498"/>
      <c r="AQ12" s="498"/>
      <c r="AR12" s="498"/>
      <c r="AS12" s="498"/>
      <c r="AT12" s="499" t="s">
        <v>12</v>
      </c>
      <c r="AU12" s="500"/>
      <c r="AV12" s="501"/>
      <c r="AW12" s="504" t="s">
        <v>29</v>
      </c>
      <c r="AX12" s="504"/>
      <c r="AY12" s="504"/>
      <c r="AZ12" s="504"/>
      <c r="BA12" s="504"/>
      <c r="BB12" s="523" t="s">
        <v>12</v>
      </c>
      <c r="BC12" s="524"/>
      <c r="BD12" s="525"/>
      <c r="BE12" s="528" t="s">
        <v>29</v>
      </c>
      <c r="BF12" s="528"/>
      <c r="BG12" s="528"/>
      <c r="BH12" s="528"/>
      <c r="BI12" s="528"/>
      <c r="BJ12" s="505" t="s">
        <v>12</v>
      </c>
      <c r="BK12" s="506"/>
      <c r="BL12" s="507"/>
      <c r="BM12" s="510" t="s">
        <v>29</v>
      </c>
      <c r="BN12" s="510"/>
      <c r="BO12" s="510"/>
      <c r="BP12" s="510"/>
      <c r="BQ12" s="510"/>
      <c r="BR12" s="511" t="s">
        <v>12</v>
      </c>
      <c r="BS12" s="512"/>
      <c r="BT12" s="513"/>
      <c r="BU12" s="516" t="s">
        <v>29</v>
      </c>
      <c r="BV12" s="516"/>
      <c r="BW12" s="516"/>
      <c r="BX12" s="516"/>
      <c r="BY12" s="516"/>
      <c r="BZ12" s="517" t="s">
        <v>12</v>
      </c>
      <c r="CA12" s="518"/>
      <c r="CB12" s="519"/>
      <c r="CC12" s="492" t="s">
        <v>29</v>
      </c>
      <c r="CD12" s="492"/>
      <c r="CE12" s="492"/>
      <c r="CF12" s="492"/>
      <c r="CG12" s="492"/>
      <c r="CH12" s="493" t="s">
        <v>12</v>
      </c>
      <c r="CI12" s="494"/>
      <c r="CJ12" s="495"/>
      <c r="CK12" s="498" t="s">
        <v>29</v>
      </c>
      <c r="CL12" s="498"/>
      <c r="CM12" s="498"/>
      <c r="CN12" s="498"/>
      <c r="CO12" s="498"/>
      <c r="CP12" s="499" t="s">
        <v>12</v>
      </c>
      <c r="CQ12" s="500"/>
      <c r="CR12" s="501"/>
      <c r="CS12" s="504" t="s">
        <v>29</v>
      </c>
      <c r="CT12" s="504"/>
      <c r="CU12" s="504"/>
      <c r="CV12" s="504"/>
      <c r="CW12" s="504"/>
      <c r="CX12" s="169"/>
      <c r="CY12" s="48">
        <v>6</v>
      </c>
      <c r="CZ12" s="48">
        <v>7</v>
      </c>
      <c r="DA12" s="48">
        <v>8</v>
      </c>
      <c r="DB12" s="48">
        <v>14</v>
      </c>
      <c r="DC12" s="48">
        <v>15</v>
      </c>
      <c r="DD12" s="48">
        <v>16</v>
      </c>
      <c r="DE12" s="48">
        <v>22</v>
      </c>
      <c r="DF12" s="48">
        <v>23</v>
      </c>
      <c r="DG12" s="48">
        <v>24</v>
      </c>
      <c r="DH12" s="48">
        <v>30</v>
      </c>
      <c r="DI12" s="48">
        <v>31</v>
      </c>
      <c r="DJ12" s="48">
        <v>32</v>
      </c>
      <c r="DK12" s="48">
        <v>38</v>
      </c>
      <c r="DL12" s="48">
        <v>39</v>
      </c>
      <c r="DM12" s="48">
        <v>40</v>
      </c>
      <c r="DN12" s="48">
        <v>46</v>
      </c>
      <c r="DO12" s="48">
        <v>47</v>
      </c>
      <c r="DP12" s="48">
        <v>48</v>
      </c>
      <c r="DQ12" s="48">
        <v>54</v>
      </c>
      <c r="DR12" s="48">
        <v>55</v>
      </c>
      <c r="DS12" s="48">
        <v>56</v>
      </c>
      <c r="DT12" s="48">
        <v>62</v>
      </c>
      <c r="DU12" s="48">
        <v>63</v>
      </c>
      <c r="DV12" s="48">
        <v>64</v>
      </c>
      <c r="DW12" s="48">
        <v>70</v>
      </c>
      <c r="DX12" s="48">
        <v>71</v>
      </c>
      <c r="DY12" s="48">
        <v>72</v>
      </c>
      <c r="DZ12" s="48">
        <v>78</v>
      </c>
      <c r="EA12" s="48">
        <v>79</v>
      </c>
      <c r="EB12" s="48">
        <v>80</v>
      </c>
      <c r="EC12" s="48">
        <v>86</v>
      </c>
      <c r="ED12" s="48">
        <v>87</v>
      </c>
      <c r="EE12" s="48">
        <v>88</v>
      </c>
      <c r="EF12" s="48">
        <v>94</v>
      </c>
      <c r="EG12" s="48">
        <v>95</v>
      </c>
      <c r="EH12" s="48">
        <v>96</v>
      </c>
    </row>
    <row r="13" spans="1:150" ht="24.95" customHeight="1">
      <c r="A13" s="327"/>
      <c r="B13" s="529"/>
      <c r="C13" s="533" t="s">
        <v>85</v>
      </c>
      <c r="D13" s="533" t="s">
        <v>84</v>
      </c>
      <c r="E13" s="535" t="s">
        <v>78</v>
      </c>
      <c r="F13" s="526"/>
      <c r="G13" s="379"/>
      <c r="H13" s="527"/>
      <c r="I13" s="429" t="s">
        <v>85</v>
      </c>
      <c r="J13" s="429"/>
      <c r="K13" s="429"/>
      <c r="L13" s="429" t="s">
        <v>84</v>
      </c>
      <c r="M13" s="429" t="s">
        <v>78</v>
      </c>
      <c r="N13" s="508"/>
      <c r="O13" s="398"/>
      <c r="P13" s="509"/>
      <c r="Q13" s="470" t="s">
        <v>85</v>
      </c>
      <c r="R13" s="470"/>
      <c r="S13" s="470"/>
      <c r="T13" s="470" t="s">
        <v>84</v>
      </c>
      <c r="U13" s="470" t="s">
        <v>78</v>
      </c>
      <c r="V13" s="514"/>
      <c r="W13" s="380"/>
      <c r="X13" s="515"/>
      <c r="Y13" s="522" t="s">
        <v>85</v>
      </c>
      <c r="Z13" s="522"/>
      <c r="AA13" s="522"/>
      <c r="AB13" s="522" t="s">
        <v>84</v>
      </c>
      <c r="AC13" s="522" t="s">
        <v>78</v>
      </c>
      <c r="AD13" s="520"/>
      <c r="AE13" s="381"/>
      <c r="AF13" s="521"/>
      <c r="AG13" s="442" t="s">
        <v>85</v>
      </c>
      <c r="AH13" s="442"/>
      <c r="AI13" s="442"/>
      <c r="AJ13" s="442" t="s">
        <v>84</v>
      </c>
      <c r="AK13" s="442" t="s">
        <v>78</v>
      </c>
      <c r="AL13" s="496"/>
      <c r="AM13" s="364"/>
      <c r="AN13" s="497"/>
      <c r="AO13" s="472" t="s">
        <v>85</v>
      </c>
      <c r="AP13" s="472"/>
      <c r="AQ13" s="472"/>
      <c r="AR13" s="472" t="s">
        <v>84</v>
      </c>
      <c r="AS13" s="472" t="s">
        <v>78</v>
      </c>
      <c r="AT13" s="502"/>
      <c r="AU13" s="365"/>
      <c r="AV13" s="503"/>
      <c r="AW13" s="473" t="s">
        <v>85</v>
      </c>
      <c r="AX13" s="473"/>
      <c r="AY13" s="473"/>
      <c r="AZ13" s="473" t="s">
        <v>84</v>
      </c>
      <c r="BA13" s="473" t="s">
        <v>78</v>
      </c>
      <c r="BB13" s="526"/>
      <c r="BC13" s="379"/>
      <c r="BD13" s="527"/>
      <c r="BE13" s="429" t="s">
        <v>85</v>
      </c>
      <c r="BF13" s="429"/>
      <c r="BG13" s="429"/>
      <c r="BH13" s="429" t="s">
        <v>84</v>
      </c>
      <c r="BI13" s="429" t="s">
        <v>78</v>
      </c>
      <c r="BJ13" s="508"/>
      <c r="BK13" s="398"/>
      <c r="BL13" s="509"/>
      <c r="BM13" s="470" t="s">
        <v>85</v>
      </c>
      <c r="BN13" s="470"/>
      <c r="BO13" s="470"/>
      <c r="BP13" s="470" t="s">
        <v>84</v>
      </c>
      <c r="BQ13" s="470" t="s">
        <v>78</v>
      </c>
      <c r="BR13" s="514"/>
      <c r="BS13" s="380"/>
      <c r="BT13" s="515"/>
      <c r="BU13" s="522" t="s">
        <v>85</v>
      </c>
      <c r="BV13" s="522"/>
      <c r="BW13" s="522"/>
      <c r="BX13" s="522" t="s">
        <v>84</v>
      </c>
      <c r="BY13" s="522" t="s">
        <v>78</v>
      </c>
      <c r="BZ13" s="520"/>
      <c r="CA13" s="381"/>
      <c r="CB13" s="521"/>
      <c r="CC13" s="442" t="s">
        <v>85</v>
      </c>
      <c r="CD13" s="442"/>
      <c r="CE13" s="442"/>
      <c r="CF13" s="442" t="s">
        <v>84</v>
      </c>
      <c r="CG13" s="442" t="s">
        <v>78</v>
      </c>
      <c r="CH13" s="496"/>
      <c r="CI13" s="364"/>
      <c r="CJ13" s="497"/>
      <c r="CK13" s="472" t="s">
        <v>85</v>
      </c>
      <c r="CL13" s="472"/>
      <c r="CM13" s="472"/>
      <c r="CN13" s="472" t="s">
        <v>84</v>
      </c>
      <c r="CO13" s="472" t="s">
        <v>78</v>
      </c>
      <c r="CP13" s="502"/>
      <c r="CQ13" s="365"/>
      <c r="CR13" s="503"/>
      <c r="CS13" s="473" t="s">
        <v>85</v>
      </c>
      <c r="CT13" s="473"/>
      <c r="CU13" s="473"/>
      <c r="CV13" s="473" t="s">
        <v>84</v>
      </c>
      <c r="CW13" s="473" t="s">
        <v>78</v>
      </c>
      <c r="CX13" s="52"/>
      <c r="CY13" s="48">
        <v>11</v>
      </c>
      <c r="CZ13" s="48">
        <v>12</v>
      </c>
      <c r="DA13" s="48">
        <v>13</v>
      </c>
      <c r="DB13" s="48">
        <v>19</v>
      </c>
      <c r="DC13" s="48">
        <v>20</v>
      </c>
      <c r="DD13" s="48">
        <v>21</v>
      </c>
      <c r="DE13" s="48">
        <v>27</v>
      </c>
      <c r="DF13" s="48">
        <v>28</v>
      </c>
      <c r="DG13" s="48">
        <v>29</v>
      </c>
      <c r="DH13" s="48">
        <v>35</v>
      </c>
      <c r="DI13" s="48">
        <v>36</v>
      </c>
      <c r="DJ13" s="48">
        <v>37</v>
      </c>
      <c r="DK13" s="48">
        <v>43</v>
      </c>
      <c r="DL13" s="48">
        <v>44</v>
      </c>
      <c r="DM13" s="48">
        <v>45</v>
      </c>
      <c r="DN13" s="48">
        <v>51</v>
      </c>
      <c r="DO13" s="48">
        <v>52</v>
      </c>
      <c r="DP13" s="48">
        <v>53</v>
      </c>
      <c r="DQ13" s="48">
        <v>59</v>
      </c>
      <c r="DR13" s="48">
        <v>60</v>
      </c>
      <c r="DS13" s="48">
        <v>61</v>
      </c>
      <c r="DT13" s="48">
        <v>67</v>
      </c>
      <c r="DU13" s="48">
        <v>68</v>
      </c>
      <c r="DV13" s="48">
        <v>69</v>
      </c>
      <c r="DW13" s="48">
        <v>75</v>
      </c>
      <c r="DX13" s="48">
        <v>76</v>
      </c>
      <c r="DY13" s="48">
        <v>77</v>
      </c>
      <c r="DZ13" s="48">
        <v>83</v>
      </c>
      <c r="EA13" s="48">
        <v>84</v>
      </c>
      <c r="EB13" s="48">
        <v>85</v>
      </c>
      <c r="EC13" s="48">
        <v>91</v>
      </c>
      <c r="ED13" s="48">
        <v>92</v>
      </c>
      <c r="EE13" s="48">
        <v>93</v>
      </c>
      <c r="EF13" s="48">
        <v>99</v>
      </c>
      <c r="EG13" s="48">
        <v>100</v>
      </c>
      <c r="EH13" s="48">
        <v>101</v>
      </c>
    </row>
    <row r="14" spans="1:150" ht="24.95" customHeight="1">
      <c r="A14" s="327"/>
      <c r="B14" s="529"/>
      <c r="C14" s="534"/>
      <c r="D14" s="534"/>
      <c r="E14" s="536"/>
      <c r="F14" s="119" t="s">
        <v>85</v>
      </c>
      <c r="G14" s="119" t="s">
        <v>84</v>
      </c>
      <c r="H14" s="119" t="s">
        <v>78</v>
      </c>
      <c r="I14" s="170" t="s">
        <v>76</v>
      </c>
      <c r="J14" s="170" t="s">
        <v>77</v>
      </c>
      <c r="K14" s="119" t="s">
        <v>1</v>
      </c>
      <c r="L14" s="429"/>
      <c r="M14" s="429"/>
      <c r="N14" s="120" t="s">
        <v>85</v>
      </c>
      <c r="O14" s="120" t="s">
        <v>84</v>
      </c>
      <c r="P14" s="120" t="s">
        <v>78</v>
      </c>
      <c r="Q14" s="171" t="s">
        <v>76</v>
      </c>
      <c r="R14" s="171" t="s">
        <v>77</v>
      </c>
      <c r="S14" s="120" t="s">
        <v>1</v>
      </c>
      <c r="T14" s="470"/>
      <c r="U14" s="470"/>
      <c r="V14" s="172" t="s">
        <v>85</v>
      </c>
      <c r="W14" s="172" t="s">
        <v>84</v>
      </c>
      <c r="X14" s="172" t="s">
        <v>78</v>
      </c>
      <c r="Y14" s="173" t="s">
        <v>76</v>
      </c>
      <c r="Z14" s="173" t="s">
        <v>77</v>
      </c>
      <c r="AA14" s="172" t="s">
        <v>1</v>
      </c>
      <c r="AB14" s="522"/>
      <c r="AC14" s="522"/>
      <c r="AD14" s="124" t="s">
        <v>85</v>
      </c>
      <c r="AE14" s="124" t="s">
        <v>84</v>
      </c>
      <c r="AF14" s="124" t="s">
        <v>78</v>
      </c>
      <c r="AG14" s="174" t="s">
        <v>76</v>
      </c>
      <c r="AH14" s="174" t="s">
        <v>77</v>
      </c>
      <c r="AI14" s="124" t="s">
        <v>1</v>
      </c>
      <c r="AJ14" s="442"/>
      <c r="AK14" s="442"/>
      <c r="AL14" s="125" t="s">
        <v>85</v>
      </c>
      <c r="AM14" s="125" t="s">
        <v>84</v>
      </c>
      <c r="AN14" s="125" t="s">
        <v>78</v>
      </c>
      <c r="AO14" s="175" t="s">
        <v>76</v>
      </c>
      <c r="AP14" s="175" t="s">
        <v>77</v>
      </c>
      <c r="AQ14" s="125" t="s">
        <v>1</v>
      </c>
      <c r="AR14" s="472"/>
      <c r="AS14" s="472"/>
      <c r="AT14" s="126" t="s">
        <v>85</v>
      </c>
      <c r="AU14" s="126" t="s">
        <v>84</v>
      </c>
      <c r="AV14" s="126" t="s">
        <v>78</v>
      </c>
      <c r="AW14" s="176" t="s">
        <v>76</v>
      </c>
      <c r="AX14" s="176" t="s">
        <v>77</v>
      </c>
      <c r="AY14" s="126" t="s">
        <v>1</v>
      </c>
      <c r="AZ14" s="473"/>
      <c r="BA14" s="473"/>
      <c r="BB14" s="119" t="s">
        <v>85</v>
      </c>
      <c r="BC14" s="119" t="s">
        <v>84</v>
      </c>
      <c r="BD14" s="119" t="s">
        <v>78</v>
      </c>
      <c r="BE14" s="170" t="s">
        <v>76</v>
      </c>
      <c r="BF14" s="170" t="s">
        <v>77</v>
      </c>
      <c r="BG14" s="119" t="s">
        <v>1</v>
      </c>
      <c r="BH14" s="429"/>
      <c r="BI14" s="429"/>
      <c r="BJ14" s="120" t="s">
        <v>85</v>
      </c>
      <c r="BK14" s="120" t="s">
        <v>84</v>
      </c>
      <c r="BL14" s="120" t="s">
        <v>78</v>
      </c>
      <c r="BM14" s="171" t="s">
        <v>76</v>
      </c>
      <c r="BN14" s="171" t="s">
        <v>77</v>
      </c>
      <c r="BO14" s="120" t="s">
        <v>1</v>
      </c>
      <c r="BP14" s="470"/>
      <c r="BQ14" s="470"/>
      <c r="BR14" s="172" t="s">
        <v>85</v>
      </c>
      <c r="BS14" s="172" t="s">
        <v>84</v>
      </c>
      <c r="BT14" s="172" t="s">
        <v>78</v>
      </c>
      <c r="BU14" s="173" t="s">
        <v>76</v>
      </c>
      <c r="BV14" s="173" t="s">
        <v>77</v>
      </c>
      <c r="BW14" s="172" t="s">
        <v>1</v>
      </c>
      <c r="BX14" s="522"/>
      <c r="BY14" s="522"/>
      <c r="BZ14" s="124" t="s">
        <v>85</v>
      </c>
      <c r="CA14" s="124" t="s">
        <v>84</v>
      </c>
      <c r="CB14" s="124" t="s">
        <v>78</v>
      </c>
      <c r="CC14" s="174" t="s">
        <v>76</v>
      </c>
      <c r="CD14" s="174" t="s">
        <v>77</v>
      </c>
      <c r="CE14" s="124" t="s">
        <v>1</v>
      </c>
      <c r="CF14" s="442"/>
      <c r="CG14" s="442"/>
      <c r="CH14" s="125" t="s">
        <v>85</v>
      </c>
      <c r="CI14" s="125" t="s">
        <v>84</v>
      </c>
      <c r="CJ14" s="125" t="s">
        <v>78</v>
      </c>
      <c r="CK14" s="175" t="s">
        <v>76</v>
      </c>
      <c r="CL14" s="175" t="s">
        <v>77</v>
      </c>
      <c r="CM14" s="125" t="s">
        <v>1</v>
      </c>
      <c r="CN14" s="472"/>
      <c r="CO14" s="472"/>
      <c r="CP14" s="126" t="s">
        <v>85</v>
      </c>
      <c r="CQ14" s="126" t="s">
        <v>84</v>
      </c>
      <c r="CR14" s="126" t="s">
        <v>78</v>
      </c>
      <c r="CS14" s="176" t="s">
        <v>76</v>
      </c>
      <c r="CT14" s="176" t="s">
        <v>77</v>
      </c>
      <c r="CU14" s="126" t="s">
        <v>1</v>
      </c>
      <c r="CV14" s="473"/>
      <c r="CW14" s="473"/>
      <c r="CX14" s="52"/>
      <c r="CY14" s="48">
        <v>111</v>
      </c>
      <c r="CZ14" s="48">
        <v>112</v>
      </c>
      <c r="DA14" s="48">
        <v>113</v>
      </c>
      <c r="DB14" s="48">
        <v>211</v>
      </c>
      <c r="DC14" s="48">
        <v>212</v>
      </c>
      <c r="DD14" s="48">
        <v>213</v>
      </c>
      <c r="DE14" s="48">
        <v>311</v>
      </c>
      <c r="DF14" s="48">
        <v>312</v>
      </c>
      <c r="DG14" s="48">
        <v>313</v>
      </c>
      <c r="DH14" s="48">
        <v>411</v>
      </c>
      <c r="DI14" s="48">
        <v>412</v>
      </c>
      <c r="DJ14" s="48">
        <v>413</v>
      </c>
      <c r="DK14" s="48">
        <v>511</v>
      </c>
      <c r="DL14" s="48">
        <v>512</v>
      </c>
      <c r="DM14" s="48">
        <v>513</v>
      </c>
      <c r="DN14" s="48">
        <v>611</v>
      </c>
      <c r="DO14" s="48">
        <v>612</v>
      </c>
      <c r="DP14" s="48">
        <v>613</v>
      </c>
      <c r="DQ14" s="48">
        <v>711</v>
      </c>
      <c r="DR14" s="48">
        <v>712</v>
      </c>
      <c r="DS14" s="48">
        <v>713</v>
      </c>
      <c r="DT14" s="48">
        <v>811</v>
      </c>
      <c r="DU14" s="48">
        <v>812</v>
      </c>
      <c r="DV14" s="48">
        <v>813</v>
      </c>
      <c r="DW14" s="48">
        <v>911</v>
      </c>
      <c r="DX14" s="48">
        <v>912</v>
      </c>
      <c r="DY14" s="48">
        <v>913</v>
      </c>
      <c r="DZ14" s="48">
        <v>1011</v>
      </c>
      <c r="EA14" s="48">
        <v>1012</v>
      </c>
      <c r="EB14" s="48">
        <v>1013</v>
      </c>
      <c r="EC14" s="48">
        <v>1111</v>
      </c>
      <c r="ED14" s="48">
        <v>1112</v>
      </c>
      <c r="EE14" s="48">
        <v>1113</v>
      </c>
      <c r="EF14" s="48">
        <v>1211</v>
      </c>
      <c r="EG14" s="48">
        <v>1212</v>
      </c>
      <c r="EH14" s="48">
        <v>1213</v>
      </c>
    </row>
    <row r="15" spans="1:150" ht="20.100000000000001" customHeight="1">
      <c r="A15" s="67">
        <f>PROFLE!A3</f>
        <v>0</v>
      </c>
      <c r="B15" s="68">
        <f>PROFLE!B3</f>
        <v>0</v>
      </c>
      <c r="C15" s="210"/>
      <c r="D15" s="211"/>
      <c r="E15" s="211"/>
      <c r="F15" s="212">
        <v>2000</v>
      </c>
      <c r="G15" s="213">
        <v>5000</v>
      </c>
      <c r="H15" s="214">
        <v>3000</v>
      </c>
      <c r="I15" s="178">
        <f>IFERROR(IF($A15&gt;=1,(INDEX(STUDENT!$A$7:$FZ$26,$A15,MATCH(H$3,STUDENT!$A$2:$FZ$2,0))*H$5),0),0)</f>
        <v>0</v>
      </c>
      <c r="J15" s="178">
        <f>IFERROR(IF($A15&gt;=1,(INDEX(STUDENT!$A$7:$FZ$26,$A15,MATCH(I$3,STUDENT!$A$2:$FZ$2,0))*I$5),0),0)</f>
        <v>0</v>
      </c>
      <c r="K15" s="179">
        <f>IF(A15&gt;=1,ROUND(I15+J15,0),0)</f>
        <v>0</v>
      </c>
      <c r="L15" s="180">
        <f>IFERROR(IF($A15&gt;=1,(INDEX(STUDENT!$A$7:$FZ$26,$A15,MATCH(L$3,STUDENT!$A$2:$FZ$2,0))*L$5),0),0)</f>
        <v>0</v>
      </c>
      <c r="M15" s="181">
        <f>IFERROR(IF($A15&gt;=1,ROUND(((((INDEX(STUDENT!$A$7:$FZ$26,$A15,MATCH(J$3,STUDENT!$A$2:$FZ$2,0))*J$4)/1000)+((INDEX(STUDENT!$A$7:$FZ$26,$A15,MATCH(K$3,STUDENT!$A$2:$FZ$2,0))*K$4)/1000))*J$5),0),0),0)</f>
        <v>0</v>
      </c>
      <c r="N15" s="221"/>
      <c r="O15" s="222"/>
      <c r="P15" s="223"/>
      <c r="Q15" s="183">
        <f>IFERROR(IF($A15&gt;=1,(INDEX(STUDENT!$A$7:$FZ$26,$A15,MATCH(P$3,STUDENT!$A$2:$FZ$2,0))*P$5),0),0)</f>
        <v>0</v>
      </c>
      <c r="R15" s="183">
        <f>IFERROR(IF($A15&gt;=1,(INDEX(STUDENT!$A$7:$FZ$26,$A15,MATCH(Q$3,STUDENT!$A$2:$FZ$2,0))*Q$5),0),0)</f>
        <v>0</v>
      </c>
      <c r="S15" s="184">
        <f>IF(I15&gt;=1,ROUND(Q15+R15,0),0)</f>
        <v>0</v>
      </c>
      <c r="T15" s="185">
        <f>IFERROR(IF($A15&gt;=1,(INDEX(STUDENT!$A$7:$FZ$26,$A15,MATCH(T$3,STUDENT!$A$2:$FZ$2,0))*T$5),0),0)</f>
        <v>0</v>
      </c>
      <c r="U15" s="186">
        <f>IFERROR(IF($A15&gt;=1,ROUND(((((INDEX(STUDENT!$A$7:$FZ$26,$A15,MATCH(R$3,STUDENT!$A$2:$FZ$2,0))*R$4)/1000)+((INDEX(STUDENT!$A$7:$FZ$26,$A15,MATCH(S$3,STUDENT!$A$2:$FZ$2,0))*S$4)/1000))*R$5),0),0),0)</f>
        <v>0</v>
      </c>
      <c r="V15" s="228"/>
      <c r="W15" s="229"/>
      <c r="X15" s="230"/>
      <c r="Y15" s="188">
        <f>IFERROR(IF($A15&gt;=1,(INDEX(STUDENT!$A$7:$FZ$26,$A15,MATCH(X$3,STUDENT!$A$2:$FZ$2,0))*X$5),0),0)</f>
        <v>0</v>
      </c>
      <c r="Z15" s="188">
        <f>IFERROR(IF($A15&gt;=1,(INDEX(STUDENT!$A$7:$FZ$26,$A15,MATCH(Y$3,STUDENT!$A$2:$FZ$2,0))*Y$5),0),0)</f>
        <v>0</v>
      </c>
      <c r="AA15" s="189">
        <f t="shared" ref="AA15:AA34" si="134">IF(Q15&gt;=1,ROUND(Y15+Z15,0),0)</f>
        <v>0</v>
      </c>
      <c r="AB15" s="190">
        <f>IFERROR(IF($A15&gt;=1,(INDEX(STUDENT!$A$7:$FZ$26,$A15,MATCH(AB$3,STUDENT!$A$2:$FZ$2,0))*AB$5),0),0)</f>
        <v>0</v>
      </c>
      <c r="AC15" s="191">
        <f>IFERROR(IF($A15&gt;=1,ROUND(((((INDEX(STUDENT!$A$7:$FZ$26,$A15,MATCH(Z$3,STUDENT!$A$2:$FZ$2,0))*Z$4)/1000)+((INDEX(STUDENT!$A$7:$FZ$26,$A15,MATCH(AA$3,STUDENT!$A$2:$FZ$2,0))*AA$4)/1000))*Z$5),0),0),0)</f>
        <v>0</v>
      </c>
      <c r="AD15" s="235"/>
      <c r="AE15" s="236"/>
      <c r="AF15" s="237"/>
      <c r="AG15" s="193">
        <f>IFERROR(IF($A15&gt;=1,(INDEX(STUDENT!$A$7:$FZ$26,$A15,MATCH(AF$3,STUDENT!$A$2:$FZ$2,0))*AF$5),0),0)</f>
        <v>0</v>
      </c>
      <c r="AH15" s="193">
        <f>IFERROR(IF($A15&gt;=1,(INDEX(STUDENT!$A$7:$FZ$26,$A15,MATCH(AG$3,STUDENT!$A$2:$FZ$2,0))*AG$5),0),0)</f>
        <v>0</v>
      </c>
      <c r="AI15" s="194">
        <f t="shared" ref="AI15:AI34" si="135">IF(Y15&gt;=1,ROUND(AG15+AH15,0),0)</f>
        <v>0</v>
      </c>
      <c r="AJ15" s="195">
        <f>IFERROR(IF($A15&gt;=1,(INDEX(STUDENT!$A$7:$FZ$26,$A15,MATCH(AJ$3,STUDENT!$A$2:$FZ$2,0))*AJ$5),0),0)</f>
        <v>0</v>
      </c>
      <c r="AK15" s="196">
        <f>IFERROR(IF($A15&gt;=1,ROUND(((((INDEX(STUDENT!$A$7:$FZ$26,$A15,MATCH(AH$3,STUDENT!$A$2:$FZ$2,0))*AH$4)/1000)+((INDEX(STUDENT!$A$7:$FZ$26,$A15,MATCH(AI$3,STUDENT!$A$2:$FZ$2,0))*AI$4)/1000))*AH$5),0),0),0)</f>
        <v>0</v>
      </c>
      <c r="AL15" s="242"/>
      <c r="AM15" s="243"/>
      <c r="AN15" s="244"/>
      <c r="AO15" s="200">
        <f>IFERROR(IF($A15&gt;=1,(INDEX(STUDENT!$A$7:$FZ$26,$A15,MATCH(AN$3,STUDENT!$A$2:$FZ$2,0))*AN$5),0),0)</f>
        <v>0</v>
      </c>
      <c r="AP15" s="200">
        <f>IFERROR(IF($A15&gt;=1,(INDEX(STUDENT!$A$7:$FZ$26,$A15,MATCH(AO$3,STUDENT!$A$2:$FZ$2,0))*AO$5),0),0)</f>
        <v>0</v>
      </c>
      <c r="AQ15" s="201">
        <f t="shared" ref="AQ15:AQ34" si="136">IF(AG15&gt;=1,ROUND(AO15+AP15,0),0)</f>
        <v>0</v>
      </c>
      <c r="AR15" s="202">
        <f>IFERROR(IF($A15&gt;=1,(INDEX(STUDENT!$A$7:$FZ$26,$A15,MATCH(AR$3,STUDENT!$A$2:$FZ$2,0))*AR$5),0),0)</f>
        <v>0</v>
      </c>
      <c r="AS15" s="203">
        <f>IFERROR(IF($A15&gt;=1,ROUND(((((INDEX(STUDENT!$A$7:$FZ$26,$A15,MATCH(AP$3,STUDENT!$A$2:$FZ$2,0))*AP$4)/1000)+((INDEX(STUDENT!$A$7:$FZ$26,$A15,MATCH(AQ$3,STUDENT!$A$2:$FZ$2,0))*AQ$4)/1000))*AP$5),0),0),0)</f>
        <v>0</v>
      </c>
      <c r="AT15" s="249"/>
      <c r="AU15" s="250"/>
      <c r="AV15" s="251"/>
      <c r="AW15" s="205">
        <f>IFERROR(IF($A15&gt;=1,(INDEX(STUDENT!$A$7:$FZ$26,$A15,MATCH(AV$3,STUDENT!$A$2:$FZ$2,0))*AV$5),0),0)</f>
        <v>0</v>
      </c>
      <c r="AX15" s="205">
        <f>IFERROR(IF($A15&gt;=1,(INDEX(STUDENT!$A$7:$FZ$26,$A15,MATCH(AW$3,STUDENT!$A$2:$FZ$2,0))*AW$5),0),0)</f>
        <v>0</v>
      </c>
      <c r="AY15" s="206">
        <f t="shared" ref="AY15:AY34" si="137">IF(AO15&gt;=1,ROUND(AW15+AX15,0),0)</f>
        <v>0</v>
      </c>
      <c r="AZ15" s="207">
        <f>IFERROR(IF($A15&gt;=1,(INDEX(STUDENT!$A$7:$FZ$26,$A15,MATCH(AZ$3,STUDENT!$A$2:$FZ$2,0))*AZ$5),0),0)</f>
        <v>0</v>
      </c>
      <c r="BA15" s="208">
        <f>IFERROR(IF($A15&gt;=1,ROUND(((((INDEX(STUDENT!$A$7:$FZ$26,$A15,MATCH(AX$3,STUDENT!$A$2:$FZ$2,0))*AX$4)/1000)+((INDEX(STUDENT!$A$7:$FZ$26,$A15,MATCH(AY$3,STUDENT!$A$2:$FZ$2,0))*AY$4)/1000))*AX$5),0),0),0)</f>
        <v>0</v>
      </c>
      <c r="BB15" s="212"/>
      <c r="BC15" s="213"/>
      <c r="BD15" s="214"/>
      <c r="BE15" s="178">
        <f>IFERROR(IF($A15&gt;=1,(INDEX(STUDENT!$A$7:$FZ$26,$A15,MATCH(BD$3,STUDENT!$A$2:$FZ$2,0))*BD$5),0),0)</f>
        <v>0</v>
      </c>
      <c r="BF15" s="178">
        <f>IFERROR(IF($A15&gt;=1,(INDEX(STUDENT!$A$7:$FZ$26,$A15,MATCH(BE$3,STUDENT!$A$2:$FZ$2,0))*BE$5),0),0)</f>
        <v>0</v>
      </c>
      <c r="BG15" s="179">
        <f>IF(AW15&gt;=1,ROUND(BE15+BF15,0),0)</f>
        <v>0</v>
      </c>
      <c r="BH15" s="180">
        <f>IFERROR(IF($A15&gt;=1,(INDEX(STUDENT!$A$7:$FZ$26,$A15,MATCH(BH$3,STUDENT!$A$2:$FZ$2,0))*BH$5),0),0)</f>
        <v>0</v>
      </c>
      <c r="BI15" s="181">
        <f>IFERROR(IF($A15&gt;=1,ROUND(((((INDEX(STUDENT!$A$7:$FZ$26,$A15,MATCH(BF$3,STUDENT!$A$2:$FZ$2,0))*BF$4)/1000)+((INDEX(STUDENT!$A$7:$FZ$26,$A15,MATCH(BG$3,STUDENT!$A$2:$FZ$2,0))*BG$4)/1000))*BF$5),0),0),0)</f>
        <v>0</v>
      </c>
      <c r="BJ15" s="221"/>
      <c r="BK15" s="222"/>
      <c r="BL15" s="223"/>
      <c r="BM15" s="183">
        <f>IFERROR(IF($A15&gt;=1,(INDEX(STUDENT!$A$7:$FZ$26,$A15,MATCH(BL$3,STUDENT!$A$2:$FZ$2,0))*BL$5),0),0)</f>
        <v>0</v>
      </c>
      <c r="BN15" s="183">
        <f>IFERROR(IF($A15&gt;=1,(INDEX(STUDENT!$A$7:$FZ$26,$A15,MATCH(BM$3,STUDENT!$A$2:$FZ$2,0))*BM$5),0),0)</f>
        <v>0</v>
      </c>
      <c r="BO15" s="184">
        <f>IF(BE15&gt;=1,ROUND(BM15+BN15,0),0)</f>
        <v>0</v>
      </c>
      <c r="BP15" s="185">
        <f>IFERROR(IF($A15&gt;=1,(INDEX(STUDENT!$A$7:$FZ$26,$A15,MATCH(BP$3,STUDENT!$A$2:$FZ$2,0))*BP$5),0),0)</f>
        <v>0</v>
      </c>
      <c r="BQ15" s="186">
        <f>IFERROR(IF($A15&gt;=1,ROUND(((((INDEX(STUDENT!$A$7:$FZ$26,$A15,MATCH(BN$3,STUDENT!$A$2:$FZ$2,0))*BN$4)/1000)+((INDEX(STUDENT!$A$7:$FZ$26,$A15,MATCH(BO$3,STUDENT!$A$2:$FZ$2,0))*BO$4)/1000))*BN$5),0),0),0)</f>
        <v>0</v>
      </c>
      <c r="BR15" s="228"/>
      <c r="BS15" s="229"/>
      <c r="BT15" s="230"/>
      <c r="BU15" s="188">
        <f>IFERROR(IF($A15&gt;=1,(INDEX(STUDENT!$A$7:$FZ$26,$A15,MATCH(BT$3,STUDENT!$A$2:$FZ$2,0))*BT$5),0),0)</f>
        <v>0</v>
      </c>
      <c r="BV15" s="188">
        <f>IFERROR(IF($A15&gt;=1,(INDEX(STUDENT!$A$7:$FZ$26,$A15,MATCH(BU$3,STUDENT!$A$2:$FZ$2,0))*BU$5),0),0)</f>
        <v>0</v>
      </c>
      <c r="BW15" s="189">
        <f t="shared" ref="BW15:BW34" si="138">IF(BM15&gt;=1,ROUND(BU15+BV15,0),0)</f>
        <v>0</v>
      </c>
      <c r="BX15" s="190">
        <f>IFERROR(IF($A15&gt;=1,(INDEX(STUDENT!$A$7:$FZ$26,$A15,MATCH(BX$3,STUDENT!$A$2:$FZ$2,0))*BX$5),0),0)</f>
        <v>0</v>
      </c>
      <c r="BY15" s="191">
        <f>IFERROR(IF($A15&gt;=1,ROUND(((((INDEX(STUDENT!$A$7:$FZ$26,$A15,MATCH(BV$3,STUDENT!$A$2:$FZ$2,0))*BV$4)/1000)+((INDEX(STUDENT!$A$7:$FZ$26,$A15,MATCH(BW$3,STUDENT!$A$2:$FZ$2,0))*BW$4)/1000))*BV$5),0),0),0)</f>
        <v>0</v>
      </c>
      <c r="BZ15" s="235"/>
      <c r="CA15" s="236"/>
      <c r="CB15" s="237"/>
      <c r="CC15" s="193">
        <f>IFERROR(IF($A15&gt;=1,(INDEX(STUDENT!$A$7:$FZ$26,$A15,MATCH(CB$3,STUDENT!$A$2:$FZ$2,0))*CB$5),0),0)</f>
        <v>0</v>
      </c>
      <c r="CD15" s="193">
        <f>IFERROR(IF($A15&gt;=1,(INDEX(STUDENT!$A$7:$FZ$26,$A15,MATCH(CC$3,STUDENT!$A$2:$FZ$2,0))*CC$5),0),0)</f>
        <v>0</v>
      </c>
      <c r="CE15" s="194">
        <f t="shared" ref="CE15:CE34" si="139">IF(BU15&gt;=1,ROUND(CC15+CD15,0),0)</f>
        <v>0</v>
      </c>
      <c r="CF15" s="195">
        <f>IFERROR(IF($A15&gt;=1,(INDEX(STUDENT!$A$7:$FZ$26,$A15,MATCH(CF$3,STUDENT!$A$2:$FZ$2,0))*CF$5),0),0)</f>
        <v>0</v>
      </c>
      <c r="CG15" s="196">
        <f>IFERROR(IF($A15&gt;=1,ROUND(((((INDEX(STUDENT!$A$7:$FZ$26,$A15,MATCH(CD$3,STUDENT!$A$2:$FZ$2,0))*CD$4)/1000)+((INDEX(STUDENT!$A$7:$FZ$26,$A15,MATCH(CE$3,STUDENT!$A$2:$FZ$2,0))*CE$4)/1000))*CD$5),0),0),0)</f>
        <v>0</v>
      </c>
      <c r="CH15" s="242"/>
      <c r="CI15" s="243"/>
      <c r="CJ15" s="244"/>
      <c r="CK15" s="200">
        <f>IFERROR(IF($A15&gt;=1,(INDEX(STUDENT!$A$7:$FZ$26,$A15,MATCH(CJ$3,STUDENT!$A$2:$FZ$2,0))*CJ$5),0),0)</f>
        <v>0</v>
      </c>
      <c r="CL15" s="200">
        <f>IFERROR(IF($A15&gt;=1,(INDEX(STUDENT!$A$7:$FZ$26,$A15,MATCH(CK$3,STUDENT!$A$2:$FZ$2,0))*CK$5),0),0)</f>
        <v>0</v>
      </c>
      <c r="CM15" s="201">
        <f t="shared" ref="CM15:CM34" si="140">IF(CC15&gt;=1,ROUND(CK15+CL15,0),0)</f>
        <v>0</v>
      </c>
      <c r="CN15" s="202">
        <f>IFERROR(IF($A15&gt;=1,(INDEX(STUDENT!$A$7:$FZ$26,$A15,MATCH(CN$3,STUDENT!$A$2:$FZ$2,0))*CN$5),0),0)</f>
        <v>0</v>
      </c>
      <c r="CO15" s="203">
        <f>IFERROR(IF($A15&gt;=1,ROUND(((((INDEX(STUDENT!$A$7:$FZ$26,$A15,MATCH(CL$3,STUDENT!$A$2:$FZ$2,0))*CL$4)/1000)+((INDEX(STUDENT!$A$7:$FZ$26,$A15,MATCH(CM$3,STUDENT!$A$2:$FZ$2,0))*CM$4)/1000))*CL$5),0),0),0)</f>
        <v>0</v>
      </c>
      <c r="CP15" s="249"/>
      <c r="CQ15" s="250"/>
      <c r="CR15" s="251"/>
      <c r="CS15" s="205">
        <f>IFERROR(IF($A15&gt;=1,(INDEX(STUDENT!$A$7:$FZ$26,$A15,MATCH(CR$3,STUDENT!$A$2:$FZ$2,0))*CR$5),0),0)</f>
        <v>0</v>
      </c>
      <c r="CT15" s="205">
        <f>IFERROR(IF($A15&gt;=1,(INDEX(STUDENT!$A$7:$FZ$26,$A15,MATCH(CS$3,STUDENT!$A$2:$FZ$2,0))*CS$5),0),0)</f>
        <v>0</v>
      </c>
      <c r="CU15" s="206">
        <f t="shared" ref="CU15:CU34" si="141">IF(CK15&gt;=1,ROUND(CS15+CT15,0),0)</f>
        <v>0</v>
      </c>
      <c r="CV15" s="207">
        <f>IFERROR(IF($A15&gt;=1,(INDEX(STUDENT!$A$7:$FZ$26,$A15,MATCH(CV$3,STUDENT!$A$2:$FZ$2,0))*CV$5),0),0)</f>
        <v>0</v>
      </c>
      <c r="CW15" s="208">
        <f>IFERROR(IF($A15&gt;=1,ROUND(((((INDEX(STUDENT!$A$7:$FZ$26,$A15,MATCH(CT$3,STUDENT!$A$2:$FZ$2,0))*CT$4)/1000)+((INDEX(STUDENT!$A$7:$FZ$26,$A15,MATCH(CU$3,STUDENT!$A$2:$FZ$2,0))*CU$4)/1000))*CT$5),0),0),0)</f>
        <v>0</v>
      </c>
      <c r="CX15" s="209">
        <f>A15</f>
        <v>0</v>
      </c>
      <c r="CY15" s="32">
        <f>IF($CX15&gt;=1,C15,0)</f>
        <v>0</v>
      </c>
      <c r="CZ15" s="32">
        <f t="shared" ref="CZ15:DA30" si="142">IF($CX15&gt;=1,D15,0)</f>
        <v>0</v>
      </c>
      <c r="DA15" s="32">
        <f t="shared" si="142"/>
        <v>0</v>
      </c>
      <c r="DB15" s="32">
        <f>IF($CX15&gt;=1,CY15+VLOOKUP($CX15,$A$15:$CW$39,CY$12,0)-VLOOKUP($CX15,$A$15:$CW$39,CY$13,0),0)</f>
        <v>0</v>
      </c>
      <c r="DC15" s="32">
        <f t="shared" ref="DC15:EH22" si="143">IF($CX15&gt;=1,CZ15+VLOOKUP($CX15,$A$15:$CW$39,CZ$12,0)-VLOOKUP($CX15,$A$15:$CW$39,CZ$13,0),0)</f>
        <v>0</v>
      </c>
      <c r="DD15" s="32">
        <f t="shared" si="143"/>
        <v>0</v>
      </c>
      <c r="DE15" s="32">
        <f t="shared" si="143"/>
        <v>0</v>
      </c>
      <c r="DF15" s="32">
        <f t="shared" si="143"/>
        <v>0</v>
      </c>
      <c r="DG15" s="32">
        <f t="shared" si="143"/>
        <v>0</v>
      </c>
      <c r="DH15" s="32">
        <f t="shared" si="143"/>
        <v>0</v>
      </c>
      <c r="DI15" s="32">
        <f t="shared" si="143"/>
        <v>0</v>
      </c>
      <c r="DJ15" s="32">
        <f t="shared" si="143"/>
        <v>0</v>
      </c>
      <c r="DK15" s="32">
        <f t="shared" si="143"/>
        <v>0</v>
      </c>
      <c r="DL15" s="32">
        <f t="shared" si="143"/>
        <v>0</v>
      </c>
      <c r="DM15" s="32">
        <f t="shared" si="143"/>
        <v>0</v>
      </c>
      <c r="DN15" s="32">
        <f t="shared" si="143"/>
        <v>0</v>
      </c>
      <c r="DO15" s="32">
        <f t="shared" si="143"/>
        <v>0</v>
      </c>
      <c r="DP15" s="32">
        <f t="shared" si="143"/>
        <v>0</v>
      </c>
      <c r="DQ15" s="32">
        <f t="shared" si="143"/>
        <v>0</v>
      </c>
      <c r="DR15" s="32">
        <f t="shared" si="143"/>
        <v>0</v>
      </c>
      <c r="DS15" s="32">
        <f t="shared" si="143"/>
        <v>0</v>
      </c>
      <c r="DT15" s="32">
        <f t="shared" si="143"/>
        <v>0</v>
      </c>
      <c r="DU15" s="32">
        <f t="shared" si="143"/>
        <v>0</v>
      </c>
      <c r="DV15" s="32">
        <f t="shared" si="143"/>
        <v>0</v>
      </c>
      <c r="DW15" s="32">
        <f t="shared" si="143"/>
        <v>0</v>
      </c>
      <c r="DX15" s="32">
        <f t="shared" si="143"/>
        <v>0</v>
      </c>
      <c r="DY15" s="32">
        <f t="shared" si="143"/>
        <v>0</v>
      </c>
      <c r="DZ15" s="32">
        <f t="shared" si="143"/>
        <v>0</v>
      </c>
      <c r="EA15" s="32">
        <f t="shared" si="143"/>
        <v>0</v>
      </c>
      <c r="EB15" s="32">
        <f t="shared" si="143"/>
        <v>0</v>
      </c>
      <c r="EC15" s="32">
        <f t="shared" si="143"/>
        <v>0</v>
      </c>
      <c r="ED15" s="32">
        <f t="shared" si="143"/>
        <v>0</v>
      </c>
      <c r="EE15" s="32">
        <f t="shared" si="143"/>
        <v>0</v>
      </c>
      <c r="EF15" s="32">
        <f t="shared" si="143"/>
        <v>0</v>
      </c>
      <c r="EG15" s="32">
        <f t="shared" si="143"/>
        <v>0</v>
      </c>
      <c r="EH15" s="32">
        <f t="shared" si="143"/>
        <v>0</v>
      </c>
      <c r="EI15" s="32">
        <f ca="1">IF($EM$2&gt;=$EK$3,SUMIFS($CY15:$EH15,$CY$1:$EH$1,$EL$2,$CY$2:$EH$2,$EM$2),0)</f>
        <v>0</v>
      </c>
      <c r="EJ15" s="32">
        <f ca="1">IF($EM$2&gt;=$EK$3,SUMIFS($CY15:$EH15,$CY$1:$EH$1,$EL$3,$CY$2:$EH$2,$EM$2),0)</f>
        <v>0</v>
      </c>
      <c r="EK15" s="32">
        <f ca="1">IF($EM$2&gt;=$EK$3,SUMIFS($CY15:$EH15,$CY$1:$EH$1,$EL$1,$CY$2:$EH$2,$EM$2),0)</f>
        <v>0</v>
      </c>
      <c r="EL15" s="32">
        <f ca="1">IF(EI15&gt;=0,0,IF(EI15&lt;0,EI15*(-1),0))</f>
        <v>0</v>
      </c>
      <c r="EM15" s="32">
        <f t="shared" ref="EM15:EN15" ca="1" si="144">IF(EJ15&gt;=0,0,IF(EJ15&lt;0,EJ15*(-1),0))</f>
        <v>0</v>
      </c>
      <c r="EN15" s="32">
        <f t="shared" ca="1" si="144"/>
        <v>0</v>
      </c>
      <c r="EO15" s="32">
        <f ca="1">IFERROR(IF($EM$2&gt;=$EK$3,SUMIFS($F15:$CW15,$F$9:$CW$9,$EL$2,$F$8:$CW$8,$EM$3),0),0)</f>
        <v>0</v>
      </c>
      <c r="EP15" s="32">
        <f ca="1">IFERROR(IF($EM$2&gt;=$EK$3,SUMIFS($F15:$CW15,$F$9:$CW$9,$EL$3,$F$8:$CW$8,$EM$3),0),0)</f>
        <v>0</v>
      </c>
      <c r="EQ15" s="32">
        <f ca="1">IFERROR(IF($EM$2&gt;=$EK$3,SUMIFS($F15:$CW15,$F$9:$CW$9,$EL$1,$F$8:$CW$8,$EM$3),0),0)</f>
        <v>0</v>
      </c>
      <c r="ER15" s="32">
        <f ca="1">IFERROR(IF($EM$2&gt;=$EK$3,EO15+SUMIFS($F15:$CW15,$F$9:$CW$9,$EL$2,$F$8:$CW$8,$EM$4),0),0)</f>
        <v>0</v>
      </c>
      <c r="ES15" s="32">
        <f ca="1">IFERROR(IF($EM$2&gt;=$EK$3,EP15+SUMIFS($F15:$CW15,$F$9:$CW$9,$EL$3,$F$8:$CW$8,$EM$4),0),0)</f>
        <v>0</v>
      </c>
      <c r="ET15" s="32">
        <f ca="1">IFERROR(IF($EM$2&gt;=$EK$3,EQ15+SUMIFS($F15:$CW15,$F$9:$CW$9,$EL$1,$F$8:$CW$8,$EM$4),0),0)</f>
        <v>0</v>
      </c>
    </row>
    <row r="16" spans="1:150" ht="20.100000000000001" customHeight="1">
      <c r="A16" s="67">
        <f>PROFLE!A4</f>
        <v>0</v>
      </c>
      <c r="B16" s="68">
        <f>PROFLE!B4</f>
        <v>0</v>
      </c>
      <c r="C16" s="215"/>
      <c r="D16" s="216"/>
      <c r="E16" s="216"/>
      <c r="F16" s="217"/>
      <c r="G16" s="218"/>
      <c r="H16" s="219"/>
      <c r="I16" s="178">
        <f>IFERROR(IF($A16&gt;=1,(INDEX(STUDENT!$A$7:$FZ$26,$A16,MATCH(H$3,STUDENT!$A$2:$FZ$2,0))*H$5),0),0)</f>
        <v>0</v>
      </c>
      <c r="J16" s="178">
        <f>IFERROR(IF($A16&gt;=1,(INDEX(STUDENT!$A$7:$FZ$26,$A16,MATCH(I$3,STUDENT!$A$2:$FZ$2,0))*I$5),0),0)</f>
        <v>0</v>
      </c>
      <c r="K16" s="179">
        <f t="shared" ref="K16:K34" si="145">IF(A16&gt;=1,ROUND(I16+J16,0),0)</f>
        <v>0</v>
      </c>
      <c r="L16" s="180">
        <f>IFERROR(IF($A16&gt;=1,(INDEX(STUDENT!$A$7:$FZ$26,$A16,MATCH(L$3,STUDENT!$A$2:$FZ$2,0))*L$5),0),0)</f>
        <v>0</v>
      </c>
      <c r="M16" s="181">
        <f>IFERROR(IF($A16&gt;=1,ROUND(((((INDEX(STUDENT!$A$7:$FZ$26,$A16,MATCH(J$3,STUDENT!$A$2:$FZ$2,0))*J$4)/1000)+((INDEX(STUDENT!$A$7:$FZ$26,$A16,MATCH(K$3,STUDENT!$A$2:$FZ$2,0))*K$4)/1000))*J$5),0),0),0)</f>
        <v>0</v>
      </c>
      <c r="N16" s="224"/>
      <c r="O16" s="225"/>
      <c r="P16" s="226"/>
      <c r="Q16" s="183">
        <f>IFERROR(IF($A16&gt;=1,(INDEX(STUDENT!$A$7:$FZ$26,$A16,MATCH(P$3,STUDENT!$A$2:$FZ$2,0))*P$5),0),0)</f>
        <v>0</v>
      </c>
      <c r="R16" s="183">
        <f>IFERROR(IF($A16&gt;=1,(INDEX(STUDENT!$A$7:$FZ$26,$A16,MATCH(Q$3,STUDENT!$A$2:$FZ$2,0))*Q$5),0),0)</f>
        <v>0</v>
      </c>
      <c r="S16" s="184">
        <f t="shared" ref="S16:S34" si="146">IF(I16&gt;=1,ROUND(Q16+R16,0),0)</f>
        <v>0</v>
      </c>
      <c r="T16" s="185">
        <f>IFERROR(IF($A16&gt;=1,(INDEX(STUDENT!$A$7:$FZ$26,$A16,MATCH(T$3,STUDENT!$A$2:$FZ$2,0))*T$5),0),0)</f>
        <v>0</v>
      </c>
      <c r="U16" s="186">
        <f>IFERROR(IF($A16&gt;=1,ROUND(((((INDEX(STUDENT!$A$7:$FZ$26,$A16,MATCH(R$3,STUDENT!$A$2:$FZ$2,0))*R$4)/1000)+((INDEX(STUDENT!$A$7:$FZ$26,$A16,MATCH(S$3,STUDENT!$A$2:$FZ$2,0))*S$4)/1000))*R$5),0),0),0)</f>
        <v>0</v>
      </c>
      <c r="V16" s="231"/>
      <c r="W16" s="232"/>
      <c r="X16" s="233"/>
      <c r="Y16" s="188">
        <f>IFERROR(IF($A16&gt;=1,(INDEX(STUDENT!$A$7:$FZ$26,$A16,MATCH(X$3,STUDENT!$A$2:$FZ$2,0))*X$5),0),0)</f>
        <v>0</v>
      </c>
      <c r="Z16" s="188">
        <f>IFERROR(IF($A16&gt;=1,(INDEX(STUDENT!$A$7:$FZ$26,$A16,MATCH(Y$3,STUDENT!$A$2:$FZ$2,0))*Y$5),0),0)</f>
        <v>0</v>
      </c>
      <c r="AA16" s="189">
        <f t="shared" si="134"/>
        <v>0</v>
      </c>
      <c r="AB16" s="190">
        <f>IFERROR(IF($A16&gt;=1,(INDEX(STUDENT!$A$7:$FZ$26,$A16,MATCH(AB$3,STUDENT!$A$2:$FZ$2,0))*AB$5),0),0)</f>
        <v>0</v>
      </c>
      <c r="AC16" s="191">
        <f>IFERROR(IF($A16&gt;=1,ROUND(((((INDEX(STUDENT!$A$7:$FZ$26,$A16,MATCH(Z$3,STUDENT!$A$2:$FZ$2,0))*Z$4)/1000)+((INDEX(STUDENT!$A$7:$FZ$26,$A16,MATCH(AA$3,STUDENT!$A$2:$FZ$2,0))*AA$4)/1000))*Z$5),0),0),0)</f>
        <v>0</v>
      </c>
      <c r="AD16" s="238"/>
      <c r="AE16" s="239"/>
      <c r="AF16" s="240"/>
      <c r="AG16" s="193">
        <f>IFERROR(IF($A16&gt;=1,(INDEX(STUDENT!$A$7:$FZ$26,$A16,MATCH(AF$3,STUDENT!$A$2:$FZ$2,0))*AF$5),0),0)</f>
        <v>0</v>
      </c>
      <c r="AH16" s="193">
        <f>IFERROR(IF($A16&gt;=1,(INDEX(STUDENT!$A$7:$FZ$26,$A16,MATCH(AG$3,STUDENT!$A$2:$FZ$2,0))*AG$5),0),0)</f>
        <v>0</v>
      </c>
      <c r="AI16" s="194">
        <f t="shared" si="135"/>
        <v>0</v>
      </c>
      <c r="AJ16" s="195">
        <f>IFERROR(IF($A16&gt;=1,(INDEX(STUDENT!$A$7:$FZ$26,$A16,MATCH(AJ$3,STUDENT!$A$2:$FZ$2,0))*AJ$5),0),0)</f>
        <v>0</v>
      </c>
      <c r="AK16" s="196">
        <f>IFERROR(IF($A16&gt;=1,ROUND(((((INDEX(STUDENT!$A$7:$FZ$26,$A16,MATCH(AH$3,STUDENT!$A$2:$FZ$2,0))*AH$4)/1000)+((INDEX(STUDENT!$A$7:$FZ$26,$A16,MATCH(AI$3,STUDENT!$A$2:$FZ$2,0))*AI$4)/1000))*AH$5),0),0),0)</f>
        <v>0</v>
      </c>
      <c r="AL16" s="245"/>
      <c r="AM16" s="246"/>
      <c r="AN16" s="247"/>
      <c r="AO16" s="200">
        <f>IFERROR(IF($A16&gt;=1,(INDEX(STUDENT!$A$7:$FZ$26,$A16,MATCH(AN$3,STUDENT!$A$2:$FZ$2,0))*AN$5),0),0)</f>
        <v>0</v>
      </c>
      <c r="AP16" s="200">
        <f>IFERROR(IF($A16&gt;=1,(INDEX(STUDENT!$A$7:$FZ$26,$A16,MATCH(AO$3,STUDENT!$A$2:$FZ$2,0))*AO$5),0),0)</f>
        <v>0</v>
      </c>
      <c r="AQ16" s="201">
        <f t="shared" si="136"/>
        <v>0</v>
      </c>
      <c r="AR16" s="202">
        <f>IFERROR(IF($A16&gt;=1,(INDEX(STUDENT!$A$7:$FZ$26,$A16,MATCH(AR$3,STUDENT!$A$2:$FZ$2,0))*AR$5),0),0)</f>
        <v>0</v>
      </c>
      <c r="AS16" s="203">
        <f>IFERROR(IF($A16&gt;=1,ROUND(((((INDEX(STUDENT!$A$7:$FZ$26,$A16,MATCH(AP$3,STUDENT!$A$2:$FZ$2,0))*AP$4)/1000)+((INDEX(STUDENT!$A$7:$FZ$26,$A16,MATCH(AQ$3,STUDENT!$A$2:$FZ$2,0))*AQ$4)/1000))*AP$5),0),0),0)</f>
        <v>0</v>
      </c>
      <c r="AT16" s="252"/>
      <c r="AU16" s="253"/>
      <c r="AV16" s="254"/>
      <c r="AW16" s="205">
        <f>IFERROR(IF($A16&gt;=1,(INDEX(STUDENT!$A$7:$FZ$26,$A16,MATCH(AV$3,STUDENT!$A$2:$FZ$2,0))*AV$5),0),0)</f>
        <v>0</v>
      </c>
      <c r="AX16" s="205">
        <f>IFERROR(IF($A16&gt;=1,(INDEX(STUDENT!$A$7:$FZ$26,$A16,MATCH(AW$3,STUDENT!$A$2:$FZ$2,0))*AW$5),0),0)</f>
        <v>0</v>
      </c>
      <c r="AY16" s="206">
        <f t="shared" si="137"/>
        <v>0</v>
      </c>
      <c r="AZ16" s="207">
        <f>IFERROR(IF($A16&gt;=1,(INDEX(STUDENT!$A$7:$FZ$26,$A16,MATCH(AZ$3,STUDENT!$A$2:$FZ$2,0))*AZ$5),0),0)</f>
        <v>0</v>
      </c>
      <c r="BA16" s="208">
        <f>IFERROR(IF($A16&gt;=1,ROUND(((((INDEX(STUDENT!$A$7:$FZ$26,$A16,MATCH(AX$3,STUDENT!$A$2:$FZ$2,0))*AX$4)/1000)+((INDEX(STUDENT!$A$7:$FZ$26,$A16,MATCH(AY$3,STUDENT!$A$2:$FZ$2,0))*AY$4)/1000))*AX$5),0),0),0)</f>
        <v>0</v>
      </c>
      <c r="BB16" s="217"/>
      <c r="BC16" s="218"/>
      <c r="BD16" s="219"/>
      <c r="BE16" s="178">
        <f>IFERROR(IF($A16&gt;=1,(INDEX(STUDENT!$A$7:$FZ$26,$A16,MATCH(BD$3,STUDENT!$A$2:$FZ$2,0))*BD$5),0),0)</f>
        <v>0</v>
      </c>
      <c r="BF16" s="178">
        <f>IFERROR(IF($A16&gt;=1,(INDEX(STUDENT!$A$7:$FZ$26,$A16,MATCH(BE$3,STUDENT!$A$2:$FZ$2,0))*BE$5),0),0)</f>
        <v>0</v>
      </c>
      <c r="BG16" s="179">
        <f t="shared" ref="BG16:BG34" si="147">IF(AW16&gt;=1,ROUND(BE16+BF16,0),0)</f>
        <v>0</v>
      </c>
      <c r="BH16" s="180">
        <f>IFERROR(IF($A16&gt;=1,(INDEX(STUDENT!$A$7:$FZ$26,$A16,MATCH(BH$3,STUDENT!$A$2:$FZ$2,0))*BH$5),0),0)</f>
        <v>0</v>
      </c>
      <c r="BI16" s="181">
        <f>IFERROR(IF($A16&gt;=1,ROUND(((((INDEX(STUDENT!$A$7:$FZ$26,$A16,MATCH(BF$3,STUDENT!$A$2:$FZ$2,0))*BF$4)/1000)+((INDEX(STUDENT!$A$7:$FZ$26,$A16,MATCH(BG$3,STUDENT!$A$2:$FZ$2,0))*BG$4)/1000))*BF$5),0),0),0)</f>
        <v>0</v>
      </c>
      <c r="BJ16" s="224"/>
      <c r="BK16" s="225"/>
      <c r="BL16" s="226"/>
      <c r="BM16" s="183">
        <f>IFERROR(IF($A16&gt;=1,(INDEX(STUDENT!$A$7:$FZ$26,$A16,MATCH(BL$3,STUDENT!$A$2:$FZ$2,0))*BL$5),0),0)</f>
        <v>0</v>
      </c>
      <c r="BN16" s="183">
        <f>IFERROR(IF($A16&gt;=1,(INDEX(STUDENT!$A$7:$FZ$26,$A16,MATCH(BM$3,STUDENT!$A$2:$FZ$2,0))*BM$5),0),0)</f>
        <v>0</v>
      </c>
      <c r="BO16" s="184">
        <f t="shared" ref="BO16:BO34" si="148">IF(BE16&gt;=1,ROUND(BM16+BN16,0),0)</f>
        <v>0</v>
      </c>
      <c r="BP16" s="185">
        <f>IFERROR(IF($A16&gt;=1,(INDEX(STUDENT!$A$7:$FZ$26,$A16,MATCH(BP$3,STUDENT!$A$2:$FZ$2,0))*BP$5),0),0)</f>
        <v>0</v>
      </c>
      <c r="BQ16" s="186">
        <f>IFERROR(IF($A16&gt;=1,ROUND(((((INDEX(STUDENT!$A$7:$FZ$26,$A16,MATCH(BN$3,STUDENT!$A$2:$FZ$2,0))*BN$4)/1000)+((INDEX(STUDENT!$A$7:$FZ$26,$A16,MATCH(BO$3,STUDENT!$A$2:$FZ$2,0))*BO$4)/1000))*BN$5),0),0),0)</f>
        <v>0</v>
      </c>
      <c r="BR16" s="231"/>
      <c r="BS16" s="232"/>
      <c r="BT16" s="233"/>
      <c r="BU16" s="188">
        <f>IFERROR(IF($A16&gt;=1,(INDEX(STUDENT!$A$7:$FZ$26,$A16,MATCH(BT$3,STUDENT!$A$2:$FZ$2,0))*BT$5),0),0)</f>
        <v>0</v>
      </c>
      <c r="BV16" s="188">
        <f>IFERROR(IF($A16&gt;=1,(INDEX(STUDENT!$A$7:$FZ$26,$A16,MATCH(BU$3,STUDENT!$A$2:$FZ$2,0))*BU$5),0),0)</f>
        <v>0</v>
      </c>
      <c r="BW16" s="189">
        <f t="shared" si="138"/>
        <v>0</v>
      </c>
      <c r="BX16" s="190">
        <f>IFERROR(IF($A16&gt;=1,(INDEX(STUDENT!$A$7:$FZ$26,$A16,MATCH(BX$3,STUDENT!$A$2:$FZ$2,0))*BX$5),0),0)</f>
        <v>0</v>
      </c>
      <c r="BY16" s="191">
        <f>IFERROR(IF($A16&gt;=1,ROUND(((((INDEX(STUDENT!$A$7:$FZ$26,$A16,MATCH(BV$3,STUDENT!$A$2:$FZ$2,0))*BV$4)/1000)+((INDEX(STUDENT!$A$7:$FZ$26,$A16,MATCH(BW$3,STUDENT!$A$2:$FZ$2,0))*BW$4)/1000))*BV$5),0),0),0)</f>
        <v>0</v>
      </c>
      <c r="BZ16" s="238"/>
      <c r="CA16" s="239"/>
      <c r="CB16" s="240"/>
      <c r="CC16" s="193">
        <f>IFERROR(IF($A16&gt;=1,(INDEX(STUDENT!$A$7:$FZ$26,$A16,MATCH(CB$3,STUDENT!$A$2:$FZ$2,0))*CB$5),0),0)</f>
        <v>0</v>
      </c>
      <c r="CD16" s="193">
        <f>IFERROR(IF($A16&gt;=1,(INDEX(STUDENT!$A$7:$FZ$26,$A16,MATCH(CC$3,STUDENT!$A$2:$FZ$2,0))*CC$5),0),0)</f>
        <v>0</v>
      </c>
      <c r="CE16" s="194">
        <f t="shared" si="139"/>
        <v>0</v>
      </c>
      <c r="CF16" s="195">
        <f>IFERROR(IF($A16&gt;=1,(INDEX(STUDENT!$A$7:$FZ$26,$A16,MATCH(CF$3,STUDENT!$A$2:$FZ$2,0))*CF$5),0),0)</f>
        <v>0</v>
      </c>
      <c r="CG16" s="196">
        <f>IFERROR(IF($A16&gt;=1,ROUND(((((INDEX(STUDENT!$A$7:$FZ$26,$A16,MATCH(CD$3,STUDENT!$A$2:$FZ$2,0))*CD$4)/1000)+((INDEX(STUDENT!$A$7:$FZ$26,$A16,MATCH(CE$3,STUDENT!$A$2:$FZ$2,0))*CE$4)/1000))*CD$5),0),0),0)</f>
        <v>0</v>
      </c>
      <c r="CH16" s="245"/>
      <c r="CI16" s="246"/>
      <c r="CJ16" s="247"/>
      <c r="CK16" s="200">
        <f>IFERROR(IF($A16&gt;=1,(INDEX(STUDENT!$A$7:$FZ$26,$A16,MATCH(CJ$3,STUDENT!$A$2:$FZ$2,0))*CJ$5),0),0)</f>
        <v>0</v>
      </c>
      <c r="CL16" s="200">
        <f>IFERROR(IF($A16&gt;=1,(INDEX(STUDENT!$A$7:$FZ$26,$A16,MATCH(CK$3,STUDENT!$A$2:$FZ$2,0))*CK$5),0),0)</f>
        <v>0</v>
      </c>
      <c r="CM16" s="201">
        <f t="shared" si="140"/>
        <v>0</v>
      </c>
      <c r="CN16" s="202">
        <f>IFERROR(IF($A16&gt;=1,(INDEX(STUDENT!$A$7:$FZ$26,$A16,MATCH(CN$3,STUDENT!$A$2:$FZ$2,0))*CN$5),0),0)</f>
        <v>0</v>
      </c>
      <c r="CO16" s="203">
        <f>IFERROR(IF($A16&gt;=1,ROUND(((((INDEX(STUDENT!$A$7:$FZ$26,$A16,MATCH(CL$3,STUDENT!$A$2:$FZ$2,0))*CL$4)/1000)+((INDEX(STUDENT!$A$7:$FZ$26,$A16,MATCH(CM$3,STUDENT!$A$2:$FZ$2,0))*CM$4)/1000))*CL$5),0),0),0)</f>
        <v>0</v>
      </c>
      <c r="CP16" s="252"/>
      <c r="CQ16" s="253"/>
      <c r="CR16" s="254"/>
      <c r="CS16" s="205">
        <f>IFERROR(IF($A16&gt;=1,(INDEX(STUDENT!$A$7:$FZ$26,$A16,MATCH(CR$3,STUDENT!$A$2:$FZ$2,0))*CR$5),0),0)</f>
        <v>0</v>
      </c>
      <c r="CT16" s="205">
        <f>IFERROR(IF($A16&gt;=1,(INDEX(STUDENT!$A$7:$FZ$26,$A16,MATCH(CS$3,STUDENT!$A$2:$FZ$2,0))*CS$5),0),0)</f>
        <v>0</v>
      </c>
      <c r="CU16" s="206">
        <f t="shared" si="141"/>
        <v>0</v>
      </c>
      <c r="CV16" s="207">
        <f>IFERROR(IF($A16&gt;=1,(INDEX(STUDENT!$A$7:$FZ$26,$A16,MATCH(CV$3,STUDENT!$A$2:$FZ$2,0))*CV$5),0),0)</f>
        <v>0</v>
      </c>
      <c r="CW16" s="208">
        <f>IFERROR(IF($A16&gt;=1,ROUND(((((INDEX(STUDENT!$A$7:$FZ$26,$A16,MATCH(CT$3,STUDENT!$A$2:$FZ$2,0))*CT$4)/1000)+((INDEX(STUDENT!$A$7:$FZ$26,$A16,MATCH(CU$3,STUDENT!$A$2:$FZ$2,0))*CU$4)/1000))*CT$5),0),0),0)</f>
        <v>0</v>
      </c>
      <c r="CX16" s="209">
        <f t="shared" ref="CX16:CX34" si="149">A16</f>
        <v>0</v>
      </c>
      <c r="CY16" s="32">
        <f t="shared" ref="CY16:CY34" si="150">IF($CX16&gt;=1,C16,0)</f>
        <v>0</v>
      </c>
      <c r="CZ16" s="32">
        <f t="shared" si="142"/>
        <v>0</v>
      </c>
      <c r="DA16" s="32">
        <f t="shared" si="142"/>
        <v>0</v>
      </c>
      <c r="DB16" s="32">
        <f t="shared" ref="DB16:DB34" si="151">IF($CX16&gt;=1,CY16+VLOOKUP($CX16,$A$15:$CW$39,CY$12,0)-VLOOKUP($CX16,$A$15:$CW$39,CY$13,0),0)</f>
        <v>0</v>
      </c>
      <c r="DC16" s="32">
        <f t="shared" si="143"/>
        <v>0</v>
      </c>
      <c r="DD16" s="32">
        <f t="shared" si="143"/>
        <v>0</v>
      </c>
      <c r="DE16" s="32">
        <f t="shared" si="143"/>
        <v>0</v>
      </c>
      <c r="DF16" s="32">
        <f t="shared" si="143"/>
        <v>0</v>
      </c>
      <c r="DG16" s="32">
        <f t="shared" si="143"/>
        <v>0</v>
      </c>
      <c r="DH16" s="32">
        <f t="shared" si="143"/>
        <v>0</v>
      </c>
      <c r="DI16" s="32">
        <f t="shared" si="143"/>
        <v>0</v>
      </c>
      <c r="DJ16" s="32">
        <f t="shared" si="143"/>
        <v>0</v>
      </c>
      <c r="DK16" s="32">
        <f t="shared" si="143"/>
        <v>0</v>
      </c>
      <c r="DL16" s="32">
        <f t="shared" si="143"/>
        <v>0</v>
      </c>
      <c r="DM16" s="32">
        <f t="shared" si="143"/>
        <v>0</v>
      </c>
      <c r="DN16" s="32">
        <f t="shared" si="143"/>
        <v>0</v>
      </c>
      <c r="DO16" s="32">
        <f t="shared" si="143"/>
        <v>0</v>
      </c>
      <c r="DP16" s="32">
        <f t="shared" si="143"/>
        <v>0</v>
      </c>
      <c r="DQ16" s="32">
        <f t="shared" si="143"/>
        <v>0</v>
      </c>
      <c r="DR16" s="32">
        <f t="shared" si="143"/>
        <v>0</v>
      </c>
      <c r="DS16" s="32">
        <f t="shared" si="143"/>
        <v>0</v>
      </c>
      <c r="DT16" s="32">
        <f t="shared" si="143"/>
        <v>0</v>
      </c>
      <c r="DU16" s="32">
        <f t="shared" si="143"/>
        <v>0</v>
      </c>
      <c r="DV16" s="32">
        <f t="shared" si="143"/>
        <v>0</v>
      </c>
      <c r="DW16" s="32">
        <f t="shared" si="143"/>
        <v>0</v>
      </c>
      <c r="DX16" s="32">
        <f t="shared" si="143"/>
        <v>0</v>
      </c>
      <c r="DY16" s="32">
        <f t="shared" si="143"/>
        <v>0</v>
      </c>
      <c r="DZ16" s="32">
        <f t="shared" si="143"/>
        <v>0</v>
      </c>
      <c r="EA16" s="32">
        <f t="shared" si="143"/>
        <v>0</v>
      </c>
      <c r="EB16" s="32">
        <f t="shared" si="143"/>
        <v>0</v>
      </c>
      <c r="EC16" s="32">
        <f t="shared" si="143"/>
        <v>0</v>
      </c>
      <c r="ED16" s="32">
        <f t="shared" si="143"/>
        <v>0</v>
      </c>
      <c r="EE16" s="32">
        <f t="shared" si="143"/>
        <v>0</v>
      </c>
      <c r="EF16" s="32">
        <f t="shared" si="143"/>
        <v>0</v>
      </c>
      <c r="EG16" s="32">
        <f t="shared" si="143"/>
        <v>0</v>
      </c>
      <c r="EH16" s="32">
        <f t="shared" si="143"/>
        <v>0</v>
      </c>
      <c r="EI16" s="32">
        <f t="shared" ref="EI16:EI34" ca="1" si="152">IF($EM$2&gt;=$EK$3,SUMIFS($CY16:$EH16,$CY$1:$EH$1,$EL$2,$CY$2:$EH$2,$EM$2),0)</f>
        <v>0</v>
      </c>
      <c r="EJ16" s="32">
        <f t="shared" ref="EJ16:EJ34" ca="1" si="153">IF($EM$2&gt;=$EK$3,SUMIFS($CY16:$EH16,$CY$1:$EH$1,$EL$3,$CY$2:$EH$2,$EM$2),0)</f>
        <v>0</v>
      </c>
      <c r="EK16" s="32">
        <f t="shared" ref="EK16:EK34" ca="1" si="154">IF($EM$2&gt;=$EK$3,SUMIFS($CY16:$EH16,$CY$1:$EH$1,$EL$1,$CY$2:$EH$2,$EM$2),0)</f>
        <v>0</v>
      </c>
      <c r="EL16" s="32">
        <f t="shared" ref="EL16:EL34" ca="1" si="155">IF(EI16&gt;=0,0,IF(EI16&lt;0,EI16*(-1),0))</f>
        <v>0</v>
      </c>
      <c r="EM16" s="32">
        <f t="shared" ref="EM16:EM34" ca="1" si="156">IF(EJ16&gt;=0,0,IF(EJ16&lt;0,EJ16*(-1),0))</f>
        <v>0</v>
      </c>
      <c r="EN16" s="32">
        <f t="shared" ref="EN16:EN34" ca="1" si="157">IF(EK16&gt;=0,0,IF(EK16&lt;0,EK16*(-1),0))</f>
        <v>0</v>
      </c>
      <c r="EO16" s="32">
        <f t="shared" ref="EO16:EO34" ca="1" si="158">IFERROR(IF($EM$2&gt;=$EK$3,SUMIFS($F16:$CW16,$F$9:$CW$9,$EL$2,$F$8:$CW$8,$EM$3),0),0)</f>
        <v>0</v>
      </c>
      <c r="EP16" s="32">
        <f t="shared" ref="EP16:EP34" ca="1" si="159">IFERROR(IF($EM$2&gt;=$EK$3,SUMIFS($F16:$CW16,$F$9:$CW$9,$EL$3,$F$8:$CW$8,$EM$3),0),0)</f>
        <v>0</v>
      </c>
      <c r="EQ16" s="32">
        <f t="shared" ref="EQ16:EQ34" ca="1" si="160">IFERROR(IF($EM$2&gt;=$EK$3,SUMIFS($F16:$CW16,$F$9:$CW$9,$EL$1,$F$8:$CW$8,$EM$3),0),0)</f>
        <v>0</v>
      </c>
      <c r="ER16" s="32">
        <f ca="1">IFERROR(IF($EM$2&gt;=$EK$3,EO16+SUMIFS($F16:$CW16,$F$9:$CW$9,$EL$2,$F$8:$CW$8,$EM$4),0),0)</f>
        <v>0</v>
      </c>
      <c r="ES16" s="32">
        <f t="shared" ref="ES16:ES34" ca="1" si="161">IFERROR(IF($EM$2&gt;=$EK$3,EP16+SUMIFS($F16:$CW16,$F$9:$CW$9,$EL$3,$F$8:$CW$8,$EM$4),0),0)</f>
        <v>0</v>
      </c>
      <c r="ET16" s="32">
        <f t="shared" ref="ET16:ET34" ca="1" si="162">IFERROR(IF($EM$2&gt;=$EK$3,EQ16+SUMIFS($F16:$CW16,$F$9:$CW$9,$EL$1,$F$8:$CW$8,$EM$4),0),0)</f>
        <v>0</v>
      </c>
    </row>
    <row r="17" spans="1:150" ht="20.100000000000001" customHeight="1">
      <c r="A17" s="67">
        <f>PROFLE!A5</f>
        <v>0</v>
      </c>
      <c r="B17" s="68">
        <f>PROFLE!B5</f>
        <v>0</v>
      </c>
      <c r="C17" s="215"/>
      <c r="D17" s="216"/>
      <c r="E17" s="216"/>
      <c r="F17" s="217"/>
      <c r="G17" s="218"/>
      <c r="H17" s="219"/>
      <c r="I17" s="178">
        <f>IFERROR(IF($A17&gt;=1,(INDEX(STUDENT!$A$7:$FZ$26,$A17,MATCH(H$3,STUDENT!$A$2:$FZ$2,0))*H$5),0),0)</f>
        <v>0</v>
      </c>
      <c r="J17" s="178">
        <f>IFERROR(IF($A17&gt;=1,(INDEX(STUDENT!$A$7:$FZ$26,$A17,MATCH(I$3,STUDENT!$A$2:$FZ$2,0))*I$5),0),0)</f>
        <v>0</v>
      </c>
      <c r="K17" s="179">
        <f t="shared" si="145"/>
        <v>0</v>
      </c>
      <c r="L17" s="180">
        <f>IFERROR(IF($A17&gt;=1,(INDEX(STUDENT!$A$7:$FZ$26,$A17,MATCH(L$3,STUDENT!$A$2:$FZ$2,0))*L$5),0),0)</f>
        <v>0</v>
      </c>
      <c r="M17" s="181">
        <f>IFERROR(IF($A17&gt;=1,ROUND(((((INDEX(STUDENT!$A$7:$FZ$26,$A17,MATCH(J$3,STUDENT!$A$2:$FZ$2,0))*J$4)/1000)+((INDEX(STUDENT!$A$7:$FZ$26,$A17,MATCH(K$3,STUDENT!$A$2:$FZ$2,0))*K$4)/1000))*J$5),0),0),0)</f>
        <v>0</v>
      </c>
      <c r="N17" s="224"/>
      <c r="O17" s="225"/>
      <c r="P17" s="226"/>
      <c r="Q17" s="183">
        <f>IFERROR(IF($A17&gt;=1,(INDEX(STUDENT!$A$7:$FZ$26,$A17,MATCH(P$3,STUDENT!$A$2:$FZ$2,0))*P$5),0),0)</f>
        <v>0</v>
      </c>
      <c r="R17" s="183">
        <f>IFERROR(IF($A17&gt;=1,(INDEX(STUDENT!$A$7:$FZ$26,$A17,MATCH(Q$3,STUDENT!$A$2:$FZ$2,0))*Q$5),0),0)</f>
        <v>0</v>
      </c>
      <c r="S17" s="184">
        <f t="shared" si="146"/>
        <v>0</v>
      </c>
      <c r="T17" s="185">
        <f>IFERROR(IF($A17&gt;=1,(INDEX(STUDENT!$A$7:$FZ$26,$A17,MATCH(T$3,STUDENT!$A$2:$FZ$2,0))*T$5),0),0)</f>
        <v>0</v>
      </c>
      <c r="U17" s="186">
        <f>IFERROR(IF($A17&gt;=1,ROUND(((((INDEX(STUDENT!$A$7:$FZ$26,$A17,MATCH(R$3,STUDENT!$A$2:$FZ$2,0))*R$4)/1000)+((INDEX(STUDENT!$A$7:$FZ$26,$A17,MATCH(S$3,STUDENT!$A$2:$FZ$2,0))*S$4)/1000))*R$5),0),0),0)</f>
        <v>0</v>
      </c>
      <c r="V17" s="231"/>
      <c r="W17" s="232"/>
      <c r="X17" s="233"/>
      <c r="Y17" s="188">
        <f>IFERROR(IF($A17&gt;=1,(INDEX(STUDENT!$A$7:$FZ$26,$A17,MATCH(X$3,STUDENT!$A$2:$FZ$2,0))*X$5),0),0)</f>
        <v>0</v>
      </c>
      <c r="Z17" s="188">
        <f>IFERROR(IF($A17&gt;=1,(INDEX(STUDENT!$A$7:$FZ$26,$A17,MATCH(Y$3,STUDENT!$A$2:$FZ$2,0))*Y$5),0),0)</f>
        <v>0</v>
      </c>
      <c r="AA17" s="189">
        <f t="shared" si="134"/>
        <v>0</v>
      </c>
      <c r="AB17" s="190">
        <f>IFERROR(IF($A17&gt;=1,(INDEX(STUDENT!$A$7:$FZ$26,$A17,MATCH(AB$3,STUDENT!$A$2:$FZ$2,0))*AB$5),0),0)</f>
        <v>0</v>
      </c>
      <c r="AC17" s="191">
        <f>IFERROR(IF($A17&gt;=1,ROUND(((((INDEX(STUDENT!$A$7:$FZ$26,$A17,MATCH(Z$3,STUDENT!$A$2:$FZ$2,0))*Z$4)/1000)+((INDEX(STUDENT!$A$7:$FZ$26,$A17,MATCH(AA$3,STUDENT!$A$2:$FZ$2,0))*AA$4)/1000))*Z$5),0),0),0)</f>
        <v>0</v>
      </c>
      <c r="AD17" s="238"/>
      <c r="AE17" s="239"/>
      <c r="AF17" s="240"/>
      <c r="AG17" s="193">
        <f>IFERROR(IF($A17&gt;=1,(INDEX(STUDENT!$A$7:$FZ$26,$A17,MATCH(AF$3,STUDENT!$A$2:$FZ$2,0))*AF$5),0),0)</f>
        <v>0</v>
      </c>
      <c r="AH17" s="193">
        <f>IFERROR(IF($A17&gt;=1,(INDEX(STUDENT!$A$7:$FZ$26,$A17,MATCH(AG$3,STUDENT!$A$2:$FZ$2,0))*AG$5),0),0)</f>
        <v>0</v>
      </c>
      <c r="AI17" s="194">
        <f t="shared" si="135"/>
        <v>0</v>
      </c>
      <c r="AJ17" s="195">
        <f>IFERROR(IF($A17&gt;=1,(INDEX(STUDENT!$A$7:$FZ$26,$A17,MATCH(AJ$3,STUDENT!$A$2:$FZ$2,0))*AJ$5),0),0)</f>
        <v>0</v>
      </c>
      <c r="AK17" s="196">
        <f>IFERROR(IF($A17&gt;=1,ROUND(((((INDEX(STUDENT!$A$7:$FZ$26,$A17,MATCH(AH$3,STUDENT!$A$2:$FZ$2,0))*AH$4)/1000)+((INDEX(STUDENT!$A$7:$FZ$26,$A17,MATCH(AI$3,STUDENT!$A$2:$FZ$2,0))*AI$4)/1000))*AH$5),0),0),0)</f>
        <v>0</v>
      </c>
      <c r="AL17" s="245"/>
      <c r="AM17" s="246"/>
      <c r="AN17" s="247"/>
      <c r="AO17" s="200">
        <f>IFERROR(IF($A17&gt;=1,(INDEX(STUDENT!$A$7:$FZ$26,$A17,MATCH(AN$3,STUDENT!$A$2:$FZ$2,0))*AN$5),0),0)</f>
        <v>0</v>
      </c>
      <c r="AP17" s="200">
        <f>IFERROR(IF($A17&gt;=1,(INDEX(STUDENT!$A$7:$FZ$26,$A17,MATCH(AO$3,STUDENT!$A$2:$FZ$2,0))*AO$5),0),0)</f>
        <v>0</v>
      </c>
      <c r="AQ17" s="201">
        <f t="shared" si="136"/>
        <v>0</v>
      </c>
      <c r="AR17" s="202">
        <f>IFERROR(IF($A17&gt;=1,(INDEX(STUDENT!$A$7:$FZ$26,$A17,MATCH(AR$3,STUDENT!$A$2:$FZ$2,0))*AR$5),0),0)</f>
        <v>0</v>
      </c>
      <c r="AS17" s="203">
        <f>IFERROR(IF($A17&gt;=1,ROUND(((((INDEX(STUDENT!$A$7:$FZ$26,$A17,MATCH(AP$3,STUDENT!$A$2:$FZ$2,0))*AP$4)/1000)+((INDEX(STUDENT!$A$7:$FZ$26,$A17,MATCH(AQ$3,STUDENT!$A$2:$FZ$2,0))*AQ$4)/1000))*AP$5),0),0),0)</f>
        <v>0</v>
      </c>
      <c r="AT17" s="252"/>
      <c r="AU17" s="253"/>
      <c r="AV17" s="254"/>
      <c r="AW17" s="205">
        <f>IFERROR(IF($A17&gt;=1,(INDEX(STUDENT!$A$7:$FZ$26,$A17,MATCH(AV$3,STUDENT!$A$2:$FZ$2,0))*AV$5),0),0)</f>
        <v>0</v>
      </c>
      <c r="AX17" s="205">
        <f>IFERROR(IF($A17&gt;=1,(INDEX(STUDENT!$A$7:$FZ$26,$A17,MATCH(AW$3,STUDENT!$A$2:$FZ$2,0))*AW$5),0),0)</f>
        <v>0</v>
      </c>
      <c r="AY17" s="206">
        <f t="shared" si="137"/>
        <v>0</v>
      </c>
      <c r="AZ17" s="207">
        <f>IFERROR(IF($A17&gt;=1,(INDEX(STUDENT!$A$7:$FZ$26,$A17,MATCH(AZ$3,STUDENT!$A$2:$FZ$2,0))*AZ$5),0),0)</f>
        <v>0</v>
      </c>
      <c r="BA17" s="208">
        <f>IFERROR(IF($A17&gt;=1,ROUND(((((INDEX(STUDENT!$A$7:$FZ$26,$A17,MATCH(AX$3,STUDENT!$A$2:$FZ$2,0))*AX$4)/1000)+((INDEX(STUDENT!$A$7:$FZ$26,$A17,MATCH(AY$3,STUDENT!$A$2:$FZ$2,0))*AY$4)/1000))*AX$5),0),0),0)</f>
        <v>0</v>
      </c>
      <c r="BB17" s="217"/>
      <c r="BC17" s="218"/>
      <c r="BD17" s="219"/>
      <c r="BE17" s="178">
        <f>IFERROR(IF($A17&gt;=1,(INDEX(STUDENT!$A$7:$FZ$26,$A17,MATCH(BD$3,STUDENT!$A$2:$FZ$2,0))*BD$5),0),0)</f>
        <v>0</v>
      </c>
      <c r="BF17" s="178">
        <f>IFERROR(IF($A17&gt;=1,(INDEX(STUDENT!$A$7:$FZ$26,$A17,MATCH(BE$3,STUDENT!$A$2:$FZ$2,0))*BE$5),0),0)</f>
        <v>0</v>
      </c>
      <c r="BG17" s="179">
        <f t="shared" si="147"/>
        <v>0</v>
      </c>
      <c r="BH17" s="180">
        <f>IFERROR(IF($A17&gt;=1,(INDEX(STUDENT!$A$7:$FZ$26,$A17,MATCH(BH$3,STUDENT!$A$2:$FZ$2,0))*BH$5),0),0)</f>
        <v>0</v>
      </c>
      <c r="BI17" s="181">
        <f>IFERROR(IF($A17&gt;=1,ROUND(((((INDEX(STUDENT!$A$7:$FZ$26,$A17,MATCH(BF$3,STUDENT!$A$2:$FZ$2,0))*BF$4)/1000)+((INDEX(STUDENT!$A$7:$FZ$26,$A17,MATCH(BG$3,STUDENT!$A$2:$FZ$2,0))*BG$4)/1000))*BF$5),0),0),0)</f>
        <v>0</v>
      </c>
      <c r="BJ17" s="224"/>
      <c r="BK17" s="225"/>
      <c r="BL17" s="226"/>
      <c r="BM17" s="183">
        <f>IFERROR(IF($A17&gt;=1,(INDEX(STUDENT!$A$7:$FZ$26,$A17,MATCH(BL$3,STUDENT!$A$2:$FZ$2,0))*BL$5),0),0)</f>
        <v>0</v>
      </c>
      <c r="BN17" s="183">
        <f>IFERROR(IF($A17&gt;=1,(INDEX(STUDENT!$A$7:$FZ$26,$A17,MATCH(BM$3,STUDENT!$A$2:$FZ$2,0))*BM$5),0),0)</f>
        <v>0</v>
      </c>
      <c r="BO17" s="184">
        <f t="shared" si="148"/>
        <v>0</v>
      </c>
      <c r="BP17" s="185">
        <f>IFERROR(IF($A17&gt;=1,(INDEX(STUDENT!$A$7:$FZ$26,$A17,MATCH(BP$3,STUDENT!$A$2:$FZ$2,0))*BP$5),0),0)</f>
        <v>0</v>
      </c>
      <c r="BQ17" s="186">
        <f>IFERROR(IF($A17&gt;=1,ROUND(((((INDEX(STUDENT!$A$7:$FZ$26,$A17,MATCH(BN$3,STUDENT!$A$2:$FZ$2,0))*BN$4)/1000)+((INDEX(STUDENT!$A$7:$FZ$26,$A17,MATCH(BO$3,STUDENT!$A$2:$FZ$2,0))*BO$4)/1000))*BN$5),0),0),0)</f>
        <v>0</v>
      </c>
      <c r="BR17" s="231"/>
      <c r="BS17" s="232"/>
      <c r="BT17" s="233"/>
      <c r="BU17" s="188">
        <f>IFERROR(IF($A17&gt;=1,(INDEX(STUDENT!$A$7:$FZ$26,$A17,MATCH(BT$3,STUDENT!$A$2:$FZ$2,0))*BT$5),0),0)</f>
        <v>0</v>
      </c>
      <c r="BV17" s="188">
        <f>IFERROR(IF($A17&gt;=1,(INDEX(STUDENT!$A$7:$FZ$26,$A17,MATCH(BU$3,STUDENT!$A$2:$FZ$2,0))*BU$5),0),0)</f>
        <v>0</v>
      </c>
      <c r="BW17" s="189">
        <f t="shared" si="138"/>
        <v>0</v>
      </c>
      <c r="BX17" s="190">
        <f>IFERROR(IF($A17&gt;=1,(INDEX(STUDENT!$A$7:$FZ$26,$A17,MATCH(BX$3,STUDENT!$A$2:$FZ$2,0))*BX$5),0),0)</f>
        <v>0</v>
      </c>
      <c r="BY17" s="191">
        <f>IFERROR(IF($A17&gt;=1,ROUND(((((INDEX(STUDENT!$A$7:$FZ$26,$A17,MATCH(BV$3,STUDENT!$A$2:$FZ$2,0))*BV$4)/1000)+((INDEX(STUDENT!$A$7:$FZ$26,$A17,MATCH(BW$3,STUDENT!$A$2:$FZ$2,0))*BW$4)/1000))*BV$5),0),0),0)</f>
        <v>0</v>
      </c>
      <c r="BZ17" s="238"/>
      <c r="CA17" s="239"/>
      <c r="CB17" s="240"/>
      <c r="CC17" s="193">
        <f>IFERROR(IF($A17&gt;=1,(INDEX(STUDENT!$A$7:$FZ$26,$A17,MATCH(CB$3,STUDENT!$A$2:$FZ$2,0))*CB$5),0),0)</f>
        <v>0</v>
      </c>
      <c r="CD17" s="193">
        <f>IFERROR(IF($A17&gt;=1,(INDEX(STUDENT!$A$7:$FZ$26,$A17,MATCH(CC$3,STUDENT!$A$2:$FZ$2,0))*CC$5),0),0)</f>
        <v>0</v>
      </c>
      <c r="CE17" s="194">
        <f t="shared" si="139"/>
        <v>0</v>
      </c>
      <c r="CF17" s="195">
        <f>IFERROR(IF($A17&gt;=1,(INDEX(STUDENT!$A$7:$FZ$26,$A17,MATCH(CF$3,STUDENT!$A$2:$FZ$2,0))*CF$5),0),0)</f>
        <v>0</v>
      </c>
      <c r="CG17" s="196">
        <f>IFERROR(IF($A17&gt;=1,ROUND(((((INDEX(STUDENT!$A$7:$FZ$26,$A17,MATCH(CD$3,STUDENT!$A$2:$FZ$2,0))*CD$4)/1000)+((INDEX(STUDENT!$A$7:$FZ$26,$A17,MATCH(CE$3,STUDENT!$A$2:$FZ$2,0))*CE$4)/1000))*CD$5),0),0),0)</f>
        <v>0</v>
      </c>
      <c r="CH17" s="245"/>
      <c r="CI17" s="246"/>
      <c r="CJ17" s="247"/>
      <c r="CK17" s="200">
        <f>IFERROR(IF($A17&gt;=1,(INDEX(STUDENT!$A$7:$FZ$26,$A17,MATCH(CJ$3,STUDENT!$A$2:$FZ$2,0))*CJ$5),0),0)</f>
        <v>0</v>
      </c>
      <c r="CL17" s="200">
        <f>IFERROR(IF($A17&gt;=1,(INDEX(STUDENT!$A$7:$FZ$26,$A17,MATCH(CK$3,STUDENT!$A$2:$FZ$2,0))*CK$5),0),0)</f>
        <v>0</v>
      </c>
      <c r="CM17" s="201">
        <f t="shared" si="140"/>
        <v>0</v>
      </c>
      <c r="CN17" s="202">
        <f>IFERROR(IF($A17&gt;=1,(INDEX(STUDENT!$A$7:$FZ$26,$A17,MATCH(CN$3,STUDENT!$A$2:$FZ$2,0))*CN$5),0),0)</f>
        <v>0</v>
      </c>
      <c r="CO17" s="203">
        <f>IFERROR(IF($A17&gt;=1,ROUND(((((INDEX(STUDENT!$A$7:$FZ$26,$A17,MATCH(CL$3,STUDENT!$A$2:$FZ$2,0))*CL$4)/1000)+((INDEX(STUDENT!$A$7:$FZ$26,$A17,MATCH(CM$3,STUDENT!$A$2:$FZ$2,0))*CM$4)/1000))*CL$5),0),0),0)</f>
        <v>0</v>
      </c>
      <c r="CP17" s="252"/>
      <c r="CQ17" s="253"/>
      <c r="CR17" s="254"/>
      <c r="CS17" s="205">
        <f>IFERROR(IF($A17&gt;=1,(INDEX(STUDENT!$A$7:$FZ$26,$A17,MATCH(CR$3,STUDENT!$A$2:$FZ$2,0))*CR$5),0),0)</f>
        <v>0</v>
      </c>
      <c r="CT17" s="205">
        <f>IFERROR(IF($A17&gt;=1,(INDEX(STUDENT!$A$7:$FZ$26,$A17,MATCH(CS$3,STUDENT!$A$2:$FZ$2,0))*CS$5),0),0)</f>
        <v>0</v>
      </c>
      <c r="CU17" s="206">
        <f t="shared" si="141"/>
        <v>0</v>
      </c>
      <c r="CV17" s="207">
        <f>IFERROR(IF($A17&gt;=1,(INDEX(STUDENT!$A$7:$FZ$26,$A17,MATCH(CV$3,STUDENT!$A$2:$FZ$2,0))*CV$5),0),0)</f>
        <v>0</v>
      </c>
      <c r="CW17" s="208">
        <f>IFERROR(IF($A17&gt;=1,ROUND(((((INDEX(STUDENT!$A$7:$FZ$26,$A17,MATCH(CT$3,STUDENT!$A$2:$FZ$2,0))*CT$4)/1000)+((INDEX(STUDENT!$A$7:$FZ$26,$A17,MATCH(CU$3,STUDENT!$A$2:$FZ$2,0))*CU$4)/1000))*CT$5),0),0),0)</f>
        <v>0</v>
      </c>
      <c r="CX17" s="209">
        <f t="shared" si="149"/>
        <v>0</v>
      </c>
      <c r="CY17" s="32">
        <f t="shared" si="150"/>
        <v>0</v>
      </c>
      <c r="CZ17" s="32">
        <f t="shared" si="142"/>
        <v>0</v>
      </c>
      <c r="DA17" s="32">
        <f t="shared" si="142"/>
        <v>0</v>
      </c>
      <c r="DB17" s="32">
        <f t="shared" si="151"/>
        <v>0</v>
      </c>
      <c r="DC17" s="32">
        <f t="shared" si="143"/>
        <v>0</v>
      </c>
      <c r="DD17" s="32">
        <f t="shared" si="143"/>
        <v>0</v>
      </c>
      <c r="DE17" s="32">
        <f t="shared" si="143"/>
        <v>0</v>
      </c>
      <c r="DF17" s="32">
        <f t="shared" si="143"/>
        <v>0</v>
      </c>
      <c r="DG17" s="32">
        <f t="shared" si="143"/>
        <v>0</v>
      </c>
      <c r="DH17" s="32">
        <f t="shared" si="143"/>
        <v>0</v>
      </c>
      <c r="DI17" s="32">
        <f t="shared" si="143"/>
        <v>0</v>
      </c>
      <c r="DJ17" s="32">
        <f t="shared" si="143"/>
        <v>0</v>
      </c>
      <c r="DK17" s="32">
        <f t="shared" si="143"/>
        <v>0</v>
      </c>
      <c r="DL17" s="32">
        <f t="shared" si="143"/>
        <v>0</v>
      </c>
      <c r="DM17" s="32">
        <f t="shared" si="143"/>
        <v>0</v>
      </c>
      <c r="DN17" s="32">
        <f t="shared" si="143"/>
        <v>0</v>
      </c>
      <c r="DO17" s="32">
        <f t="shared" si="143"/>
        <v>0</v>
      </c>
      <c r="DP17" s="32">
        <f t="shared" si="143"/>
        <v>0</v>
      </c>
      <c r="DQ17" s="32">
        <f t="shared" si="143"/>
        <v>0</v>
      </c>
      <c r="DR17" s="32">
        <f t="shared" si="143"/>
        <v>0</v>
      </c>
      <c r="DS17" s="32">
        <f t="shared" si="143"/>
        <v>0</v>
      </c>
      <c r="DT17" s="32">
        <f t="shared" si="143"/>
        <v>0</v>
      </c>
      <c r="DU17" s="32">
        <f t="shared" si="143"/>
        <v>0</v>
      </c>
      <c r="DV17" s="32">
        <f t="shared" si="143"/>
        <v>0</v>
      </c>
      <c r="DW17" s="32">
        <f t="shared" si="143"/>
        <v>0</v>
      </c>
      <c r="DX17" s="32">
        <f t="shared" si="143"/>
        <v>0</v>
      </c>
      <c r="DY17" s="32">
        <f t="shared" si="143"/>
        <v>0</v>
      </c>
      <c r="DZ17" s="32">
        <f t="shared" si="143"/>
        <v>0</v>
      </c>
      <c r="EA17" s="32">
        <f t="shared" si="143"/>
        <v>0</v>
      </c>
      <c r="EB17" s="32">
        <f t="shared" si="143"/>
        <v>0</v>
      </c>
      <c r="EC17" s="32">
        <f t="shared" si="143"/>
        <v>0</v>
      </c>
      <c r="ED17" s="32">
        <f t="shared" si="143"/>
        <v>0</v>
      </c>
      <c r="EE17" s="32">
        <f t="shared" si="143"/>
        <v>0</v>
      </c>
      <c r="EF17" s="32">
        <f t="shared" si="143"/>
        <v>0</v>
      </c>
      <c r="EG17" s="32">
        <f t="shared" si="143"/>
        <v>0</v>
      </c>
      <c r="EH17" s="32">
        <f t="shared" si="143"/>
        <v>0</v>
      </c>
      <c r="EI17" s="32">
        <f t="shared" ca="1" si="152"/>
        <v>0</v>
      </c>
      <c r="EJ17" s="32">
        <f t="shared" ca="1" si="153"/>
        <v>0</v>
      </c>
      <c r="EK17" s="32">
        <f t="shared" ca="1" si="154"/>
        <v>0</v>
      </c>
      <c r="EL17" s="32">
        <f t="shared" ca="1" si="155"/>
        <v>0</v>
      </c>
      <c r="EM17" s="32">
        <f t="shared" ca="1" si="156"/>
        <v>0</v>
      </c>
      <c r="EN17" s="32">
        <f t="shared" ca="1" si="157"/>
        <v>0</v>
      </c>
      <c r="EO17" s="32">
        <f t="shared" ca="1" si="158"/>
        <v>0</v>
      </c>
      <c r="EP17" s="32">
        <f t="shared" ca="1" si="159"/>
        <v>0</v>
      </c>
      <c r="EQ17" s="32">
        <f t="shared" ca="1" si="160"/>
        <v>0</v>
      </c>
      <c r="ER17" s="32">
        <f ca="1">IFERROR(IF($EM$2&gt;=$EK$3,EO17+SUMIFS($F17:$CW17,$F$9:$CW$9,$EL$2,$F$8:$CW$8,$EM$4),0),0)</f>
        <v>0</v>
      </c>
      <c r="ES17" s="32">
        <f t="shared" ca="1" si="161"/>
        <v>0</v>
      </c>
      <c r="ET17" s="32">
        <f t="shared" ca="1" si="162"/>
        <v>0</v>
      </c>
    </row>
    <row r="18" spans="1:150" ht="20.100000000000001" customHeight="1">
      <c r="A18" s="67">
        <f>PROFLE!A6</f>
        <v>0</v>
      </c>
      <c r="B18" s="68">
        <f>PROFLE!B6</f>
        <v>0</v>
      </c>
      <c r="C18" s="215"/>
      <c r="D18" s="216"/>
      <c r="E18" s="216"/>
      <c r="F18" s="217"/>
      <c r="G18" s="218"/>
      <c r="H18" s="219"/>
      <c r="I18" s="178">
        <f>IFERROR(IF($A18&gt;=1,(INDEX(STUDENT!$A$7:$FZ$26,$A18,MATCH(H$3,STUDENT!$A$2:$FZ$2,0))*H$5),0),0)</f>
        <v>0</v>
      </c>
      <c r="J18" s="178">
        <f>IFERROR(IF($A18&gt;=1,(INDEX(STUDENT!$A$7:$FZ$26,$A18,MATCH(I$3,STUDENT!$A$2:$FZ$2,0))*I$5),0),0)</f>
        <v>0</v>
      </c>
      <c r="K18" s="179">
        <f t="shared" si="145"/>
        <v>0</v>
      </c>
      <c r="L18" s="180">
        <f>IFERROR(IF($A18&gt;=1,(INDEX(STUDENT!$A$7:$FZ$26,$A18,MATCH(L$3,STUDENT!$A$2:$FZ$2,0))*L$5),0),0)</f>
        <v>0</v>
      </c>
      <c r="M18" s="181">
        <f>IFERROR(IF($A18&gt;=1,ROUND(((((INDEX(STUDENT!$A$7:$FZ$26,$A18,MATCH(J$3,STUDENT!$A$2:$FZ$2,0))*J$4)/1000)+((INDEX(STUDENT!$A$7:$FZ$26,$A18,MATCH(K$3,STUDENT!$A$2:$FZ$2,0))*K$4)/1000))*J$5),0),0),0)</f>
        <v>0</v>
      </c>
      <c r="N18" s="224"/>
      <c r="O18" s="225"/>
      <c r="P18" s="226"/>
      <c r="Q18" s="183">
        <f>IFERROR(IF($A18&gt;=1,(INDEX(STUDENT!$A$7:$FZ$26,$A18,MATCH(P$3,STUDENT!$A$2:$FZ$2,0))*P$5),0),0)</f>
        <v>0</v>
      </c>
      <c r="R18" s="183">
        <f>IFERROR(IF($A18&gt;=1,(INDEX(STUDENT!$A$7:$FZ$26,$A18,MATCH(Q$3,STUDENT!$A$2:$FZ$2,0))*Q$5),0),0)</f>
        <v>0</v>
      </c>
      <c r="S18" s="184">
        <f t="shared" si="146"/>
        <v>0</v>
      </c>
      <c r="T18" s="185">
        <f>IFERROR(IF($A18&gt;=1,(INDEX(STUDENT!$A$7:$FZ$26,$A18,MATCH(T$3,STUDENT!$A$2:$FZ$2,0))*T$5),0),0)</f>
        <v>0</v>
      </c>
      <c r="U18" s="186">
        <f>IFERROR(IF($A18&gt;=1,ROUND(((((INDEX(STUDENT!$A$7:$FZ$26,$A18,MATCH(R$3,STUDENT!$A$2:$FZ$2,0))*R$4)/1000)+((INDEX(STUDENT!$A$7:$FZ$26,$A18,MATCH(S$3,STUDENT!$A$2:$FZ$2,0))*S$4)/1000))*R$5),0),0),0)</f>
        <v>0</v>
      </c>
      <c r="V18" s="231"/>
      <c r="W18" s="232"/>
      <c r="X18" s="233"/>
      <c r="Y18" s="188">
        <f>IFERROR(IF($A18&gt;=1,(INDEX(STUDENT!$A$7:$FZ$26,$A18,MATCH(X$3,STUDENT!$A$2:$FZ$2,0))*X$5),0),0)</f>
        <v>0</v>
      </c>
      <c r="Z18" s="188">
        <f>IFERROR(IF($A18&gt;=1,(INDEX(STUDENT!$A$7:$FZ$26,$A18,MATCH(Y$3,STUDENT!$A$2:$FZ$2,0))*Y$5),0),0)</f>
        <v>0</v>
      </c>
      <c r="AA18" s="189">
        <f t="shared" si="134"/>
        <v>0</v>
      </c>
      <c r="AB18" s="190">
        <f>IFERROR(IF($A18&gt;=1,(INDEX(STUDENT!$A$7:$FZ$26,$A18,MATCH(AB$3,STUDENT!$A$2:$FZ$2,0))*AB$5),0),0)</f>
        <v>0</v>
      </c>
      <c r="AC18" s="191">
        <f>IFERROR(IF($A18&gt;=1,ROUND(((((INDEX(STUDENT!$A$7:$FZ$26,$A18,MATCH(Z$3,STUDENT!$A$2:$FZ$2,0))*Z$4)/1000)+((INDEX(STUDENT!$A$7:$FZ$26,$A18,MATCH(AA$3,STUDENT!$A$2:$FZ$2,0))*AA$4)/1000))*Z$5),0),0),0)</f>
        <v>0</v>
      </c>
      <c r="AD18" s="238"/>
      <c r="AE18" s="239"/>
      <c r="AF18" s="240"/>
      <c r="AG18" s="193">
        <f>IFERROR(IF($A18&gt;=1,(INDEX(STUDENT!$A$7:$FZ$26,$A18,MATCH(AF$3,STUDENT!$A$2:$FZ$2,0))*AF$5),0),0)</f>
        <v>0</v>
      </c>
      <c r="AH18" s="193">
        <f>IFERROR(IF($A18&gt;=1,(INDEX(STUDENT!$A$7:$FZ$26,$A18,MATCH(AG$3,STUDENT!$A$2:$FZ$2,0))*AG$5),0),0)</f>
        <v>0</v>
      </c>
      <c r="AI18" s="194">
        <f t="shared" si="135"/>
        <v>0</v>
      </c>
      <c r="AJ18" s="195">
        <f>IFERROR(IF($A18&gt;=1,(INDEX(STUDENT!$A$7:$FZ$26,$A18,MATCH(AJ$3,STUDENT!$A$2:$FZ$2,0))*AJ$5),0),0)</f>
        <v>0</v>
      </c>
      <c r="AK18" s="196">
        <f>IFERROR(IF($A18&gt;=1,ROUND(((((INDEX(STUDENT!$A$7:$FZ$26,$A18,MATCH(AH$3,STUDENT!$A$2:$FZ$2,0))*AH$4)/1000)+((INDEX(STUDENT!$A$7:$FZ$26,$A18,MATCH(AI$3,STUDENT!$A$2:$FZ$2,0))*AI$4)/1000))*AH$5),0),0),0)</f>
        <v>0</v>
      </c>
      <c r="AL18" s="245"/>
      <c r="AM18" s="246"/>
      <c r="AN18" s="247"/>
      <c r="AO18" s="200">
        <f>IFERROR(IF($A18&gt;=1,(INDEX(STUDENT!$A$7:$FZ$26,$A18,MATCH(AN$3,STUDENT!$A$2:$FZ$2,0))*AN$5),0),0)</f>
        <v>0</v>
      </c>
      <c r="AP18" s="200">
        <f>IFERROR(IF($A18&gt;=1,(INDEX(STUDENT!$A$7:$FZ$26,$A18,MATCH(AO$3,STUDENT!$A$2:$FZ$2,0))*AO$5),0),0)</f>
        <v>0</v>
      </c>
      <c r="AQ18" s="201">
        <f t="shared" si="136"/>
        <v>0</v>
      </c>
      <c r="AR18" s="202">
        <f>IFERROR(IF($A18&gt;=1,(INDEX(STUDENT!$A$7:$FZ$26,$A18,MATCH(AR$3,STUDENT!$A$2:$FZ$2,0))*AR$5),0),0)</f>
        <v>0</v>
      </c>
      <c r="AS18" s="203">
        <f>IFERROR(IF($A18&gt;=1,ROUND(((((INDEX(STUDENT!$A$7:$FZ$26,$A18,MATCH(AP$3,STUDENT!$A$2:$FZ$2,0))*AP$4)/1000)+((INDEX(STUDENT!$A$7:$FZ$26,$A18,MATCH(AQ$3,STUDENT!$A$2:$FZ$2,0))*AQ$4)/1000))*AP$5),0),0),0)</f>
        <v>0</v>
      </c>
      <c r="AT18" s="252"/>
      <c r="AU18" s="253"/>
      <c r="AV18" s="254"/>
      <c r="AW18" s="205">
        <f>IFERROR(IF($A18&gt;=1,(INDEX(STUDENT!$A$7:$FZ$26,$A18,MATCH(AV$3,STUDENT!$A$2:$FZ$2,0))*AV$5),0),0)</f>
        <v>0</v>
      </c>
      <c r="AX18" s="205">
        <f>IFERROR(IF($A18&gt;=1,(INDEX(STUDENT!$A$7:$FZ$26,$A18,MATCH(AW$3,STUDENT!$A$2:$FZ$2,0))*AW$5),0),0)</f>
        <v>0</v>
      </c>
      <c r="AY18" s="206">
        <f t="shared" si="137"/>
        <v>0</v>
      </c>
      <c r="AZ18" s="207">
        <f>IFERROR(IF($A18&gt;=1,(INDEX(STUDENT!$A$7:$FZ$26,$A18,MATCH(AZ$3,STUDENT!$A$2:$FZ$2,0))*AZ$5),0),0)</f>
        <v>0</v>
      </c>
      <c r="BA18" s="208">
        <f>IFERROR(IF($A18&gt;=1,ROUND(((((INDEX(STUDENT!$A$7:$FZ$26,$A18,MATCH(AX$3,STUDENT!$A$2:$FZ$2,0))*AX$4)/1000)+((INDEX(STUDENT!$A$7:$FZ$26,$A18,MATCH(AY$3,STUDENT!$A$2:$FZ$2,0))*AY$4)/1000))*AX$5),0),0),0)</f>
        <v>0</v>
      </c>
      <c r="BB18" s="217"/>
      <c r="BC18" s="218"/>
      <c r="BD18" s="219"/>
      <c r="BE18" s="178">
        <f>IFERROR(IF($A18&gt;=1,(INDEX(STUDENT!$A$7:$FZ$26,$A18,MATCH(BD$3,STUDENT!$A$2:$FZ$2,0))*BD$5),0),0)</f>
        <v>0</v>
      </c>
      <c r="BF18" s="178">
        <f>IFERROR(IF($A18&gt;=1,(INDEX(STUDENT!$A$7:$FZ$26,$A18,MATCH(BE$3,STUDENT!$A$2:$FZ$2,0))*BE$5),0),0)</f>
        <v>0</v>
      </c>
      <c r="BG18" s="179">
        <f t="shared" si="147"/>
        <v>0</v>
      </c>
      <c r="BH18" s="180">
        <f>IFERROR(IF($A18&gt;=1,(INDEX(STUDENT!$A$7:$FZ$26,$A18,MATCH(BH$3,STUDENT!$A$2:$FZ$2,0))*BH$5),0),0)</f>
        <v>0</v>
      </c>
      <c r="BI18" s="181">
        <f>IFERROR(IF($A18&gt;=1,ROUND(((((INDEX(STUDENT!$A$7:$FZ$26,$A18,MATCH(BF$3,STUDENT!$A$2:$FZ$2,0))*BF$4)/1000)+((INDEX(STUDENT!$A$7:$FZ$26,$A18,MATCH(BG$3,STUDENT!$A$2:$FZ$2,0))*BG$4)/1000))*BF$5),0),0),0)</f>
        <v>0</v>
      </c>
      <c r="BJ18" s="224"/>
      <c r="BK18" s="225"/>
      <c r="BL18" s="226"/>
      <c r="BM18" s="183">
        <f>IFERROR(IF($A18&gt;=1,(INDEX(STUDENT!$A$7:$FZ$26,$A18,MATCH(BL$3,STUDENT!$A$2:$FZ$2,0))*BL$5),0),0)</f>
        <v>0</v>
      </c>
      <c r="BN18" s="183">
        <f>IFERROR(IF($A18&gt;=1,(INDEX(STUDENT!$A$7:$FZ$26,$A18,MATCH(BM$3,STUDENT!$A$2:$FZ$2,0))*BM$5),0),0)</f>
        <v>0</v>
      </c>
      <c r="BO18" s="184">
        <f t="shared" si="148"/>
        <v>0</v>
      </c>
      <c r="BP18" s="185">
        <f>IFERROR(IF($A18&gt;=1,(INDEX(STUDENT!$A$7:$FZ$26,$A18,MATCH(BP$3,STUDENT!$A$2:$FZ$2,0))*BP$5),0),0)</f>
        <v>0</v>
      </c>
      <c r="BQ18" s="186">
        <f>IFERROR(IF($A18&gt;=1,ROUND(((((INDEX(STUDENT!$A$7:$FZ$26,$A18,MATCH(BN$3,STUDENT!$A$2:$FZ$2,0))*BN$4)/1000)+((INDEX(STUDENT!$A$7:$FZ$26,$A18,MATCH(BO$3,STUDENT!$A$2:$FZ$2,0))*BO$4)/1000))*BN$5),0),0),0)</f>
        <v>0</v>
      </c>
      <c r="BR18" s="231"/>
      <c r="BS18" s="232"/>
      <c r="BT18" s="233"/>
      <c r="BU18" s="188">
        <f>IFERROR(IF($A18&gt;=1,(INDEX(STUDENT!$A$7:$FZ$26,$A18,MATCH(BT$3,STUDENT!$A$2:$FZ$2,0))*BT$5),0),0)</f>
        <v>0</v>
      </c>
      <c r="BV18" s="188">
        <f>IFERROR(IF($A18&gt;=1,(INDEX(STUDENT!$A$7:$FZ$26,$A18,MATCH(BU$3,STUDENT!$A$2:$FZ$2,0))*BU$5),0),0)</f>
        <v>0</v>
      </c>
      <c r="BW18" s="189">
        <f t="shared" si="138"/>
        <v>0</v>
      </c>
      <c r="BX18" s="190">
        <f>IFERROR(IF($A18&gt;=1,(INDEX(STUDENT!$A$7:$FZ$26,$A18,MATCH(BX$3,STUDENT!$A$2:$FZ$2,0))*BX$5),0),0)</f>
        <v>0</v>
      </c>
      <c r="BY18" s="191">
        <f>IFERROR(IF($A18&gt;=1,ROUND(((((INDEX(STUDENT!$A$7:$FZ$26,$A18,MATCH(BV$3,STUDENT!$A$2:$FZ$2,0))*BV$4)/1000)+((INDEX(STUDENT!$A$7:$FZ$26,$A18,MATCH(BW$3,STUDENT!$A$2:$FZ$2,0))*BW$4)/1000))*BV$5),0),0),0)</f>
        <v>0</v>
      </c>
      <c r="BZ18" s="238"/>
      <c r="CA18" s="239"/>
      <c r="CB18" s="240"/>
      <c r="CC18" s="193">
        <f>IFERROR(IF($A18&gt;=1,(INDEX(STUDENT!$A$7:$FZ$26,$A18,MATCH(CB$3,STUDENT!$A$2:$FZ$2,0))*CB$5),0),0)</f>
        <v>0</v>
      </c>
      <c r="CD18" s="193">
        <f>IFERROR(IF($A18&gt;=1,(INDEX(STUDENT!$A$7:$FZ$26,$A18,MATCH(CC$3,STUDENT!$A$2:$FZ$2,0))*CC$5),0),0)</f>
        <v>0</v>
      </c>
      <c r="CE18" s="194">
        <f t="shared" si="139"/>
        <v>0</v>
      </c>
      <c r="CF18" s="195">
        <f>IFERROR(IF($A18&gt;=1,(INDEX(STUDENT!$A$7:$FZ$26,$A18,MATCH(CF$3,STUDENT!$A$2:$FZ$2,0))*CF$5),0),0)</f>
        <v>0</v>
      </c>
      <c r="CG18" s="196">
        <f>IFERROR(IF($A18&gt;=1,ROUND(((((INDEX(STUDENT!$A$7:$FZ$26,$A18,MATCH(CD$3,STUDENT!$A$2:$FZ$2,0))*CD$4)/1000)+((INDEX(STUDENT!$A$7:$FZ$26,$A18,MATCH(CE$3,STUDENT!$A$2:$FZ$2,0))*CE$4)/1000))*CD$5),0),0),0)</f>
        <v>0</v>
      </c>
      <c r="CH18" s="245"/>
      <c r="CI18" s="246"/>
      <c r="CJ18" s="247"/>
      <c r="CK18" s="200">
        <f>IFERROR(IF($A18&gt;=1,(INDEX(STUDENT!$A$7:$FZ$26,$A18,MATCH(CJ$3,STUDENT!$A$2:$FZ$2,0))*CJ$5),0),0)</f>
        <v>0</v>
      </c>
      <c r="CL18" s="200">
        <f>IFERROR(IF($A18&gt;=1,(INDEX(STUDENT!$A$7:$FZ$26,$A18,MATCH(CK$3,STUDENT!$A$2:$FZ$2,0))*CK$5),0),0)</f>
        <v>0</v>
      </c>
      <c r="CM18" s="201">
        <f t="shared" si="140"/>
        <v>0</v>
      </c>
      <c r="CN18" s="202">
        <f>IFERROR(IF($A18&gt;=1,(INDEX(STUDENT!$A$7:$FZ$26,$A18,MATCH(CN$3,STUDENT!$A$2:$FZ$2,0))*CN$5),0),0)</f>
        <v>0</v>
      </c>
      <c r="CO18" s="203">
        <f>IFERROR(IF($A18&gt;=1,ROUND(((((INDEX(STUDENT!$A$7:$FZ$26,$A18,MATCH(CL$3,STUDENT!$A$2:$FZ$2,0))*CL$4)/1000)+((INDEX(STUDENT!$A$7:$FZ$26,$A18,MATCH(CM$3,STUDENT!$A$2:$FZ$2,0))*CM$4)/1000))*CL$5),0),0),0)</f>
        <v>0</v>
      </c>
      <c r="CP18" s="252"/>
      <c r="CQ18" s="253"/>
      <c r="CR18" s="254"/>
      <c r="CS18" s="205">
        <f>IFERROR(IF($A18&gt;=1,(INDEX(STUDENT!$A$7:$FZ$26,$A18,MATCH(CR$3,STUDENT!$A$2:$FZ$2,0))*CR$5),0),0)</f>
        <v>0</v>
      </c>
      <c r="CT18" s="205">
        <f>IFERROR(IF($A18&gt;=1,(INDEX(STUDENT!$A$7:$FZ$26,$A18,MATCH(CS$3,STUDENT!$A$2:$FZ$2,0))*CS$5),0),0)</f>
        <v>0</v>
      </c>
      <c r="CU18" s="206">
        <f t="shared" si="141"/>
        <v>0</v>
      </c>
      <c r="CV18" s="207">
        <f>IFERROR(IF($A18&gt;=1,(INDEX(STUDENT!$A$7:$FZ$26,$A18,MATCH(CV$3,STUDENT!$A$2:$FZ$2,0))*CV$5),0),0)</f>
        <v>0</v>
      </c>
      <c r="CW18" s="208">
        <f>IFERROR(IF($A18&gt;=1,ROUND(((((INDEX(STUDENT!$A$7:$FZ$26,$A18,MATCH(CT$3,STUDENT!$A$2:$FZ$2,0))*CT$4)/1000)+((INDEX(STUDENT!$A$7:$FZ$26,$A18,MATCH(CU$3,STUDENT!$A$2:$FZ$2,0))*CU$4)/1000))*CT$5),0),0),0)</f>
        <v>0</v>
      </c>
      <c r="CX18" s="209">
        <f t="shared" si="149"/>
        <v>0</v>
      </c>
      <c r="CY18" s="32">
        <f t="shared" si="150"/>
        <v>0</v>
      </c>
      <c r="CZ18" s="32">
        <f t="shared" si="142"/>
        <v>0</v>
      </c>
      <c r="DA18" s="32">
        <f t="shared" si="142"/>
        <v>0</v>
      </c>
      <c r="DB18" s="32">
        <f t="shared" si="151"/>
        <v>0</v>
      </c>
      <c r="DC18" s="32">
        <f t="shared" si="143"/>
        <v>0</v>
      </c>
      <c r="DD18" s="32">
        <f t="shared" si="143"/>
        <v>0</v>
      </c>
      <c r="DE18" s="32">
        <f t="shared" si="143"/>
        <v>0</v>
      </c>
      <c r="DF18" s="32">
        <f t="shared" si="143"/>
        <v>0</v>
      </c>
      <c r="DG18" s="32">
        <f t="shared" si="143"/>
        <v>0</v>
      </c>
      <c r="DH18" s="32">
        <f t="shared" si="143"/>
        <v>0</v>
      </c>
      <c r="DI18" s="32">
        <f t="shared" si="143"/>
        <v>0</v>
      </c>
      <c r="DJ18" s="32">
        <f t="shared" si="143"/>
        <v>0</v>
      </c>
      <c r="DK18" s="32">
        <f t="shared" si="143"/>
        <v>0</v>
      </c>
      <c r="DL18" s="32">
        <f t="shared" si="143"/>
        <v>0</v>
      </c>
      <c r="DM18" s="32">
        <f t="shared" si="143"/>
        <v>0</v>
      </c>
      <c r="DN18" s="32">
        <f t="shared" si="143"/>
        <v>0</v>
      </c>
      <c r="DO18" s="32">
        <f t="shared" si="143"/>
        <v>0</v>
      </c>
      <c r="DP18" s="32">
        <f t="shared" si="143"/>
        <v>0</v>
      </c>
      <c r="DQ18" s="32">
        <f t="shared" si="143"/>
        <v>0</v>
      </c>
      <c r="DR18" s="32">
        <f t="shared" si="143"/>
        <v>0</v>
      </c>
      <c r="DS18" s="32">
        <f t="shared" si="143"/>
        <v>0</v>
      </c>
      <c r="DT18" s="32">
        <f t="shared" si="143"/>
        <v>0</v>
      </c>
      <c r="DU18" s="32">
        <f t="shared" si="143"/>
        <v>0</v>
      </c>
      <c r="DV18" s="32">
        <f t="shared" si="143"/>
        <v>0</v>
      </c>
      <c r="DW18" s="32">
        <f t="shared" si="143"/>
        <v>0</v>
      </c>
      <c r="DX18" s="32">
        <f t="shared" si="143"/>
        <v>0</v>
      </c>
      <c r="DY18" s="32">
        <f t="shared" si="143"/>
        <v>0</v>
      </c>
      <c r="DZ18" s="32">
        <f t="shared" si="143"/>
        <v>0</v>
      </c>
      <c r="EA18" s="32">
        <f t="shared" si="143"/>
        <v>0</v>
      </c>
      <c r="EB18" s="32">
        <f t="shared" si="143"/>
        <v>0</v>
      </c>
      <c r="EC18" s="32">
        <f t="shared" si="143"/>
        <v>0</v>
      </c>
      <c r="ED18" s="32">
        <f t="shared" si="143"/>
        <v>0</v>
      </c>
      <c r="EE18" s="32">
        <f t="shared" si="143"/>
        <v>0</v>
      </c>
      <c r="EF18" s="32">
        <f t="shared" si="143"/>
        <v>0</v>
      </c>
      <c r="EG18" s="32">
        <f t="shared" si="143"/>
        <v>0</v>
      </c>
      <c r="EH18" s="32">
        <f t="shared" si="143"/>
        <v>0</v>
      </c>
      <c r="EI18" s="32">
        <f t="shared" ca="1" si="152"/>
        <v>0</v>
      </c>
      <c r="EJ18" s="32">
        <f t="shared" ca="1" si="153"/>
        <v>0</v>
      </c>
      <c r="EK18" s="32">
        <f t="shared" ca="1" si="154"/>
        <v>0</v>
      </c>
      <c r="EL18" s="32">
        <f t="shared" ca="1" si="155"/>
        <v>0</v>
      </c>
      <c r="EM18" s="32">
        <f t="shared" ca="1" si="156"/>
        <v>0</v>
      </c>
      <c r="EN18" s="32">
        <f t="shared" ca="1" si="157"/>
        <v>0</v>
      </c>
      <c r="EO18" s="32">
        <f t="shared" ca="1" si="158"/>
        <v>0</v>
      </c>
      <c r="EP18" s="32">
        <f t="shared" ca="1" si="159"/>
        <v>0</v>
      </c>
      <c r="EQ18" s="32">
        <f t="shared" ca="1" si="160"/>
        <v>0</v>
      </c>
      <c r="ER18" s="32">
        <f t="shared" ref="ER18:ER34" ca="1" si="163">IFERROR(IF($EM$2&gt;=$EK$3,EO18+SUMIFS($F18:$CW18,$F$9:$CW$9,$EL$2,$F$8:$CW$8,$EM$4),0),0)</f>
        <v>0</v>
      </c>
      <c r="ES18" s="32">
        <f t="shared" ca="1" si="161"/>
        <v>0</v>
      </c>
      <c r="ET18" s="32">
        <f t="shared" ca="1" si="162"/>
        <v>0</v>
      </c>
    </row>
    <row r="19" spans="1:150" ht="20.100000000000001" customHeight="1">
      <c r="A19" s="67">
        <f>PROFLE!A7</f>
        <v>0</v>
      </c>
      <c r="B19" s="68">
        <f>PROFLE!B7</f>
        <v>0</v>
      </c>
      <c r="C19" s="216"/>
      <c r="D19" s="216"/>
      <c r="E19" s="216"/>
      <c r="F19" s="219"/>
      <c r="G19" s="218"/>
      <c r="H19" s="219"/>
      <c r="I19" s="178">
        <f>IFERROR(IF($A19&gt;=1,(INDEX(STUDENT!$A$7:$FZ$26,$A19,MATCH(H$3,STUDENT!$A$2:$FZ$2,0))*H$5),0),0)</f>
        <v>0</v>
      </c>
      <c r="J19" s="178">
        <f>IFERROR(IF($A19&gt;=1,(INDEX(STUDENT!$A$7:$FZ$26,$A19,MATCH(I$3,STUDENT!$A$2:$FZ$2,0))*I$5),0),0)</f>
        <v>0</v>
      </c>
      <c r="K19" s="179">
        <f t="shared" si="145"/>
        <v>0</v>
      </c>
      <c r="L19" s="180">
        <f>IFERROR(IF($A19&gt;=1,(INDEX(STUDENT!$A$7:$FZ$26,$A19,MATCH(L$3,STUDENT!$A$2:$FZ$2,0))*L$5),0),0)</f>
        <v>0</v>
      </c>
      <c r="M19" s="181">
        <f>IFERROR(IF($A19&gt;=1,ROUND(((((INDEX(STUDENT!$A$7:$FZ$26,$A19,MATCH(J$3,STUDENT!$A$2:$FZ$2,0))*J$4)/1000)+((INDEX(STUDENT!$A$7:$FZ$26,$A19,MATCH(K$3,STUDENT!$A$2:$FZ$2,0))*K$4)/1000))*J$5),0),0),0)</f>
        <v>0</v>
      </c>
      <c r="N19" s="226"/>
      <c r="O19" s="225"/>
      <c r="P19" s="226"/>
      <c r="Q19" s="183">
        <f>IFERROR(IF($A19&gt;=1,(INDEX(STUDENT!$A$7:$FZ$26,$A19,MATCH(P$3,STUDENT!$A$2:$FZ$2,0))*P$5),0),0)</f>
        <v>0</v>
      </c>
      <c r="R19" s="183">
        <f>IFERROR(IF($A19&gt;=1,(INDEX(STUDENT!$A$7:$FZ$26,$A19,MATCH(Q$3,STUDENT!$A$2:$FZ$2,0))*Q$5),0),0)</f>
        <v>0</v>
      </c>
      <c r="S19" s="184">
        <f t="shared" si="146"/>
        <v>0</v>
      </c>
      <c r="T19" s="185">
        <f>IFERROR(IF($A19&gt;=1,(INDEX(STUDENT!$A$7:$FZ$26,$A19,MATCH(T$3,STUDENT!$A$2:$FZ$2,0))*T$5),0),0)</f>
        <v>0</v>
      </c>
      <c r="U19" s="186">
        <f>IFERROR(IF($A19&gt;=1,ROUND(((((INDEX(STUDENT!$A$7:$FZ$26,$A19,MATCH(R$3,STUDENT!$A$2:$FZ$2,0))*R$4)/1000)+((INDEX(STUDENT!$A$7:$FZ$26,$A19,MATCH(S$3,STUDENT!$A$2:$FZ$2,0))*S$4)/1000))*R$5),0),0),0)</f>
        <v>0</v>
      </c>
      <c r="V19" s="233"/>
      <c r="W19" s="232"/>
      <c r="X19" s="233"/>
      <c r="Y19" s="188">
        <f>IFERROR(IF($A19&gt;=1,(INDEX(STUDENT!$A$7:$FZ$26,$A19,MATCH(X$3,STUDENT!$A$2:$FZ$2,0))*X$5),0),0)</f>
        <v>0</v>
      </c>
      <c r="Z19" s="188">
        <f>IFERROR(IF($A19&gt;=1,(INDEX(STUDENT!$A$7:$FZ$26,$A19,MATCH(Y$3,STUDENT!$A$2:$FZ$2,0))*Y$5),0),0)</f>
        <v>0</v>
      </c>
      <c r="AA19" s="189">
        <f t="shared" si="134"/>
        <v>0</v>
      </c>
      <c r="AB19" s="190">
        <f>IFERROR(IF($A19&gt;=1,(INDEX(STUDENT!$A$7:$FZ$26,$A19,MATCH(AB$3,STUDENT!$A$2:$FZ$2,0))*AB$5),0),0)</f>
        <v>0</v>
      </c>
      <c r="AC19" s="191">
        <f>IFERROR(IF($A19&gt;=1,ROUND(((((INDEX(STUDENT!$A$7:$FZ$26,$A19,MATCH(Z$3,STUDENT!$A$2:$FZ$2,0))*Z$4)/1000)+((INDEX(STUDENT!$A$7:$FZ$26,$A19,MATCH(AA$3,STUDENT!$A$2:$FZ$2,0))*AA$4)/1000))*Z$5),0),0),0)</f>
        <v>0</v>
      </c>
      <c r="AD19" s="240"/>
      <c r="AE19" s="239"/>
      <c r="AF19" s="240"/>
      <c r="AG19" s="193">
        <f>IFERROR(IF($A19&gt;=1,(INDEX(STUDENT!$A$7:$FZ$26,$A19,MATCH(AF$3,STUDENT!$A$2:$FZ$2,0))*AF$5),0),0)</f>
        <v>0</v>
      </c>
      <c r="AH19" s="193">
        <f>IFERROR(IF($A19&gt;=1,(INDEX(STUDENT!$A$7:$FZ$26,$A19,MATCH(AG$3,STUDENT!$A$2:$FZ$2,0))*AG$5),0),0)</f>
        <v>0</v>
      </c>
      <c r="AI19" s="194">
        <f t="shared" si="135"/>
        <v>0</v>
      </c>
      <c r="AJ19" s="195">
        <f>IFERROR(IF($A19&gt;=1,(INDEX(STUDENT!$A$7:$FZ$26,$A19,MATCH(AJ$3,STUDENT!$A$2:$FZ$2,0))*AJ$5),0),0)</f>
        <v>0</v>
      </c>
      <c r="AK19" s="196">
        <f>IFERROR(IF($A19&gt;=1,ROUND(((((INDEX(STUDENT!$A$7:$FZ$26,$A19,MATCH(AH$3,STUDENT!$A$2:$FZ$2,0))*AH$4)/1000)+((INDEX(STUDENT!$A$7:$FZ$26,$A19,MATCH(AI$3,STUDENT!$A$2:$FZ$2,0))*AI$4)/1000))*AH$5),0),0),0)</f>
        <v>0</v>
      </c>
      <c r="AL19" s="247"/>
      <c r="AM19" s="246"/>
      <c r="AN19" s="247"/>
      <c r="AO19" s="200">
        <f>IFERROR(IF($A19&gt;=1,(INDEX(STUDENT!$A$7:$FZ$26,$A19,MATCH(AN$3,STUDENT!$A$2:$FZ$2,0))*AN$5),0),0)</f>
        <v>0</v>
      </c>
      <c r="AP19" s="200">
        <f>IFERROR(IF($A19&gt;=1,(INDEX(STUDENT!$A$7:$FZ$26,$A19,MATCH(AO$3,STUDENT!$A$2:$FZ$2,0))*AO$5),0),0)</f>
        <v>0</v>
      </c>
      <c r="AQ19" s="201">
        <f t="shared" si="136"/>
        <v>0</v>
      </c>
      <c r="AR19" s="202">
        <f>IFERROR(IF($A19&gt;=1,(INDEX(STUDENT!$A$7:$FZ$26,$A19,MATCH(AR$3,STUDENT!$A$2:$FZ$2,0))*AR$5),0),0)</f>
        <v>0</v>
      </c>
      <c r="AS19" s="203">
        <f>IFERROR(IF($A19&gt;=1,ROUND(((((INDEX(STUDENT!$A$7:$FZ$26,$A19,MATCH(AP$3,STUDENT!$A$2:$FZ$2,0))*AP$4)/1000)+((INDEX(STUDENT!$A$7:$FZ$26,$A19,MATCH(AQ$3,STUDENT!$A$2:$FZ$2,0))*AQ$4)/1000))*AP$5),0),0),0)</f>
        <v>0</v>
      </c>
      <c r="AT19" s="254"/>
      <c r="AU19" s="253"/>
      <c r="AV19" s="254"/>
      <c r="AW19" s="205">
        <f>IFERROR(IF($A19&gt;=1,(INDEX(STUDENT!$A$7:$FZ$26,$A19,MATCH(AV$3,STUDENT!$A$2:$FZ$2,0))*AV$5),0),0)</f>
        <v>0</v>
      </c>
      <c r="AX19" s="205">
        <f>IFERROR(IF($A19&gt;=1,(INDEX(STUDENT!$A$7:$FZ$26,$A19,MATCH(AW$3,STUDENT!$A$2:$FZ$2,0))*AW$5),0),0)</f>
        <v>0</v>
      </c>
      <c r="AY19" s="206">
        <f t="shared" si="137"/>
        <v>0</v>
      </c>
      <c r="AZ19" s="207">
        <f>IFERROR(IF($A19&gt;=1,(INDEX(STUDENT!$A$7:$FZ$26,$A19,MATCH(AZ$3,STUDENT!$A$2:$FZ$2,0))*AZ$5),0),0)</f>
        <v>0</v>
      </c>
      <c r="BA19" s="208">
        <f>IFERROR(IF($A19&gt;=1,ROUND(((((INDEX(STUDENT!$A$7:$FZ$26,$A19,MATCH(AX$3,STUDENT!$A$2:$FZ$2,0))*AX$4)/1000)+((INDEX(STUDENT!$A$7:$FZ$26,$A19,MATCH(AY$3,STUDENT!$A$2:$FZ$2,0))*AY$4)/1000))*AX$5),0),0),0)</f>
        <v>0</v>
      </c>
      <c r="BB19" s="219"/>
      <c r="BC19" s="218"/>
      <c r="BD19" s="219"/>
      <c r="BE19" s="178">
        <f>IFERROR(IF($A19&gt;=1,(INDEX(STUDENT!$A$7:$FZ$26,$A19,MATCH(BD$3,STUDENT!$A$2:$FZ$2,0))*BD$5),0),0)</f>
        <v>0</v>
      </c>
      <c r="BF19" s="178">
        <f>IFERROR(IF($A19&gt;=1,(INDEX(STUDENT!$A$7:$FZ$26,$A19,MATCH(BE$3,STUDENT!$A$2:$FZ$2,0))*BE$5),0),0)</f>
        <v>0</v>
      </c>
      <c r="BG19" s="179">
        <f t="shared" si="147"/>
        <v>0</v>
      </c>
      <c r="BH19" s="180">
        <f>IFERROR(IF($A19&gt;=1,(INDEX(STUDENT!$A$7:$FZ$26,$A19,MATCH(BH$3,STUDENT!$A$2:$FZ$2,0))*BH$5),0),0)</f>
        <v>0</v>
      </c>
      <c r="BI19" s="181">
        <f>IFERROR(IF($A19&gt;=1,ROUND(((((INDEX(STUDENT!$A$7:$FZ$26,$A19,MATCH(BF$3,STUDENT!$A$2:$FZ$2,0))*BF$4)/1000)+((INDEX(STUDENT!$A$7:$FZ$26,$A19,MATCH(BG$3,STUDENT!$A$2:$FZ$2,0))*BG$4)/1000))*BF$5),0),0),0)</f>
        <v>0</v>
      </c>
      <c r="BJ19" s="226"/>
      <c r="BK19" s="225"/>
      <c r="BL19" s="226"/>
      <c r="BM19" s="183">
        <f>IFERROR(IF($A19&gt;=1,(INDEX(STUDENT!$A$7:$FZ$26,$A19,MATCH(BL$3,STUDENT!$A$2:$FZ$2,0))*BL$5),0),0)</f>
        <v>0</v>
      </c>
      <c r="BN19" s="183">
        <f>IFERROR(IF($A19&gt;=1,(INDEX(STUDENT!$A$7:$FZ$26,$A19,MATCH(BM$3,STUDENT!$A$2:$FZ$2,0))*BM$5),0),0)</f>
        <v>0</v>
      </c>
      <c r="BO19" s="184">
        <f t="shared" si="148"/>
        <v>0</v>
      </c>
      <c r="BP19" s="185">
        <f>IFERROR(IF($A19&gt;=1,(INDEX(STUDENT!$A$7:$FZ$26,$A19,MATCH(BP$3,STUDENT!$A$2:$FZ$2,0))*BP$5),0),0)</f>
        <v>0</v>
      </c>
      <c r="BQ19" s="186">
        <f>IFERROR(IF($A19&gt;=1,ROUND(((((INDEX(STUDENT!$A$7:$FZ$26,$A19,MATCH(BN$3,STUDENT!$A$2:$FZ$2,0))*BN$4)/1000)+((INDEX(STUDENT!$A$7:$FZ$26,$A19,MATCH(BO$3,STUDENT!$A$2:$FZ$2,0))*BO$4)/1000))*BN$5),0),0),0)</f>
        <v>0</v>
      </c>
      <c r="BR19" s="233"/>
      <c r="BS19" s="232"/>
      <c r="BT19" s="233"/>
      <c r="BU19" s="188">
        <f>IFERROR(IF($A19&gt;=1,(INDEX(STUDENT!$A$7:$FZ$26,$A19,MATCH(BT$3,STUDENT!$A$2:$FZ$2,0))*BT$5),0),0)</f>
        <v>0</v>
      </c>
      <c r="BV19" s="188">
        <f>IFERROR(IF($A19&gt;=1,(INDEX(STUDENT!$A$7:$FZ$26,$A19,MATCH(BU$3,STUDENT!$A$2:$FZ$2,0))*BU$5),0),0)</f>
        <v>0</v>
      </c>
      <c r="BW19" s="189">
        <f t="shared" si="138"/>
        <v>0</v>
      </c>
      <c r="BX19" s="190">
        <f>IFERROR(IF($A19&gt;=1,(INDEX(STUDENT!$A$7:$FZ$26,$A19,MATCH(BX$3,STUDENT!$A$2:$FZ$2,0))*BX$5),0),0)</f>
        <v>0</v>
      </c>
      <c r="BY19" s="191">
        <f>IFERROR(IF($A19&gt;=1,ROUND(((((INDEX(STUDENT!$A$7:$FZ$26,$A19,MATCH(BV$3,STUDENT!$A$2:$FZ$2,0))*BV$4)/1000)+((INDEX(STUDENT!$A$7:$FZ$26,$A19,MATCH(BW$3,STUDENT!$A$2:$FZ$2,0))*BW$4)/1000))*BV$5),0),0),0)</f>
        <v>0</v>
      </c>
      <c r="BZ19" s="240"/>
      <c r="CA19" s="239"/>
      <c r="CB19" s="240"/>
      <c r="CC19" s="193">
        <f>IFERROR(IF($A19&gt;=1,(INDEX(STUDENT!$A$7:$FZ$26,$A19,MATCH(CB$3,STUDENT!$A$2:$FZ$2,0))*CB$5),0),0)</f>
        <v>0</v>
      </c>
      <c r="CD19" s="193">
        <f>IFERROR(IF($A19&gt;=1,(INDEX(STUDENT!$A$7:$FZ$26,$A19,MATCH(CC$3,STUDENT!$A$2:$FZ$2,0))*CC$5),0),0)</f>
        <v>0</v>
      </c>
      <c r="CE19" s="194">
        <f t="shared" si="139"/>
        <v>0</v>
      </c>
      <c r="CF19" s="195">
        <f>IFERROR(IF($A19&gt;=1,(INDEX(STUDENT!$A$7:$FZ$26,$A19,MATCH(CF$3,STUDENT!$A$2:$FZ$2,0))*CF$5),0),0)</f>
        <v>0</v>
      </c>
      <c r="CG19" s="196">
        <f>IFERROR(IF($A19&gt;=1,ROUND(((((INDEX(STUDENT!$A$7:$FZ$26,$A19,MATCH(CD$3,STUDENT!$A$2:$FZ$2,0))*CD$4)/1000)+((INDEX(STUDENT!$A$7:$FZ$26,$A19,MATCH(CE$3,STUDENT!$A$2:$FZ$2,0))*CE$4)/1000))*CD$5),0),0),0)</f>
        <v>0</v>
      </c>
      <c r="CH19" s="247"/>
      <c r="CI19" s="246"/>
      <c r="CJ19" s="247"/>
      <c r="CK19" s="200">
        <f>IFERROR(IF($A19&gt;=1,(INDEX(STUDENT!$A$7:$FZ$26,$A19,MATCH(CJ$3,STUDENT!$A$2:$FZ$2,0))*CJ$5),0),0)</f>
        <v>0</v>
      </c>
      <c r="CL19" s="200">
        <f>IFERROR(IF($A19&gt;=1,(INDEX(STUDENT!$A$7:$FZ$26,$A19,MATCH(CK$3,STUDENT!$A$2:$FZ$2,0))*CK$5),0),0)</f>
        <v>0</v>
      </c>
      <c r="CM19" s="201">
        <f t="shared" si="140"/>
        <v>0</v>
      </c>
      <c r="CN19" s="202">
        <f>IFERROR(IF($A19&gt;=1,(INDEX(STUDENT!$A$7:$FZ$26,$A19,MATCH(CN$3,STUDENT!$A$2:$FZ$2,0))*CN$5),0),0)</f>
        <v>0</v>
      </c>
      <c r="CO19" s="203">
        <f>IFERROR(IF($A19&gt;=1,ROUND(((((INDEX(STUDENT!$A$7:$FZ$26,$A19,MATCH(CL$3,STUDENT!$A$2:$FZ$2,0))*CL$4)/1000)+((INDEX(STUDENT!$A$7:$FZ$26,$A19,MATCH(CM$3,STUDENT!$A$2:$FZ$2,0))*CM$4)/1000))*CL$5),0),0),0)</f>
        <v>0</v>
      </c>
      <c r="CP19" s="254"/>
      <c r="CQ19" s="253"/>
      <c r="CR19" s="254"/>
      <c r="CS19" s="205">
        <f>IFERROR(IF($A19&gt;=1,(INDEX(STUDENT!$A$7:$FZ$26,$A19,MATCH(CR$3,STUDENT!$A$2:$FZ$2,0))*CR$5),0),0)</f>
        <v>0</v>
      </c>
      <c r="CT19" s="205">
        <f>IFERROR(IF($A19&gt;=1,(INDEX(STUDENT!$A$7:$FZ$26,$A19,MATCH(CS$3,STUDENT!$A$2:$FZ$2,0))*CS$5),0),0)</f>
        <v>0</v>
      </c>
      <c r="CU19" s="206">
        <f t="shared" si="141"/>
        <v>0</v>
      </c>
      <c r="CV19" s="207">
        <f>IFERROR(IF($A19&gt;=1,(INDEX(STUDENT!$A$7:$FZ$26,$A19,MATCH(CV$3,STUDENT!$A$2:$FZ$2,0))*CV$5),0),0)</f>
        <v>0</v>
      </c>
      <c r="CW19" s="208">
        <f>IFERROR(IF($A19&gt;=1,ROUND(((((INDEX(STUDENT!$A$7:$FZ$26,$A19,MATCH(CT$3,STUDENT!$A$2:$FZ$2,0))*CT$4)/1000)+((INDEX(STUDENT!$A$7:$FZ$26,$A19,MATCH(CU$3,STUDENT!$A$2:$FZ$2,0))*CU$4)/1000))*CT$5),0),0),0)</f>
        <v>0</v>
      </c>
      <c r="CX19" s="209">
        <f t="shared" si="149"/>
        <v>0</v>
      </c>
      <c r="CY19" s="32">
        <f t="shared" si="150"/>
        <v>0</v>
      </c>
      <c r="CZ19" s="32">
        <f t="shared" si="142"/>
        <v>0</v>
      </c>
      <c r="DA19" s="32">
        <f t="shared" si="142"/>
        <v>0</v>
      </c>
      <c r="DB19" s="32">
        <f t="shared" si="151"/>
        <v>0</v>
      </c>
      <c r="DC19" s="32">
        <f t="shared" si="143"/>
        <v>0</v>
      </c>
      <c r="DD19" s="32">
        <f t="shared" si="143"/>
        <v>0</v>
      </c>
      <c r="DE19" s="32">
        <f t="shared" si="143"/>
        <v>0</v>
      </c>
      <c r="DF19" s="32">
        <f t="shared" si="143"/>
        <v>0</v>
      </c>
      <c r="DG19" s="32">
        <f t="shared" si="143"/>
        <v>0</v>
      </c>
      <c r="DH19" s="32">
        <f t="shared" si="143"/>
        <v>0</v>
      </c>
      <c r="DI19" s="32">
        <f t="shared" si="143"/>
        <v>0</v>
      </c>
      <c r="DJ19" s="32">
        <f t="shared" si="143"/>
        <v>0</v>
      </c>
      <c r="DK19" s="32">
        <f t="shared" si="143"/>
        <v>0</v>
      </c>
      <c r="DL19" s="32">
        <f t="shared" si="143"/>
        <v>0</v>
      </c>
      <c r="DM19" s="32">
        <f t="shared" si="143"/>
        <v>0</v>
      </c>
      <c r="DN19" s="32">
        <f t="shared" si="143"/>
        <v>0</v>
      </c>
      <c r="DO19" s="32">
        <f t="shared" si="143"/>
        <v>0</v>
      </c>
      <c r="DP19" s="32">
        <f t="shared" si="143"/>
        <v>0</v>
      </c>
      <c r="DQ19" s="32">
        <f t="shared" si="143"/>
        <v>0</v>
      </c>
      <c r="DR19" s="32">
        <f t="shared" si="143"/>
        <v>0</v>
      </c>
      <c r="DS19" s="32">
        <f t="shared" si="143"/>
        <v>0</v>
      </c>
      <c r="DT19" s="32">
        <f t="shared" si="143"/>
        <v>0</v>
      </c>
      <c r="DU19" s="32">
        <f t="shared" si="143"/>
        <v>0</v>
      </c>
      <c r="DV19" s="32">
        <f t="shared" si="143"/>
        <v>0</v>
      </c>
      <c r="DW19" s="32">
        <f t="shared" si="143"/>
        <v>0</v>
      </c>
      <c r="DX19" s="32">
        <f t="shared" si="143"/>
        <v>0</v>
      </c>
      <c r="DY19" s="32">
        <f t="shared" si="143"/>
        <v>0</v>
      </c>
      <c r="DZ19" s="32">
        <f t="shared" si="143"/>
        <v>0</v>
      </c>
      <c r="EA19" s="32">
        <f t="shared" si="143"/>
        <v>0</v>
      </c>
      <c r="EB19" s="32">
        <f t="shared" si="143"/>
        <v>0</v>
      </c>
      <c r="EC19" s="32">
        <f t="shared" si="143"/>
        <v>0</v>
      </c>
      <c r="ED19" s="32">
        <f t="shared" si="143"/>
        <v>0</v>
      </c>
      <c r="EE19" s="32">
        <f t="shared" si="143"/>
        <v>0</v>
      </c>
      <c r="EF19" s="32">
        <f t="shared" si="143"/>
        <v>0</v>
      </c>
      <c r="EG19" s="32">
        <f t="shared" si="143"/>
        <v>0</v>
      </c>
      <c r="EH19" s="32">
        <f t="shared" si="143"/>
        <v>0</v>
      </c>
      <c r="EI19" s="32">
        <f t="shared" ca="1" si="152"/>
        <v>0</v>
      </c>
      <c r="EJ19" s="32">
        <f t="shared" ca="1" si="153"/>
        <v>0</v>
      </c>
      <c r="EK19" s="32">
        <f t="shared" ca="1" si="154"/>
        <v>0</v>
      </c>
      <c r="EL19" s="32">
        <f t="shared" ca="1" si="155"/>
        <v>0</v>
      </c>
      <c r="EM19" s="32">
        <f t="shared" ca="1" si="156"/>
        <v>0</v>
      </c>
      <c r="EN19" s="32">
        <f t="shared" ca="1" si="157"/>
        <v>0</v>
      </c>
      <c r="EO19" s="32">
        <f t="shared" ca="1" si="158"/>
        <v>0</v>
      </c>
      <c r="EP19" s="32">
        <f t="shared" ca="1" si="159"/>
        <v>0</v>
      </c>
      <c r="EQ19" s="32">
        <f t="shared" ca="1" si="160"/>
        <v>0</v>
      </c>
      <c r="ER19" s="32">
        <f t="shared" ca="1" si="163"/>
        <v>0</v>
      </c>
      <c r="ES19" s="32">
        <f t="shared" ca="1" si="161"/>
        <v>0</v>
      </c>
      <c r="ET19" s="32">
        <f t="shared" ca="1" si="162"/>
        <v>0</v>
      </c>
    </row>
    <row r="20" spans="1:150" ht="20.100000000000001" customHeight="1">
      <c r="A20" s="67">
        <f>PROFLE!A8</f>
        <v>0</v>
      </c>
      <c r="B20" s="68">
        <f>PROFLE!B8</f>
        <v>0</v>
      </c>
      <c r="C20" s="216"/>
      <c r="D20" s="216"/>
      <c r="E20" s="71"/>
      <c r="F20" s="219"/>
      <c r="G20" s="218"/>
      <c r="H20" s="220"/>
      <c r="I20" s="178">
        <f>IFERROR(IF($A20&gt;=1,(INDEX(STUDENT!$A$7:$FZ$26,$A20,MATCH(H$3,STUDENT!$A$2:$FZ$2,0))*H$5),0),0)</f>
        <v>0</v>
      </c>
      <c r="J20" s="178">
        <f>IFERROR(IF($A20&gt;=1,(INDEX(STUDENT!$A$7:$FZ$26,$A20,MATCH(I$3,STUDENT!$A$2:$FZ$2,0))*I$5),0),0)</f>
        <v>0</v>
      </c>
      <c r="K20" s="179">
        <f t="shared" si="145"/>
        <v>0</v>
      </c>
      <c r="L20" s="180">
        <f>IFERROR(IF($A20&gt;=1,(INDEX(STUDENT!$A$7:$FZ$26,$A20,MATCH(L$3,STUDENT!$A$2:$FZ$2,0))*L$5),0),0)</f>
        <v>0</v>
      </c>
      <c r="M20" s="181">
        <f>IFERROR(IF($A20&gt;=1,ROUND(((((INDEX(STUDENT!$A$7:$FZ$26,$A20,MATCH(J$3,STUDENT!$A$2:$FZ$2,0))*J$4)/1000)+((INDEX(STUDENT!$A$7:$FZ$26,$A20,MATCH(K$3,STUDENT!$A$2:$FZ$2,0))*K$4)/1000))*J$5),0),0),0)</f>
        <v>0</v>
      </c>
      <c r="N20" s="226"/>
      <c r="O20" s="225"/>
      <c r="P20" s="227"/>
      <c r="Q20" s="183">
        <f>IFERROR(IF($A20&gt;=1,(INDEX(STUDENT!$A$7:$FZ$26,$A20,MATCH(P$3,STUDENT!$A$2:$FZ$2,0))*P$5),0),0)</f>
        <v>0</v>
      </c>
      <c r="R20" s="183">
        <f>IFERROR(IF($A20&gt;=1,(INDEX(STUDENT!$A$7:$FZ$26,$A20,MATCH(Q$3,STUDENT!$A$2:$FZ$2,0))*Q$5),0),0)</f>
        <v>0</v>
      </c>
      <c r="S20" s="184">
        <f t="shared" si="146"/>
        <v>0</v>
      </c>
      <c r="T20" s="185">
        <f>IFERROR(IF($A20&gt;=1,(INDEX(STUDENT!$A$7:$FZ$26,$A20,MATCH(T$3,STUDENT!$A$2:$FZ$2,0))*T$5),0),0)</f>
        <v>0</v>
      </c>
      <c r="U20" s="186">
        <f>IFERROR(IF($A20&gt;=1,ROUND(((((INDEX(STUDENT!$A$7:$FZ$26,$A20,MATCH(R$3,STUDENT!$A$2:$FZ$2,0))*R$4)/1000)+((INDEX(STUDENT!$A$7:$FZ$26,$A20,MATCH(S$3,STUDENT!$A$2:$FZ$2,0))*S$4)/1000))*R$5),0),0),0)</f>
        <v>0</v>
      </c>
      <c r="V20" s="233"/>
      <c r="W20" s="232"/>
      <c r="X20" s="234"/>
      <c r="Y20" s="188">
        <f>IFERROR(IF($A20&gt;=1,(INDEX(STUDENT!$A$7:$FZ$26,$A20,MATCH(X$3,STUDENT!$A$2:$FZ$2,0))*X$5),0),0)</f>
        <v>0</v>
      </c>
      <c r="Z20" s="188">
        <f>IFERROR(IF($A20&gt;=1,(INDEX(STUDENT!$A$7:$FZ$26,$A20,MATCH(Y$3,STUDENT!$A$2:$FZ$2,0))*Y$5),0),0)</f>
        <v>0</v>
      </c>
      <c r="AA20" s="189">
        <f t="shared" si="134"/>
        <v>0</v>
      </c>
      <c r="AB20" s="190">
        <f>IFERROR(IF($A20&gt;=1,(INDEX(STUDENT!$A$7:$FZ$26,$A20,MATCH(AB$3,STUDENT!$A$2:$FZ$2,0))*AB$5),0),0)</f>
        <v>0</v>
      </c>
      <c r="AC20" s="191">
        <f>IFERROR(IF($A20&gt;=1,ROUND(((((INDEX(STUDENT!$A$7:$FZ$26,$A20,MATCH(Z$3,STUDENT!$A$2:$FZ$2,0))*Z$4)/1000)+((INDEX(STUDENT!$A$7:$FZ$26,$A20,MATCH(AA$3,STUDENT!$A$2:$FZ$2,0))*AA$4)/1000))*Z$5),0),0),0)</f>
        <v>0</v>
      </c>
      <c r="AD20" s="240"/>
      <c r="AE20" s="239"/>
      <c r="AF20" s="241"/>
      <c r="AG20" s="193">
        <f>IFERROR(IF($A20&gt;=1,(INDEX(STUDENT!$A$7:$FZ$26,$A20,MATCH(AF$3,STUDENT!$A$2:$FZ$2,0))*AF$5),0),0)</f>
        <v>0</v>
      </c>
      <c r="AH20" s="193">
        <f>IFERROR(IF($A20&gt;=1,(INDEX(STUDENT!$A$7:$FZ$26,$A20,MATCH(AG$3,STUDENT!$A$2:$FZ$2,0))*AG$5),0),0)</f>
        <v>0</v>
      </c>
      <c r="AI20" s="194">
        <f t="shared" si="135"/>
        <v>0</v>
      </c>
      <c r="AJ20" s="195">
        <f>IFERROR(IF($A20&gt;=1,(INDEX(STUDENT!$A$7:$FZ$26,$A20,MATCH(AJ$3,STUDENT!$A$2:$FZ$2,0))*AJ$5),0),0)</f>
        <v>0</v>
      </c>
      <c r="AK20" s="196">
        <f>IFERROR(IF($A20&gt;=1,ROUND(((((INDEX(STUDENT!$A$7:$FZ$26,$A20,MATCH(AH$3,STUDENT!$A$2:$FZ$2,0))*AH$4)/1000)+((INDEX(STUDENT!$A$7:$FZ$26,$A20,MATCH(AI$3,STUDENT!$A$2:$FZ$2,0))*AI$4)/1000))*AH$5),0),0),0)</f>
        <v>0</v>
      </c>
      <c r="AL20" s="247"/>
      <c r="AM20" s="246"/>
      <c r="AN20" s="248"/>
      <c r="AO20" s="200">
        <f>IFERROR(IF($A20&gt;=1,(INDEX(STUDENT!$A$7:$FZ$26,$A20,MATCH(AN$3,STUDENT!$A$2:$FZ$2,0))*AN$5),0),0)</f>
        <v>0</v>
      </c>
      <c r="AP20" s="200">
        <f>IFERROR(IF($A20&gt;=1,(INDEX(STUDENT!$A$7:$FZ$26,$A20,MATCH(AO$3,STUDENT!$A$2:$FZ$2,0))*AO$5),0),0)</f>
        <v>0</v>
      </c>
      <c r="AQ20" s="201">
        <f t="shared" si="136"/>
        <v>0</v>
      </c>
      <c r="AR20" s="202">
        <f>IFERROR(IF($A20&gt;=1,(INDEX(STUDENT!$A$7:$FZ$26,$A20,MATCH(AR$3,STUDENT!$A$2:$FZ$2,0))*AR$5),0),0)</f>
        <v>0</v>
      </c>
      <c r="AS20" s="203">
        <f>IFERROR(IF($A20&gt;=1,ROUND(((((INDEX(STUDENT!$A$7:$FZ$26,$A20,MATCH(AP$3,STUDENT!$A$2:$FZ$2,0))*AP$4)/1000)+((INDEX(STUDENT!$A$7:$FZ$26,$A20,MATCH(AQ$3,STUDENT!$A$2:$FZ$2,0))*AQ$4)/1000))*AP$5),0),0),0)</f>
        <v>0</v>
      </c>
      <c r="AT20" s="254"/>
      <c r="AU20" s="253"/>
      <c r="AV20" s="255"/>
      <c r="AW20" s="205">
        <f>IFERROR(IF($A20&gt;=1,(INDEX(STUDENT!$A$7:$FZ$26,$A20,MATCH(AV$3,STUDENT!$A$2:$FZ$2,0))*AV$5),0),0)</f>
        <v>0</v>
      </c>
      <c r="AX20" s="205">
        <f>IFERROR(IF($A20&gt;=1,(INDEX(STUDENT!$A$7:$FZ$26,$A20,MATCH(AW$3,STUDENT!$A$2:$FZ$2,0))*AW$5),0),0)</f>
        <v>0</v>
      </c>
      <c r="AY20" s="206">
        <f t="shared" si="137"/>
        <v>0</v>
      </c>
      <c r="AZ20" s="207">
        <f>IFERROR(IF($A20&gt;=1,(INDEX(STUDENT!$A$7:$FZ$26,$A20,MATCH(AZ$3,STUDENT!$A$2:$FZ$2,0))*AZ$5),0),0)</f>
        <v>0</v>
      </c>
      <c r="BA20" s="208">
        <f>IFERROR(IF($A20&gt;=1,ROUND(((((INDEX(STUDENT!$A$7:$FZ$26,$A20,MATCH(AX$3,STUDENT!$A$2:$FZ$2,0))*AX$4)/1000)+((INDEX(STUDENT!$A$7:$FZ$26,$A20,MATCH(AY$3,STUDENT!$A$2:$FZ$2,0))*AY$4)/1000))*AX$5),0),0),0)</f>
        <v>0</v>
      </c>
      <c r="BB20" s="219"/>
      <c r="BC20" s="218"/>
      <c r="BD20" s="220"/>
      <c r="BE20" s="178">
        <f>IFERROR(IF($A20&gt;=1,(INDEX(STUDENT!$A$7:$FZ$26,$A20,MATCH(BD$3,STUDENT!$A$2:$FZ$2,0))*BD$5),0),0)</f>
        <v>0</v>
      </c>
      <c r="BF20" s="178">
        <f>IFERROR(IF($A20&gt;=1,(INDEX(STUDENT!$A$7:$FZ$26,$A20,MATCH(BE$3,STUDENT!$A$2:$FZ$2,0))*BE$5),0),0)</f>
        <v>0</v>
      </c>
      <c r="BG20" s="179">
        <f t="shared" si="147"/>
        <v>0</v>
      </c>
      <c r="BH20" s="180">
        <f>IFERROR(IF($A20&gt;=1,(INDEX(STUDENT!$A$7:$FZ$26,$A20,MATCH(BH$3,STUDENT!$A$2:$FZ$2,0))*BH$5),0),0)</f>
        <v>0</v>
      </c>
      <c r="BI20" s="181">
        <f>IFERROR(IF($A20&gt;=1,ROUND(((((INDEX(STUDENT!$A$7:$FZ$26,$A20,MATCH(BF$3,STUDENT!$A$2:$FZ$2,0))*BF$4)/1000)+((INDEX(STUDENT!$A$7:$FZ$26,$A20,MATCH(BG$3,STUDENT!$A$2:$FZ$2,0))*BG$4)/1000))*BF$5),0),0),0)</f>
        <v>0</v>
      </c>
      <c r="BJ20" s="226"/>
      <c r="BK20" s="225"/>
      <c r="BL20" s="227"/>
      <c r="BM20" s="183">
        <f>IFERROR(IF($A20&gt;=1,(INDEX(STUDENT!$A$7:$FZ$26,$A20,MATCH(BL$3,STUDENT!$A$2:$FZ$2,0))*BL$5),0),0)</f>
        <v>0</v>
      </c>
      <c r="BN20" s="183">
        <f>IFERROR(IF($A20&gt;=1,(INDEX(STUDENT!$A$7:$FZ$26,$A20,MATCH(BM$3,STUDENT!$A$2:$FZ$2,0))*BM$5),0),0)</f>
        <v>0</v>
      </c>
      <c r="BO20" s="184">
        <f t="shared" si="148"/>
        <v>0</v>
      </c>
      <c r="BP20" s="185">
        <f>IFERROR(IF($A20&gt;=1,(INDEX(STUDENT!$A$7:$FZ$26,$A20,MATCH(BP$3,STUDENT!$A$2:$FZ$2,0))*BP$5),0),0)</f>
        <v>0</v>
      </c>
      <c r="BQ20" s="186">
        <f>IFERROR(IF($A20&gt;=1,ROUND(((((INDEX(STUDENT!$A$7:$FZ$26,$A20,MATCH(BN$3,STUDENT!$A$2:$FZ$2,0))*BN$4)/1000)+((INDEX(STUDENT!$A$7:$FZ$26,$A20,MATCH(BO$3,STUDENT!$A$2:$FZ$2,0))*BO$4)/1000))*BN$5),0),0),0)</f>
        <v>0</v>
      </c>
      <c r="BR20" s="233"/>
      <c r="BS20" s="232"/>
      <c r="BT20" s="234"/>
      <c r="BU20" s="188">
        <f>IFERROR(IF($A20&gt;=1,(INDEX(STUDENT!$A$7:$FZ$26,$A20,MATCH(BT$3,STUDENT!$A$2:$FZ$2,0))*BT$5),0),0)</f>
        <v>0</v>
      </c>
      <c r="BV20" s="188">
        <f>IFERROR(IF($A20&gt;=1,(INDEX(STUDENT!$A$7:$FZ$26,$A20,MATCH(BU$3,STUDENT!$A$2:$FZ$2,0))*BU$5),0),0)</f>
        <v>0</v>
      </c>
      <c r="BW20" s="189">
        <f t="shared" si="138"/>
        <v>0</v>
      </c>
      <c r="BX20" s="190">
        <f>IFERROR(IF($A20&gt;=1,(INDEX(STUDENT!$A$7:$FZ$26,$A20,MATCH(BX$3,STUDENT!$A$2:$FZ$2,0))*BX$5),0),0)</f>
        <v>0</v>
      </c>
      <c r="BY20" s="191">
        <f>IFERROR(IF($A20&gt;=1,ROUND(((((INDEX(STUDENT!$A$7:$FZ$26,$A20,MATCH(BV$3,STUDENT!$A$2:$FZ$2,0))*BV$4)/1000)+((INDEX(STUDENT!$A$7:$FZ$26,$A20,MATCH(BW$3,STUDENT!$A$2:$FZ$2,0))*BW$4)/1000))*BV$5),0),0),0)</f>
        <v>0</v>
      </c>
      <c r="BZ20" s="240"/>
      <c r="CA20" s="239"/>
      <c r="CB20" s="241"/>
      <c r="CC20" s="193">
        <f>IFERROR(IF($A20&gt;=1,(INDEX(STUDENT!$A$7:$FZ$26,$A20,MATCH(CB$3,STUDENT!$A$2:$FZ$2,0))*CB$5),0),0)</f>
        <v>0</v>
      </c>
      <c r="CD20" s="193">
        <f>IFERROR(IF($A20&gt;=1,(INDEX(STUDENT!$A$7:$FZ$26,$A20,MATCH(CC$3,STUDENT!$A$2:$FZ$2,0))*CC$5),0),0)</f>
        <v>0</v>
      </c>
      <c r="CE20" s="194">
        <f t="shared" si="139"/>
        <v>0</v>
      </c>
      <c r="CF20" s="195">
        <f>IFERROR(IF($A20&gt;=1,(INDEX(STUDENT!$A$7:$FZ$26,$A20,MATCH(CF$3,STUDENT!$A$2:$FZ$2,0))*CF$5),0),0)</f>
        <v>0</v>
      </c>
      <c r="CG20" s="196">
        <f>IFERROR(IF($A20&gt;=1,ROUND(((((INDEX(STUDENT!$A$7:$FZ$26,$A20,MATCH(CD$3,STUDENT!$A$2:$FZ$2,0))*CD$4)/1000)+((INDEX(STUDENT!$A$7:$FZ$26,$A20,MATCH(CE$3,STUDENT!$A$2:$FZ$2,0))*CE$4)/1000))*CD$5),0),0),0)</f>
        <v>0</v>
      </c>
      <c r="CH20" s="247"/>
      <c r="CI20" s="246"/>
      <c r="CJ20" s="248"/>
      <c r="CK20" s="200">
        <f>IFERROR(IF($A20&gt;=1,(INDEX(STUDENT!$A$7:$FZ$26,$A20,MATCH(CJ$3,STUDENT!$A$2:$FZ$2,0))*CJ$5),0),0)</f>
        <v>0</v>
      </c>
      <c r="CL20" s="200">
        <f>IFERROR(IF($A20&gt;=1,(INDEX(STUDENT!$A$7:$FZ$26,$A20,MATCH(CK$3,STUDENT!$A$2:$FZ$2,0))*CK$5),0),0)</f>
        <v>0</v>
      </c>
      <c r="CM20" s="201">
        <f t="shared" si="140"/>
        <v>0</v>
      </c>
      <c r="CN20" s="202">
        <f>IFERROR(IF($A20&gt;=1,(INDEX(STUDENT!$A$7:$FZ$26,$A20,MATCH(CN$3,STUDENT!$A$2:$FZ$2,0))*CN$5),0),0)</f>
        <v>0</v>
      </c>
      <c r="CO20" s="203">
        <f>IFERROR(IF($A20&gt;=1,ROUND(((((INDEX(STUDENT!$A$7:$FZ$26,$A20,MATCH(CL$3,STUDENT!$A$2:$FZ$2,0))*CL$4)/1000)+((INDEX(STUDENT!$A$7:$FZ$26,$A20,MATCH(CM$3,STUDENT!$A$2:$FZ$2,0))*CM$4)/1000))*CL$5),0),0),0)</f>
        <v>0</v>
      </c>
      <c r="CP20" s="254"/>
      <c r="CQ20" s="253"/>
      <c r="CR20" s="255"/>
      <c r="CS20" s="205">
        <f>IFERROR(IF($A20&gt;=1,(INDEX(STUDENT!$A$7:$FZ$26,$A20,MATCH(CR$3,STUDENT!$A$2:$FZ$2,0))*CR$5),0),0)</f>
        <v>0</v>
      </c>
      <c r="CT20" s="205">
        <f>IFERROR(IF($A20&gt;=1,(INDEX(STUDENT!$A$7:$FZ$26,$A20,MATCH(CS$3,STUDENT!$A$2:$FZ$2,0))*CS$5),0),0)</f>
        <v>0</v>
      </c>
      <c r="CU20" s="206">
        <f t="shared" si="141"/>
        <v>0</v>
      </c>
      <c r="CV20" s="207">
        <f>IFERROR(IF($A20&gt;=1,(INDEX(STUDENT!$A$7:$FZ$26,$A20,MATCH(CV$3,STUDENT!$A$2:$FZ$2,0))*CV$5),0),0)</f>
        <v>0</v>
      </c>
      <c r="CW20" s="208">
        <f>IFERROR(IF($A20&gt;=1,ROUND(((((INDEX(STUDENT!$A$7:$FZ$26,$A20,MATCH(CT$3,STUDENT!$A$2:$FZ$2,0))*CT$4)/1000)+((INDEX(STUDENT!$A$7:$FZ$26,$A20,MATCH(CU$3,STUDENT!$A$2:$FZ$2,0))*CU$4)/1000))*CT$5),0),0),0)</f>
        <v>0</v>
      </c>
      <c r="CX20" s="209">
        <f t="shared" si="149"/>
        <v>0</v>
      </c>
      <c r="CY20" s="32">
        <f t="shared" si="150"/>
        <v>0</v>
      </c>
      <c r="CZ20" s="32">
        <f t="shared" si="142"/>
        <v>0</v>
      </c>
      <c r="DA20" s="32">
        <f t="shared" si="142"/>
        <v>0</v>
      </c>
      <c r="DB20" s="32">
        <f t="shared" si="151"/>
        <v>0</v>
      </c>
      <c r="DC20" s="32">
        <f t="shared" si="143"/>
        <v>0</v>
      </c>
      <c r="DD20" s="32">
        <f t="shared" si="143"/>
        <v>0</v>
      </c>
      <c r="DE20" s="32">
        <f t="shared" si="143"/>
        <v>0</v>
      </c>
      <c r="DF20" s="32">
        <f t="shared" si="143"/>
        <v>0</v>
      </c>
      <c r="DG20" s="32">
        <f t="shared" si="143"/>
        <v>0</v>
      </c>
      <c r="DH20" s="32">
        <f t="shared" si="143"/>
        <v>0</v>
      </c>
      <c r="DI20" s="32">
        <f t="shared" si="143"/>
        <v>0</v>
      </c>
      <c r="DJ20" s="32">
        <f t="shared" si="143"/>
        <v>0</v>
      </c>
      <c r="DK20" s="32">
        <f t="shared" si="143"/>
        <v>0</v>
      </c>
      <c r="DL20" s="32">
        <f t="shared" si="143"/>
        <v>0</v>
      </c>
      <c r="DM20" s="32">
        <f t="shared" si="143"/>
        <v>0</v>
      </c>
      <c r="DN20" s="32">
        <f t="shared" si="143"/>
        <v>0</v>
      </c>
      <c r="DO20" s="32">
        <f t="shared" si="143"/>
        <v>0</v>
      </c>
      <c r="DP20" s="32">
        <f t="shared" si="143"/>
        <v>0</v>
      </c>
      <c r="DQ20" s="32">
        <f t="shared" si="143"/>
        <v>0</v>
      </c>
      <c r="DR20" s="32">
        <f t="shared" si="143"/>
        <v>0</v>
      </c>
      <c r="DS20" s="32">
        <f t="shared" si="143"/>
        <v>0</v>
      </c>
      <c r="DT20" s="32">
        <f t="shared" si="143"/>
        <v>0</v>
      </c>
      <c r="DU20" s="32">
        <f t="shared" si="143"/>
        <v>0</v>
      </c>
      <c r="DV20" s="32">
        <f t="shared" si="143"/>
        <v>0</v>
      </c>
      <c r="DW20" s="32">
        <f t="shared" si="143"/>
        <v>0</v>
      </c>
      <c r="DX20" s="32">
        <f t="shared" si="143"/>
        <v>0</v>
      </c>
      <c r="DY20" s="32">
        <f t="shared" si="143"/>
        <v>0</v>
      </c>
      <c r="DZ20" s="32">
        <f t="shared" si="143"/>
        <v>0</v>
      </c>
      <c r="EA20" s="32">
        <f t="shared" si="143"/>
        <v>0</v>
      </c>
      <c r="EB20" s="32">
        <f t="shared" si="143"/>
        <v>0</v>
      </c>
      <c r="EC20" s="32">
        <f t="shared" si="143"/>
        <v>0</v>
      </c>
      <c r="ED20" s="32">
        <f t="shared" si="143"/>
        <v>0</v>
      </c>
      <c r="EE20" s="32">
        <f t="shared" si="143"/>
        <v>0</v>
      </c>
      <c r="EF20" s="32">
        <f t="shared" si="143"/>
        <v>0</v>
      </c>
      <c r="EG20" s="32">
        <f t="shared" si="143"/>
        <v>0</v>
      </c>
      <c r="EH20" s="32">
        <f t="shared" si="143"/>
        <v>0</v>
      </c>
      <c r="EI20" s="32">
        <f t="shared" ca="1" si="152"/>
        <v>0</v>
      </c>
      <c r="EJ20" s="32">
        <f t="shared" ca="1" si="153"/>
        <v>0</v>
      </c>
      <c r="EK20" s="32">
        <f t="shared" ca="1" si="154"/>
        <v>0</v>
      </c>
      <c r="EL20" s="32">
        <f t="shared" ca="1" si="155"/>
        <v>0</v>
      </c>
      <c r="EM20" s="32">
        <f t="shared" ca="1" si="156"/>
        <v>0</v>
      </c>
      <c r="EN20" s="32">
        <f t="shared" ca="1" si="157"/>
        <v>0</v>
      </c>
      <c r="EO20" s="32">
        <f t="shared" ca="1" si="158"/>
        <v>0</v>
      </c>
      <c r="EP20" s="32">
        <f t="shared" ca="1" si="159"/>
        <v>0</v>
      </c>
      <c r="EQ20" s="32">
        <f t="shared" ca="1" si="160"/>
        <v>0</v>
      </c>
      <c r="ER20" s="32">
        <f t="shared" ca="1" si="163"/>
        <v>0</v>
      </c>
      <c r="ES20" s="32">
        <f t="shared" ca="1" si="161"/>
        <v>0</v>
      </c>
      <c r="ET20" s="32">
        <f t="shared" ca="1" si="162"/>
        <v>0</v>
      </c>
    </row>
    <row r="21" spans="1:150" ht="20.100000000000001" customHeight="1">
      <c r="A21" s="67">
        <f>PROFLE!A9</f>
        <v>0</v>
      </c>
      <c r="B21" s="68">
        <f>PROFLE!B9</f>
        <v>0</v>
      </c>
      <c r="C21" s="216"/>
      <c r="D21" s="216"/>
      <c r="E21" s="216"/>
      <c r="F21" s="219"/>
      <c r="G21" s="218"/>
      <c r="H21" s="219"/>
      <c r="I21" s="178">
        <f>IFERROR(IF($A21&gt;=1,(INDEX(STUDENT!$A$7:$FZ$26,$A21,MATCH(H$3,STUDENT!$A$2:$FZ$2,0))*H$5),0),0)</f>
        <v>0</v>
      </c>
      <c r="J21" s="178">
        <f>IFERROR(IF($A21&gt;=1,(INDEX(STUDENT!$A$7:$FZ$26,$A21,MATCH(I$3,STUDENT!$A$2:$FZ$2,0))*I$5),0),0)</f>
        <v>0</v>
      </c>
      <c r="K21" s="179">
        <f t="shared" si="145"/>
        <v>0</v>
      </c>
      <c r="L21" s="180">
        <f>IFERROR(IF($A21&gt;=1,(INDEX(STUDENT!$A$7:$FZ$26,$A21,MATCH(L$3,STUDENT!$A$2:$FZ$2,0))*L$5),0),0)</f>
        <v>0</v>
      </c>
      <c r="M21" s="181">
        <f>IFERROR(IF($A21&gt;=1,ROUND(((((INDEX(STUDENT!$A$7:$FZ$26,$A21,MATCH(J$3,STUDENT!$A$2:$FZ$2,0))*J$4)/1000)+((INDEX(STUDENT!$A$7:$FZ$26,$A21,MATCH(K$3,STUDENT!$A$2:$FZ$2,0))*K$4)/1000))*J$5),0),0),0)</f>
        <v>0</v>
      </c>
      <c r="N21" s="226"/>
      <c r="O21" s="225"/>
      <c r="P21" s="226"/>
      <c r="Q21" s="183">
        <f>IFERROR(IF($A21&gt;=1,(INDEX(STUDENT!$A$7:$FZ$26,$A21,MATCH(P$3,STUDENT!$A$2:$FZ$2,0))*P$5),0),0)</f>
        <v>0</v>
      </c>
      <c r="R21" s="183">
        <f>IFERROR(IF($A21&gt;=1,(INDEX(STUDENT!$A$7:$FZ$26,$A21,MATCH(Q$3,STUDENT!$A$2:$FZ$2,0))*Q$5),0),0)</f>
        <v>0</v>
      </c>
      <c r="S21" s="184">
        <f t="shared" si="146"/>
        <v>0</v>
      </c>
      <c r="T21" s="185">
        <f>IFERROR(IF($A21&gt;=1,(INDEX(STUDENT!$A$7:$FZ$26,$A21,MATCH(T$3,STUDENT!$A$2:$FZ$2,0))*T$5),0),0)</f>
        <v>0</v>
      </c>
      <c r="U21" s="186">
        <f>IFERROR(IF($A21&gt;=1,ROUND(((((INDEX(STUDENT!$A$7:$FZ$26,$A21,MATCH(R$3,STUDENT!$A$2:$FZ$2,0))*R$4)/1000)+((INDEX(STUDENT!$A$7:$FZ$26,$A21,MATCH(S$3,STUDENT!$A$2:$FZ$2,0))*S$4)/1000))*R$5),0),0),0)</f>
        <v>0</v>
      </c>
      <c r="V21" s="233"/>
      <c r="W21" s="232"/>
      <c r="X21" s="233"/>
      <c r="Y21" s="188">
        <f>IFERROR(IF($A21&gt;=1,(INDEX(STUDENT!$A$7:$FZ$26,$A21,MATCH(X$3,STUDENT!$A$2:$FZ$2,0))*X$5),0),0)</f>
        <v>0</v>
      </c>
      <c r="Z21" s="188">
        <f>IFERROR(IF($A21&gt;=1,(INDEX(STUDENT!$A$7:$FZ$26,$A21,MATCH(Y$3,STUDENT!$A$2:$FZ$2,0))*Y$5),0),0)</f>
        <v>0</v>
      </c>
      <c r="AA21" s="189">
        <f t="shared" si="134"/>
        <v>0</v>
      </c>
      <c r="AB21" s="190">
        <f>IFERROR(IF($A21&gt;=1,(INDEX(STUDENT!$A$7:$FZ$26,$A21,MATCH(AB$3,STUDENT!$A$2:$FZ$2,0))*AB$5),0),0)</f>
        <v>0</v>
      </c>
      <c r="AC21" s="191">
        <f>IFERROR(IF($A21&gt;=1,ROUND(((((INDEX(STUDENT!$A$7:$FZ$26,$A21,MATCH(Z$3,STUDENT!$A$2:$FZ$2,0))*Z$4)/1000)+((INDEX(STUDENT!$A$7:$FZ$26,$A21,MATCH(AA$3,STUDENT!$A$2:$FZ$2,0))*AA$4)/1000))*Z$5),0),0),0)</f>
        <v>0</v>
      </c>
      <c r="AD21" s="240"/>
      <c r="AE21" s="239"/>
      <c r="AF21" s="240"/>
      <c r="AG21" s="193">
        <f>IFERROR(IF($A21&gt;=1,(INDEX(STUDENT!$A$7:$FZ$26,$A21,MATCH(AF$3,STUDENT!$A$2:$FZ$2,0))*AF$5),0),0)</f>
        <v>0</v>
      </c>
      <c r="AH21" s="193">
        <f>IFERROR(IF($A21&gt;=1,(INDEX(STUDENT!$A$7:$FZ$26,$A21,MATCH(AG$3,STUDENT!$A$2:$FZ$2,0))*AG$5),0),0)</f>
        <v>0</v>
      </c>
      <c r="AI21" s="194">
        <f t="shared" si="135"/>
        <v>0</v>
      </c>
      <c r="AJ21" s="195">
        <f>IFERROR(IF($A21&gt;=1,(INDEX(STUDENT!$A$7:$FZ$26,$A21,MATCH(AJ$3,STUDENT!$A$2:$FZ$2,0))*AJ$5),0),0)</f>
        <v>0</v>
      </c>
      <c r="AK21" s="196">
        <f>IFERROR(IF($A21&gt;=1,ROUND(((((INDEX(STUDENT!$A$7:$FZ$26,$A21,MATCH(AH$3,STUDENT!$A$2:$FZ$2,0))*AH$4)/1000)+((INDEX(STUDENT!$A$7:$FZ$26,$A21,MATCH(AI$3,STUDENT!$A$2:$FZ$2,0))*AI$4)/1000))*AH$5),0),0),0)</f>
        <v>0</v>
      </c>
      <c r="AL21" s="247"/>
      <c r="AM21" s="246"/>
      <c r="AN21" s="247"/>
      <c r="AO21" s="200">
        <f>IFERROR(IF($A21&gt;=1,(INDEX(STUDENT!$A$7:$FZ$26,$A21,MATCH(AN$3,STUDENT!$A$2:$FZ$2,0))*AN$5),0),0)</f>
        <v>0</v>
      </c>
      <c r="AP21" s="200">
        <f>IFERROR(IF($A21&gt;=1,(INDEX(STUDENT!$A$7:$FZ$26,$A21,MATCH(AO$3,STUDENT!$A$2:$FZ$2,0))*AO$5),0),0)</f>
        <v>0</v>
      </c>
      <c r="AQ21" s="201">
        <f t="shared" si="136"/>
        <v>0</v>
      </c>
      <c r="AR21" s="202">
        <f>IFERROR(IF($A21&gt;=1,(INDEX(STUDENT!$A$7:$FZ$26,$A21,MATCH(AR$3,STUDENT!$A$2:$FZ$2,0))*AR$5),0),0)</f>
        <v>0</v>
      </c>
      <c r="AS21" s="203">
        <f>IFERROR(IF($A21&gt;=1,ROUND(((((INDEX(STUDENT!$A$7:$FZ$26,$A21,MATCH(AP$3,STUDENT!$A$2:$FZ$2,0))*AP$4)/1000)+((INDEX(STUDENT!$A$7:$FZ$26,$A21,MATCH(AQ$3,STUDENT!$A$2:$FZ$2,0))*AQ$4)/1000))*AP$5),0),0),0)</f>
        <v>0</v>
      </c>
      <c r="AT21" s="254"/>
      <c r="AU21" s="253"/>
      <c r="AV21" s="254"/>
      <c r="AW21" s="205">
        <f>IFERROR(IF($A21&gt;=1,(INDEX(STUDENT!$A$7:$FZ$26,$A21,MATCH(AV$3,STUDENT!$A$2:$FZ$2,0))*AV$5),0),0)</f>
        <v>0</v>
      </c>
      <c r="AX21" s="205">
        <f>IFERROR(IF($A21&gt;=1,(INDEX(STUDENT!$A$7:$FZ$26,$A21,MATCH(AW$3,STUDENT!$A$2:$FZ$2,0))*AW$5),0),0)</f>
        <v>0</v>
      </c>
      <c r="AY21" s="206">
        <f t="shared" si="137"/>
        <v>0</v>
      </c>
      <c r="AZ21" s="207">
        <f>IFERROR(IF($A21&gt;=1,(INDEX(STUDENT!$A$7:$FZ$26,$A21,MATCH(AZ$3,STUDENT!$A$2:$FZ$2,0))*AZ$5),0),0)</f>
        <v>0</v>
      </c>
      <c r="BA21" s="208">
        <f>IFERROR(IF($A21&gt;=1,ROUND(((((INDEX(STUDENT!$A$7:$FZ$26,$A21,MATCH(AX$3,STUDENT!$A$2:$FZ$2,0))*AX$4)/1000)+((INDEX(STUDENT!$A$7:$FZ$26,$A21,MATCH(AY$3,STUDENT!$A$2:$FZ$2,0))*AY$4)/1000))*AX$5),0),0),0)</f>
        <v>0</v>
      </c>
      <c r="BB21" s="219"/>
      <c r="BC21" s="218"/>
      <c r="BD21" s="219"/>
      <c r="BE21" s="178">
        <f>IFERROR(IF($A21&gt;=1,(INDEX(STUDENT!$A$7:$FZ$26,$A21,MATCH(BD$3,STUDENT!$A$2:$FZ$2,0))*BD$5),0),0)</f>
        <v>0</v>
      </c>
      <c r="BF21" s="178">
        <f>IFERROR(IF($A21&gt;=1,(INDEX(STUDENT!$A$7:$FZ$26,$A21,MATCH(BE$3,STUDENT!$A$2:$FZ$2,0))*BE$5),0),0)</f>
        <v>0</v>
      </c>
      <c r="BG21" s="179">
        <f t="shared" si="147"/>
        <v>0</v>
      </c>
      <c r="BH21" s="180">
        <f>IFERROR(IF($A21&gt;=1,(INDEX(STUDENT!$A$7:$FZ$26,$A21,MATCH(BH$3,STUDENT!$A$2:$FZ$2,0))*BH$5),0),0)</f>
        <v>0</v>
      </c>
      <c r="BI21" s="181">
        <f>IFERROR(IF($A21&gt;=1,ROUND(((((INDEX(STUDENT!$A$7:$FZ$26,$A21,MATCH(BF$3,STUDENT!$A$2:$FZ$2,0))*BF$4)/1000)+((INDEX(STUDENT!$A$7:$FZ$26,$A21,MATCH(BG$3,STUDENT!$A$2:$FZ$2,0))*BG$4)/1000))*BF$5),0),0),0)</f>
        <v>0</v>
      </c>
      <c r="BJ21" s="226"/>
      <c r="BK21" s="225"/>
      <c r="BL21" s="226"/>
      <c r="BM21" s="183">
        <f>IFERROR(IF($A21&gt;=1,(INDEX(STUDENT!$A$7:$FZ$26,$A21,MATCH(BL$3,STUDENT!$A$2:$FZ$2,0))*BL$5),0),0)</f>
        <v>0</v>
      </c>
      <c r="BN21" s="183">
        <f>IFERROR(IF($A21&gt;=1,(INDEX(STUDENT!$A$7:$FZ$26,$A21,MATCH(BM$3,STUDENT!$A$2:$FZ$2,0))*BM$5),0),0)</f>
        <v>0</v>
      </c>
      <c r="BO21" s="184">
        <f t="shared" si="148"/>
        <v>0</v>
      </c>
      <c r="BP21" s="185">
        <f>IFERROR(IF($A21&gt;=1,(INDEX(STUDENT!$A$7:$FZ$26,$A21,MATCH(BP$3,STUDENT!$A$2:$FZ$2,0))*BP$5),0),0)</f>
        <v>0</v>
      </c>
      <c r="BQ21" s="186">
        <f>IFERROR(IF($A21&gt;=1,ROUND(((((INDEX(STUDENT!$A$7:$FZ$26,$A21,MATCH(BN$3,STUDENT!$A$2:$FZ$2,0))*BN$4)/1000)+((INDEX(STUDENT!$A$7:$FZ$26,$A21,MATCH(BO$3,STUDENT!$A$2:$FZ$2,0))*BO$4)/1000))*BN$5),0),0),0)</f>
        <v>0</v>
      </c>
      <c r="BR21" s="233"/>
      <c r="BS21" s="232"/>
      <c r="BT21" s="233"/>
      <c r="BU21" s="188">
        <f>IFERROR(IF($A21&gt;=1,(INDEX(STUDENT!$A$7:$FZ$26,$A21,MATCH(BT$3,STUDENT!$A$2:$FZ$2,0))*BT$5),0),0)</f>
        <v>0</v>
      </c>
      <c r="BV21" s="188">
        <f>IFERROR(IF($A21&gt;=1,(INDEX(STUDENT!$A$7:$FZ$26,$A21,MATCH(BU$3,STUDENT!$A$2:$FZ$2,0))*BU$5),0),0)</f>
        <v>0</v>
      </c>
      <c r="BW21" s="189">
        <f t="shared" si="138"/>
        <v>0</v>
      </c>
      <c r="BX21" s="190">
        <f>IFERROR(IF($A21&gt;=1,(INDEX(STUDENT!$A$7:$FZ$26,$A21,MATCH(BX$3,STUDENT!$A$2:$FZ$2,0))*BX$5),0),0)</f>
        <v>0</v>
      </c>
      <c r="BY21" s="191">
        <f>IFERROR(IF($A21&gt;=1,ROUND(((((INDEX(STUDENT!$A$7:$FZ$26,$A21,MATCH(BV$3,STUDENT!$A$2:$FZ$2,0))*BV$4)/1000)+((INDEX(STUDENT!$A$7:$FZ$26,$A21,MATCH(BW$3,STUDENT!$A$2:$FZ$2,0))*BW$4)/1000))*BV$5),0),0),0)</f>
        <v>0</v>
      </c>
      <c r="BZ21" s="240"/>
      <c r="CA21" s="239"/>
      <c r="CB21" s="240"/>
      <c r="CC21" s="193">
        <f>IFERROR(IF($A21&gt;=1,(INDEX(STUDENT!$A$7:$FZ$26,$A21,MATCH(CB$3,STUDENT!$A$2:$FZ$2,0))*CB$5),0),0)</f>
        <v>0</v>
      </c>
      <c r="CD21" s="193">
        <f>IFERROR(IF($A21&gt;=1,(INDEX(STUDENT!$A$7:$FZ$26,$A21,MATCH(CC$3,STUDENT!$A$2:$FZ$2,0))*CC$5),0),0)</f>
        <v>0</v>
      </c>
      <c r="CE21" s="194">
        <f t="shared" si="139"/>
        <v>0</v>
      </c>
      <c r="CF21" s="195">
        <f>IFERROR(IF($A21&gt;=1,(INDEX(STUDENT!$A$7:$FZ$26,$A21,MATCH(CF$3,STUDENT!$A$2:$FZ$2,0))*CF$5),0),0)</f>
        <v>0</v>
      </c>
      <c r="CG21" s="196">
        <f>IFERROR(IF($A21&gt;=1,ROUND(((((INDEX(STUDENT!$A$7:$FZ$26,$A21,MATCH(CD$3,STUDENT!$A$2:$FZ$2,0))*CD$4)/1000)+((INDEX(STUDENT!$A$7:$FZ$26,$A21,MATCH(CE$3,STUDENT!$A$2:$FZ$2,0))*CE$4)/1000))*CD$5),0),0),0)</f>
        <v>0</v>
      </c>
      <c r="CH21" s="247"/>
      <c r="CI21" s="246"/>
      <c r="CJ21" s="247"/>
      <c r="CK21" s="200">
        <f>IFERROR(IF($A21&gt;=1,(INDEX(STUDENT!$A$7:$FZ$26,$A21,MATCH(CJ$3,STUDENT!$A$2:$FZ$2,0))*CJ$5),0),0)</f>
        <v>0</v>
      </c>
      <c r="CL21" s="200">
        <f>IFERROR(IF($A21&gt;=1,(INDEX(STUDENT!$A$7:$FZ$26,$A21,MATCH(CK$3,STUDENT!$A$2:$FZ$2,0))*CK$5),0),0)</f>
        <v>0</v>
      </c>
      <c r="CM21" s="201">
        <f t="shared" si="140"/>
        <v>0</v>
      </c>
      <c r="CN21" s="202">
        <f>IFERROR(IF($A21&gt;=1,(INDEX(STUDENT!$A$7:$FZ$26,$A21,MATCH(CN$3,STUDENT!$A$2:$FZ$2,0))*CN$5),0),0)</f>
        <v>0</v>
      </c>
      <c r="CO21" s="203">
        <f>IFERROR(IF($A21&gt;=1,ROUND(((((INDEX(STUDENT!$A$7:$FZ$26,$A21,MATCH(CL$3,STUDENT!$A$2:$FZ$2,0))*CL$4)/1000)+((INDEX(STUDENT!$A$7:$FZ$26,$A21,MATCH(CM$3,STUDENT!$A$2:$FZ$2,0))*CM$4)/1000))*CL$5),0),0),0)</f>
        <v>0</v>
      </c>
      <c r="CP21" s="254"/>
      <c r="CQ21" s="253"/>
      <c r="CR21" s="254"/>
      <c r="CS21" s="205">
        <f>IFERROR(IF($A21&gt;=1,(INDEX(STUDENT!$A$7:$FZ$26,$A21,MATCH(CR$3,STUDENT!$A$2:$FZ$2,0))*CR$5),0),0)</f>
        <v>0</v>
      </c>
      <c r="CT21" s="205">
        <f>IFERROR(IF($A21&gt;=1,(INDEX(STUDENT!$A$7:$FZ$26,$A21,MATCH(CS$3,STUDENT!$A$2:$FZ$2,0))*CS$5),0),0)</f>
        <v>0</v>
      </c>
      <c r="CU21" s="206">
        <f t="shared" si="141"/>
        <v>0</v>
      </c>
      <c r="CV21" s="207">
        <f>IFERROR(IF($A21&gt;=1,(INDEX(STUDENT!$A$7:$FZ$26,$A21,MATCH(CV$3,STUDENT!$A$2:$FZ$2,0))*CV$5),0),0)</f>
        <v>0</v>
      </c>
      <c r="CW21" s="208">
        <f>IFERROR(IF($A21&gt;=1,ROUND(((((INDEX(STUDENT!$A$7:$FZ$26,$A21,MATCH(CT$3,STUDENT!$A$2:$FZ$2,0))*CT$4)/1000)+((INDEX(STUDENT!$A$7:$FZ$26,$A21,MATCH(CU$3,STUDENT!$A$2:$FZ$2,0))*CU$4)/1000))*CT$5),0),0),0)</f>
        <v>0</v>
      </c>
      <c r="CX21" s="209">
        <f t="shared" si="149"/>
        <v>0</v>
      </c>
      <c r="CY21" s="32">
        <f t="shared" si="150"/>
        <v>0</v>
      </c>
      <c r="CZ21" s="32">
        <f t="shared" si="142"/>
        <v>0</v>
      </c>
      <c r="DA21" s="32">
        <f t="shared" si="142"/>
        <v>0</v>
      </c>
      <c r="DB21" s="32">
        <f t="shared" si="151"/>
        <v>0</v>
      </c>
      <c r="DC21" s="32">
        <f t="shared" si="143"/>
        <v>0</v>
      </c>
      <c r="DD21" s="32">
        <f t="shared" si="143"/>
        <v>0</v>
      </c>
      <c r="DE21" s="32">
        <f t="shared" si="143"/>
        <v>0</v>
      </c>
      <c r="DF21" s="32">
        <f t="shared" si="143"/>
        <v>0</v>
      </c>
      <c r="DG21" s="32">
        <f t="shared" si="143"/>
        <v>0</v>
      </c>
      <c r="DH21" s="32">
        <f t="shared" si="143"/>
        <v>0</v>
      </c>
      <c r="DI21" s="32">
        <f t="shared" si="143"/>
        <v>0</v>
      </c>
      <c r="DJ21" s="32">
        <f t="shared" si="143"/>
        <v>0</v>
      </c>
      <c r="DK21" s="32">
        <f t="shared" si="143"/>
        <v>0</v>
      </c>
      <c r="DL21" s="32">
        <f t="shared" si="143"/>
        <v>0</v>
      </c>
      <c r="DM21" s="32">
        <f t="shared" si="143"/>
        <v>0</v>
      </c>
      <c r="DN21" s="32">
        <f t="shared" si="143"/>
        <v>0</v>
      </c>
      <c r="DO21" s="32">
        <f t="shared" si="143"/>
        <v>0</v>
      </c>
      <c r="DP21" s="32">
        <f t="shared" si="143"/>
        <v>0</v>
      </c>
      <c r="DQ21" s="32">
        <f t="shared" si="143"/>
        <v>0</v>
      </c>
      <c r="DR21" s="32">
        <f t="shared" si="143"/>
        <v>0</v>
      </c>
      <c r="DS21" s="32">
        <f t="shared" si="143"/>
        <v>0</v>
      </c>
      <c r="DT21" s="32">
        <f t="shared" si="143"/>
        <v>0</v>
      </c>
      <c r="DU21" s="32">
        <f t="shared" si="143"/>
        <v>0</v>
      </c>
      <c r="DV21" s="32">
        <f t="shared" si="143"/>
        <v>0</v>
      </c>
      <c r="DW21" s="32">
        <f t="shared" si="143"/>
        <v>0</v>
      </c>
      <c r="DX21" s="32">
        <f t="shared" si="143"/>
        <v>0</v>
      </c>
      <c r="DY21" s="32">
        <f t="shared" si="143"/>
        <v>0</v>
      </c>
      <c r="DZ21" s="32">
        <f t="shared" si="143"/>
        <v>0</v>
      </c>
      <c r="EA21" s="32">
        <f t="shared" si="143"/>
        <v>0</v>
      </c>
      <c r="EB21" s="32">
        <f t="shared" si="143"/>
        <v>0</v>
      </c>
      <c r="EC21" s="32">
        <f t="shared" si="143"/>
        <v>0</v>
      </c>
      <c r="ED21" s="32">
        <f t="shared" si="143"/>
        <v>0</v>
      </c>
      <c r="EE21" s="32">
        <f t="shared" si="143"/>
        <v>0</v>
      </c>
      <c r="EF21" s="32">
        <f t="shared" si="143"/>
        <v>0</v>
      </c>
      <c r="EG21" s="32">
        <f t="shared" si="143"/>
        <v>0</v>
      </c>
      <c r="EH21" s="32">
        <f t="shared" si="143"/>
        <v>0</v>
      </c>
      <c r="EI21" s="32">
        <f t="shared" ca="1" si="152"/>
        <v>0</v>
      </c>
      <c r="EJ21" s="32">
        <f t="shared" ca="1" si="153"/>
        <v>0</v>
      </c>
      <c r="EK21" s="32">
        <f t="shared" ca="1" si="154"/>
        <v>0</v>
      </c>
      <c r="EL21" s="32">
        <f t="shared" ca="1" si="155"/>
        <v>0</v>
      </c>
      <c r="EM21" s="32">
        <f t="shared" ca="1" si="156"/>
        <v>0</v>
      </c>
      <c r="EN21" s="32">
        <f t="shared" ca="1" si="157"/>
        <v>0</v>
      </c>
      <c r="EO21" s="32">
        <f t="shared" ca="1" si="158"/>
        <v>0</v>
      </c>
      <c r="EP21" s="32">
        <f t="shared" ca="1" si="159"/>
        <v>0</v>
      </c>
      <c r="EQ21" s="32">
        <f t="shared" ca="1" si="160"/>
        <v>0</v>
      </c>
      <c r="ER21" s="32">
        <f t="shared" ca="1" si="163"/>
        <v>0</v>
      </c>
      <c r="ES21" s="32">
        <f t="shared" ca="1" si="161"/>
        <v>0</v>
      </c>
      <c r="ET21" s="32">
        <f t="shared" ca="1" si="162"/>
        <v>0</v>
      </c>
    </row>
    <row r="22" spans="1:150" ht="20.100000000000001" customHeight="1">
      <c r="A22" s="67">
        <f>PROFLE!A10</f>
        <v>0</v>
      </c>
      <c r="B22" s="68">
        <f>PROFLE!B10</f>
        <v>0</v>
      </c>
      <c r="C22" s="216"/>
      <c r="D22" s="216"/>
      <c r="E22" s="216"/>
      <c r="F22" s="219"/>
      <c r="G22" s="218"/>
      <c r="H22" s="219"/>
      <c r="I22" s="178">
        <f>IFERROR(IF($A22&gt;=1,(INDEX(STUDENT!$A$7:$FZ$26,$A22,MATCH(H$3,STUDENT!$A$2:$FZ$2,0))*H$5),0),0)</f>
        <v>0</v>
      </c>
      <c r="J22" s="178">
        <f>IFERROR(IF($A22&gt;=1,(INDEX(STUDENT!$A$7:$FZ$26,$A22,MATCH(I$3,STUDENT!$A$2:$FZ$2,0))*I$5),0),0)</f>
        <v>0</v>
      </c>
      <c r="K22" s="179">
        <f t="shared" si="145"/>
        <v>0</v>
      </c>
      <c r="L22" s="180">
        <f>IFERROR(IF($A22&gt;=1,(INDEX(STUDENT!$A$7:$FZ$26,$A22,MATCH(L$3,STUDENT!$A$2:$FZ$2,0))*L$5),0),0)</f>
        <v>0</v>
      </c>
      <c r="M22" s="181">
        <f>IFERROR(IF($A22&gt;=1,ROUND(((((INDEX(STUDENT!$A$7:$FZ$26,$A22,MATCH(J$3,STUDENT!$A$2:$FZ$2,0))*J$4)/1000)+((INDEX(STUDENT!$A$7:$FZ$26,$A22,MATCH(K$3,STUDENT!$A$2:$FZ$2,0))*K$4)/1000))*J$5),0),0),0)</f>
        <v>0</v>
      </c>
      <c r="N22" s="226"/>
      <c r="O22" s="225"/>
      <c r="P22" s="226"/>
      <c r="Q22" s="183">
        <f>IFERROR(IF($A22&gt;=1,(INDEX(STUDENT!$A$7:$FZ$26,$A22,MATCH(P$3,STUDENT!$A$2:$FZ$2,0))*P$5),0),0)</f>
        <v>0</v>
      </c>
      <c r="R22" s="183">
        <f>IFERROR(IF($A22&gt;=1,(INDEX(STUDENT!$A$7:$FZ$26,$A22,MATCH(Q$3,STUDENT!$A$2:$FZ$2,0))*Q$5),0),0)</f>
        <v>0</v>
      </c>
      <c r="S22" s="184">
        <f t="shared" si="146"/>
        <v>0</v>
      </c>
      <c r="T22" s="185">
        <f>IFERROR(IF($A22&gt;=1,(INDEX(STUDENT!$A$7:$FZ$26,$A22,MATCH(T$3,STUDENT!$A$2:$FZ$2,0))*T$5),0),0)</f>
        <v>0</v>
      </c>
      <c r="U22" s="186">
        <f>IFERROR(IF($A22&gt;=1,ROUND(((((INDEX(STUDENT!$A$7:$FZ$26,$A22,MATCH(R$3,STUDENT!$A$2:$FZ$2,0))*R$4)/1000)+((INDEX(STUDENT!$A$7:$FZ$26,$A22,MATCH(S$3,STUDENT!$A$2:$FZ$2,0))*S$4)/1000))*R$5),0),0),0)</f>
        <v>0</v>
      </c>
      <c r="V22" s="233"/>
      <c r="W22" s="232"/>
      <c r="X22" s="233"/>
      <c r="Y22" s="188">
        <f>IFERROR(IF($A22&gt;=1,(INDEX(STUDENT!$A$7:$FZ$26,$A22,MATCH(X$3,STUDENT!$A$2:$FZ$2,0))*X$5),0),0)</f>
        <v>0</v>
      </c>
      <c r="Z22" s="188">
        <f>IFERROR(IF($A22&gt;=1,(INDEX(STUDENT!$A$7:$FZ$26,$A22,MATCH(Y$3,STUDENT!$A$2:$FZ$2,0))*Y$5),0),0)</f>
        <v>0</v>
      </c>
      <c r="AA22" s="189">
        <f t="shared" si="134"/>
        <v>0</v>
      </c>
      <c r="AB22" s="190">
        <f>IFERROR(IF($A22&gt;=1,(INDEX(STUDENT!$A$7:$FZ$26,$A22,MATCH(AB$3,STUDENT!$A$2:$FZ$2,0))*AB$5),0),0)</f>
        <v>0</v>
      </c>
      <c r="AC22" s="191">
        <f>IFERROR(IF($A22&gt;=1,ROUND(((((INDEX(STUDENT!$A$7:$FZ$26,$A22,MATCH(Z$3,STUDENT!$A$2:$FZ$2,0))*Z$4)/1000)+((INDEX(STUDENT!$A$7:$FZ$26,$A22,MATCH(AA$3,STUDENT!$A$2:$FZ$2,0))*AA$4)/1000))*Z$5),0),0),0)</f>
        <v>0</v>
      </c>
      <c r="AD22" s="240"/>
      <c r="AE22" s="239"/>
      <c r="AF22" s="240"/>
      <c r="AG22" s="193">
        <f>IFERROR(IF($A22&gt;=1,(INDEX(STUDENT!$A$7:$FZ$26,$A22,MATCH(AF$3,STUDENT!$A$2:$FZ$2,0))*AF$5),0),0)</f>
        <v>0</v>
      </c>
      <c r="AH22" s="193">
        <f>IFERROR(IF($A22&gt;=1,(INDEX(STUDENT!$A$7:$FZ$26,$A22,MATCH(AG$3,STUDENT!$A$2:$FZ$2,0))*AG$5),0),0)</f>
        <v>0</v>
      </c>
      <c r="AI22" s="194">
        <f t="shared" si="135"/>
        <v>0</v>
      </c>
      <c r="AJ22" s="195">
        <f>IFERROR(IF($A22&gt;=1,(INDEX(STUDENT!$A$7:$FZ$26,$A22,MATCH(AJ$3,STUDENT!$A$2:$FZ$2,0))*AJ$5),0),0)</f>
        <v>0</v>
      </c>
      <c r="AK22" s="196">
        <f>IFERROR(IF($A22&gt;=1,ROUND(((((INDEX(STUDENT!$A$7:$FZ$26,$A22,MATCH(AH$3,STUDENT!$A$2:$FZ$2,0))*AH$4)/1000)+((INDEX(STUDENT!$A$7:$FZ$26,$A22,MATCH(AI$3,STUDENT!$A$2:$FZ$2,0))*AI$4)/1000))*AH$5),0),0),0)</f>
        <v>0</v>
      </c>
      <c r="AL22" s="247"/>
      <c r="AM22" s="246"/>
      <c r="AN22" s="247"/>
      <c r="AO22" s="200">
        <f>IFERROR(IF($A22&gt;=1,(INDEX(STUDENT!$A$7:$FZ$26,$A22,MATCH(AN$3,STUDENT!$A$2:$FZ$2,0))*AN$5),0),0)</f>
        <v>0</v>
      </c>
      <c r="AP22" s="200">
        <f>IFERROR(IF($A22&gt;=1,(INDEX(STUDENT!$A$7:$FZ$26,$A22,MATCH(AO$3,STUDENT!$A$2:$FZ$2,0))*AO$5),0),0)</f>
        <v>0</v>
      </c>
      <c r="AQ22" s="201">
        <f t="shared" si="136"/>
        <v>0</v>
      </c>
      <c r="AR22" s="202">
        <f>IFERROR(IF($A22&gt;=1,(INDEX(STUDENT!$A$7:$FZ$26,$A22,MATCH(AR$3,STUDENT!$A$2:$FZ$2,0))*AR$5),0),0)</f>
        <v>0</v>
      </c>
      <c r="AS22" s="203">
        <f>IFERROR(IF($A22&gt;=1,ROUND(((((INDEX(STUDENT!$A$7:$FZ$26,$A22,MATCH(AP$3,STUDENT!$A$2:$FZ$2,0))*AP$4)/1000)+((INDEX(STUDENT!$A$7:$FZ$26,$A22,MATCH(AQ$3,STUDENT!$A$2:$FZ$2,0))*AQ$4)/1000))*AP$5),0),0),0)</f>
        <v>0</v>
      </c>
      <c r="AT22" s="254"/>
      <c r="AU22" s="253"/>
      <c r="AV22" s="254"/>
      <c r="AW22" s="205">
        <f>IFERROR(IF($A22&gt;=1,(INDEX(STUDENT!$A$7:$FZ$26,$A22,MATCH(AV$3,STUDENT!$A$2:$FZ$2,0))*AV$5),0),0)</f>
        <v>0</v>
      </c>
      <c r="AX22" s="205">
        <f>IFERROR(IF($A22&gt;=1,(INDEX(STUDENT!$A$7:$FZ$26,$A22,MATCH(AW$3,STUDENT!$A$2:$FZ$2,0))*AW$5),0),0)</f>
        <v>0</v>
      </c>
      <c r="AY22" s="206">
        <f t="shared" si="137"/>
        <v>0</v>
      </c>
      <c r="AZ22" s="207">
        <f>IFERROR(IF($A22&gt;=1,(INDEX(STUDENT!$A$7:$FZ$26,$A22,MATCH(AZ$3,STUDENT!$A$2:$FZ$2,0))*AZ$5),0),0)</f>
        <v>0</v>
      </c>
      <c r="BA22" s="208">
        <f>IFERROR(IF($A22&gt;=1,ROUND(((((INDEX(STUDENT!$A$7:$FZ$26,$A22,MATCH(AX$3,STUDENT!$A$2:$FZ$2,0))*AX$4)/1000)+((INDEX(STUDENT!$A$7:$FZ$26,$A22,MATCH(AY$3,STUDENT!$A$2:$FZ$2,0))*AY$4)/1000))*AX$5),0),0),0)</f>
        <v>0</v>
      </c>
      <c r="BB22" s="219"/>
      <c r="BC22" s="218"/>
      <c r="BD22" s="219"/>
      <c r="BE22" s="178">
        <f>IFERROR(IF($A22&gt;=1,(INDEX(STUDENT!$A$7:$FZ$26,$A22,MATCH(BD$3,STUDENT!$A$2:$FZ$2,0))*BD$5),0),0)</f>
        <v>0</v>
      </c>
      <c r="BF22" s="178">
        <f>IFERROR(IF($A22&gt;=1,(INDEX(STUDENT!$A$7:$FZ$26,$A22,MATCH(BE$3,STUDENT!$A$2:$FZ$2,0))*BE$5),0),0)</f>
        <v>0</v>
      </c>
      <c r="BG22" s="179">
        <f t="shared" si="147"/>
        <v>0</v>
      </c>
      <c r="BH22" s="180">
        <f>IFERROR(IF($A22&gt;=1,(INDEX(STUDENT!$A$7:$FZ$26,$A22,MATCH(BH$3,STUDENT!$A$2:$FZ$2,0))*BH$5),0),0)</f>
        <v>0</v>
      </c>
      <c r="BI22" s="181">
        <f>IFERROR(IF($A22&gt;=1,ROUND(((((INDEX(STUDENT!$A$7:$FZ$26,$A22,MATCH(BF$3,STUDENT!$A$2:$FZ$2,0))*BF$4)/1000)+((INDEX(STUDENT!$A$7:$FZ$26,$A22,MATCH(BG$3,STUDENT!$A$2:$FZ$2,0))*BG$4)/1000))*BF$5),0),0),0)</f>
        <v>0</v>
      </c>
      <c r="BJ22" s="226"/>
      <c r="BK22" s="225"/>
      <c r="BL22" s="226"/>
      <c r="BM22" s="183">
        <f>IFERROR(IF($A22&gt;=1,(INDEX(STUDENT!$A$7:$FZ$26,$A22,MATCH(BL$3,STUDENT!$A$2:$FZ$2,0))*BL$5),0),0)</f>
        <v>0</v>
      </c>
      <c r="BN22" s="183">
        <f>IFERROR(IF($A22&gt;=1,(INDEX(STUDENT!$A$7:$FZ$26,$A22,MATCH(BM$3,STUDENT!$A$2:$FZ$2,0))*BM$5),0),0)</f>
        <v>0</v>
      </c>
      <c r="BO22" s="184">
        <f t="shared" si="148"/>
        <v>0</v>
      </c>
      <c r="BP22" s="185">
        <f>IFERROR(IF($A22&gt;=1,(INDEX(STUDENT!$A$7:$FZ$26,$A22,MATCH(BP$3,STUDENT!$A$2:$FZ$2,0))*BP$5),0),0)</f>
        <v>0</v>
      </c>
      <c r="BQ22" s="186">
        <f>IFERROR(IF($A22&gt;=1,ROUND(((((INDEX(STUDENT!$A$7:$FZ$26,$A22,MATCH(BN$3,STUDENT!$A$2:$FZ$2,0))*BN$4)/1000)+((INDEX(STUDENT!$A$7:$FZ$26,$A22,MATCH(BO$3,STUDENT!$A$2:$FZ$2,0))*BO$4)/1000))*BN$5),0),0),0)</f>
        <v>0</v>
      </c>
      <c r="BR22" s="233"/>
      <c r="BS22" s="232"/>
      <c r="BT22" s="233"/>
      <c r="BU22" s="188">
        <f>IFERROR(IF($A22&gt;=1,(INDEX(STUDENT!$A$7:$FZ$26,$A22,MATCH(BT$3,STUDENT!$A$2:$FZ$2,0))*BT$5),0),0)</f>
        <v>0</v>
      </c>
      <c r="BV22" s="188">
        <f>IFERROR(IF($A22&gt;=1,(INDEX(STUDENT!$A$7:$FZ$26,$A22,MATCH(BU$3,STUDENT!$A$2:$FZ$2,0))*BU$5),0),0)</f>
        <v>0</v>
      </c>
      <c r="BW22" s="189">
        <f t="shared" si="138"/>
        <v>0</v>
      </c>
      <c r="BX22" s="190">
        <f>IFERROR(IF($A22&gt;=1,(INDEX(STUDENT!$A$7:$FZ$26,$A22,MATCH(BX$3,STUDENT!$A$2:$FZ$2,0))*BX$5),0),0)</f>
        <v>0</v>
      </c>
      <c r="BY22" s="191">
        <f>IFERROR(IF($A22&gt;=1,ROUND(((((INDEX(STUDENT!$A$7:$FZ$26,$A22,MATCH(BV$3,STUDENT!$A$2:$FZ$2,0))*BV$4)/1000)+((INDEX(STUDENT!$A$7:$FZ$26,$A22,MATCH(BW$3,STUDENT!$A$2:$FZ$2,0))*BW$4)/1000))*BV$5),0),0),0)</f>
        <v>0</v>
      </c>
      <c r="BZ22" s="240"/>
      <c r="CA22" s="239"/>
      <c r="CB22" s="240"/>
      <c r="CC22" s="193">
        <f>IFERROR(IF($A22&gt;=1,(INDEX(STUDENT!$A$7:$FZ$26,$A22,MATCH(CB$3,STUDENT!$A$2:$FZ$2,0))*CB$5),0),0)</f>
        <v>0</v>
      </c>
      <c r="CD22" s="193">
        <f>IFERROR(IF($A22&gt;=1,(INDEX(STUDENT!$A$7:$FZ$26,$A22,MATCH(CC$3,STUDENT!$A$2:$FZ$2,0))*CC$5),0),0)</f>
        <v>0</v>
      </c>
      <c r="CE22" s="194">
        <f t="shared" si="139"/>
        <v>0</v>
      </c>
      <c r="CF22" s="195">
        <f>IFERROR(IF($A22&gt;=1,(INDEX(STUDENT!$A$7:$FZ$26,$A22,MATCH(CF$3,STUDENT!$A$2:$FZ$2,0))*CF$5),0),0)</f>
        <v>0</v>
      </c>
      <c r="CG22" s="196">
        <f>IFERROR(IF($A22&gt;=1,ROUND(((((INDEX(STUDENT!$A$7:$FZ$26,$A22,MATCH(CD$3,STUDENT!$A$2:$FZ$2,0))*CD$4)/1000)+((INDEX(STUDENT!$A$7:$FZ$26,$A22,MATCH(CE$3,STUDENT!$A$2:$FZ$2,0))*CE$4)/1000))*CD$5),0),0),0)</f>
        <v>0</v>
      </c>
      <c r="CH22" s="247"/>
      <c r="CI22" s="246"/>
      <c r="CJ22" s="247"/>
      <c r="CK22" s="200">
        <f>IFERROR(IF($A22&gt;=1,(INDEX(STUDENT!$A$7:$FZ$26,$A22,MATCH(CJ$3,STUDENT!$A$2:$FZ$2,0))*CJ$5),0),0)</f>
        <v>0</v>
      </c>
      <c r="CL22" s="200">
        <f>IFERROR(IF($A22&gt;=1,(INDEX(STUDENT!$A$7:$FZ$26,$A22,MATCH(CK$3,STUDENT!$A$2:$FZ$2,0))*CK$5),0),0)</f>
        <v>0</v>
      </c>
      <c r="CM22" s="201">
        <f t="shared" si="140"/>
        <v>0</v>
      </c>
      <c r="CN22" s="202">
        <f>IFERROR(IF($A22&gt;=1,(INDEX(STUDENT!$A$7:$FZ$26,$A22,MATCH(CN$3,STUDENT!$A$2:$FZ$2,0))*CN$5),0),0)</f>
        <v>0</v>
      </c>
      <c r="CO22" s="203">
        <f>IFERROR(IF($A22&gt;=1,ROUND(((((INDEX(STUDENT!$A$7:$FZ$26,$A22,MATCH(CL$3,STUDENT!$A$2:$FZ$2,0))*CL$4)/1000)+((INDEX(STUDENT!$A$7:$FZ$26,$A22,MATCH(CM$3,STUDENT!$A$2:$FZ$2,0))*CM$4)/1000))*CL$5),0),0),0)</f>
        <v>0</v>
      </c>
      <c r="CP22" s="254"/>
      <c r="CQ22" s="253"/>
      <c r="CR22" s="254"/>
      <c r="CS22" s="205">
        <f>IFERROR(IF($A22&gt;=1,(INDEX(STUDENT!$A$7:$FZ$26,$A22,MATCH(CR$3,STUDENT!$A$2:$FZ$2,0))*CR$5),0),0)</f>
        <v>0</v>
      </c>
      <c r="CT22" s="205">
        <f>IFERROR(IF($A22&gt;=1,(INDEX(STUDENT!$A$7:$FZ$26,$A22,MATCH(CS$3,STUDENT!$A$2:$FZ$2,0))*CS$5),0),0)</f>
        <v>0</v>
      </c>
      <c r="CU22" s="206">
        <f t="shared" si="141"/>
        <v>0</v>
      </c>
      <c r="CV22" s="207">
        <f>IFERROR(IF($A22&gt;=1,(INDEX(STUDENT!$A$7:$FZ$26,$A22,MATCH(CV$3,STUDENT!$A$2:$FZ$2,0))*CV$5),0),0)</f>
        <v>0</v>
      </c>
      <c r="CW22" s="208">
        <f>IFERROR(IF($A22&gt;=1,ROUND(((((INDEX(STUDENT!$A$7:$FZ$26,$A22,MATCH(CT$3,STUDENT!$A$2:$FZ$2,0))*CT$4)/1000)+((INDEX(STUDENT!$A$7:$FZ$26,$A22,MATCH(CU$3,STUDENT!$A$2:$FZ$2,0))*CU$4)/1000))*CT$5),0),0),0)</f>
        <v>0</v>
      </c>
      <c r="CX22" s="209">
        <f t="shared" si="149"/>
        <v>0</v>
      </c>
      <c r="CY22" s="32">
        <f t="shared" si="150"/>
        <v>0</v>
      </c>
      <c r="CZ22" s="32">
        <f t="shared" si="142"/>
        <v>0</v>
      </c>
      <c r="DA22" s="32">
        <f t="shared" si="142"/>
        <v>0</v>
      </c>
      <c r="DB22" s="32">
        <f t="shared" si="151"/>
        <v>0</v>
      </c>
      <c r="DC22" s="32">
        <f t="shared" si="143"/>
        <v>0</v>
      </c>
      <c r="DD22" s="32">
        <f t="shared" si="143"/>
        <v>0</v>
      </c>
      <c r="DE22" s="32">
        <f t="shared" si="143"/>
        <v>0</v>
      </c>
      <c r="DF22" s="32">
        <f t="shared" si="143"/>
        <v>0</v>
      </c>
      <c r="DG22" s="32">
        <f t="shared" si="143"/>
        <v>0</v>
      </c>
      <c r="DH22" s="32">
        <f t="shared" si="143"/>
        <v>0</v>
      </c>
      <c r="DI22" s="32">
        <f t="shared" si="143"/>
        <v>0</v>
      </c>
      <c r="DJ22" s="32">
        <f t="shared" si="143"/>
        <v>0</v>
      </c>
      <c r="DK22" s="32">
        <f t="shared" si="143"/>
        <v>0</v>
      </c>
      <c r="DL22" s="32">
        <f t="shared" si="143"/>
        <v>0</v>
      </c>
      <c r="DM22" s="32">
        <f t="shared" si="143"/>
        <v>0</v>
      </c>
      <c r="DN22" s="32">
        <f t="shared" si="143"/>
        <v>0</v>
      </c>
      <c r="DO22" s="32">
        <f t="shared" si="143"/>
        <v>0</v>
      </c>
      <c r="DP22" s="32">
        <f t="shared" si="143"/>
        <v>0</v>
      </c>
      <c r="DQ22" s="32">
        <f t="shared" si="143"/>
        <v>0</v>
      </c>
      <c r="DR22" s="32">
        <f t="shared" si="143"/>
        <v>0</v>
      </c>
      <c r="DS22" s="32">
        <f t="shared" si="143"/>
        <v>0</v>
      </c>
      <c r="DT22" s="32">
        <f t="shared" si="143"/>
        <v>0</v>
      </c>
      <c r="DU22" s="32">
        <f t="shared" si="143"/>
        <v>0</v>
      </c>
      <c r="DV22" s="32">
        <f t="shared" si="143"/>
        <v>0</v>
      </c>
      <c r="DW22" s="32">
        <f t="shared" si="143"/>
        <v>0</v>
      </c>
      <c r="DX22" s="32">
        <f t="shared" si="143"/>
        <v>0</v>
      </c>
      <c r="DY22" s="32">
        <f t="shared" si="143"/>
        <v>0</v>
      </c>
      <c r="DZ22" s="32">
        <f t="shared" si="143"/>
        <v>0</v>
      </c>
      <c r="EA22" s="32">
        <f t="shared" si="143"/>
        <v>0</v>
      </c>
      <c r="EB22" s="32">
        <f t="shared" si="143"/>
        <v>0</v>
      </c>
      <c r="EC22" s="32">
        <f t="shared" si="143"/>
        <v>0</v>
      </c>
      <c r="ED22" s="32">
        <f t="shared" si="143"/>
        <v>0</v>
      </c>
      <c r="EE22" s="32">
        <f t="shared" si="143"/>
        <v>0</v>
      </c>
      <c r="EF22" s="32">
        <f t="shared" si="143"/>
        <v>0</v>
      </c>
      <c r="EG22" s="32">
        <f t="shared" si="143"/>
        <v>0</v>
      </c>
      <c r="EH22" s="32">
        <f t="shared" ref="EH22:EH34" si="164">IF($CX22&gt;=1,EE22+VLOOKUP($CX22,$A$15:$CW$39,EE$12,0)-VLOOKUP($CX22,$A$15:$CW$39,EE$13,0),0)</f>
        <v>0</v>
      </c>
      <c r="EI22" s="32">
        <f t="shared" ca="1" si="152"/>
        <v>0</v>
      </c>
      <c r="EJ22" s="32">
        <f t="shared" ca="1" si="153"/>
        <v>0</v>
      </c>
      <c r="EK22" s="32">
        <f t="shared" ca="1" si="154"/>
        <v>0</v>
      </c>
      <c r="EL22" s="32">
        <f t="shared" ca="1" si="155"/>
        <v>0</v>
      </c>
      <c r="EM22" s="32">
        <f t="shared" ca="1" si="156"/>
        <v>0</v>
      </c>
      <c r="EN22" s="32">
        <f t="shared" ca="1" si="157"/>
        <v>0</v>
      </c>
      <c r="EO22" s="32">
        <f t="shared" ca="1" si="158"/>
        <v>0</v>
      </c>
      <c r="EP22" s="32">
        <f t="shared" ca="1" si="159"/>
        <v>0</v>
      </c>
      <c r="EQ22" s="32">
        <f t="shared" ca="1" si="160"/>
        <v>0</v>
      </c>
      <c r="ER22" s="32">
        <f t="shared" ca="1" si="163"/>
        <v>0</v>
      </c>
      <c r="ES22" s="32">
        <f t="shared" ca="1" si="161"/>
        <v>0</v>
      </c>
      <c r="ET22" s="32">
        <f t="shared" ca="1" si="162"/>
        <v>0</v>
      </c>
    </row>
    <row r="23" spans="1:150" ht="20.100000000000001" customHeight="1">
      <c r="A23" s="67">
        <f>PROFLE!A11</f>
        <v>0</v>
      </c>
      <c r="B23" s="68">
        <f>PROFLE!B11</f>
        <v>0</v>
      </c>
      <c r="C23" s="216"/>
      <c r="D23" s="216"/>
      <c r="E23" s="216"/>
      <c r="F23" s="219"/>
      <c r="G23" s="218"/>
      <c r="H23" s="219"/>
      <c r="I23" s="178">
        <f>IFERROR(IF($A23&gt;=1,(INDEX(STUDENT!$A$7:$FZ$26,$A23,MATCH(H$3,STUDENT!$A$2:$FZ$2,0))*H$5),0),0)</f>
        <v>0</v>
      </c>
      <c r="J23" s="178">
        <f>IFERROR(IF($A23&gt;=1,(INDEX(STUDENT!$A$7:$FZ$26,$A23,MATCH(I$3,STUDENT!$A$2:$FZ$2,0))*I$5),0),0)</f>
        <v>0</v>
      </c>
      <c r="K23" s="179">
        <f t="shared" si="145"/>
        <v>0</v>
      </c>
      <c r="L23" s="180">
        <f>IFERROR(IF($A23&gt;=1,(INDEX(STUDENT!$A$7:$FZ$26,$A23,MATCH(L$3,STUDENT!$A$2:$FZ$2,0))*L$5),0),0)</f>
        <v>0</v>
      </c>
      <c r="M23" s="181">
        <f>IFERROR(IF($A23&gt;=1,ROUND(((((INDEX(STUDENT!$A$7:$FZ$26,$A23,MATCH(J$3,STUDENT!$A$2:$FZ$2,0))*J$4)/1000)+((INDEX(STUDENT!$A$7:$FZ$26,$A23,MATCH(K$3,STUDENT!$A$2:$FZ$2,0))*K$4)/1000))*J$5),0),0),0)</f>
        <v>0</v>
      </c>
      <c r="N23" s="226"/>
      <c r="O23" s="225"/>
      <c r="P23" s="226"/>
      <c r="Q23" s="183">
        <f>IFERROR(IF($A23&gt;=1,(INDEX(STUDENT!$A$7:$FZ$26,$A23,MATCH(P$3,STUDENT!$A$2:$FZ$2,0))*P$5),0),0)</f>
        <v>0</v>
      </c>
      <c r="R23" s="183">
        <f>IFERROR(IF($A23&gt;=1,(INDEX(STUDENT!$A$7:$FZ$26,$A23,MATCH(Q$3,STUDENT!$A$2:$FZ$2,0))*Q$5),0),0)</f>
        <v>0</v>
      </c>
      <c r="S23" s="184">
        <f t="shared" si="146"/>
        <v>0</v>
      </c>
      <c r="T23" s="185">
        <f>IFERROR(IF($A23&gt;=1,(INDEX(STUDENT!$A$7:$FZ$26,$A23,MATCH(T$3,STUDENT!$A$2:$FZ$2,0))*T$5),0),0)</f>
        <v>0</v>
      </c>
      <c r="U23" s="186">
        <f>IFERROR(IF($A23&gt;=1,ROUND(((((INDEX(STUDENT!$A$7:$FZ$26,$A23,MATCH(R$3,STUDENT!$A$2:$FZ$2,0))*R$4)/1000)+((INDEX(STUDENT!$A$7:$FZ$26,$A23,MATCH(S$3,STUDENT!$A$2:$FZ$2,0))*S$4)/1000))*R$5),0),0),0)</f>
        <v>0</v>
      </c>
      <c r="V23" s="233"/>
      <c r="W23" s="232"/>
      <c r="X23" s="233"/>
      <c r="Y23" s="188">
        <f>IFERROR(IF($A23&gt;=1,(INDEX(STUDENT!$A$7:$FZ$26,$A23,MATCH(X$3,STUDENT!$A$2:$FZ$2,0))*X$5),0),0)</f>
        <v>0</v>
      </c>
      <c r="Z23" s="188">
        <f>IFERROR(IF($A23&gt;=1,(INDEX(STUDENT!$A$7:$FZ$26,$A23,MATCH(Y$3,STUDENT!$A$2:$FZ$2,0))*Y$5),0),0)</f>
        <v>0</v>
      </c>
      <c r="AA23" s="189">
        <f t="shared" si="134"/>
        <v>0</v>
      </c>
      <c r="AB23" s="190">
        <f>IFERROR(IF($A23&gt;=1,(INDEX(STUDENT!$A$7:$FZ$26,$A23,MATCH(AB$3,STUDENT!$A$2:$FZ$2,0))*AB$5),0),0)</f>
        <v>0</v>
      </c>
      <c r="AC23" s="191">
        <f>IFERROR(IF($A23&gt;=1,ROUND(((((INDEX(STUDENT!$A$7:$FZ$26,$A23,MATCH(Z$3,STUDENT!$A$2:$FZ$2,0))*Z$4)/1000)+((INDEX(STUDENT!$A$7:$FZ$26,$A23,MATCH(AA$3,STUDENT!$A$2:$FZ$2,0))*AA$4)/1000))*Z$5),0),0),0)</f>
        <v>0</v>
      </c>
      <c r="AD23" s="240"/>
      <c r="AE23" s="239"/>
      <c r="AF23" s="240"/>
      <c r="AG23" s="193">
        <f>IFERROR(IF($A23&gt;=1,(INDEX(STUDENT!$A$7:$FZ$26,$A23,MATCH(AF$3,STUDENT!$A$2:$FZ$2,0))*AF$5),0),0)</f>
        <v>0</v>
      </c>
      <c r="AH23" s="193">
        <f>IFERROR(IF($A23&gt;=1,(INDEX(STUDENT!$A$7:$FZ$26,$A23,MATCH(AG$3,STUDENT!$A$2:$FZ$2,0))*AG$5),0),0)</f>
        <v>0</v>
      </c>
      <c r="AI23" s="194">
        <f t="shared" si="135"/>
        <v>0</v>
      </c>
      <c r="AJ23" s="195">
        <f>IFERROR(IF($A23&gt;=1,(INDEX(STUDENT!$A$7:$FZ$26,$A23,MATCH(AJ$3,STUDENT!$A$2:$FZ$2,0))*AJ$5),0),0)</f>
        <v>0</v>
      </c>
      <c r="AK23" s="196">
        <f>IFERROR(IF($A23&gt;=1,ROUND(((((INDEX(STUDENT!$A$7:$FZ$26,$A23,MATCH(AH$3,STUDENT!$A$2:$FZ$2,0))*AH$4)/1000)+((INDEX(STUDENT!$A$7:$FZ$26,$A23,MATCH(AI$3,STUDENT!$A$2:$FZ$2,0))*AI$4)/1000))*AH$5),0),0),0)</f>
        <v>0</v>
      </c>
      <c r="AL23" s="247"/>
      <c r="AM23" s="246"/>
      <c r="AN23" s="247"/>
      <c r="AO23" s="200">
        <f>IFERROR(IF($A23&gt;=1,(INDEX(STUDENT!$A$7:$FZ$26,$A23,MATCH(AN$3,STUDENT!$A$2:$FZ$2,0))*AN$5),0),0)</f>
        <v>0</v>
      </c>
      <c r="AP23" s="200">
        <f>IFERROR(IF($A23&gt;=1,(INDEX(STUDENT!$A$7:$FZ$26,$A23,MATCH(AO$3,STUDENT!$A$2:$FZ$2,0))*AO$5),0),0)</f>
        <v>0</v>
      </c>
      <c r="AQ23" s="201">
        <f t="shared" si="136"/>
        <v>0</v>
      </c>
      <c r="AR23" s="202">
        <f>IFERROR(IF($A23&gt;=1,(INDEX(STUDENT!$A$7:$FZ$26,$A23,MATCH(AR$3,STUDENT!$A$2:$FZ$2,0))*AR$5),0),0)</f>
        <v>0</v>
      </c>
      <c r="AS23" s="203">
        <f>IFERROR(IF($A23&gt;=1,ROUND(((((INDEX(STUDENT!$A$7:$FZ$26,$A23,MATCH(AP$3,STUDENT!$A$2:$FZ$2,0))*AP$4)/1000)+((INDEX(STUDENT!$A$7:$FZ$26,$A23,MATCH(AQ$3,STUDENT!$A$2:$FZ$2,0))*AQ$4)/1000))*AP$5),0),0),0)</f>
        <v>0</v>
      </c>
      <c r="AT23" s="254"/>
      <c r="AU23" s="253"/>
      <c r="AV23" s="254"/>
      <c r="AW23" s="205">
        <f>IFERROR(IF($A23&gt;=1,(INDEX(STUDENT!$A$7:$FZ$26,$A23,MATCH(AV$3,STUDENT!$A$2:$FZ$2,0))*AV$5),0),0)</f>
        <v>0</v>
      </c>
      <c r="AX23" s="205">
        <f>IFERROR(IF($A23&gt;=1,(INDEX(STUDENT!$A$7:$FZ$26,$A23,MATCH(AW$3,STUDENT!$A$2:$FZ$2,0))*AW$5),0),0)</f>
        <v>0</v>
      </c>
      <c r="AY23" s="206">
        <f t="shared" si="137"/>
        <v>0</v>
      </c>
      <c r="AZ23" s="207">
        <f>IFERROR(IF($A23&gt;=1,(INDEX(STUDENT!$A$7:$FZ$26,$A23,MATCH(AZ$3,STUDENT!$A$2:$FZ$2,0))*AZ$5),0),0)</f>
        <v>0</v>
      </c>
      <c r="BA23" s="208">
        <f>IFERROR(IF($A23&gt;=1,ROUND(((((INDEX(STUDENT!$A$7:$FZ$26,$A23,MATCH(AX$3,STUDENT!$A$2:$FZ$2,0))*AX$4)/1000)+((INDEX(STUDENT!$A$7:$FZ$26,$A23,MATCH(AY$3,STUDENT!$A$2:$FZ$2,0))*AY$4)/1000))*AX$5),0),0),0)</f>
        <v>0</v>
      </c>
      <c r="BB23" s="219"/>
      <c r="BC23" s="218"/>
      <c r="BD23" s="219"/>
      <c r="BE23" s="178">
        <f>IFERROR(IF($A23&gt;=1,(INDEX(STUDENT!$A$7:$FZ$26,$A23,MATCH(BD$3,STUDENT!$A$2:$FZ$2,0))*BD$5),0),0)</f>
        <v>0</v>
      </c>
      <c r="BF23" s="178">
        <f>IFERROR(IF($A23&gt;=1,(INDEX(STUDENT!$A$7:$FZ$26,$A23,MATCH(BE$3,STUDENT!$A$2:$FZ$2,0))*BE$5),0),0)</f>
        <v>0</v>
      </c>
      <c r="BG23" s="179">
        <f t="shared" si="147"/>
        <v>0</v>
      </c>
      <c r="BH23" s="180">
        <f>IFERROR(IF($A23&gt;=1,(INDEX(STUDENT!$A$7:$FZ$26,$A23,MATCH(BH$3,STUDENT!$A$2:$FZ$2,0))*BH$5),0),0)</f>
        <v>0</v>
      </c>
      <c r="BI23" s="181">
        <f>IFERROR(IF($A23&gt;=1,ROUND(((((INDEX(STUDENT!$A$7:$FZ$26,$A23,MATCH(BF$3,STUDENT!$A$2:$FZ$2,0))*BF$4)/1000)+((INDEX(STUDENT!$A$7:$FZ$26,$A23,MATCH(BG$3,STUDENT!$A$2:$FZ$2,0))*BG$4)/1000))*BF$5),0),0),0)</f>
        <v>0</v>
      </c>
      <c r="BJ23" s="226"/>
      <c r="BK23" s="225"/>
      <c r="BL23" s="226"/>
      <c r="BM23" s="183">
        <f>IFERROR(IF($A23&gt;=1,(INDEX(STUDENT!$A$7:$FZ$26,$A23,MATCH(BL$3,STUDENT!$A$2:$FZ$2,0))*BL$5),0),0)</f>
        <v>0</v>
      </c>
      <c r="BN23" s="183">
        <f>IFERROR(IF($A23&gt;=1,(INDEX(STUDENT!$A$7:$FZ$26,$A23,MATCH(BM$3,STUDENT!$A$2:$FZ$2,0))*BM$5),0),0)</f>
        <v>0</v>
      </c>
      <c r="BO23" s="184">
        <f t="shared" si="148"/>
        <v>0</v>
      </c>
      <c r="BP23" s="185">
        <f>IFERROR(IF($A23&gt;=1,(INDEX(STUDENT!$A$7:$FZ$26,$A23,MATCH(BP$3,STUDENT!$A$2:$FZ$2,0))*BP$5),0),0)</f>
        <v>0</v>
      </c>
      <c r="BQ23" s="186">
        <f>IFERROR(IF($A23&gt;=1,ROUND(((((INDEX(STUDENT!$A$7:$FZ$26,$A23,MATCH(BN$3,STUDENT!$A$2:$FZ$2,0))*BN$4)/1000)+((INDEX(STUDENT!$A$7:$FZ$26,$A23,MATCH(BO$3,STUDENT!$A$2:$FZ$2,0))*BO$4)/1000))*BN$5),0),0),0)</f>
        <v>0</v>
      </c>
      <c r="BR23" s="233"/>
      <c r="BS23" s="232"/>
      <c r="BT23" s="233"/>
      <c r="BU23" s="188">
        <f>IFERROR(IF($A23&gt;=1,(INDEX(STUDENT!$A$7:$FZ$26,$A23,MATCH(BT$3,STUDENT!$A$2:$FZ$2,0))*BT$5),0),0)</f>
        <v>0</v>
      </c>
      <c r="BV23" s="188">
        <f>IFERROR(IF($A23&gt;=1,(INDEX(STUDENT!$A$7:$FZ$26,$A23,MATCH(BU$3,STUDENT!$A$2:$FZ$2,0))*BU$5),0),0)</f>
        <v>0</v>
      </c>
      <c r="BW23" s="189">
        <f t="shared" si="138"/>
        <v>0</v>
      </c>
      <c r="BX23" s="190">
        <f>IFERROR(IF($A23&gt;=1,(INDEX(STUDENT!$A$7:$FZ$26,$A23,MATCH(BX$3,STUDENT!$A$2:$FZ$2,0))*BX$5),0),0)</f>
        <v>0</v>
      </c>
      <c r="BY23" s="191">
        <f>IFERROR(IF($A23&gt;=1,ROUND(((((INDEX(STUDENT!$A$7:$FZ$26,$A23,MATCH(BV$3,STUDENT!$A$2:$FZ$2,0))*BV$4)/1000)+((INDEX(STUDENT!$A$7:$FZ$26,$A23,MATCH(BW$3,STUDENT!$A$2:$FZ$2,0))*BW$4)/1000))*BV$5),0),0),0)</f>
        <v>0</v>
      </c>
      <c r="BZ23" s="240"/>
      <c r="CA23" s="239"/>
      <c r="CB23" s="240"/>
      <c r="CC23" s="193">
        <f>IFERROR(IF($A23&gt;=1,(INDEX(STUDENT!$A$7:$FZ$26,$A23,MATCH(CB$3,STUDENT!$A$2:$FZ$2,0))*CB$5),0),0)</f>
        <v>0</v>
      </c>
      <c r="CD23" s="193">
        <f>IFERROR(IF($A23&gt;=1,(INDEX(STUDENT!$A$7:$FZ$26,$A23,MATCH(CC$3,STUDENT!$A$2:$FZ$2,0))*CC$5),0),0)</f>
        <v>0</v>
      </c>
      <c r="CE23" s="194">
        <f t="shared" si="139"/>
        <v>0</v>
      </c>
      <c r="CF23" s="195">
        <f>IFERROR(IF($A23&gt;=1,(INDEX(STUDENT!$A$7:$FZ$26,$A23,MATCH(CF$3,STUDENT!$A$2:$FZ$2,0))*CF$5),0),0)</f>
        <v>0</v>
      </c>
      <c r="CG23" s="196">
        <f>IFERROR(IF($A23&gt;=1,ROUND(((((INDEX(STUDENT!$A$7:$FZ$26,$A23,MATCH(CD$3,STUDENT!$A$2:$FZ$2,0))*CD$4)/1000)+((INDEX(STUDENT!$A$7:$FZ$26,$A23,MATCH(CE$3,STUDENT!$A$2:$FZ$2,0))*CE$4)/1000))*CD$5),0),0),0)</f>
        <v>0</v>
      </c>
      <c r="CH23" s="247"/>
      <c r="CI23" s="246"/>
      <c r="CJ23" s="247"/>
      <c r="CK23" s="200">
        <f>IFERROR(IF($A23&gt;=1,(INDEX(STUDENT!$A$7:$FZ$26,$A23,MATCH(CJ$3,STUDENT!$A$2:$FZ$2,0))*CJ$5),0),0)</f>
        <v>0</v>
      </c>
      <c r="CL23" s="200">
        <f>IFERROR(IF($A23&gt;=1,(INDEX(STUDENT!$A$7:$FZ$26,$A23,MATCH(CK$3,STUDENT!$A$2:$FZ$2,0))*CK$5),0),0)</f>
        <v>0</v>
      </c>
      <c r="CM23" s="201">
        <f t="shared" si="140"/>
        <v>0</v>
      </c>
      <c r="CN23" s="202">
        <f>IFERROR(IF($A23&gt;=1,(INDEX(STUDENT!$A$7:$FZ$26,$A23,MATCH(CN$3,STUDENT!$A$2:$FZ$2,0))*CN$5),0),0)</f>
        <v>0</v>
      </c>
      <c r="CO23" s="203">
        <f>IFERROR(IF($A23&gt;=1,ROUND(((((INDEX(STUDENT!$A$7:$FZ$26,$A23,MATCH(CL$3,STUDENT!$A$2:$FZ$2,0))*CL$4)/1000)+((INDEX(STUDENT!$A$7:$FZ$26,$A23,MATCH(CM$3,STUDENT!$A$2:$FZ$2,0))*CM$4)/1000))*CL$5),0),0),0)</f>
        <v>0</v>
      </c>
      <c r="CP23" s="254"/>
      <c r="CQ23" s="253"/>
      <c r="CR23" s="254"/>
      <c r="CS23" s="205">
        <f>IFERROR(IF($A23&gt;=1,(INDEX(STUDENT!$A$7:$FZ$26,$A23,MATCH(CR$3,STUDENT!$A$2:$FZ$2,0))*CR$5),0),0)</f>
        <v>0</v>
      </c>
      <c r="CT23" s="205">
        <f>IFERROR(IF($A23&gt;=1,(INDEX(STUDENT!$A$7:$FZ$26,$A23,MATCH(CS$3,STUDENT!$A$2:$FZ$2,0))*CS$5),0),0)</f>
        <v>0</v>
      </c>
      <c r="CU23" s="206">
        <f t="shared" si="141"/>
        <v>0</v>
      </c>
      <c r="CV23" s="207">
        <f>IFERROR(IF($A23&gt;=1,(INDEX(STUDENT!$A$7:$FZ$26,$A23,MATCH(CV$3,STUDENT!$A$2:$FZ$2,0))*CV$5),0),0)</f>
        <v>0</v>
      </c>
      <c r="CW23" s="208">
        <f>IFERROR(IF($A23&gt;=1,ROUND(((((INDEX(STUDENT!$A$7:$FZ$26,$A23,MATCH(CT$3,STUDENT!$A$2:$FZ$2,0))*CT$4)/1000)+((INDEX(STUDENT!$A$7:$FZ$26,$A23,MATCH(CU$3,STUDENT!$A$2:$FZ$2,0))*CU$4)/1000))*CT$5),0),0),0)</f>
        <v>0</v>
      </c>
      <c r="CX23" s="209">
        <f t="shared" si="149"/>
        <v>0</v>
      </c>
      <c r="CY23" s="32">
        <f t="shared" si="150"/>
        <v>0</v>
      </c>
      <c r="CZ23" s="32">
        <f t="shared" si="142"/>
        <v>0</v>
      </c>
      <c r="DA23" s="32">
        <f t="shared" si="142"/>
        <v>0</v>
      </c>
      <c r="DB23" s="32">
        <f t="shared" si="151"/>
        <v>0</v>
      </c>
      <c r="DC23" s="32">
        <f t="shared" ref="DC23:DC34" si="165">IF($CX23&gt;=1,CZ23+VLOOKUP($CX23,$A$15:$CW$39,CZ$12,0)-VLOOKUP($CX23,$A$15:$CW$39,CZ$13,0),0)</f>
        <v>0</v>
      </c>
      <c r="DD23" s="32">
        <f t="shared" ref="DD23:DD34" si="166">IF($CX23&gt;=1,DA23+VLOOKUP($CX23,$A$15:$CW$39,DA$12,0)-VLOOKUP($CX23,$A$15:$CW$39,DA$13,0),0)</f>
        <v>0</v>
      </c>
      <c r="DE23" s="32">
        <f t="shared" ref="DE23:DE34" si="167">IF($CX23&gt;=1,DB23+VLOOKUP($CX23,$A$15:$CW$39,DB$12,0)-VLOOKUP($CX23,$A$15:$CW$39,DB$13,0),0)</f>
        <v>0</v>
      </c>
      <c r="DF23" s="32">
        <f t="shared" ref="DF23:DF34" si="168">IF($CX23&gt;=1,DC23+VLOOKUP($CX23,$A$15:$CW$39,DC$12,0)-VLOOKUP($CX23,$A$15:$CW$39,DC$13,0),0)</f>
        <v>0</v>
      </c>
      <c r="DG23" s="32">
        <f t="shared" ref="DG23:DG34" si="169">IF($CX23&gt;=1,DD23+VLOOKUP($CX23,$A$15:$CW$39,DD$12,0)-VLOOKUP($CX23,$A$15:$CW$39,DD$13,0),0)</f>
        <v>0</v>
      </c>
      <c r="DH23" s="32">
        <f t="shared" ref="DH23:DH34" si="170">IF($CX23&gt;=1,DE23+VLOOKUP($CX23,$A$15:$CW$39,DE$12,0)-VLOOKUP($CX23,$A$15:$CW$39,DE$13,0),0)</f>
        <v>0</v>
      </c>
      <c r="DI23" s="32">
        <f t="shared" ref="DI23:DI34" si="171">IF($CX23&gt;=1,DF23+VLOOKUP($CX23,$A$15:$CW$39,DF$12,0)-VLOOKUP($CX23,$A$15:$CW$39,DF$13,0),0)</f>
        <v>0</v>
      </c>
      <c r="DJ23" s="32">
        <f t="shared" ref="DJ23:DJ34" si="172">IF($CX23&gt;=1,DG23+VLOOKUP($CX23,$A$15:$CW$39,DG$12,0)-VLOOKUP($CX23,$A$15:$CW$39,DG$13,0),0)</f>
        <v>0</v>
      </c>
      <c r="DK23" s="32">
        <f t="shared" ref="DK23:DK34" si="173">IF($CX23&gt;=1,DH23+VLOOKUP($CX23,$A$15:$CW$39,DH$12,0)-VLOOKUP($CX23,$A$15:$CW$39,DH$13,0),0)</f>
        <v>0</v>
      </c>
      <c r="DL23" s="32">
        <f t="shared" ref="DL23:DL34" si="174">IF($CX23&gt;=1,DI23+VLOOKUP($CX23,$A$15:$CW$39,DI$12,0)-VLOOKUP($CX23,$A$15:$CW$39,DI$13,0),0)</f>
        <v>0</v>
      </c>
      <c r="DM23" s="32">
        <f t="shared" ref="DM23:DM34" si="175">IF($CX23&gt;=1,DJ23+VLOOKUP($CX23,$A$15:$CW$39,DJ$12,0)-VLOOKUP($CX23,$A$15:$CW$39,DJ$13,0),0)</f>
        <v>0</v>
      </c>
      <c r="DN23" s="32">
        <f t="shared" ref="DN23:DN34" si="176">IF($CX23&gt;=1,DK23+VLOOKUP($CX23,$A$15:$CW$39,DK$12,0)-VLOOKUP($CX23,$A$15:$CW$39,DK$13,0),0)</f>
        <v>0</v>
      </c>
      <c r="DO23" s="32">
        <f t="shared" ref="DO23:DO34" si="177">IF($CX23&gt;=1,DL23+VLOOKUP($CX23,$A$15:$CW$39,DL$12,0)-VLOOKUP($CX23,$A$15:$CW$39,DL$13,0),0)</f>
        <v>0</v>
      </c>
      <c r="DP23" s="32">
        <f t="shared" ref="DP23:DP34" si="178">IF($CX23&gt;=1,DM23+VLOOKUP($CX23,$A$15:$CW$39,DM$12,0)-VLOOKUP($CX23,$A$15:$CW$39,DM$13,0),0)</f>
        <v>0</v>
      </c>
      <c r="DQ23" s="32">
        <f t="shared" ref="DQ23:DQ34" si="179">IF($CX23&gt;=1,DN23+VLOOKUP($CX23,$A$15:$CW$39,DN$12,0)-VLOOKUP($CX23,$A$15:$CW$39,DN$13,0),0)</f>
        <v>0</v>
      </c>
      <c r="DR23" s="32">
        <f t="shared" ref="DR23:DR34" si="180">IF($CX23&gt;=1,DO23+VLOOKUP($CX23,$A$15:$CW$39,DO$12,0)-VLOOKUP($CX23,$A$15:$CW$39,DO$13,0),0)</f>
        <v>0</v>
      </c>
      <c r="DS23" s="32">
        <f t="shared" ref="DS23:DS34" si="181">IF($CX23&gt;=1,DP23+VLOOKUP($CX23,$A$15:$CW$39,DP$12,0)-VLOOKUP($CX23,$A$15:$CW$39,DP$13,0),0)</f>
        <v>0</v>
      </c>
      <c r="DT23" s="32">
        <f t="shared" ref="DT23:DT34" si="182">IF($CX23&gt;=1,DQ23+VLOOKUP($CX23,$A$15:$CW$39,DQ$12,0)-VLOOKUP($CX23,$A$15:$CW$39,DQ$13,0),0)</f>
        <v>0</v>
      </c>
      <c r="DU23" s="32">
        <f t="shared" ref="DU23:DU34" si="183">IF($CX23&gt;=1,DR23+VLOOKUP($CX23,$A$15:$CW$39,DR$12,0)-VLOOKUP($CX23,$A$15:$CW$39,DR$13,0),0)</f>
        <v>0</v>
      </c>
      <c r="DV23" s="32">
        <f t="shared" ref="DV23:DV34" si="184">IF($CX23&gt;=1,DS23+VLOOKUP($CX23,$A$15:$CW$39,DS$12,0)-VLOOKUP($CX23,$A$15:$CW$39,DS$13,0),0)</f>
        <v>0</v>
      </c>
      <c r="DW23" s="32">
        <f t="shared" ref="DW23:DW34" si="185">IF($CX23&gt;=1,DT23+VLOOKUP($CX23,$A$15:$CW$39,DT$12,0)-VLOOKUP($CX23,$A$15:$CW$39,DT$13,0),0)</f>
        <v>0</v>
      </c>
      <c r="DX23" s="32">
        <f t="shared" ref="DX23:DX34" si="186">IF($CX23&gt;=1,DU23+VLOOKUP($CX23,$A$15:$CW$39,DU$12,0)-VLOOKUP($CX23,$A$15:$CW$39,DU$13,0),0)</f>
        <v>0</v>
      </c>
      <c r="DY23" s="32">
        <f t="shared" ref="DY23:DY34" si="187">IF($CX23&gt;=1,DV23+VLOOKUP($CX23,$A$15:$CW$39,DV$12,0)-VLOOKUP($CX23,$A$15:$CW$39,DV$13,0),0)</f>
        <v>0</v>
      </c>
      <c r="DZ23" s="32">
        <f t="shared" ref="DZ23:DZ34" si="188">IF($CX23&gt;=1,DW23+VLOOKUP($CX23,$A$15:$CW$39,DW$12,0)-VLOOKUP($CX23,$A$15:$CW$39,DW$13,0),0)</f>
        <v>0</v>
      </c>
      <c r="EA23" s="32">
        <f t="shared" ref="EA23:EA34" si="189">IF($CX23&gt;=1,DX23+VLOOKUP($CX23,$A$15:$CW$39,DX$12,0)-VLOOKUP($CX23,$A$15:$CW$39,DX$13,0),0)</f>
        <v>0</v>
      </c>
      <c r="EB23" s="32">
        <f t="shared" ref="EB23:EB34" si="190">IF($CX23&gt;=1,DY23+VLOOKUP($CX23,$A$15:$CW$39,DY$12,0)-VLOOKUP($CX23,$A$15:$CW$39,DY$13,0),0)</f>
        <v>0</v>
      </c>
      <c r="EC23" s="32">
        <f t="shared" ref="EC23:EC34" si="191">IF($CX23&gt;=1,DZ23+VLOOKUP($CX23,$A$15:$CW$39,DZ$12,0)-VLOOKUP($CX23,$A$15:$CW$39,DZ$13,0),0)</f>
        <v>0</v>
      </c>
      <c r="ED23" s="32">
        <f t="shared" ref="ED23:ED34" si="192">IF($CX23&gt;=1,EA23+VLOOKUP($CX23,$A$15:$CW$39,EA$12,0)-VLOOKUP($CX23,$A$15:$CW$39,EA$13,0),0)</f>
        <v>0</v>
      </c>
      <c r="EE23" s="32">
        <f t="shared" ref="EE23:EE34" si="193">IF($CX23&gt;=1,EB23+VLOOKUP($CX23,$A$15:$CW$39,EB$12,0)-VLOOKUP($CX23,$A$15:$CW$39,EB$13,0),0)</f>
        <v>0</v>
      </c>
      <c r="EF23" s="32">
        <f t="shared" ref="EF23:EF34" si="194">IF($CX23&gt;=1,EC23+VLOOKUP($CX23,$A$15:$CW$39,EC$12,0)-VLOOKUP($CX23,$A$15:$CW$39,EC$13,0),0)</f>
        <v>0</v>
      </c>
      <c r="EG23" s="32">
        <f t="shared" ref="EG23:EG34" si="195">IF($CX23&gt;=1,ED23+VLOOKUP($CX23,$A$15:$CW$39,ED$12,0)-VLOOKUP($CX23,$A$15:$CW$39,ED$13,0),0)</f>
        <v>0</v>
      </c>
      <c r="EH23" s="32">
        <f t="shared" si="164"/>
        <v>0</v>
      </c>
      <c r="EI23" s="32">
        <f t="shared" ca="1" si="152"/>
        <v>0</v>
      </c>
      <c r="EJ23" s="32">
        <f t="shared" ca="1" si="153"/>
        <v>0</v>
      </c>
      <c r="EK23" s="32">
        <f t="shared" ca="1" si="154"/>
        <v>0</v>
      </c>
      <c r="EL23" s="32">
        <f t="shared" ca="1" si="155"/>
        <v>0</v>
      </c>
      <c r="EM23" s="32">
        <f t="shared" ca="1" si="156"/>
        <v>0</v>
      </c>
      <c r="EN23" s="32">
        <f t="shared" ca="1" si="157"/>
        <v>0</v>
      </c>
      <c r="EO23" s="32">
        <f t="shared" ca="1" si="158"/>
        <v>0</v>
      </c>
      <c r="EP23" s="32">
        <f t="shared" ca="1" si="159"/>
        <v>0</v>
      </c>
      <c r="EQ23" s="32">
        <f t="shared" ca="1" si="160"/>
        <v>0</v>
      </c>
      <c r="ER23" s="32">
        <f t="shared" ca="1" si="163"/>
        <v>0</v>
      </c>
      <c r="ES23" s="32">
        <f t="shared" ca="1" si="161"/>
        <v>0</v>
      </c>
      <c r="ET23" s="32">
        <f t="shared" ca="1" si="162"/>
        <v>0</v>
      </c>
    </row>
    <row r="24" spans="1:150" ht="20.100000000000001" customHeight="1">
      <c r="A24" s="67">
        <f>PROFLE!A12</f>
        <v>0</v>
      </c>
      <c r="B24" s="68">
        <f>PROFLE!B12</f>
        <v>0</v>
      </c>
      <c r="C24" s="216"/>
      <c r="D24" s="216"/>
      <c r="E24" s="216"/>
      <c r="F24" s="219"/>
      <c r="G24" s="218"/>
      <c r="H24" s="219"/>
      <c r="I24" s="178">
        <f>IFERROR(IF($A24&gt;=1,(INDEX(STUDENT!$A$7:$FZ$26,$A24,MATCH(H$3,STUDENT!$A$2:$FZ$2,0))*H$5),0),0)</f>
        <v>0</v>
      </c>
      <c r="J24" s="178">
        <f>IFERROR(IF($A24&gt;=1,(INDEX(STUDENT!$A$7:$FZ$26,$A24,MATCH(I$3,STUDENT!$A$2:$FZ$2,0))*I$5),0),0)</f>
        <v>0</v>
      </c>
      <c r="K24" s="179">
        <f t="shared" si="145"/>
        <v>0</v>
      </c>
      <c r="L24" s="180">
        <f>IFERROR(IF($A24&gt;=1,(INDEX(STUDENT!$A$7:$FZ$26,$A24,MATCH(L$3,STUDENT!$A$2:$FZ$2,0))*L$5),0),0)</f>
        <v>0</v>
      </c>
      <c r="M24" s="181">
        <f>IFERROR(IF($A24&gt;=1,ROUND(((((INDEX(STUDENT!$A$7:$FZ$26,$A24,MATCH(J$3,STUDENT!$A$2:$FZ$2,0))*J$4)/1000)+((INDEX(STUDENT!$A$7:$FZ$26,$A24,MATCH(K$3,STUDENT!$A$2:$FZ$2,0))*K$4)/1000))*J$5),0),0),0)</f>
        <v>0</v>
      </c>
      <c r="N24" s="226"/>
      <c r="O24" s="225"/>
      <c r="P24" s="226"/>
      <c r="Q24" s="183">
        <f>IFERROR(IF($A24&gt;=1,(INDEX(STUDENT!$A$7:$FZ$26,$A24,MATCH(P$3,STUDENT!$A$2:$FZ$2,0))*P$5),0),0)</f>
        <v>0</v>
      </c>
      <c r="R24" s="183">
        <f>IFERROR(IF($A24&gt;=1,(INDEX(STUDENT!$A$7:$FZ$26,$A24,MATCH(Q$3,STUDENT!$A$2:$FZ$2,0))*Q$5),0),0)</f>
        <v>0</v>
      </c>
      <c r="S24" s="184">
        <f t="shared" si="146"/>
        <v>0</v>
      </c>
      <c r="T24" s="185">
        <f>IFERROR(IF($A24&gt;=1,(INDEX(STUDENT!$A$7:$FZ$26,$A24,MATCH(T$3,STUDENT!$A$2:$FZ$2,0))*T$5),0),0)</f>
        <v>0</v>
      </c>
      <c r="U24" s="186">
        <f>IFERROR(IF($A24&gt;=1,ROUND(((((INDEX(STUDENT!$A$7:$FZ$26,$A24,MATCH(R$3,STUDENT!$A$2:$FZ$2,0))*R$4)/1000)+((INDEX(STUDENT!$A$7:$FZ$26,$A24,MATCH(S$3,STUDENT!$A$2:$FZ$2,0))*S$4)/1000))*R$5),0),0),0)</f>
        <v>0</v>
      </c>
      <c r="V24" s="233"/>
      <c r="W24" s="232"/>
      <c r="X24" s="233"/>
      <c r="Y24" s="188">
        <f>IFERROR(IF($A24&gt;=1,(INDEX(STUDENT!$A$7:$FZ$26,$A24,MATCH(X$3,STUDENT!$A$2:$FZ$2,0))*X$5),0),0)</f>
        <v>0</v>
      </c>
      <c r="Z24" s="188">
        <f>IFERROR(IF($A24&gt;=1,(INDEX(STUDENT!$A$7:$FZ$26,$A24,MATCH(Y$3,STUDENT!$A$2:$FZ$2,0))*Y$5),0),0)</f>
        <v>0</v>
      </c>
      <c r="AA24" s="189">
        <f t="shared" si="134"/>
        <v>0</v>
      </c>
      <c r="AB24" s="190">
        <f>IFERROR(IF($A24&gt;=1,(INDEX(STUDENT!$A$7:$FZ$26,$A24,MATCH(AB$3,STUDENT!$A$2:$FZ$2,0))*AB$5),0),0)</f>
        <v>0</v>
      </c>
      <c r="AC24" s="191">
        <f>IFERROR(IF($A24&gt;=1,ROUND(((((INDEX(STUDENT!$A$7:$FZ$26,$A24,MATCH(Z$3,STUDENT!$A$2:$FZ$2,0))*Z$4)/1000)+((INDEX(STUDENT!$A$7:$FZ$26,$A24,MATCH(AA$3,STUDENT!$A$2:$FZ$2,0))*AA$4)/1000))*Z$5),0),0),0)</f>
        <v>0</v>
      </c>
      <c r="AD24" s="240"/>
      <c r="AE24" s="239"/>
      <c r="AF24" s="240"/>
      <c r="AG24" s="193">
        <f>IFERROR(IF($A24&gt;=1,(INDEX(STUDENT!$A$7:$FZ$26,$A24,MATCH(AF$3,STUDENT!$A$2:$FZ$2,0))*AF$5),0),0)</f>
        <v>0</v>
      </c>
      <c r="AH24" s="193">
        <f>IFERROR(IF($A24&gt;=1,(INDEX(STUDENT!$A$7:$FZ$26,$A24,MATCH(AG$3,STUDENT!$A$2:$FZ$2,0))*AG$5),0),0)</f>
        <v>0</v>
      </c>
      <c r="AI24" s="194">
        <f t="shared" si="135"/>
        <v>0</v>
      </c>
      <c r="AJ24" s="195">
        <f>IFERROR(IF($A24&gt;=1,(INDEX(STUDENT!$A$7:$FZ$26,$A24,MATCH(AJ$3,STUDENT!$A$2:$FZ$2,0))*AJ$5),0),0)</f>
        <v>0</v>
      </c>
      <c r="AK24" s="196">
        <f>IFERROR(IF($A24&gt;=1,ROUND(((((INDEX(STUDENT!$A$7:$FZ$26,$A24,MATCH(AH$3,STUDENT!$A$2:$FZ$2,0))*AH$4)/1000)+((INDEX(STUDENT!$A$7:$FZ$26,$A24,MATCH(AI$3,STUDENT!$A$2:$FZ$2,0))*AI$4)/1000))*AH$5),0),0),0)</f>
        <v>0</v>
      </c>
      <c r="AL24" s="247"/>
      <c r="AM24" s="246"/>
      <c r="AN24" s="247"/>
      <c r="AO24" s="200">
        <f>IFERROR(IF($A24&gt;=1,(INDEX(STUDENT!$A$7:$FZ$26,$A24,MATCH(AN$3,STUDENT!$A$2:$FZ$2,0))*AN$5),0),0)</f>
        <v>0</v>
      </c>
      <c r="AP24" s="200">
        <f>IFERROR(IF($A24&gt;=1,(INDEX(STUDENT!$A$7:$FZ$26,$A24,MATCH(AO$3,STUDENT!$A$2:$FZ$2,0))*AO$5),0),0)</f>
        <v>0</v>
      </c>
      <c r="AQ24" s="201">
        <f t="shared" si="136"/>
        <v>0</v>
      </c>
      <c r="AR24" s="202">
        <f>IFERROR(IF($A24&gt;=1,(INDEX(STUDENT!$A$7:$FZ$26,$A24,MATCH(AR$3,STUDENT!$A$2:$FZ$2,0))*AR$5),0),0)</f>
        <v>0</v>
      </c>
      <c r="AS24" s="203">
        <f>IFERROR(IF($A24&gt;=1,ROUND(((((INDEX(STUDENT!$A$7:$FZ$26,$A24,MATCH(AP$3,STUDENT!$A$2:$FZ$2,0))*AP$4)/1000)+((INDEX(STUDENT!$A$7:$FZ$26,$A24,MATCH(AQ$3,STUDENT!$A$2:$FZ$2,0))*AQ$4)/1000))*AP$5),0),0),0)</f>
        <v>0</v>
      </c>
      <c r="AT24" s="254"/>
      <c r="AU24" s="253"/>
      <c r="AV24" s="254"/>
      <c r="AW24" s="205">
        <f>IFERROR(IF($A24&gt;=1,(INDEX(STUDENT!$A$7:$FZ$26,$A24,MATCH(AV$3,STUDENT!$A$2:$FZ$2,0))*AV$5),0),0)</f>
        <v>0</v>
      </c>
      <c r="AX24" s="205">
        <f>IFERROR(IF($A24&gt;=1,(INDEX(STUDENT!$A$7:$FZ$26,$A24,MATCH(AW$3,STUDENT!$A$2:$FZ$2,0))*AW$5),0),0)</f>
        <v>0</v>
      </c>
      <c r="AY24" s="206">
        <f t="shared" si="137"/>
        <v>0</v>
      </c>
      <c r="AZ24" s="207">
        <f>IFERROR(IF($A24&gt;=1,(INDEX(STUDENT!$A$7:$FZ$26,$A24,MATCH(AZ$3,STUDENT!$A$2:$FZ$2,0))*AZ$5),0),0)</f>
        <v>0</v>
      </c>
      <c r="BA24" s="208">
        <f>IFERROR(IF($A24&gt;=1,ROUND(((((INDEX(STUDENT!$A$7:$FZ$26,$A24,MATCH(AX$3,STUDENT!$A$2:$FZ$2,0))*AX$4)/1000)+((INDEX(STUDENT!$A$7:$FZ$26,$A24,MATCH(AY$3,STUDENT!$A$2:$FZ$2,0))*AY$4)/1000))*AX$5),0),0),0)</f>
        <v>0</v>
      </c>
      <c r="BB24" s="219"/>
      <c r="BC24" s="218"/>
      <c r="BD24" s="219"/>
      <c r="BE24" s="178">
        <f>IFERROR(IF($A24&gt;=1,(INDEX(STUDENT!$A$7:$FZ$26,$A24,MATCH(BD$3,STUDENT!$A$2:$FZ$2,0))*BD$5),0),0)</f>
        <v>0</v>
      </c>
      <c r="BF24" s="178">
        <f>IFERROR(IF($A24&gt;=1,(INDEX(STUDENT!$A$7:$FZ$26,$A24,MATCH(BE$3,STUDENT!$A$2:$FZ$2,0))*BE$5),0),0)</f>
        <v>0</v>
      </c>
      <c r="BG24" s="179">
        <f t="shared" si="147"/>
        <v>0</v>
      </c>
      <c r="BH24" s="180">
        <f>IFERROR(IF($A24&gt;=1,(INDEX(STUDENT!$A$7:$FZ$26,$A24,MATCH(BH$3,STUDENT!$A$2:$FZ$2,0))*BH$5),0),0)</f>
        <v>0</v>
      </c>
      <c r="BI24" s="181">
        <f>IFERROR(IF($A24&gt;=1,ROUND(((((INDEX(STUDENT!$A$7:$FZ$26,$A24,MATCH(BF$3,STUDENT!$A$2:$FZ$2,0))*BF$4)/1000)+((INDEX(STUDENT!$A$7:$FZ$26,$A24,MATCH(BG$3,STUDENT!$A$2:$FZ$2,0))*BG$4)/1000))*BF$5),0),0),0)</f>
        <v>0</v>
      </c>
      <c r="BJ24" s="226"/>
      <c r="BK24" s="225"/>
      <c r="BL24" s="226"/>
      <c r="BM24" s="183">
        <f>IFERROR(IF($A24&gt;=1,(INDEX(STUDENT!$A$7:$FZ$26,$A24,MATCH(BL$3,STUDENT!$A$2:$FZ$2,0))*BL$5),0),0)</f>
        <v>0</v>
      </c>
      <c r="BN24" s="183">
        <f>IFERROR(IF($A24&gt;=1,(INDEX(STUDENT!$A$7:$FZ$26,$A24,MATCH(BM$3,STUDENT!$A$2:$FZ$2,0))*BM$5),0),0)</f>
        <v>0</v>
      </c>
      <c r="BO24" s="184">
        <f t="shared" si="148"/>
        <v>0</v>
      </c>
      <c r="BP24" s="185">
        <f>IFERROR(IF($A24&gt;=1,(INDEX(STUDENT!$A$7:$FZ$26,$A24,MATCH(BP$3,STUDENT!$A$2:$FZ$2,0))*BP$5),0),0)</f>
        <v>0</v>
      </c>
      <c r="BQ24" s="186">
        <f>IFERROR(IF($A24&gt;=1,ROUND(((((INDEX(STUDENT!$A$7:$FZ$26,$A24,MATCH(BN$3,STUDENT!$A$2:$FZ$2,0))*BN$4)/1000)+((INDEX(STUDENT!$A$7:$FZ$26,$A24,MATCH(BO$3,STUDENT!$A$2:$FZ$2,0))*BO$4)/1000))*BN$5),0),0),0)</f>
        <v>0</v>
      </c>
      <c r="BR24" s="233"/>
      <c r="BS24" s="232"/>
      <c r="BT24" s="233"/>
      <c r="BU24" s="188">
        <f>IFERROR(IF($A24&gt;=1,(INDEX(STUDENT!$A$7:$FZ$26,$A24,MATCH(BT$3,STUDENT!$A$2:$FZ$2,0))*BT$5),0),0)</f>
        <v>0</v>
      </c>
      <c r="BV24" s="188">
        <f>IFERROR(IF($A24&gt;=1,(INDEX(STUDENT!$A$7:$FZ$26,$A24,MATCH(BU$3,STUDENT!$A$2:$FZ$2,0))*BU$5),0),0)</f>
        <v>0</v>
      </c>
      <c r="BW24" s="189">
        <f t="shared" si="138"/>
        <v>0</v>
      </c>
      <c r="BX24" s="190">
        <f>IFERROR(IF($A24&gt;=1,(INDEX(STUDENT!$A$7:$FZ$26,$A24,MATCH(BX$3,STUDENT!$A$2:$FZ$2,0))*BX$5),0),0)</f>
        <v>0</v>
      </c>
      <c r="BY24" s="191">
        <f>IFERROR(IF($A24&gt;=1,ROUND(((((INDEX(STUDENT!$A$7:$FZ$26,$A24,MATCH(BV$3,STUDENT!$A$2:$FZ$2,0))*BV$4)/1000)+((INDEX(STUDENT!$A$7:$FZ$26,$A24,MATCH(BW$3,STUDENT!$A$2:$FZ$2,0))*BW$4)/1000))*BV$5),0),0),0)</f>
        <v>0</v>
      </c>
      <c r="BZ24" s="240"/>
      <c r="CA24" s="239"/>
      <c r="CB24" s="240"/>
      <c r="CC24" s="193">
        <f>IFERROR(IF($A24&gt;=1,(INDEX(STUDENT!$A$7:$FZ$26,$A24,MATCH(CB$3,STUDENT!$A$2:$FZ$2,0))*CB$5),0),0)</f>
        <v>0</v>
      </c>
      <c r="CD24" s="193">
        <f>IFERROR(IF($A24&gt;=1,(INDEX(STUDENT!$A$7:$FZ$26,$A24,MATCH(CC$3,STUDENT!$A$2:$FZ$2,0))*CC$5),0),0)</f>
        <v>0</v>
      </c>
      <c r="CE24" s="194">
        <f t="shared" si="139"/>
        <v>0</v>
      </c>
      <c r="CF24" s="195">
        <f>IFERROR(IF($A24&gt;=1,(INDEX(STUDENT!$A$7:$FZ$26,$A24,MATCH(CF$3,STUDENT!$A$2:$FZ$2,0))*CF$5),0),0)</f>
        <v>0</v>
      </c>
      <c r="CG24" s="196">
        <f>IFERROR(IF($A24&gt;=1,ROUND(((((INDEX(STUDENT!$A$7:$FZ$26,$A24,MATCH(CD$3,STUDENT!$A$2:$FZ$2,0))*CD$4)/1000)+((INDEX(STUDENT!$A$7:$FZ$26,$A24,MATCH(CE$3,STUDENT!$A$2:$FZ$2,0))*CE$4)/1000))*CD$5),0),0),0)</f>
        <v>0</v>
      </c>
      <c r="CH24" s="247"/>
      <c r="CI24" s="246"/>
      <c r="CJ24" s="247"/>
      <c r="CK24" s="200">
        <f>IFERROR(IF($A24&gt;=1,(INDEX(STUDENT!$A$7:$FZ$26,$A24,MATCH(CJ$3,STUDENT!$A$2:$FZ$2,0))*CJ$5),0),0)</f>
        <v>0</v>
      </c>
      <c r="CL24" s="200">
        <f>IFERROR(IF($A24&gt;=1,(INDEX(STUDENT!$A$7:$FZ$26,$A24,MATCH(CK$3,STUDENT!$A$2:$FZ$2,0))*CK$5),0),0)</f>
        <v>0</v>
      </c>
      <c r="CM24" s="201">
        <f t="shared" si="140"/>
        <v>0</v>
      </c>
      <c r="CN24" s="202">
        <f>IFERROR(IF($A24&gt;=1,(INDEX(STUDENT!$A$7:$FZ$26,$A24,MATCH(CN$3,STUDENT!$A$2:$FZ$2,0))*CN$5),0),0)</f>
        <v>0</v>
      </c>
      <c r="CO24" s="203">
        <f>IFERROR(IF($A24&gt;=1,ROUND(((((INDEX(STUDENT!$A$7:$FZ$26,$A24,MATCH(CL$3,STUDENT!$A$2:$FZ$2,0))*CL$4)/1000)+((INDEX(STUDENT!$A$7:$FZ$26,$A24,MATCH(CM$3,STUDENT!$A$2:$FZ$2,0))*CM$4)/1000))*CL$5),0),0),0)</f>
        <v>0</v>
      </c>
      <c r="CP24" s="254"/>
      <c r="CQ24" s="253"/>
      <c r="CR24" s="254"/>
      <c r="CS24" s="205">
        <f>IFERROR(IF($A24&gt;=1,(INDEX(STUDENT!$A$7:$FZ$26,$A24,MATCH(CR$3,STUDENT!$A$2:$FZ$2,0))*CR$5),0),0)</f>
        <v>0</v>
      </c>
      <c r="CT24" s="205">
        <f>IFERROR(IF($A24&gt;=1,(INDEX(STUDENT!$A$7:$FZ$26,$A24,MATCH(CS$3,STUDENT!$A$2:$FZ$2,0))*CS$5),0),0)</f>
        <v>0</v>
      </c>
      <c r="CU24" s="206">
        <f t="shared" si="141"/>
        <v>0</v>
      </c>
      <c r="CV24" s="207">
        <f>IFERROR(IF($A24&gt;=1,(INDEX(STUDENT!$A$7:$FZ$26,$A24,MATCH(CV$3,STUDENT!$A$2:$FZ$2,0))*CV$5),0),0)</f>
        <v>0</v>
      </c>
      <c r="CW24" s="208">
        <f>IFERROR(IF($A24&gt;=1,ROUND(((((INDEX(STUDENT!$A$7:$FZ$26,$A24,MATCH(CT$3,STUDENT!$A$2:$FZ$2,0))*CT$4)/1000)+((INDEX(STUDENT!$A$7:$FZ$26,$A24,MATCH(CU$3,STUDENT!$A$2:$FZ$2,0))*CU$4)/1000))*CT$5),0),0),0)</f>
        <v>0</v>
      </c>
      <c r="CX24" s="209">
        <f t="shared" si="149"/>
        <v>0</v>
      </c>
      <c r="CY24" s="32">
        <f t="shared" si="150"/>
        <v>0</v>
      </c>
      <c r="CZ24" s="32">
        <f t="shared" si="142"/>
        <v>0</v>
      </c>
      <c r="DA24" s="32">
        <f t="shared" si="142"/>
        <v>0</v>
      </c>
      <c r="DB24" s="32">
        <f t="shared" si="151"/>
        <v>0</v>
      </c>
      <c r="DC24" s="32">
        <f t="shared" si="165"/>
        <v>0</v>
      </c>
      <c r="DD24" s="32">
        <f t="shared" si="166"/>
        <v>0</v>
      </c>
      <c r="DE24" s="32">
        <f t="shared" si="167"/>
        <v>0</v>
      </c>
      <c r="DF24" s="32">
        <f t="shared" si="168"/>
        <v>0</v>
      </c>
      <c r="DG24" s="32">
        <f t="shared" si="169"/>
        <v>0</v>
      </c>
      <c r="DH24" s="32">
        <f t="shared" si="170"/>
        <v>0</v>
      </c>
      <c r="DI24" s="32">
        <f t="shared" si="171"/>
        <v>0</v>
      </c>
      <c r="DJ24" s="32">
        <f t="shared" si="172"/>
        <v>0</v>
      </c>
      <c r="DK24" s="32">
        <f t="shared" si="173"/>
        <v>0</v>
      </c>
      <c r="DL24" s="32">
        <f t="shared" si="174"/>
        <v>0</v>
      </c>
      <c r="DM24" s="32">
        <f t="shared" si="175"/>
        <v>0</v>
      </c>
      <c r="DN24" s="32">
        <f t="shared" si="176"/>
        <v>0</v>
      </c>
      <c r="DO24" s="32">
        <f t="shared" si="177"/>
        <v>0</v>
      </c>
      <c r="DP24" s="32">
        <f t="shared" si="178"/>
        <v>0</v>
      </c>
      <c r="DQ24" s="32">
        <f t="shared" si="179"/>
        <v>0</v>
      </c>
      <c r="DR24" s="32">
        <f t="shared" si="180"/>
        <v>0</v>
      </c>
      <c r="DS24" s="32">
        <f t="shared" si="181"/>
        <v>0</v>
      </c>
      <c r="DT24" s="32">
        <f t="shared" si="182"/>
        <v>0</v>
      </c>
      <c r="DU24" s="32">
        <f t="shared" si="183"/>
        <v>0</v>
      </c>
      <c r="DV24" s="32">
        <f t="shared" si="184"/>
        <v>0</v>
      </c>
      <c r="DW24" s="32">
        <f t="shared" si="185"/>
        <v>0</v>
      </c>
      <c r="DX24" s="32">
        <f t="shared" si="186"/>
        <v>0</v>
      </c>
      <c r="DY24" s="32">
        <f t="shared" si="187"/>
        <v>0</v>
      </c>
      <c r="DZ24" s="32">
        <f t="shared" si="188"/>
        <v>0</v>
      </c>
      <c r="EA24" s="32">
        <f t="shared" si="189"/>
        <v>0</v>
      </c>
      <c r="EB24" s="32">
        <f t="shared" si="190"/>
        <v>0</v>
      </c>
      <c r="EC24" s="32">
        <f t="shared" si="191"/>
        <v>0</v>
      </c>
      <c r="ED24" s="32">
        <f t="shared" si="192"/>
        <v>0</v>
      </c>
      <c r="EE24" s="32">
        <f t="shared" si="193"/>
        <v>0</v>
      </c>
      <c r="EF24" s="32">
        <f t="shared" si="194"/>
        <v>0</v>
      </c>
      <c r="EG24" s="32">
        <f t="shared" si="195"/>
        <v>0</v>
      </c>
      <c r="EH24" s="32">
        <f t="shared" si="164"/>
        <v>0</v>
      </c>
      <c r="EI24" s="32">
        <f t="shared" ca="1" si="152"/>
        <v>0</v>
      </c>
      <c r="EJ24" s="32">
        <f t="shared" ca="1" si="153"/>
        <v>0</v>
      </c>
      <c r="EK24" s="32">
        <f t="shared" ca="1" si="154"/>
        <v>0</v>
      </c>
      <c r="EL24" s="32">
        <f t="shared" ca="1" si="155"/>
        <v>0</v>
      </c>
      <c r="EM24" s="32">
        <f t="shared" ca="1" si="156"/>
        <v>0</v>
      </c>
      <c r="EN24" s="32">
        <f t="shared" ca="1" si="157"/>
        <v>0</v>
      </c>
      <c r="EO24" s="32">
        <f t="shared" ca="1" si="158"/>
        <v>0</v>
      </c>
      <c r="EP24" s="32">
        <f t="shared" ca="1" si="159"/>
        <v>0</v>
      </c>
      <c r="EQ24" s="32">
        <f t="shared" ca="1" si="160"/>
        <v>0</v>
      </c>
      <c r="ER24" s="32">
        <f t="shared" ca="1" si="163"/>
        <v>0</v>
      </c>
      <c r="ES24" s="32">
        <f t="shared" ca="1" si="161"/>
        <v>0</v>
      </c>
      <c r="ET24" s="32">
        <f t="shared" ca="1" si="162"/>
        <v>0</v>
      </c>
    </row>
    <row r="25" spans="1:150" ht="20.100000000000001" customHeight="1">
      <c r="A25" s="67">
        <f>PROFLE!A13</f>
        <v>0</v>
      </c>
      <c r="B25" s="68">
        <f>PROFLE!B13</f>
        <v>0</v>
      </c>
      <c r="C25" s="210"/>
      <c r="D25" s="211"/>
      <c r="E25" s="211"/>
      <c r="F25" s="212"/>
      <c r="G25" s="213"/>
      <c r="H25" s="214"/>
      <c r="I25" s="178">
        <f>IFERROR(IF($A25&gt;=1,(INDEX(STUDENT!$A$7:$FZ$26,$A25,MATCH(H$3,STUDENT!$A$2:$FZ$2,0))*H$5),0),0)</f>
        <v>0</v>
      </c>
      <c r="J25" s="178">
        <f>IFERROR(IF($A25&gt;=1,(INDEX(STUDENT!$A$7:$FZ$26,$A25,MATCH(I$3,STUDENT!$A$2:$FZ$2,0))*I$5),0),0)</f>
        <v>0</v>
      </c>
      <c r="K25" s="179">
        <f t="shared" si="145"/>
        <v>0</v>
      </c>
      <c r="L25" s="180">
        <f>IFERROR(IF($A25&gt;=1,(INDEX(STUDENT!$A$7:$FZ$26,$A25,MATCH(L$3,STUDENT!$A$2:$FZ$2,0))*L$5),0),0)</f>
        <v>0</v>
      </c>
      <c r="M25" s="181">
        <f>IFERROR(IF($A25&gt;=1,ROUND(((((INDEX(STUDENT!$A$7:$FZ$26,$A25,MATCH(J$3,STUDENT!$A$2:$FZ$2,0))*J$4)/1000)+((INDEX(STUDENT!$A$7:$FZ$26,$A25,MATCH(K$3,STUDENT!$A$2:$FZ$2,0))*K$4)/1000))*J$5),0),0),0)</f>
        <v>0</v>
      </c>
      <c r="N25" s="221"/>
      <c r="O25" s="222"/>
      <c r="P25" s="223"/>
      <c r="Q25" s="183">
        <f>IFERROR(IF($A25&gt;=1,(INDEX(STUDENT!$A$7:$FZ$26,$A25,MATCH(P$3,STUDENT!$A$2:$FZ$2,0))*P$5),0),0)</f>
        <v>0</v>
      </c>
      <c r="R25" s="183">
        <f>IFERROR(IF($A25&gt;=1,(INDEX(STUDENT!$A$7:$FZ$26,$A25,MATCH(Q$3,STUDENT!$A$2:$FZ$2,0))*Q$5),0),0)</f>
        <v>0</v>
      </c>
      <c r="S25" s="184">
        <f t="shared" si="146"/>
        <v>0</v>
      </c>
      <c r="T25" s="185">
        <f>IFERROR(IF($A25&gt;=1,(INDEX(STUDENT!$A$7:$FZ$26,$A25,MATCH(T$3,STUDENT!$A$2:$FZ$2,0))*T$5),0),0)</f>
        <v>0</v>
      </c>
      <c r="U25" s="186">
        <f>IFERROR(IF($A25&gt;=1,ROUND(((((INDEX(STUDENT!$A$7:$FZ$26,$A25,MATCH(R$3,STUDENT!$A$2:$FZ$2,0))*R$4)/1000)+((INDEX(STUDENT!$A$7:$FZ$26,$A25,MATCH(S$3,STUDENT!$A$2:$FZ$2,0))*S$4)/1000))*R$5),0),0),0)</f>
        <v>0</v>
      </c>
      <c r="V25" s="228"/>
      <c r="W25" s="229"/>
      <c r="X25" s="230"/>
      <c r="Y25" s="188">
        <f>IFERROR(IF($A25&gt;=1,(INDEX(STUDENT!$A$7:$FZ$26,$A25,MATCH(X$3,STUDENT!$A$2:$FZ$2,0))*X$5),0),0)</f>
        <v>0</v>
      </c>
      <c r="Z25" s="188">
        <f>IFERROR(IF($A25&gt;=1,(INDEX(STUDENT!$A$7:$FZ$26,$A25,MATCH(Y$3,STUDENT!$A$2:$FZ$2,0))*Y$5),0),0)</f>
        <v>0</v>
      </c>
      <c r="AA25" s="189">
        <f t="shared" si="134"/>
        <v>0</v>
      </c>
      <c r="AB25" s="190">
        <f>IFERROR(IF($A25&gt;=1,(INDEX(STUDENT!$A$7:$FZ$26,$A25,MATCH(AB$3,STUDENT!$A$2:$FZ$2,0))*AB$5),0),0)</f>
        <v>0</v>
      </c>
      <c r="AC25" s="191">
        <f>IFERROR(IF($A25&gt;=1,ROUND(((((INDEX(STUDENT!$A$7:$FZ$26,$A25,MATCH(Z$3,STUDENT!$A$2:$FZ$2,0))*Z$4)/1000)+((INDEX(STUDENT!$A$7:$FZ$26,$A25,MATCH(AA$3,STUDENT!$A$2:$FZ$2,0))*AA$4)/1000))*Z$5),0),0),0)</f>
        <v>0</v>
      </c>
      <c r="AD25" s="235"/>
      <c r="AE25" s="236"/>
      <c r="AF25" s="237"/>
      <c r="AG25" s="193">
        <f>IFERROR(IF($A25&gt;=1,(INDEX(STUDENT!$A$7:$FZ$26,$A25,MATCH(AF$3,STUDENT!$A$2:$FZ$2,0))*AF$5),0),0)</f>
        <v>0</v>
      </c>
      <c r="AH25" s="193">
        <f>IFERROR(IF($A25&gt;=1,(INDEX(STUDENT!$A$7:$FZ$26,$A25,MATCH(AG$3,STUDENT!$A$2:$FZ$2,0))*AG$5),0),0)</f>
        <v>0</v>
      </c>
      <c r="AI25" s="194">
        <f t="shared" si="135"/>
        <v>0</v>
      </c>
      <c r="AJ25" s="195">
        <f>IFERROR(IF($A25&gt;=1,(INDEX(STUDENT!$A$7:$FZ$26,$A25,MATCH(AJ$3,STUDENT!$A$2:$FZ$2,0))*AJ$5),0),0)</f>
        <v>0</v>
      </c>
      <c r="AK25" s="196">
        <f>IFERROR(IF($A25&gt;=1,ROUND(((((INDEX(STUDENT!$A$7:$FZ$26,$A25,MATCH(AH$3,STUDENT!$A$2:$FZ$2,0))*AH$4)/1000)+((INDEX(STUDENT!$A$7:$FZ$26,$A25,MATCH(AI$3,STUDENT!$A$2:$FZ$2,0))*AI$4)/1000))*AH$5),0),0),0)</f>
        <v>0</v>
      </c>
      <c r="AL25" s="242"/>
      <c r="AM25" s="243"/>
      <c r="AN25" s="244"/>
      <c r="AO25" s="200">
        <f>IFERROR(IF($A25&gt;=1,(INDEX(STUDENT!$A$7:$FZ$26,$A25,MATCH(AN$3,STUDENT!$A$2:$FZ$2,0))*AN$5),0),0)</f>
        <v>0</v>
      </c>
      <c r="AP25" s="200">
        <f>IFERROR(IF($A25&gt;=1,(INDEX(STUDENT!$A$7:$FZ$26,$A25,MATCH(AO$3,STUDENT!$A$2:$FZ$2,0))*AO$5),0),0)</f>
        <v>0</v>
      </c>
      <c r="AQ25" s="201">
        <f t="shared" si="136"/>
        <v>0</v>
      </c>
      <c r="AR25" s="202">
        <f>IFERROR(IF($A25&gt;=1,(INDEX(STUDENT!$A$7:$FZ$26,$A25,MATCH(AR$3,STUDENT!$A$2:$FZ$2,0))*AR$5),0),0)</f>
        <v>0</v>
      </c>
      <c r="AS25" s="203">
        <f>IFERROR(IF($A25&gt;=1,ROUND(((((INDEX(STUDENT!$A$7:$FZ$26,$A25,MATCH(AP$3,STUDENT!$A$2:$FZ$2,0))*AP$4)/1000)+((INDEX(STUDENT!$A$7:$FZ$26,$A25,MATCH(AQ$3,STUDENT!$A$2:$FZ$2,0))*AQ$4)/1000))*AP$5),0),0),0)</f>
        <v>0</v>
      </c>
      <c r="AT25" s="249"/>
      <c r="AU25" s="250"/>
      <c r="AV25" s="251"/>
      <c r="AW25" s="205">
        <f>IFERROR(IF($A25&gt;=1,(INDEX(STUDENT!$A$7:$FZ$26,$A25,MATCH(AV$3,STUDENT!$A$2:$FZ$2,0))*AV$5),0),0)</f>
        <v>0</v>
      </c>
      <c r="AX25" s="205">
        <f>IFERROR(IF($A25&gt;=1,(INDEX(STUDENT!$A$7:$FZ$26,$A25,MATCH(AW$3,STUDENT!$A$2:$FZ$2,0))*AW$5),0),0)</f>
        <v>0</v>
      </c>
      <c r="AY25" s="206">
        <f t="shared" si="137"/>
        <v>0</v>
      </c>
      <c r="AZ25" s="207">
        <f>IFERROR(IF($A25&gt;=1,(INDEX(STUDENT!$A$7:$FZ$26,$A25,MATCH(AZ$3,STUDENT!$A$2:$FZ$2,0))*AZ$5),0),0)</f>
        <v>0</v>
      </c>
      <c r="BA25" s="208">
        <f>IFERROR(IF($A25&gt;=1,ROUND(((((INDEX(STUDENT!$A$7:$FZ$26,$A25,MATCH(AX$3,STUDENT!$A$2:$FZ$2,0))*AX$4)/1000)+((INDEX(STUDENT!$A$7:$FZ$26,$A25,MATCH(AY$3,STUDENT!$A$2:$FZ$2,0))*AY$4)/1000))*AX$5),0),0),0)</f>
        <v>0</v>
      </c>
      <c r="BB25" s="212"/>
      <c r="BC25" s="213"/>
      <c r="BD25" s="214"/>
      <c r="BE25" s="178">
        <f>IFERROR(IF($A25&gt;=1,(INDEX(STUDENT!$A$7:$FZ$26,$A25,MATCH(BD$3,STUDENT!$A$2:$FZ$2,0))*BD$5),0),0)</f>
        <v>0</v>
      </c>
      <c r="BF25" s="178">
        <f>IFERROR(IF($A25&gt;=1,(INDEX(STUDENT!$A$7:$FZ$26,$A25,MATCH(BE$3,STUDENT!$A$2:$FZ$2,0))*BE$5),0),0)</f>
        <v>0</v>
      </c>
      <c r="BG25" s="179">
        <f t="shared" si="147"/>
        <v>0</v>
      </c>
      <c r="BH25" s="180">
        <f>IFERROR(IF($A25&gt;=1,(INDEX(STUDENT!$A$7:$FZ$26,$A25,MATCH(BH$3,STUDENT!$A$2:$FZ$2,0))*BH$5),0),0)</f>
        <v>0</v>
      </c>
      <c r="BI25" s="181">
        <f>IFERROR(IF($A25&gt;=1,ROUND(((((INDEX(STUDENT!$A$7:$FZ$26,$A25,MATCH(BF$3,STUDENT!$A$2:$FZ$2,0))*BF$4)/1000)+((INDEX(STUDENT!$A$7:$FZ$26,$A25,MATCH(BG$3,STUDENT!$A$2:$FZ$2,0))*BG$4)/1000))*BF$5),0),0),0)</f>
        <v>0</v>
      </c>
      <c r="BJ25" s="221"/>
      <c r="BK25" s="222"/>
      <c r="BL25" s="223"/>
      <c r="BM25" s="183">
        <f>IFERROR(IF($A25&gt;=1,(INDEX(STUDENT!$A$7:$FZ$26,$A25,MATCH(BL$3,STUDENT!$A$2:$FZ$2,0))*BL$5),0),0)</f>
        <v>0</v>
      </c>
      <c r="BN25" s="183">
        <f>IFERROR(IF($A25&gt;=1,(INDEX(STUDENT!$A$7:$FZ$26,$A25,MATCH(BM$3,STUDENT!$A$2:$FZ$2,0))*BM$5),0),0)</f>
        <v>0</v>
      </c>
      <c r="BO25" s="184">
        <f t="shared" si="148"/>
        <v>0</v>
      </c>
      <c r="BP25" s="185">
        <f>IFERROR(IF($A25&gt;=1,(INDEX(STUDENT!$A$7:$FZ$26,$A25,MATCH(BP$3,STUDENT!$A$2:$FZ$2,0))*BP$5),0),0)</f>
        <v>0</v>
      </c>
      <c r="BQ25" s="186">
        <f>IFERROR(IF($A25&gt;=1,ROUND(((((INDEX(STUDENT!$A$7:$FZ$26,$A25,MATCH(BN$3,STUDENT!$A$2:$FZ$2,0))*BN$4)/1000)+((INDEX(STUDENT!$A$7:$FZ$26,$A25,MATCH(BO$3,STUDENT!$A$2:$FZ$2,0))*BO$4)/1000))*BN$5),0),0),0)</f>
        <v>0</v>
      </c>
      <c r="BR25" s="228"/>
      <c r="BS25" s="229"/>
      <c r="BT25" s="230"/>
      <c r="BU25" s="188">
        <f>IFERROR(IF($A25&gt;=1,(INDEX(STUDENT!$A$7:$FZ$26,$A25,MATCH(BT$3,STUDENT!$A$2:$FZ$2,0))*BT$5),0),0)</f>
        <v>0</v>
      </c>
      <c r="BV25" s="188">
        <f>IFERROR(IF($A25&gt;=1,(INDEX(STUDENT!$A$7:$FZ$26,$A25,MATCH(BU$3,STUDENT!$A$2:$FZ$2,0))*BU$5),0),0)</f>
        <v>0</v>
      </c>
      <c r="BW25" s="189">
        <f t="shared" si="138"/>
        <v>0</v>
      </c>
      <c r="BX25" s="190">
        <f>IFERROR(IF($A25&gt;=1,(INDEX(STUDENT!$A$7:$FZ$26,$A25,MATCH(BX$3,STUDENT!$A$2:$FZ$2,0))*BX$5),0),0)</f>
        <v>0</v>
      </c>
      <c r="BY25" s="191">
        <f>IFERROR(IF($A25&gt;=1,ROUND(((((INDEX(STUDENT!$A$7:$FZ$26,$A25,MATCH(BV$3,STUDENT!$A$2:$FZ$2,0))*BV$4)/1000)+((INDEX(STUDENT!$A$7:$FZ$26,$A25,MATCH(BW$3,STUDENT!$A$2:$FZ$2,0))*BW$4)/1000))*BV$5),0),0),0)</f>
        <v>0</v>
      </c>
      <c r="BZ25" s="235"/>
      <c r="CA25" s="236"/>
      <c r="CB25" s="237"/>
      <c r="CC25" s="193">
        <f>IFERROR(IF($A25&gt;=1,(INDEX(STUDENT!$A$7:$FZ$26,$A25,MATCH(CB$3,STUDENT!$A$2:$FZ$2,0))*CB$5),0),0)</f>
        <v>0</v>
      </c>
      <c r="CD25" s="193">
        <f>IFERROR(IF($A25&gt;=1,(INDEX(STUDENT!$A$7:$FZ$26,$A25,MATCH(CC$3,STUDENT!$A$2:$FZ$2,0))*CC$5),0),0)</f>
        <v>0</v>
      </c>
      <c r="CE25" s="194">
        <f t="shared" si="139"/>
        <v>0</v>
      </c>
      <c r="CF25" s="195">
        <f>IFERROR(IF($A25&gt;=1,(INDEX(STUDENT!$A$7:$FZ$26,$A25,MATCH(CF$3,STUDENT!$A$2:$FZ$2,0))*CF$5),0),0)</f>
        <v>0</v>
      </c>
      <c r="CG25" s="196">
        <f>IFERROR(IF($A25&gt;=1,ROUND(((((INDEX(STUDENT!$A$7:$FZ$26,$A25,MATCH(CD$3,STUDENT!$A$2:$FZ$2,0))*CD$4)/1000)+((INDEX(STUDENT!$A$7:$FZ$26,$A25,MATCH(CE$3,STUDENT!$A$2:$FZ$2,0))*CE$4)/1000))*CD$5),0),0),0)</f>
        <v>0</v>
      </c>
      <c r="CH25" s="242"/>
      <c r="CI25" s="243"/>
      <c r="CJ25" s="244"/>
      <c r="CK25" s="200">
        <f>IFERROR(IF($A25&gt;=1,(INDEX(STUDENT!$A$7:$FZ$26,$A25,MATCH(CJ$3,STUDENT!$A$2:$FZ$2,0))*CJ$5),0),0)</f>
        <v>0</v>
      </c>
      <c r="CL25" s="200">
        <f>IFERROR(IF($A25&gt;=1,(INDEX(STUDENT!$A$7:$FZ$26,$A25,MATCH(CK$3,STUDENT!$A$2:$FZ$2,0))*CK$5),0),0)</f>
        <v>0</v>
      </c>
      <c r="CM25" s="201">
        <f t="shared" si="140"/>
        <v>0</v>
      </c>
      <c r="CN25" s="202">
        <f>IFERROR(IF($A25&gt;=1,(INDEX(STUDENT!$A$7:$FZ$26,$A25,MATCH(CN$3,STUDENT!$A$2:$FZ$2,0))*CN$5),0),0)</f>
        <v>0</v>
      </c>
      <c r="CO25" s="203">
        <f>IFERROR(IF($A25&gt;=1,ROUND(((((INDEX(STUDENT!$A$7:$FZ$26,$A25,MATCH(CL$3,STUDENT!$A$2:$FZ$2,0))*CL$4)/1000)+((INDEX(STUDENT!$A$7:$FZ$26,$A25,MATCH(CM$3,STUDENT!$A$2:$FZ$2,0))*CM$4)/1000))*CL$5),0),0),0)</f>
        <v>0</v>
      </c>
      <c r="CP25" s="249"/>
      <c r="CQ25" s="250"/>
      <c r="CR25" s="251"/>
      <c r="CS25" s="205">
        <f>IFERROR(IF($A25&gt;=1,(INDEX(STUDENT!$A$7:$FZ$26,$A25,MATCH(CR$3,STUDENT!$A$2:$FZ$2,0))*CR$5),0),0)</f>
        <v>0</v>
      </c>
      <c r="CT25" s="205">
        <f>IFERROR(IF($A25&gt;=1,(INDEX(STUDENT!$A$7:$FZ$26,$A25,MATCH(CS$3,STUDENT!$A$2:$FZ$2,0))*CS$5),0),0)</f>
        <v>0</v>
      </c>
      <c r="CU25" s="206">
        <f t="shared" si="141"/>
        <v>0</v>
      </c>
      <c r="CV25" s="207">
        <f>IFERROR(IF($A25&gt;=1,(INDEX(STUDENT!$A$7:$FZ$26,$A25,MATCH(CV$3,STUDENT!$A$2:$FZ$2,0))*CV$5),0),0)</f>
        <v>0</v>
      </c>
      <c r="CW25" s="208">
        <f>IFERROR(IF($A25&gt;=1,ROUND(((((INDEX(STUDENT!$A$7:$FZ$26,$A25,MATCH(CT$3,STUDENT!$A$2:$FZ$2,0))*CT$4)/1000)+((INDEX(STUDENT!$A$7:$FZ$26,$A25,MATCH(CU$3,STUDENT!$A$2:$FZ$2,0))*CU$4)/1000))*CT$5),0),0),0)</f>
        <v>0</v>
      </c>
      <c r="CX25" s="209">
        <f t="shared" si="149"/>
        <v>0</v>
      </c>
      <c r="CY25" s="32">
        <f t="shared" si="150"/>
        <v>0</v>
      </c>
      <c r="CZ25" s="32">
        <f t="shared" si="142"/>
        <v>0</v>
      </c>
      <c r="DA25" s="32">
        <f t="shared" si="142"/>
        <v>0</v>
      </c>
      <c r="DB25" s="32">
        <f t="shared" si="151"/>
        <v>0</v>
      </c>
      <c r="DC25" s="32">
        <f t="shared" si="165"/>
        <v>0</v>
      </c>
      <c r="DD25" s="32">
        <f t="shared" si="166"/>
        <v>0</v>
      </c>
      <c r="DE25" s="32">
        <f t="shared" si="167"/>
        <v>0</v>
      </c>
      <c r="DF25" s="32">
        <f t="shared" si="168"/>
        <v>0</v>
      </c>
      <c r="DG25" s="32">
        <f t="shared" si="169"/>
        <v>0</v>
      </c>
      <c r="DH25" s="32">
        <f t="shared" si="170"/>
        <v>0</v>
      </c>
      <c r="DI25" s="32">
        <f t="shared" si="171"/>
        <v>0</v>
      </c>
      <c r="DJ25" s="32">
        <f t="shared" si="172"/>
        <v>0</v>
      </c>
      <c r="DK25" s="32">
        <f t="shared" si="173"/>
        <v>0</v>
      </c>
      <c r="DL25" s="32">
        <f t="shared" si="174"/>
        <v>0</v>
      </c>
      <c r="DM25" s="32">
        <f t="shared" si="175"/>
        <v>0</v>
      </c>
      <c r="DN25" s="32">
        <f t="shared" si="176"/>
        <v>0</v>
      </c>
      <c r="DO25" s="32">
        <f t="shared" si="177"/>
        <v>0</v>
      </c>
      <c r="DP25" s="32">
        <f t="shared" si="178"/>
        <v>0</v>
      </c>
      <c r="DQ25" s="32">
        <f t="shared" si="179"/>
        <v>0</v>
      </c>
      <c r="DR25" s="32">
        <f t="shared" si="180"/>
        <v>0</v>
      </c>
      <c r="DS25" s="32">
        <f t="shared" si="181"/>
        <v>0</v>
      </c>
      <c r="DT25" s="32">
        <f t="shared" si="182"/>
        <v>0</v>
      </c>
      <c r="DU25" s="32">
        <f t="shared" si="183"/>
        <v>0</v>
      </c>
      <c r="DV25" s="32">
        <f t="shared" si="184"/>
        <v>0</v>
      </c>
      <c r="DW25" s="32">
        <f t="shared" si="185"/>
        <v>0</v>
      </c>
      <c r="DX25" s="32">
        <f t="shared" si="186"/>
        <v>0</v>
      </c>
      <c r="DY25" s="32">
        <f t="shared" si="187"/>
        <v>0</v>
      </c>
      <c r="DZ25" s="32">
        <f t="shared" si="188"/>
        <v>0</v>
      </c>
      <c r="EA25" s="32">
        <f t="shared" si="189"/>
        <v>0</v>
      </c>
      <c r="EB25" s="32">
        <f t="shared" si="190"/>
        <v>0</v>
      </c>
      <c r="EC25" s="32">
        <f t="shared" si="191"/>
        <v>0</v>
      </c>
      <c r="ED25" s="32">
        <f t="shared" si="192"/>
        <v>0</v>
      </c>
      <c r="EE25" s="32">
        <f t="shared" si="193"/>
        <v>0</v>
      </c>
      <c r="EF25" s="32">
        <f t="shared" si="194"/>
        <v>0</v>
      </c>
      <c r="EG25" s="32">
        <f t="shared" si="195"/>
        <v>0</v>
      </c>
      <c r="EH25" s="32">
        <f t="shared" si="164"/>
        <v>0</v>
      </c>
      <c r="EI25" s="32">
        <f t="shared" ca="1" si="152"/>
        <v>0</v>
      </c>
      <c r="EJ25" s="32">
        <f t="shared" ca="1" si="153"/>
        <v>0</v>
      </c>
      <c r="EK25" s="32">
        <f t="shared" ca="1" si="154"/>
        <v>0</v>
      </c>
      <c r="EL25" s="32">
        <f t="shared" ca="1" si="155"/>
        <v>0</v>
      </c>
      <c r="EM25" s="32">
        <f t="shared" ca="1" si="156"/>
        <v>0</v>
      </c>
      <c r="EN25" s="32">
        <f t="shared" ca="1" si="157"/>
        <v>0</v>
      </c>
      <c r="EO25" s="32">
        <f t="shared" ca="1" si="158"/>
        <v>0</v>
      </c>
      <c r="EP25" s="32">
        <f t="shared" ca="1" si="159"/>
        <v>0</v>
      </c>
      <c r="EQ25" s="32">
        <f t="shared" ca="1" si="160"/>
        <v>0</v>
      </c>
      <c r="ER25" s="32">
        <f t="shared" ca="1" si="163"/>
        <v>0</v>
      </c>
      <c r="ES25" s="32">
        <f t="shared" ca="1" si="161"/>
        <v>0</v>
      </c>
      <c r="ET25" s="32">
        <f t="shared" ca="1" si="162"/>
        <v>0</v>
      </c>
    </row>
    <row r="26" spans="1:150" ht="20.100000000000001" customHeight="1">
      <c r="A26" s="67">
        <f>PROFLE!A14</f>
        <v>0</v>
      </c>
      <c r="B26" s="68">
        <f>PROFLE!B14</f>
        <v>0</v>
      </c>
      <c r="C26" s="210"/>
      <c r="D26" s="211"/>
      <c r="E26" s="211"/>
      <c r="F26" s="212"/>
      <c r="G26" s="213"/>
      <c r="H26" s="214"/>
      <c r="I26" s="178">
        <f>IFERROR(IF($A26&gt;=1,(INDEX(STUDENT!$A$7:$FZ$26,$A26,MATCH(H$3,STUDENT!$A$2:$FZ$2,0))*H$5),0),0)</f>
        <v>0</v>
      </c>
      <c r="J26" s="178">
        <f>IFERROR(IF($A26&gt;=1,(INDEX(STUDENT!$A$7:$FZ$26,$A26,MATCH(I$3,STUDENT!$A$2:$FZ$2,0))*I$5),0),0)</f>
        <v>0</v>
      </c>
      <c r="K26" s="179">
        <f t="shared" si="145"/>
        <v>0</v>
      </c>
      <c r="L26" s="180">
        <f>IFERROR(IF($A26&gt;=1,(INDEX(STUDENT!$A$7:$FZ$26,$A26,MATCH(L$3,STUDENT!$A$2:$FZ$2,0))*L$5),0),0)</f>
        <v>0</v>
      </c>
      <c r="M26" s="181">
        <f>IFERROR(IF($A26&gt;=1,ROUND(((((INDEX(STUDENT!$A$7:$FZ$26,$A26,MATCH(J$3,STUDENT!$A$2:$FZ$2,0))*J$4)/1000)+((INDEX(STUDENT!$A$7:$FZ$26,$A26,MATCH(K$3,STUDENT!$A$2:$FZ$2,0))*K$4)/1000))*J$5),0),0),0)</f>
        <v>0</v>
      </c>
      <c r="N26" s="221"/>
      <c r="O26" s="222"/>
      <c r="P26" s="223"/>
      <c r="Q26" s="183">
        <f>IFERROR(IF($A26&gt;=1,(INDEX(STUDENT!$A$7:$FZ$26,$A26,MATCH(P$3,STUDENT!$A$2:$FZ$2,0))*P$5),0),0)</f>
        <v>0</v>
      </c>
      <c r="R26" s="183">
        <f>IFERROR(IF($A26&gt;=1,(INDEX(STUDENT!$A$7:$FZ$26,$A26,MATCH(Q$3,STUDENT!$A$2:$FZ$2,0))*Q$5),0),0)</f>
        <v>0</v>
      </c>
      <c r="S26" s="184">
        <f t="shared" si="146"/>
        <v>0</v>
      </c>
      <c r="T26" s="185">
        <f>IFERROR(IF($A26&gt;=1,(INDEX(STUDENT!$A$7:$FZ$26,$A26,MATCH(T$3,STUDENT!$A$2:$FZ$2,0))*T$5),0),0)</f>
        <v>0</v>
      </c>
      <c r="U26" s="186">
        <f>IFERROR(IF($A26&gt;=1,ROUND(((((INDEX(STUDENT!$A$7:$FZ$26,$A26,MATCH(R$3,STUDENT!$A$2:$FZ$2,0))*R$4)/1000)+((INDEX(STUDENT!$A$7:$FZ$26,$A26,MATCH(S$3,STUDENT!$A$2:$FZ$2,0))*S$4)/1000))*R$5),0),0),0)</f>
        <v>0</v>
      </c>
      <c r="V26" s="228"/>
      <c r="W26" s="229"/>
      <c r="X26" s="230"/>
      <c r="Y26" s="188">
        <f>IFERROR(IF($A26&gt;=1,(INDEX(STUDENT!$A$7:$FZ$26,$A26,MATCH(X$3,STUDENT!$A$2:$FZ$2,0))*X$5),0),0)</f>
        <v>0</v>
      </c>
      <c r="Z26" s="188">
        <f>IFERROR(IF($A26&gt;=1,(INDEX(STUDENT!$A$7:$FZ$26,$A26,MATCH(Y$3,STUDENT!$A$2:$FZ$2,0))*Y$5),0),0)</f>
        <v>0</v>
      </c>
      <c r="AA26" s="189">
        <f t="shared" si="134"/>
        <v>0</v>
      </c>
      <c r="AB26" s="190">
        <f>IFERROR(IF($A26&gt;=1,(INDEX(STUDENT!$A$7:$FZ$26,$A26,MATCH(AB$3,STUDENT!$A$2:$FZ$2,0))*AB$5),0),0)</f>
        <v>0</v>
      </c>
      <c r="AC26" s="191">
        <f>IFERROR(IF($A26&gt;=1,ROUND(((((INDEX(STUDENT!$A$7:$FZ$26,$A26,MATCH(Z$3,STUDENT!$A$2:$FZ$2,0))*Z$4)/1000)+((INDEX(STUDENT!$A$7:$FZ$26,$A26,MATCH(AA$3,STUDENT!$A$2:$FZ$2,0))*AA$4)/1000))*Z$5),0),0),0)</f>
        <v>0</v>
      </c>
      <c r="AD26" s="235"/>
      <c r="AE26" s="236"/>
      <c r="AF26" s="237"/>
      <c r="AG26" s="193">
        <f>IFERROR(IF($A26&gt;=1,(INDEX(STUDENT!$A$7:$FZ$26,$A26,MATCH(AF$3,STUDENT!$A$2:$FZ$2,0))*AF$5),0),0)</f>
        <v>0</v>
      </c>
      <c r="AH26" s="193">
        <f>IFERROR(IF($A26&gt;=1,(INDEX(STUDENT!$A$7:$FZ$26,$A26,MATCH(AG$3,STUDENT!$A$2:$FZ$2,0))*AG$5),0),0)</f>
        <v>0</v>
      </c>
      <c r="AI26" s="194">
        <f t="shared" si="135"/>
        <v>0</v>
      </c>
      <c r="AJ26" s="195">
        <f>IFERROR(IF($A26&gt;=1,(INDEX(STUDENT!$A$7:$FZ$26,$A26,MATCH(AJ$3,STUDENT!$A$2:$FZ$2,0))*AJ$5),0),0)</f>
        <v>0</v>
      </c>
      <c r="AK26" s="196">
        <f>IFERROR(IF($A26&gt;=1,ROUND(((((INDEX(STUDENT!$A$7:$FZ$26,$A26,MATCH(AH$3,STUDENT!$A$2:$FZ$2,0))*AH$4)/1000)+((INDEX(STUDENT!$A$7:$FZ$26,$A26,MATCH(AI$3,STUDENT!$A$2:$FZ$2,0))*AI$4)/1000))*AH$5),0),0),0)</f>
        <v>0</v>
      </c>
      <c r="AL26" s="242"/>
      <c r="AM26" s="243"/>
      <c r="AN26" s="244"/>
      <c r="AO26" s="200">
        <f>IFERROR(IF($A26&gt;=1,(INDEX(STUDENT!$A$7:$FZ$26,$A26,MATCH(AN$3,STUDENT!$A$2:$FZ$2,0))*AN$5),0),0)</f>
        <v>0</v>
      </c>
      <c r="AP26" s="200">
        <f>IFERROR(IF($A26&gt;=1,(INDEX(STUDENT!$A$7:$FZ$26,$A26,MATCH(AO$3,STUDENT!$A$2:$FZ$2,0))*AO$5),0),0)</f>
        <v>0</v>
      </c>
      <c r="AQ26" s="201">
        <f t="shared" si="136"/>
        <v>0</v>
      </c>
      <c r="AR26" s="202">
        <f>IFERROR(IF($A26&gt;=1,(INDEX(STUDENT!$A$7:$FZ$26,$A26,MATCH(AR$3,STUDENT!$A$2:$FZ$2,0))*AR$5),0),0)</f>
        <v>0</v>
      </c>
      <c r="AS26" s="203">
        <f>IFERROR(IF($A26&gt;=1,ROUND(((((INDEX(STUDENT!$A$7:$FZ$26,$A26,MATCH(AP$3,STUDENT!$A$2:$FZ$2,0))*AP$4)/1000)+((INDEX(STUDENT!$A$7:$FZ$26,$A26,MATCH(AQ$3,STUDENT!$A$2:$FZ$2,0))*AQ$4)/1000))*AP$5),0),0),0)</f>
        <v>0</v>
      </c>
      <c r="AT26" s="249"/>
      <c r="AU26" s="250"/>
      <c r="AV26" s="251"/>
      <c r="AW26" s="205">
        <f>IFERROR(IF($A26&gt;=1,(INDEX(STUDENT!$A$7:$FZ$26,$A26,MATCH(AV$3,STUDENT!$A$2:$FZ$2,0))*AV$5),0),0)</f>
        <v>0</v>
      </c>
      <c r="AX26" s="205">
        <f>IFERROR(IF($A26&gt;=1,(INDEX(STUDENT!$A$7:$FZ$26,$A26,MATCH(AW$3,STUDENT!$A$2:$FZ$2,0))*AW$5),0),0)</f>
        <v>0</v>
      </c>
      <c r="AY26" s="206">
        <f t="shared" si="137"/>
        <v>0</v>
      </c>
      <c r="AZ26" s="207">
        <f>IFERROR(IF($A26&gt;=1,(INDEX(STUDENT!$A$7:$FZ$26,$A26,MATCH(AZ$3,STUDENT!$A$2:$FZ$2,0))*AZ$5),0),0)</f>
        <v>0</v>
      </c>
      <c r="BA26" s="208">
        <f>IFERROR(IF($A26&gt;=1,ROUND(((((INDEX(STUDENT!$A$7:$FZ$26,$A26,MATCH(AX$3,STUDENT!$A$2:$FZ$2,0))*AX$4)/1000)+((INDEX(STUDENT!$A$7:$FZ$26,$A26,MATCH(AY$3,STUDENT!$A$2:$FZ$2,0))*AY$4)/1000))*AX$5),0),0),0)</f>
        <v>0</v>
      </c>
      <c r="BB26" s="212"/>
      <c r="BC26" s="213"/>
      <c r="BD26" s="214"/>
      <c r="BE26" s="178">
        <f>IFERROR(IF($A26&gt;=1,(INDEX(STUDENT!$A$7:$FZ$26,$A26,MATCH(BD$3,STUDENT!$A$2:$FZ$2,0))*BD$5),0),0)</f>
        <v>0</v>
      </c>
      <c r="BF26" s="178">
        <f>IFERROR(IF($A26&gt;=1,(INDEX(STUDENT!$A$7:$FZ$26,$A26,MATCH(BE$3,STUDENT!$A$2:$FZ$2,0))*BE$5),0),0)</f>
        <v>0</v>
      </c>
      <c r="BG26" s="179">
        <f t="shared" si="147"/>
        <v>0</v>
      </c>
      <c r="BH26" s="180">
        <f>IFERROR(IF($A26&gt;=1,(INDEX(STUDENT!$A$7:$FZ$26,$A26,MATCH(BH$3,STUDENT!$A$2:$FZ$2,0))*BH$5),0),0)</f>
        <v>0</v>
      </c>
      <c r="BI26" s="181">
        <f>IFERROR(IF($A26&gt;=1,ROUND(((((INDEX(STUDENT!$A$7:$FZ$26,$A26,MATCH(BF$3,STUDENT!$A$2:$FZ$2,0))*BF$4)/1000)+((INDEX(STUDENT!$A$7:$FZ$26,$A26,MATCH(BG$3,STUDENT!$A$2:$FZ$2,0))*BG$4)/1000))*BF$5),0),0),0)</f>
        <v>0</v>
      </c>
      <c r="BJ26" s="221"/>
      <c r="BK26" s="222"/>
      <c r="BL26" s="223"/>
      <c r="BM26" s="183">
        <f>IFERROR(IF($A26&gt;=1,(INDEX(STUDENT!$A$7:$FZ$26,$A26,MATCH(BL$3,STUDENT!$A$2:$FZ$2,0))*BL$5),0),0)</f>
        <v>0</v>
      </c>
      <c r="BN26" s="183">
        <f>IFERROR(IF($A26&gt;=1,(INDEX(STUDENT!$A$7:$FZ$26,$A26,MATCH(BM$3,STUDENT!$A$2:$FZ$2,0))*BM$5),0),0)</f>
        <v>0</v>
      </c>
      <c r="BO26" s="184">
        <f t="shared" si="148"/>
        <v>0</v>
      </c>
      <c r="BP26" s="185">
        <f>IFERROR(IF($A26&gt;=1,(INDEX(STUDENT!$A$7:$FZ$26,$A26,MATCH(BP$3,STUDENT!$A$2:$FZ$2,0))*BP$5),0),0)</f>
        <v>0</v>
      </c>
      <c r="BQ26" s="186">
        <f>IFERROR(IF($A26&gt;=1,ROUND(((((INDEX(STUDENT!$A$7:$FZ$26,$A26,MATCH(BN$3,STUDENT!$A$2:$FZ$2,0))*BN$4)/1000)+((INDEX(STUDENT!$A$7:$FZ$26,$A26,MATCH(BO$3,STUDENT!$A$2:$FZ$2,0))*BO$4)/1000))*BN$5),0),0),0)</f>
        <v>0</v>
      </c>
      <c r="BR26" s="228"/>
      <c r="BS26" s="229"/>
      <c r="BT26" s="230"/>
      <c r="BU26" s="188">
        <f>IFERROR(IF($A26&gt;=1,(INDEX(STUDENT!$A$7:$FZ$26,$A26,MATCH(BT$3,STUDENT!$A$2:$FZ$2,0))*BT$5),0),0)</f>
        <v>0</v>
      </c>
      <c r="BV26" s="188">
        <f>IFERROR(IF($A26&gt;=1,(INDEX(STUDENT!$A$7:$FZ$26,$A26,MATCH(BU$3,STUDENT!$A$2:$FZ$2,0))*BU$5),0),0)</f>
        <v>0</v>
      </c>
      <c r="BW26" s="189">
        <f t="shared" si="138"/>
        <v>0</v>
      </c>
      <c r="BX26" s="190">
        <f>IFERROR(IF($A26&gt;=1,(INDEX(STUDENT!$A$7:$FZ$26,$A26,MATCH(BX$3,STUDENT!$A$2:$FZ$2,0))*BX$5),0),0)</f>
        <v>0</v>
      </c>
      <c r="BY26" s="191">
        <f>IFERROR(IF($A26&gt;=1,ROUND(((((INDEX(STUDENT!$A$7:$FZ$26,$A26,MATCH(BV$3,STUDENT!$A$2:$FZ$2,0))*BV$4)/1000)+((INDEX(STUDENT!$A$7:$FZ$26,$A26,MATCH(BW$3,STUDENT!$A$2:$FZ$2,0))*BW$4)/1000))*BV$5),0),0),0)</f>
        <v>0</v>
      </c>
      <c r="BZ26" s="235"/>
      <c r="CA26" s="236"/>
      <c r="CB26" s="237"/>
      <c r="CC26" s="193">
        <f>IFERROR(IF($A26&gt;=1,(INDEX(STUDENT!$A$7:$FZ$26,$A26,MATCH(CB$3,STUDENT!$A$2:$FZ$2,0))*CB$5),0),0)</f>
        <v>0</v>
      </c>
      <c r="CD26" s="193">
        <f>IFERROR(IF($A26&gt;=1,(INDEX(STUDENT!$A$7:$FZ$26,$A26,MATCH(CC$3,STUDENT!$A$2:$FZ$2,0))*CC$5),0),0)</f>
        <v>0</v>
      </c>
      <c r="CE26" s="194">
        <f t="shared" si="139"/>
        <v>0</v>
      </c>
      <c r="CF26" s="195">
        <f>IFERROR(IF($A26&gt;=1,(INDEX(STUDENT!$A$7:$FZ$26,$A26,MATCH(CF$3,STUDENT!$A$2:$FZ$2,0))*CF$5),0),0)</f>
        <v>0</v>
      </c>
      <c r="CG26" s="196">
        <f>IFERROR(IF($A26&gt;=1,ROUND(((((INDEX(STUDENT!$A$7:$FZ$26,$A26,MATCH(CD$3,STUDENT!$A$2:$FZ$2,0))*CD$4)/1000)+((INDEX(STUDENT!$A$7:$FZ$26,$A26,MATCH(CE$3,STUDENT!$A$2:$FZ$2,0))*CE$4)/1000))*CD$5),0),0),0)</f>
        <v>0</v>
      </c>
      <c r="CH26" s="242"/>
      <c r="CI26" s="243"/>
      <c r="CJ26" s="244"/>
      <c r="CK26" s="200">
        <f>IFERROR(IF($A26&gt;=1,(INDEX(STUDENT!$A$7:$FZ$26,$A26,MATCH(CJ$3,STUDENT!$A$2:$FZ$2,0))*CJ$5),0),0)</f>
        <v>0</v>
      </c>
      <c r="CL26" s="200">
        <f>IFERROR(IF($A26&gt;=1,(INDEX(STUDENT!$A$7:$FZ$26,$A26,MATCH(CK$3,STUDENT!$A$2:$FZ$2,0))*CK$5),0),0)</f>
        <v>0</v>
      </c>
      <c r="CM26" s="201">
        <f t="shared" si="140"/>
        <v>0</v>
      </c>
      <c r="CN26" s="202">
        <f>IFERROR(IF($A26&gt;=1,(INDEX(STUDENT!$A$7:$FZ$26,$A26,MATCH(CN$3,STUDENT!$A$2:$FZ$2,0))*CN$5),0),0)</f>
        <v>0</v>
      </c>
      <c r="CO26" s="203">
        <f>IFERROR(IF($A26&gt;=1,ROUND(((((INDEX(STUDENT!$A$7:$FZ$26,$A26,MATCH(CL$3,STUDENT!$A$2:$FZ$2,0))*CL$4)/1000)+((INDEX(STUDENT!$A$7:$FZ$26,$A26,MATCH(CM$3,STUDENT!$A$2:$FZ$2,0))*CM$4)/1000))*CL$5),0),0),0)</f>
        <v>0</v>
      </c>
      <c r="CP26" s="249"/>
      <c r="CQ26" s="250"/>
      <c r="CR26" s="251"/>
      <c r="CS26" s="205">
        <f>IFERROR(IF($A26&gt;=1,(INDEX(STUDENT!$A$7:$FZ$26,$A26,MATCH(CR$3,STUDENT!$A$2:$FZ$2,0))*CR$5),0),0)</f>
        <v>0</v>
      </c>
      <c r="CT26" s="205">
        <f>IFERROR(IF($A26&gt;=1,(INDEX(STUDENT!$A$7:$FZ$26,$A26,MATCH(CS$3,STUDENT!$A$2:$FZ$2,0))*CS$5),0),0)</f>
        <v>0</v>
      </c>
      <c r="CU26" s="206">
        <f t="shared" si="141"/>
        <v>0</v>
      </c>
      <c r="CV26" s="207">
        <f>IFERROR(IF($A26&gt;=1,(INDEX(STUDENT!$A$7:$FZ$26,$A26,MATCH(CV$3,STUDENT!$A$2:$FZ$2,0))*CV$5),0),0)</f>
        <v>0</v>
      </c>
      <c r="CW26" s="208">
        <f>IFERROR(IF($A26&gt;=1,ROUND(((((INDEX(STUDENT!$A$7:$FZ$26,$A26,MATCH(CT$3,STUDENT!$A$2:$FZ$2,0))*CT$4)/1000)+((INDEX(STUDENT!$A$7:$FZ$26,$A26,MATCH(CU$3,STUDENT!$A$2:$FZ$2,0))*CU$4)/1000))*CT$5),0),0),0)</f>
        <v>0</v>
      </c>
      <c r="CX26" s="209">
        <f t="shared" si="149"/>
        <v>0</v>
      </c>
      <c r="CY26" s="32">
        <f t="shared" si="150"/>
        <v>0</v>
      </c>
      <c r="CZ26" s="32">
        <f t="shared" si="142"/>
        <v>0</v>
      </c>
      <c r="DA26" s="32">
        <f t="shared" si="142"/>
        <v>0</v>
      </c>
      <c r="DB26" s="32">
        <f t="shared" si="151"/>
        <v>0</v>
      </c>
      <c r="DC26" s="32">
        <f t="shared" si="165"/>
        <v>0</v>
      </c>
      <c r="DD26" s="32">
        <f t="shared" si="166"/>
        <v>0</v>
      </c>
      <c r="DE26" s="32">
        <f t="shared" si="167"/>
        <v>0</v>
      </c>
      <c r="DF26" s="32">
        <f t="shared" si="168"/>
        <v>0</v>
      </c>
      <c r="DG26" s="32">
        <f t="shared" si="169"/>
        <v>0</v>
      </c>
      <c r="DH26" s="32">
        <f t="shared" si="170"/>
        <v>0</v>
      </c>
      <c r="DI26" s="32">
        <f t="shared" si="171"/>
        <v>0</v>
      </c>
      <c r="DJ26" s="32">
        <f t="shared" si="172"/>
        <v>0</v>
      </c>
      <c r="DK26" s="32">
        <f t="shared" si="173"/>
        <v>0</v>
      </c>
      <c r="DL26" s="32">
        <f t="shared" si="174"/>
        <v>0</v>
      </c>
      <c r="DM26" s="32">
        <f t="shared" si="175"/>
        <v>0</v>
      </c>
      <c r="DN26" s="32">
        <f t="shared" si="176"/>
        <v>0</v>
      </c>
      <c r="DO26" s="32">
        <f t="shared" si="177"/>
        <v>0</v>
      </c>
      <c r="DP26" s="32">
        <f t="shared" si="178"/>
        <v>0</v>
      </c>
      <c r="DQ26" s="32">
        <f t="shared" si="179"/>
        <v>0</v>
      </c>
      <c r="DR26" s="32">
        <f t="shared" si="180"/>
        <v>0</v>
      </c>
      <c r="DS26" s="32">
        <f t="shared" si="181"/>
        <v>0</v>
      </c>
      <c r="DT26" s="32">
        <f t="shared" si="182"/>
        <v>0</v>
      </c>
      <c r="DU26" s="32">
        <f t="shared" si="183"/>
        <v>0</v>
      </c>
      <c r="DV26" s="32">
        <f t="shared" si="184"/>
        <v>0</v>
      </c>
      <c r="DW26" s="32">
        <f t="shared" si="185"/>
        <v>0</v>
      </c>
      <c r="DX26" s="32">
        <f t="shared" si="186"/>
        <v>0</v>
      </c>
      <c r="DY26" s="32">
        <f t="shared" si="187"/>
        <v>0</v>
      </c>
      <c r="DZ26" s="32">
        <f t="shared" si="188"/>
        <v>0</v>
      </c>
      <c r="EA26" s="32">
        <f t="shared" si="189"/>
        <v>0</v>
      </c>
      <c r="EB26" s="32">
        <f t="shared" si="190"/>
        <v>0</v>
      </c>
      <c r="EC26" s="32">
        <f t="shared" si="191"/>
        <v>0</v>
      </c>
      <c r="ED26" s="32">
        <f t="shared" si="192"/>
        <v>0</v>
      </c>
      <c r="EE26" s="32">
        <f t="shared" si="193"/>
        <v>0</v>
      </c>
      <c r="EF26" s="32">
        <f t="shared" si="194"/>
        <v>0</v>
      </c>
      <c r="EG26" s="32">
        <f t="shared" si="195"/>
        <v>0</v>
      </c>
      <c r="EH26" s="32">
        <f t="shared" si="164"/>
        <v>0</v>
      </c>
      <c r="EI26" s="32">
        <f t="shared" ca="1" si="152"/>
        <v>0</v>
      </c>
      <c r="EJ26" s="32">
        <f t="shared" ca="1" si="153"/>
        <v>0</v>
      </c>
      <c r="EK26" s="32">
        <f t="shared" ca="1" si="154"/>
        <v>0</v>
      </c>
      <c r="EL26" s="32">
        <f t="shared" ca="1" si="155"/>
        <v>0</v>
      </c>
      <c r="EM26" s="32">
        <f t="shared" ca="1" si="156"/>
        <v>0</v>
      </c>
      <c r="EN26" s="32">
        <f t="shared" ca="1" si="157"/>
        <v>0</v>
      </c>
      <c r="EO26" s="32">
        <f t="shared" ca="1" si="158"/>
        <v>0</v>
      </c>
      <c r="EP26" s="32">
        <f t="shared" ca="1" si="159"/>
        <v>0</v>
      </c>
      <c r="EQ26" s="32">
        <f t="shared" ca="1" si="160"/>
        <v>0</v>
      </c>
      <c r="ER26" s="32">
        <f t="shared" ca="1" si="163"/>
        <v>0</v>
      </c>
      <c r="ES26" s="32">
        <f t="shared" ca="1" si="161"/>
        <v>0</v>
      </c>
      <c r="ET26" s="32">
        <f t="shared" ca="1" si="162"/>
        <v>0</v>
      </c>
    </row>
    <row r="27" spans="1:150" ht="20.100000000000001" customHeight="1">
      <c r="A27" s="67">
        <f>PROFLE!A15</f>
        <v>0</v>
      </c>
      <c r="B27" s="68">
        <f>PROFLE!B15</f>
        <v>0</v>
      </c>
      <c r="C27" s="210"/>
      <c r="D27" s="211"/>
      <c r="E27" s="211"/>
      <c r="F27" s="212"/>
      <c r="G27" s="213"/>
      <c r="H27" s="214"/>
      <c r="I27" s="178">
        <f>IFERROR(IF($A27&gt;=1,(INDEX(STUDENT!$A$7:$FZ$26,$A27,MATCH(H$3,STUDENT!$A$2:$FZ$2,0))*H$5),0),0)</f>
        <v>0</v>
      </c>
      <c r="J27" s="178">
        <f>IFERROR(IF($A27&gt;=1,(INDEX(STUDENT!$A$7:$FZ$26,$A27,MATCH(I$3,STUDENT!$A$2:$FZ$2,0))*I$5),0),0)</f>
        <v>0</v>
      </c>
      <c r="K27" s="179">
        <f t="shared" si="145"/>
        <v>0</v>
      </c>
      <c r="L27" s="180">
        <f>IFERROR(IF($A27&gt;=1,(INDEX(STUDENT!$A$7:$FZ$26,$A27,MATCH(L$3,STUDENT!$A$2:$FZ$2,0))*L$5),0),0)</f>
        <v>0</v>
      </c>
      <c r="M27" s="181">
        <f>IFERROR(IF($A27&gt;=1,ROUND(((((INDEX(STUDENT!$A$7:$FZ$26,$A27,MATCH(J$3,STUDENT!$A$2:$FZ$2,0))*J$4)/1000)+((INDEX(STUDENT!$A$7:$FZ$26,$A27,MATCH(K$3,STUDENT!$A$2:$FZ$2,0))*K$4)/1000))*J$5),0),0),0)</f>
        <v>0</v>
      </c>
      <c r="N27" s="221"/>
      <c r="O27" s="222"/>
      <c r="P27" s="223"/>
      <c r="Q27" s="183">
        <f>IFERROR(IF($A27&gt;=1,(INDEX(STUDENT!$A$7:$FZ$26,$A27,MATCH(P$3,STUDENT!$A$2:$FZ$2,0))*P$5),0),0)</f>
        <v>0</v>
      </c>
      <c r="R27" s="183">
        <f>IFERROR(IF($A27&gt;=1,(INDEX(STUDENT!$A$7:$FZ$26,$A27,MATCH(Q$3,STUDENT!$A$2:$FZ$2,0))*Q$5),0),0)</f>
        <v>0</v>
      </c>
      <c r="S27" s="184">
        <f t="shared" si="146"/>
        <v>0</v>
      </c>
      <c r="T27" s="185">
        <f>IFERROR(IF($A27&gt;=1,(INDEX(STUDENT!$A$7:$FZ$26,$A27,MATCH(T$3,STUDENT!$A$2:$FZ$2,0))*T$5),0),0)</f>
        <v>0</v>
      </c>
      <c r="U27" s="186">
        <f>IFERROR(IF($A27&gt;=1,ROUND(((((INDEX(STUDENT!$A$7:$FZ$26,$A27,MATCH(R$3,STUDENT!$A$2:$FZ$2,0))*R$4)/1000)+((INDEX(STUDENT!$A$7:$FZ$26,$A27,MATCH(S$3,STUDENT!$A$2:$FZ$2,0))*S$4)/1000))*R$5),0),0),0)</f>
        <v>0</v>
      </c>
      <c r="V27" s="228"/>
      <c r="W27" s="229"/>
      <c r="X27" s="230"/>
      <c r="Y27" s="188">
        <f>IFERROR(IF($A27&gt;=1,(INDEX(STUDENT!$A$7:$FZ$26,$A27,MATCH(X$3,STUDENT!$A$2:$FZ$2,0))*X$5),0),0)</f>
        <v>0</v>
      </c>
      <c r="Z27" s="188">
        <f>IFERROR(IF($A27&gt;=1,(INDEX(STUDENT!$A$7:$FZ$26,$A27,MATCH(Y$3,STUDENT!$A$2:$FZ$2,0))*Y$5),0),0)</f>
        <v>0</v>
      </c>
      <c r="AA27" s="189">
        <f t="shared" si="134"/>
        <v>0</v>
      </c>
      <c r="AB27" s="190">
        <f>IFERROR(IF($A27&gt;=1,(INDEX(STUDENT!$A$7:$FZ$26,$A27,MATCH(AB$3,STUDENT!$A$2:$FZ$2,0))*AB$5),0),0)</f>
        <v>0</v>
      </c>
      <c r="AC27" s="191">
        <f>IFERROR(IF($A27&gt;=1,ROUND(((((INDEX(STUDENT!$A$7:$FZ$26,$A27,MATCH(Z$3,STUDENT!$A$2:$FZ$2,0))*Z$4)/1000)+((INDEX(STUDENT!$A$7:$FZ$26,$A27,MATCH(AA$3,STUDENT!$A$2:$FZ$2,0))*AA$4)/1000))*Z$5),0),0),0)</f>
        <v>0</v>
      </c>
      <c r="AD27" s="235"/>
      <c r="AE27" s="236"/>
      <c r="AF27" s="237"/>
      <c r="AG27" s="193">
        <f>IFERROR(IF($A27&gt;=1,(INDEX(STUDENT!$A$7:$FZ$26,$A27,MATCH(AF$3,STUDENT!$A$2:$FZ$2,0))*AF$5),0),0)</f>
        <v>0</v>
      </c>
      <c r="AH27" s="193">
        <f>IFERROR(IF($A27&gt;=1,(INDEX(STUDENT!$A$7:$FZ$26,$A27,MATCH(AG$3,STUDENT!$A$2:$FZ$2,0))*AG$5),0),0)</f>
        <v>0</v>
      </c>
      <c r="AI27" s="194">
        <f t="shared" si="135"/>
        <v>0</v>
      </c>
      <c r="AJ27" s="195">
        <f>IFERROR(IF($A27&gt;=1,(INDEX(STUDENT!$A$7:$FZ$26,$A27,MATCH(AJ$3,STUDENT!$A$2:$FZ$2,0))*AJ$5),0),0)</f>
        <v>0</v>
      </c>
      <c r="AK27" s="196">
        <f>IFERROR(IF($A27&gt;=1,ROUND(((((INDEX(STUDENT!$A$7:$FZ$26,$A27,MATCH(AH$3,STUDENT!$A$2:$FZ$2,0))*AH$4)/1000)+((INDEX(STUDENT!$A$7:$FZ$26,$A27,MATCH(AI$3,STUDENT!$A$2:$FZ$2,0))*AI$4)/1000))*AH$5),0),0),0)</f>
        <v>0</v>
      </c>
      <c r="AL27" s="242"/>
      <c r="AM27" s="243"/>
      <c r="AN27" s="244"/>
      <c r="AO27" s="200">
        <f>IFERROR(IF($A27&gt;=1,(INDEX(STUDENT!$A$7:$FZ$26,$A27,MATCH(AN$3,STUDENT!$A$2:$FZ$2,0))*AN$5),0),0)</f>
        <v>0</v>
      </c>
      <c r="AP27" s="200">
        <f>IFERROR(IF($A27&gt;=1,(INDEX(STUDENT!$A$7:$FZ$26,$A27,MATCH(AO$3,STUDENT!$A$2:$FZ$2,0))*AO$5),0),0)</f>
        <v>0</v>
      </c>
      <c r="AQ27" s="201">
        <f t="shared" si="136"/>
        <v>0</v>
      </c>
      <c r="AR27" s="202">
        <f>IFERROR(IF($A27&gt;=1,(INDEX(STUDENT!$A$7:$FZ$26,$A27,MATCH(AR$3,STUDENT!$A$2:$FZ$2,0))*AR$5),0),0)</f>
        <v>0</v>
      </c>
      <c r="AS27" s="203">
        <f>IFERROR(IF($A27&gt;=1,ROUND(((((INDEX(STUDENT!$A$7:$FZ$26,$A27,MATCH(AP$3,STUDENT!$A$2:$FZ$2,0))*AP$4)/1000)+((INDEX(STUDENT!$A$7:$FZ$26,$A27,MATCH(AQ$3,STUDENT!$A$2:$FZ$2,0))*AQ$4)/1000))*AP$5),0),0),0)</f>
        <v>0</v>
      </c>
      <c r="AT27" s="249"/>
      <c r="AU27" s="250"/>
      <c r="AV27" s="251"/>
      <c r="AW27" s="205">
        <f>IFERROR(IF($A27&gt;=1,(INDEX(STUDENT!$A$7:$FZ$26,$A27,MATCH(AV$3,STUDENT!$A$2:$FZ$2,0))*AV$5),0),0)</f>
        <v>0</v>
      </c>
      <c r="AX27" s="205">
        <f>IFERROR(IF($A27&gt;=1,(INDEX(STUDENT!$A$7:$FZ$26,$A27,MATCH(AW$3,STUDENT!$A$2:$FZ$2,0))*AW$5),0),0)</f>
        <v>0</v>
      </c>
      <c r="AY27" s="206">
        <f t="shared" si="137"/>
        <v>0</v>
      </c>
      <c r="AZ27" s="207">
        <f>IFERROR(IF($A27&gt;=1,(INDEX(STUDENT!$A$7:$FZ$26,$A27,MATCH(AZ$3,STUDENT!$A$2:$FZ$2,0))*AZ$5),0),0)</f>
        <v>0</v>
      </c>
      <c r="BA27" s="208">
        <f>IFERROR(IF($A27&gt;=1,ROUND(((((INDEX(STUDENT!$A$7:$FZ$26,$A27,MATCH(AX$3,STUDENT!$A$2:$FZ$2,0))*AX$4)/1000)+((INDEX(STUDENT!$A$7:$FZ$26,$A27,MATCH(AY$3,STUDENT!$A$2:$FZ$2,0))*AY$4)/1000))*AX$5),0),0),0)</f>
        <v>0</v>
      </c>
      <c r="BB27" s="212"/>
      <c r="BC27" s="213"/>
      <c r="BD27" s="214"/>
      <c r="BE27" s="178">
        <f>IFERROR(IF($A27&gt;=1,(INDEX(STUDENT!$A$7:$FZ$26,$A27,MATCH(BD$3,STUDENT!$A$2:$FZ$2,0))*BD$5),0),0)</f>
        <v>0</v>
      </c>
      <c r="BF27" s="178">
        <f>IFERROR(IF($A27&gt;=1,(INDEX(STUDENT!$A$7:$FZ$26,$A27,MATCH(BE$3,STUDENT!$A$2:$FZ$2,0))*BE$5),0),0)</f>
        <v>0</v>
      </c>
      <c r="BG27" s="179">
        <f t="shared" si="147"/>
        <v>0</v>
      </c>
      <c r="BH27" s="180">
        <f>IFERROR(IF($A27&gt;=1,(INDEX(STUDENT!$A$7:$FZ$26,$A27,MATCH(BH$3,STUDENT!$A$2:$FZ$2,0))*BH$5),0),0)</f>
        <v>0</v>
      </c>
      <c r="BI27" s="181">
        <f>IFERROR(IF($A27&gt;=1,ROUND(((((INDEX(STUDENT!$A$7:$FZ$26,$A27,MATCH(BF$3,STUDENT!$A$2:$FZ$2,0))*BF$4)/1000)+((INDEX(STUDENT!$A$7:$FZ$26,$A27,MATCH(BG$3,STUDENT!$A$2:$FZ$2,0))*BG$4)/1000))*BF$5),0),0),0)</f>
        <v>0</v>
      </c>
      <c r="BJ27" s="221"/>
      <c r="BK27" s="222"/>
      <c r="BL27" s="223"/>
      <c r="BM27" s="183">
        <f>IFERROR(IF($A27&gt;=1,(INDEX(STUDENT!$A$7:$FZ$26,$A27,MATCH(BL$3,STUDENT!$A$2:$FZ$2,0))*BL$5),0),0)</f>
        <v>0</v>
      </c>
      <c r="BN27" s="183">
        <f>IFERROR(IF($A27&gt;=1,(INDEX(STUDENT!$A$7:$FZ$26,$A27,MATCH(BM$3,STUDENT!$A$2:$FZ$2,0))*BM$5),0),0)</f>
        <v>0</v>
      </c>
      <c r="BO27" s="184">
        <f t="shared" si="148"/>
        <v>0</v>
      </c>
      <c r="BP27" s="185">
        <f>IFERROR(IF($A27&gt;=1,(INDEX(STUDENT!$A$7:$FZ$26,$A27,MATCH(BP$3,STUDENT!$A$2:$FZ$2,0))*BP$5),0),0)</f>
        <v>0</v>
      </c>
      <c r="BQ27" s="186">
        <f>IFERROR(IF($A27&gt;=1,ROUND(((((INDEX(STUDENT!$A$7:$FZ$26,$A27,MATCH(BN$3,STUDENT!$A$2:$FZ$2,0))*BN$4)/1000)+((INDEX(STUDENT!$A$7:$FZ$26,$A27,MATCH(BO$3,STUDENT!$A$2:$FZ$2,0))*BO$4)/1000))*BN$5),0),0),0)</f>
        <v>0</v>
      </c>
      <c r="BR27" s="228"/>
      <c r="BS27" s="229"/>
      <c r="BT27" s="230"/>
      <c r="BU27" s="188">
        <f>IFERROR(IF($A27&gt;=1,(INDEX(STUDENT!$A$7:$FZ$26,$A27,MATCH(BT$3,STUDENT!$A$2:$FZ$2,0))*BT$5),0),0)</f>
        <v>0</v>
      </c>
      <c r="BV27" s="188">
        <f>IFERROR(IF($A27&gt;=1,(INDEX(STUDENT!$A$7:$FZ$26,$A27,MATCH(BU$3,STUDENT!$A$2:$FZ$2,0))*BU$5),0),0)</f>
        <v>0</v>
      </c>
      <c r="BW27" s="189">
        <f t="shared" si="138"/>
        <v>0</v>
      </c>
      <c r="BX27" s="190">
        <f>IFERROR(IF($A27&gt;=1,(INDEX(STUDENT!$A$7:$FZ$26,$A27,MATCH(BX$3,STUDENT!$A$2:$FZ$2,0))*BX$5),0),0)</f>
        <v>0</v>
      </c>
      <c r="BY27" s="191">
        <f>IFERROR(IF($A27&gt;=1,ROUND(((((INDEX(STUDENT!$A$7:$FZ$26,$A27,MATCH(BV$3,STUDENT!$A$2:$FZ$2,0))*BV$4)/1000)+((INDEX(STUDENT!$A$7:$FZ$26,$A27,MATCH(BW$3,STUDENT!$A$2:$FZ$2,0))*BW$4)/1000))*BV$5),0),0),0)</f>
        <v>0</v>
      </c>
      <c r="BZ27" s="235"/>
      <c r="CA27" s="236"/>
      <c r="CB27" s="237"/>
      <c r="CC27" s="193">
        <f>IFERROR(IF($A27&gt;=1,(INDEX(STUDENT!$A$7:$FZ$26,$A27,MATCH(CB$3,STUDENT!$A$2:$FZ$2,0))*CB$5),0),0)</f>
        <v>0</v>
      </c>
      <c r="CD27" s="193">
        <f>IFERROR(IF($A27&gt;=1,(INDEX(STUDENT!$A$7:$FZ$26,$A27,MATCH(CC$3,STUDENT!$A$2:$FZ$2,0))*CC$5),0),0)</f>
        <v>0</v>
      </c>
      <c r="CE27" s="194">
        <f t="shared" si="139"/>
        <v>0</v>
      </c>
      <c r="CF27" s="195">
        <f>IFERROR(IF($A27&gt;=1,(INDEX(STUDENT!$A$7:$FZ$26,$A27,MATCH(CF$3,STUDENT!$A$2:$FZ$2,0))*CF$5),0),0)</f>
        <v>0</v>
      </c>
      <c r="CG27" s="196">
        <f>IFERROR(IF($A27&gt;=1,ROUND(((((INDEX(STUDENT!$A$7:$FZ$26,$A27,MATCH(CD$3,STUDENT!$A$2:$FZ$2,0))*CD$4)/1000)+((INDEX(STUDENT!$A$7:$FZ$26,$A27,MATCH(CE$3,STUDENT!$A$2:$FZ$2,0))*CE$4)/1000))*CD$5),0),0),0)</f>
        <v>0</v>
      </c>
      <c r="CH27" s="242"/>
      <c r="CI27" s="243"/>
      <c r="CJ27" s="244"/>
      <c r="CK27" s="200">
        <f>IFERROR(IF($A27&gt;=1,(INDEX(STUDENT!$A$7:$FZ$26,$A27,MATCH(CJ$3,STUDENT!$A$2:$FZ$2,0))*CJ$5),0),0)</f>
        <v>0</v>
      </c>
      <c r="CL27" s="200">
        <f>IFERROR(IF($A27&gt;=1,(INDEX(STUDENT!$A$7:$FZ$26,$A27,MATCH(CK$3,STUDENT!$A$2:$FZ$2,0))*CK$5),0),0)</f>
        <v>0</v>
      </c>
      <c r="CM27" s="201">
        <f t="shared" si="140"/>
        <v>0</v>
      </c>
      <c r="CN27" s="202">
        <f>IFERROR(IF($A27&gt;=1,(INDEX(STUDENT!$A$7:$FZ$26,$A27,MATCH(CN$3,STUDENT!$A$2:$FZ$2,0))*CN$5),0),0)</f>
        <v>0</v>
      </c>
      <c r="CO27" s="203">
        <f>IFERROR(IF($A27&gt;=1,ROUND(((((INDEX(STUDENT!$A$7:$FZ$26,$A27,MATCH(CL$3,STUDENT!$A$2:$FZ$2,0))*CL$4)/1000)+((INDEX(STUDENT!$A$7:$FZ$26,$A27,MATCH(CM$3,STUDENT!$A$2:$FZ$2,0))*CM$4)/1000))*CL$5),0),0),0)</f>
        <v>0</v>
      </c>
      <c r="CP27" s="249"/>
      <c r="CQ27" s="250"/>
      <c r="CR27" s="251"/>
      <c r="CS27" s="205">
        <f>IFERROR(IF($A27&gt;=1,(INDEX(STUDENT!$A$7:$FZ$26,$A27,MATCH(CR$3,STUDENT!$A$2:$FZ$2,0))*CR$5),0),0)</f>
        <v>0</v>
      </c>
      <c r="CT27" s="205">
        <f>IFERROR(IF($A27&gt;=1,(INDEX(STUDENT!$A$7:$FZ$26,$A27,MATCH(CS$3,STUDENT!$A$2:$FZ$2,0))*CS$5),0),0)</f>
        <v>0</v>
      </c>
      <c r="CU27" s="206">
        <f t="shared" si="141"/>
        <v>0</v>
      </c>
      <c r="CV27" s="207">
        <f>IFERROR(IF($A27&gt;=1,(INDEX(STUDENT!$A$7:$FZ$26,$A27,MATCH(CV$3,STUDENT!$A$2:$FZ$2,0))*CV$5),0),0)</f>
        <v>0</v>
      </c>
      <c r="CW27" s="208">
        <f>IFERROR(IF($A27&gt;=1,ROUND(((((INDEX(STUDENT!$A$7:$FZ$26,$A27,MATCH(CT$3,STUDENT!$A$2:$FZ$2,0))*CT$4)/1000)+((INDEX(STUDENT!$A$7:$FZ$26,$A27,MATCH(CU$3,STUDENT!$A$2:$FZ$2,0))*CU$4)/1000))*CT$5),0),0),0)</f>
        <v>0</v>
      </c>
      <c r="CX27" s="209">
        <f t="shared" si="149"/>
        <v>0</v>
      </c>
      <c r="CY27" s="32">
        <f t="shared" si="150"/>
        <v>0</v>
      </c>
      <c r="CZ27" s="32">
        <f t="shared" si="142"/>
        <v>0</v>
      </c>
      <c r="DA27" s="32">
        <f t="shared" si="142"/>
        <v>0</v>
      </c>
      <c r="DB27" s="32">
        <f t="shared" si="151"/>
        <v>0</v>
      </c>
      <c r="DC27" s="32">
        <f t="shared" si="165"/>
        <v>0</v>
      </c>
      <c r="DD27" s="32">
        <f t="shared" si="166"/>
        <v>0</v>
      </c>
      <c r="DE27" s="32">
        <f t="shared" si="167"/>
        <v>0</v>
      </c>
      <c r="DF27" s="32">
        <f t="shared" si="168"/>
        <v>0</v>
      </c>
      <c r="DG27" s="32">
        <f t="shared" si="169"/>
        <v>0</v>
      </c>
      <c r="DH27" s="32">
        <f t="shared" si="170"/>
        <v>0</v>
      </c>
      <c r="DI27" s="32">
        <f t="shared" si="171"/>
        <v>0</v>
      </c>
      <c r="DJ27" s="32">
        <f t="shared" si="172"/>
        <v>0</v>
      </c>
      <c r="DK27" s="32">
        <f t="shared" si="173"/>
        <v>0</v>
      </c>
      <c r="DL27" s="32">
        <f t="shared" si="174"/>
        <v>0</v>
      </c>
      <c r="DM27" s="32">
        <f t="shared" si="175"/>
        <v>0</v>
      </c>
      <c r="DN27" s="32">
        <f t="shared" si="176"/>
        <v>0</v>
      </c>
      <c r="DO27" s="32">
        <f t="shared" si="177"/>
        <v>0</v>
      </c>
      <c r="DP27" s="32">
        <f t="shared" si="178"/>
        <v>0</v>
      </c>
      <c r="DQ27" s="32">
        <f t="shared" si="179"/>
        <v>0</v>
      </c>
      <c r="DR27" s="32">
        <f t="shared" si="180"/>
        <v>0</v>
      </c>
      <c r="DS27" s="32">
        <f t="shared" si="181"/>
        <v>0</v>
      </c>
      <c r="DT27" s="32">
        <f t="shared" si="182"/>
        <v>0</v>
      </c>
      <c r="DU27" s="32">
        <f t="shared" si="183"/>
        <v>0</v>
      </c>
      <c r="DV27" s="32">
        <f t="shared" si="184"/>
        <v>0</v>
      </c>
      <c r="DW27" s="32">
        <f t="shared" si="185"/>
        <v>0</v>
      </c>
      <c r="DX27" s="32">
        <f t="shared" si="186"/>
        <v>0</v>
      </c>
      <c r="DY27" s="32">
        <f t="shared" si="187"/>
        <v>0</v>
      </c>
      <c r="DZ27" s="32">
        <f t="shared" si="188"/>
        <v>0</v>
      </c>
      <c r="EA27" s="32">
        <f t="shared" si="189"/>
        <v>0</v>
      </c>
      <c r="EB27" s="32">
        <f t="shared" si="190"/>
        <v>0</v>
      </c>
      <c r="EC27" s="32">
        <f t="shared" si="191"/>
        <v>0</v>
      </c>
      <c r="ED27" s="32">
        <f t="shared" si="192"/>
        <v>0</v>
      </c>
      <c r="EE27" s="32">
        <f t="shared" si="193"/>
        <v>0</v>
      </c>
      <c r="EF27" s="32">
        <f t="shared" si="194"/>
        <v>0</v>
      </c>
      <c r="EG27" s="32">
        <f t="shared" si="195"/>
        <v>0</v>
      </c>
      <c r="EH27" s="32">
        <f t="shared" si="164"/>
        <v>0</v>
      </c>
      <c r="EI27" s="32">
        <f t="shared" ca="1" si="152"/>
        <v>0</v>
      </c>
      <c r="EJ27" s="32">
        <f t="shared" ca="1" si="153"/>
        <v>0</v>
      </c>
      <c r="EK27" s="32">
        <f t="shared" ca="1" si="154"/>
        <v>0</v>
      </c>
      <c r="EL27" s="32">
        <f t="shared" ca="1" si="155"/>
        <v>0</v>
      </c>
      <c r="EM27" s="32">
        <f t="shared" ca="1" si="156"/>
        <v>0</v>
      </c>
      <c r="EN27" s="32">
        <f t="shared" ca="1" si="157"/>
        <v>0</v>
      </c>
      <c r="EO27" s="32">
        <f t="shared" ca="1" si="158"/>
        <v>0</v>
      </c>
      <c r="EP27" s="32">
        <f t="shared" ca="1" si="159"/>
        <v>0</v>
      </c>
      <c r="EQ27" s="32">
        <f t="shared" ca="1" si="160"/>
        <v>0</v>
      </c>
      <c r="ER27" s="32">
        <f t="shared" ca="1" si="163"/>
        <v>0</v>
      </c>
      <c r="ES27" s="32">
        <f t="shared" ca="1" si="161"/>
        <v>0</v>
      </c>
      <c r="ET27" s="32">
        <f t="shared" ca="1" si="162"/>
        <v>0</v>
      </c>
    </row>
    <row r="28" spans="1:150" ht="20.100000000000001" customHeight="1">
      <c r="A28" s="67">
        <f>PROFLE!A16</f>
        <v>0</v>
      </c>
      <c r="B28" s="68">
        <f>PROFLE!B16</f>
        <v>0</v>
      </c>
      <c r="C28" s="210"/>
      <c r="D28" s="211"/>
      <c r="E28" s="211"/>
      <c r="F28" s="212"/>
      <c r="G28" s="213"/>
      <c r="H28" s="214"/>
      <c r="I28" s="178">
        <f>IFERROR(IF($A28&gt;=1,(INDEX(STUDENT!$A$7:$FZ$26,$A28,MATCH(H$3,STUDENT!$A$2:$FZ$2,0))*H$5),0),0)</f>
        <v>0</v>
      </c>
      <c r="J28" s="178">
        <f>IFERROR(IF($A28&gt;=1,(INDEX(STUDENT!$A$7:$FZ$26,$A28,MATCH(I$3,STUDENT!$A$2:$FZ$2,0))*I$5),0),0)</f>
        <v>0</v>
      </c>
      <c r="K28" s="177">
        <f t="shared" si="145"/>
        <v>0</v>
      </c>
      <c r="L28" s="180">
        <f>IFERROR(IF($A28&gt;=1,(INDEX(STUDENT!$A$7:$FZ$26,$A28,MATCH(L$3,STUDENT!$A$2:$FZ$2,0))*L$5),0),0)</f>
        <v>0</v>
      </c>
      <c r="M28" s="181">
        <f>IFERROR(IF($A28&gt;=1,ROUND(((((INDEX(STUDENT!$A$7:$FZ$26,$A28,MATCH(J$3,STUDENT!$A$2:$FZ$2,0))*J$4)/1000)+((INDEX(STUDENT!$A$7:$FZ$26,$A28,MATCH(K$3,STUDENT!$A$2:$FZ$2,0))*K$4)/1000))*J$5),0),0),0)</f>
        <v>0</v>
      </c>
      <c r="N28" s="221"/>
      <c r="O28" s="222"/>
      <c r="P28" s="223"/>
      <c r="Q28" s="183">
        <f>IFERROR(IF($A28&gt;=1,(INDEX(STUDENT!$A$7:$FZ$26,$A28,MATCH(P$3,STUDENT!$A$2:$FZ$2,0))*P$5),0),0)</f>
        <v>0</v>
      </c>
      <c r="R28" s="183">
        <f>IFERROR(IF($A28&gt;=1,(INDEX(STUDENT!$A$7:$FZ$26,$A28,MATCH(Q$3,STUDENT!$A$2:$FZ$2,0))*Q$5),0),0)</f>
        <v>0</v>
      </c>
      <c r="S28" s="182">
        <f t="shared" si="146"/>
        <v>0</v>
      </c>
      <c r="T28" s="185">
        <f>IFERROR(IF($A28&gt;=1,(INDEX(STUDENT!$A$7:$FZ$26,$A28,MATCH(T$3,STUDENT!$A$2:$FZ$2,0))*T$5),0),0)</f>
        <v>0</v>
      </c>
      <c r="U28" s="186">
        <f>IFERROR(IF($A28&gt;=1,ROUND(((((INDEX(STUDENT!$A$7:$FZ$26,$A28,MATCH(R$3,STUDENT!$A$2:$FZ$2,0))*R$4)/1000)+((INDEX(STUDENT!$A$7:$FZ$26,$A28,MATCH(S$3,STUDENT!$A$2:$FZ$2,0))*S$4)/1000))*R$5),0),0),0)</f>
        <v>0</v>
      </c>
      <c r="V28" s="228"/>
      <c r="W28" s="229"/>
      <c r="X28" s="230"/>
      <c r="Y28" s="188">
        <f>IFERROR(IF($A28&gt;=1,(INDEX(STUDENT!$A$7:$FZ$26,$A28,MATCH(X$3,STUDENT!$A$2:$FZ$2,0))*X$5),0),0)</f>
        <v>0</v>
      </c>
      <c r="Z28" s="188">
        <f>IFERROR(IF($A28&gt;=1,(INDEX(STUDENT!$A$7:$FZ$26,$A28,MATCH(Y$3,STUDENT!$A$2:$FZ$2,0))*Y$5),0),0)</f>
        <v>0</v>
      </c>
      <c r="AA28" s="187">
        <f t="shared" si="134"/>
        <v>0</v>
      </c>
      <c r="AB28" s="190">
        <f>IFERROR(IF($A28&gt;=1,(INDEX(STUDENT!$A$7:$FZ$26,$A28,MATCH(AB$3,STUDENT!$A$2:$FZ$2,0))*AB$5),0),0)</f>
        <v>0</v>
      </c>
      <c r="AC28" s="191">
        <f>IFERROR(IF($A28&gt;=1,ROUND(((((INDEX(STUDENT!$A$7:$FZ$26,$A28,MATCH(Z$3,STUDENT!$A$2:$FZ$2,0))*Z$4)/1000)+((INDEX(STUDENT!$A$7:$FZ$26,$A28,MATCH(AA$3,STUDENT!$A$2:$FZ$2,0))*AA$4)/1000))*Z$5),0),0),0)</f>
        <v>0</v>
      </c>
      <c r="AD28" s="235"/>
      <c r="AE28" s="236"/>
      <c r="AF28" s="237"/>
      <c r="AG28" s="193">
        <f>IFERROR(IF($A28&gt;=1,(INDEX(STUDENT!$A$7:$FZ$26,$A28,MATCH(AF$3,STUDENT!$A$2:$FZ$2,0))*AF$5),0),0)</f>
        <v>0</v>
      </c>
      <c r="AH28" s="193">
        <f>IFERROR(IF($A28&gt;=1,(INDEX(STUDENT!$A$7:$FZ$26,$A28,MATCH(AG$3,STUDENT!$A$2:$FZ$2,0))*AG$5),0),0)</f>
        <v>0</v>
      </c>
      <c r="AI28" s="192">
        <f t="shared" si="135"/>
        <v>0</v>
      </c>
      <c r="AJ28" s="195">
        <f>IFERROR(IF($A28&gt;=1,(INDEX(STUDENT!$A$7:$FZ$26,$A28,MATCH(AJ$3,STUDENT!$A$2:$FZ$2,0))*AJ$5),0),0)</f>
        <v>0</v>
      </c>
      <c r="AK28" s="196">
        <f>IFERROR(IF($A28&gt;=1,ROUND(((((INDEX(STUDENT!$A$7:$FZ$26,$A28,MATCH(AH$3,STUDENT!$A$2:$FZ$2,0))*AH$4)/1000)+((INDEX(STUDENT!$A$7:$FZ$26,$A28,MATCH(AI$3,STUDENT!$A$2:$FZ$2,0))*AI$4)/1000))*AH$5),0),0),0)</f>
        <v>0</v>
      </c>
      <c r="AL28" s="242"/>
      <c r="AM28" s="243"/>
      <c r="AN28" s="244"/>
      <c r="AO28" s="200">
        <f>IFERROR(IF($A28&gt;=1,(INDEX(STUDENT!$A$7:$FZ$26,$A28,MATCH(AN$3,STUDENT!$A$2:$FZ$2,0))*AN$5),0),0)</f>
        <v>0</v>
      </c>
      <c r="AP28" s="200">
        <f>IFERROR(IF($A28&gt;=1,(INDEX(STUDENT!$A$7:$FZ$26,$A28,MATCH(AO$3,STUDENT!$A$2:$FZ$2,0))*AO$5),0),0)</f>
        <v>0</v>
      </c>
      <c r="AQ28" s="199">
        <f t="shared" si="136"/>
        <v>0</v>
      </c>
      <c r="AR28" s="202">
        <f>IFERROR(IF($A28&gt;=1,(INDEX(STUDENT!$A$7:$FZ$26,$A28,MATCH(AR$3,STUDENT!$A$2:$FZ$2,0))*AR$5),0),0)</f>
        <v>0</v>
      </c>
      <c r="AS28" s="203">
        <f>IFERROR(IF($A28&gt;=1,ROUND(((((INDEX(STUDENT!$A$7:$FZ$26,$A28,MATCH(AP$3,STUDENT!$A$2:$FZ$2,0))*AP$4)/1000)+((INDEX(STUDENT!$A$7:$FZ$26,$A28,MATCH(AQ$3,STUDENT!$A$2:$FZ$2,0))*AQ$4)/1000))*AP$5),0),0),0)</f>
        <v>0</v>
      </c>
      <c r="AT28" s="249"/>
      <c r="AU28" s="250"/>
      <c r="AV28" s="251"/>
      <c r="AW28" s="205">
        <f>IFERROR(IF($A28&gt;=1,(INDEX(STUDENT!$A$7:$FZ$26,$A28,MATCH(AV$3,STUDENT!$A$2:$FZ$2,0))*AV$5),0),0)</f>
        <v>0</v>
      </c>
      <c r="AX28" s="205">
        <f>IFERROR(IF($A28&gt;=1,(INDEX(STUDENT!$A$7:$FZ$26,$A28,MATCH(AW$3,STUDENT!$A$2:$FZ$2,0))*AW$5),0),0)</f>
        <v>0</v>
      </c>
      <c r="AY28" s="204">
        <f t="shared" si="137"/>
        <v>0</v>
      </c>
      <c r="AZ28" s="207">
        <f>IFERROR(IF($A28&gt;=1,(INDEX(STUDENT!$A$7:$FZ$26,$A28,MATCH(AZ$3,STUDENT!$A$2:$FZ$2,0))*AZ$5),0),0)</f>
        <v>0</v>
      </c>
      <c r="BA28" s="208">
        <f>IFERROR(IF($A28&gt;=1,ROUND(((((INDEX(STUDENT!$A$7:$FZ$26,$A28,MATCH(AX$3,STUDENT!$A$2:$FZ$2,0))*AX$4)/1000)+((INDEX(STUDENT!$A$7:$FZ$26,$A28,MATCH(AY$3,STUDENT!$A$2:$FZ$2,0))*AY$4)/1000))*AX$5),0),0),0)</f>
        <v>0</v>
      </c>
      <c r="BB28" s="212"/>
      <c r="BC28" s="213"/>
      <c r="BD28" s="214"/>
      <c r="BE28" s="178">
        <f>IFERROR(IF($A28&gt;=1,(INDEX(STUDENT!$A$7:$FZ$26,$A28,MATCH(BD$3,STUDENT!$A$2:$FZ$2,0))*BD$5),0),0)</f>
        <v>0</v>
      </c>
      <c r="BF28" s="178">
        <f>IFERROR(IF($A28&gt;=1,(INDEX(STUDENT!$A$7:$FZ$26,$A28,MATCH(BE$3,STUDENT!$A$2:$FZ$2,0))*BE$5),0),0)</f>
        <v>0</v>
      </c>
      <c r="BG28" s="177">
        <f t="shared" si="147"/>
        <v>0</v>
      </c>
      <c r="BH28" s="180">
        <f>IFERROR(IF($A28&gt;=1,(INDEX(STUDENT!$A$7:$FZ$26,$A28,MATCH(BH$3,STUDENT!$A$2:$FZ$2,0))*BH$5),0),0)</f>
        <v>0</v>
      </c>
      <c r="BI28" s="181">
        <f>IFERROR(IF($A28&gt;=1,ROUND(((((INDEX(STUDENT!$A$7:$FZ$26,$A28,MATCH(BF$3,STUDENT!$A$2:$FZ$2,0))*BF$4)/1000)+((INDEX(STUDENT!$A$7:$FZ$26,$A28,MATCH(BG$3,STUDENT!$A$2:$FZ$2,0))*BG$4)/1000))*BF$5),0),0),0)</f>
        <v>0</v>
      </c>
      <c r="BJ28" s="221"/>
      <c r="BK28" s="222"/>
      <c r="BL28" s="223"/>
      <c r="BM28" s="183">
        <f>IFERROR(IF($A28&gt;=1,(INDEX(STUDENT!$A$7:$FZ$26,$A28,MATCH(BL$3,STUDENT!$A$2:$FZ$2,0))*BL$5),0),0)</f>
        <v>0</v>
      </c>
      <c r="BN28" s="183">
        <f>IFERROR(IF($A28&gt;=1,(INDEX(STUDENT!$A$7:$FZ$26,$A28,MATCH(BM$3,STUDENT!$A$2:$FZ$2,0))*BM$5),0),0)</f>
        <v>0</v>
      </c>
      <c r="BO28" s="182">
        <f t="shared" si="148"/>
        <v>0</v>
      </c>
      <c r="BP28" s="185">
        <f>IFERROR(IF($A28&gt;=1,(INDEX(STUDENT!$A$7:$FZ$26,$A28,MATCH(BP$3,STUDENT!$A$2:$FZ$2,0))*BP$5),0),0)</f>
        <v>0</v>
      </c>
      <c r="BQ28" s="186">
        <f>IFERROR(IF($A28&gt;=1,ROUND(((((INDEX(STUDENT!$A$7:$FZ$26,$A28,MATCH(BN$3,STUDENT!$A$2:$FZ$2,0))*BN$4)/1000)+((INDEX(STUDENT!$A$7:$FZ$26,$A28,MATCH(BO$3,STUDENT!$A$2:$FZ$2,0))*BO$4)/1000))*BN$5),0),0),0)</f>
        <v>0</v>
      </c>
      <c r="BR28" s="228"/>
      <c r="BS28" s="229"/>
      <c r="BT28" s="230"/>
      <c r="BU28" s="188">
        <f>IFERROR(IF($A28&gt;=1,(INDEX(STUDENT!$A$7:$FZ$26,$A28,MATCH(BT$3,STUDENT!$A$2:$FZ$2,0))*BT$5),0),0)</f>
        <v>0</v>
      </c>
      <c r="BV28" s="188">
        <f>IFERROR(IF($A28&gt;=1,(INDEX(STUDENT!$A$7:$FZ$26,$A28,MATCH(BU$3,STUDENT!$A$2:$FZ$2,0))*BU$5),0),0)</f>
        <v>0</v>
      </c>
      <c r="BW28" s="187">
        <f t="shared" si="138"/>
        <v>0</v>
      </c>
      <c r="BX28" s="190">
        <f>IFERROR(IF($A28&gt;=1,(INDEX(STUDENT!$A$7:$FZ$26,$A28,MATCH(BX$3,STUDENT!$A$2:$FZ$2,0))*BX$5),0),0)</f>
        <v>0</v>
      </c>
      <c r="BY28" s="191">
        <f>IFERROR(IF($A28&gt;=1,ROUND(((((INDEX(STUDENT!$A$7:$FZ$26,$A28,MATCH(BV$3,STUDENT!$A$2:$FZ$2,0))*BV$4)/1000)+((INDEX(STUDENT!$A$7:$FZ$26,$A28,MATCH(BW$3,STUDENT!$A$2:$FZ$2,0))*BW$4)/1000))*BV$5),0),0),0)</f>
        <v>0</v>
      </c>
      <c r="BZ28" s="235"/>
      <c r="CA28" s="236"/>
      <c r="CB28" s="237"/>
      <c r="CC28" s="193">
        <f>IFERROR(IF($A28&gt;=1,(INDEX(STUDENT!$A$7:$FZ$26,$A28,MATCH(CB$3,STUDENT!$A$2:$FZ$2,0))*CB$5),0),0)</f>
        <v>0</v>
      </c>
      <c r="CD28" s="193">
        <f>IFERROR(IF($A28&gt;=1,(INDEX(STUDENT!$A$7:$FZ$26,$A28,MATCH(CC$3,STUDENT!$A$2:$FZ$2,0))*CC$5),0),0)</f>
        <v>0</v>
      </c>
      <c r="CE28" s="192">
        <f t="shared" si="139"/>
        <v>0</v>
      </c>
      <c r="CF28" s="195">
        <f>IFERROR(IF($A28&gt;=1,(INDEX(STUDENT!$A$7:$FZ$26,$A28,MATCH(CF$3,STUDENT!$A$2:$FZ$2,0))*CF$5),0),0)</f>
        <v>0</v>
      </c>
      <c r="CG28" s="196">
        <f>IFERROR(IF($A28&gt;=1,ROUND(((((INDEX(STUDENT!$A$7:$FZ$26,$A28,MATCH(CD$3,STUDENT!$A$2:$FZ$2,0))*CD$4)/1000)+((INDEX(STUDENT!$A$7:$FZ$26,$A28,MATCH(CE$3,STUDENT!$A$2:$FZ$2,0))*CE$4)/1000))*CD$5),0),0),0)</f>
        <v>0</v>
      </c>
      <c r="CH28" s="242"/>
      <c r="CI28" s="243"/>
      <c r="CJ28" s="244"/>
      <c r="CK28" s="200">
        <f>IFERROR(IF($A28&gt;=1,(INDEX(STUDENT!$A$7:$FZ$26,$A28,MATCH(CJ$3,STUDENT!$A$2:$FZ$2,0))*CJ$5),0),0)</f>
        <v>0</v>
      </c>
      <c r="CL28" s="200">
        <f>IFERROR(IF($A28&gt;=1,(INDEX(STUDENT!$A$7:$FZ$26,$A28,MATCH(CK$3,STUDENT!$A$2:$FZ$2,0))*CK$5),0),0)</f>
        <v>0</v>
      </c>
      <c r="CM28" s="199">
        <f t="shared" si="140"/>
        <v>0</v>
      </c>
      <c r="CN28" s="202">
        <f>IFERROR(IF($A28&gt;=1,(INDEX(STUDENT!$A$7:$FZ$26,$A28,MATCH(CN$3,STUDENT!$A$2:$FZ$2,0))*CN$5),0),0)</f>
        <v>0</v>
      </c>
      <c r="CO28" s="203">
        <f>IFERROR(IF($A28&gt;=1,ROUND(((((INDEX(STUDENT!$A$7:$FZ$26,$A28,MATCH(CL$3,STUDENT!$A$2:$FZ$2,0))*CL$4)/1000)+((INDEX(STUDENT!$A$7:$FZ$26,$A28,MATCH(CM$3,STUDENT!$A$2:$FZ$2,0))*CM$4)/1000))*CL$5),0),0),0)</f>
        <v>0</v>
      </c>
      <c r="CP28" s="249"/>
      <c r="CQ28" s="250"/>
      <c r="CR28" s="251"/>
      <c r="CS28" s="205">
        <f>IFERROR(IF($A28&gt;=1,(INDEX(STUDENT!$A$7:$FZ$26,$A28,MATCH(CR$3,STUDENT!$A$2:$FZ$2,0))*CR$5),0),0)</f>
        <v>0</v>
      </c>
      <c r="CT28" s="205">
        <f>IFERROR(IF($A28&gt;=1,(INDEX(STUDENT!$A$7:$FZ$26,$A28,MATCH(CS$3,STUDENT!$A$2:$FZ$2,0))*CS$5),0),0)</f>
        <v>0</v>
      </c>
      <c r="CU28" s="204">
        <f t="shared" si="141"/>
        <v>0</v>
      </c>
      <c r="CV28" s="207">
        <f>IFERROR(IF($A28&gt;=1,(INDEX(STUDENT!$A$7:$FZ$26,$A28,MATCH(CV$3,STUDENT!$A$2:$FZ$2,0))*CV$5),0),0)</f>
        <v>0</v>
      </c>
      <c r="CW28" s="208">
        <f>IFERROR(IF($A28&gt;=1,ROUND(((((INDEX(STUDENT!$A$7:$FZ$26,$A28,MATCH(CT$3,STUDENT!$A$2:$FZ$2,0))*CT$4)/1000)+((INDEX(STUDENT!$A$7:$FZ$26,$A28,MATCH(CU$3,STUDENT!$A$2:$FZ$2,0))*CU$4)/1000))*CT$5),0),0),0)</f>
        <v>0</v>
      </c>
      <c r="CX28" s="209">
        <f t="shared" si="149"/>
        <v>0</v>
      </c>
      <c r="CY28" s="32">
        <f t="shared" si="150"/>
        <v>0</v>
      </c>
      <c r="CZ28" s="32">
        <f t="shared" si="142"/>
        <v>0</v>
      </c>
      <c r="DA28" s="32">
        <f t="shared" si="142"/>
        <v>0</v>
      </c>
      <c r="DB28" s="32">
        <f t="shared" si="151"/>
        <v>0</v>
      </c>
      <c r="DC28" s="32">
        <f t="shared" si="165"/>
        <v>0</v>
      </c>
      <c r="DD28" s="32">
        <f t="shared" si="166"/>
        <v>0</v>
      </c>
      <c r="DE28" s="32">
        <f t="shared" si="167"/>
        <v>0</v>
      </c>
      <c r="DF28" s="32">
        <f t="shared" si="168"/>
        <v>0</v>
      </c>
      <c r="DG28" s="32">
        <f t="shared" si="169"/>
        <v>0</v>
      </c>
      <c r="DH28" s="32">
        <f t="shared" si="170"/>
        <v>0</v>
      </c>
      <c r="DI28" s="32">
        <f t="shared" si="171"/>
        <v>0</v>
      </c>
      <c r="DJ28" s="32">
        <f t="shared" si="172"/>
        <v>0</v>
      </c>
      <c r="DK28" s="32">
        <f t="shared" si="173"/>
        <v>0</v>
      </c>
      <c r="DL28" s="32">
        <f t="shared" si="174"/>
        <v>0</v>
      </c>
      <c r="DM28" s="32">
        <f t="shared" si="175"/>
        <v>0</v>
      </c>
      <c r="DN28" s="32">
        <f t="shared" si="176"/>
        <v>0</v>
      </c>
      <c r="DO28" s="32">
        <f t="shared" si="177"/>
        <v>0</v>
      </c>
      <c r="DP28" s="32">
        <f t="shared" si="178"/>
        <v>0</v>
      </c>
      <c r="DQ28" s="32">
        <f t="shared" si="179"/>
        <v>0</v>
      </c>
      <c r="DR28" s="32">
        <f t="shared" si="180"/>
        <v>0</v>
      </c>
      <c r="DS28" s="32">
        <f t="shared" si="181"/>
        <v>0</v>
      </c>
      <c r="DT28" s="32">
        <f t="shared" si="182"/>
        <v>0</v>
      </c>
      <c r="DU28" s="32">
        <f t="shared" si="183"/>
        <v>0</v>
      </c>
      <c r="DV28" s="32">
        <f t="shared" si="184"/>
        <v>0</v>
      </c>
      <c r="DW28" s="32">
        <f t="shared" si="185"/>
        <v>0</v>
      </c>
      <c r="DX28" s="32">
        <f t="shared" si="186"/>
        <v>0</v>
      </c>
      <c r="DY28" s="32">
        <f t="shared" si="187"/>
        <v>0</v>
      </c>
      <c r="DZ28" s="32">
        <f t="shared" si="188"/>
        <v>0</v>
      </c>
      <c r="EA28" s="32">
        <f t="shared" si="189"/>
        <v>0</v>
      </c>
      <c r="EB28" s="32">
        <f t="shared" si="190"/>
        <v>0</v>
      </c>
      <c r="EC28" s="32">
        <f t="shared" si="191"/>
        <v>0</v>
      </c>
      <c r="ED28" s="32">
        <f t="shared" si="192"/>
        <v>0</v>
      </c>
      <c r="EE28" s="32">
        <f t="shared" si="193"/>
        <v>0</v>
      </c>
      <c r="EF28" s="32">
        <f t="shared" si="194"/>
        <v>0</v>
      </c>
      <c r="EG28" s="32">
        <f t="shared" si="195"/>
        <v>0</v>
      </c>
      <c r="EH28" s="32">
        <f t="shared" si="164"/>
        <v>0</v>
      </c>
      <c r="EI28" s="32">
        <f t="shared" ca="1" si="152"/>
        <v>0</v>
      </c>
      <c r="EJ28" s="32">
        <f t="shared" ca="1" si="153"/>
        <v>0</v>
      </c>
      <c r="EK28" s="32">
        <f t="shared" ca="1" si="154"/>
        <v>0</v>
      </c>
      <c r="EL28" s="32">
        <f t="shared" ca="1" si="155"/>
        <v>0</v>
      </c>
      <c r="EM28" s="32">
        <f t="shared" ca="1" si="156"/>
        <v>0</v>
      </c>
      <c r="EN28" s="32">
        <f t="shared" ca="1" si="157"/>
        <v>0</v>
      </c>
      <c r="EO28" s="32">
        <f t="shared" ca="1" si="158"/>
        <v>0</v>
      </c>
      <c r="EP28" s="32">
        <f t="shared" ca="1" si="159"/>
        <v>0</v>
      </c>
      <c r="EQ28" s="32">
        <f t="shared" ca="1" si="160"/>
        <v>0</v>
      </c>
      <c r="ER28" s="32">
        <f t="shared" ca="1" si="163"/>
        <v>0</v>
      </c>
      <c r="ES28" s="32">
        <f t="shared" ca="1" si="161"/>
        <v>0</v>
      </c>
      <c r="ET28" s="32">
        <f t="shared" ca="1" si="162"/>
        <v>0</v>
      </c>
    </row>
    <row r="29" spans="1:150" ht="20.100000000000001" customHeight="1">
      <c r="A29" s="67">
        <f>PROFLE!A17</f>
        <v>0</v>
      </c>
      <c r="B29" s="68">
        <f>PROFLE!B17</f>
        <v>0</v>
      </c>
      <c r="C29" s="210"/>
      <c r="D29" s="211"/>
      <c r="E29" s="211"/>
      <c r="F29" s="212"/>
      <c r="G29" s="213"/>
      <c r="H29" s="214"/>
      <c r="I29" s="178">
        <f>IFERROR(IF($A29&gt;=1,(INDEX(STUDENT!$A$7:$FZ$26,$A29,MATCH(H$3,STUDENT!$A$2:$FZ$2,0))*H$5),0),0)</f>
        <v>0</v>
      </c>
      <c r="J29" s="178">
        <f>IFERROR(IF($A29&gt;=1,(INDEX(STUDENT!$A$7:$FZ$26,$A29,MATCH(I$3,STUDENT!$A$2:$FZ$2,0))*I$5),0),0)</f>
        <v>0</v>
      </c>
      <c r="K29" s="177">
        <f t="shared" si="145"/>
        <v>0</v>
      </c>
      <c r="L29" s="180">
        <f>IFERROR(IF($A29&gt;=1,(INDEX(STUDENT!$A$7:$FZ$26,$A29,MATCH(L$3,STUDENT!$A$2:$FZ$2,0))*L$5),0),0)</f>
        <v>0</v>
      </c>
      <c r="M29" s="181">
        <f>IFERROR(IF($A29&gt;=1,ROUND(((((INDEX(STUDENT!$A$7:$FZ$26,$A29,MATCH(J$3,STUDENT!$A$2:$FZ$2,0))*J$4)/1000)+((INDEX(STUDENT!$A$7:$FZ$26,$A29,MATCH(K$3,STUDENT!$A$2:$FZ$2,0))*K$4)/1000))*J$5),0),0),0)</f>
        <v>0</v>
      </c>
      <c r="N29" s="221"/>
      <c r="O29" s="222"/>
      <c r="P29" s="223"/>
      <c r="Q29" s="183">
        <f>IFERROR(IF($A29&gt;=1,(INDEX(STUDENT!$A$7:$FZ$26,$A29,MATCH(P$3,STUDENT!$A$2:$FZ$2,0))*P$5),0),0)</f>
        <v>0</v>
      </c>
      <c r="R29" s="183">
        <f>IFERROR(IF($A29&gt;=1,(INDEX(STUDENT!$A$7:$FZ$26,$A29,MATCH(Q$3,STUDENT!$A$2:$FZ$2,0))*Q$5),0),0)</f>
        <v>0</v>
      </c>
      <c r="S29" s="182">
        <f t="shared" si="146"/>
        <v>0</v>
      </c>
      <c r="T29" s="185">
        <f>IFERROR(IF($A29&gt;=1,(INDEX(STUDENT!$A$7:$FZ$26,$A29,MATCH(T$3,STUDENT!$A$2:$FZ$2,0))*T$5),0),0)</f>
        <v>0</v>
      </c>
      <c r="U29" s="186">
        <f>IFERROR(IF($A29&gt;=1,ROUND(((((INDEX(STUDENT!$A$7:$FZ$26,$A29,MATCH(R$3,STUDENT!$A$2:$FZ$2,0))*R$4)/1000)+((INDEX(STUDENT!$A$7:$FZ$26,$A29,MATCH(S$3,STUDENT!$A$2:$FZ$2,0))*S$4)/1000))*R$5),0),0),0)</f>
        <v>0</v>
      </c>
      <c r="V29" s="228"/>
      <c r="W29" s="229"/>
      <c r="X29" s="230"/>
      <c r="Y29" s="188">
        <f>IFERROR(IF($A29&gt;=1,(INDEX(STUDENT!$A$7:$FZ$26,$A29,MATCH(X$3,STUDENT!$A$2:$FZ$2,0))*X$5),0),0)</f>
        <v>0</v>
      </c>
      <c r="Z29" s="188">
        <f>IFERROR(IF($A29&gt;=1,(INDEX(STUDENT!$A$7:$FZ$26,$A29,MATCH(Y$3,STUDENT!$A$2:$FZ$2,0))*Y$5),0),0)</f>
        <v>0</v>
      </c>
      <c r="AA29" s="187">
        <f t="shared" si="134"/>
        <v>0</v>
      </c>
      <c r="AB29" s="190">
        <f>IFERROR(IF($A29&gt;=1,(INDEX(STUDENT!$A$7:$FZ$26,$A29,MATCH(AB$3,STUDENT!$A$2:$FZ$2,0))*AB$5),0),0)</f>
        <v>0</v>
      </c>
      <c r="AC29" s="191">
        <f>IFERROR(IF($A29&gt;=1,ROUND(((((INDEX(STUDENT!$A$7:$FZ$26,$A29,MATCH(Z$3,STUDENT!$A$2:$FZ$2,0))*Z$4)/1000)+((INDEX(STUDENT!$A$7:$FZ$26,$A29,MATCH(AA$3,STUDENT!$A$2:$FZ$2,0))*AA$4)/1000))*Z$5),0),0),0)</f>
        <v>0</v>
      </c>
      <c r="AD29" s="235"/>
      <c r="AE29" s="236"/>
      <c r="AF29" s="237"/>
      <c r="AG29" s="193">
        <f>IFERROR(IF($A29&gt;=1,(INDEX(STUDENT!$A$7:$FZ$26,$A29,MATCH(AF$3,STUDENT!$A$2:$FZ$2,0))*AF$5),0),0)</f>
        <v>0</v>
      </c>
      <c r="AH29" s="193">
        <f>IFERROR(IF($A29&gt;=1,(INDEX(STUDENT!$A$7:$FZ$26,$A29,MATCH(AG$3,STUDENT!$A$2:$FZ$2,0))*AG$5),0),0)</f>
        <v>0</v>
      </c>
      <c r="AI29" s="192">
        <f t="shared" si="135"/>
        <v>0</v>
      </c>
      <c r="AJ29" s="195">
        <f>IFERROR(IF($A29&gt;=1,(INDEX(STUDENT!$A$7:$FZ$26,$A29,MATCH(AJ$3,STUDENT!$A$2:$FZ$2,0))*AJ$5),0),0)</f>
        <v>0</v>
      </c>
      <c r="AK29" s="196">
        <f>IFERROR(IF($A29&gt;=1,ROUND(((((INDEX(STUDENT!$A$7:$FZ$26,$A29,MATCH(AH$3,STUDENT!$A$2:$FZ$2,0))*AH$4)/1000)+((INDEX(STUDENT!$A$7:$FZ$26,$A29,MATCH(AI$3,STUDENT!$A$2:$FZ$2,0))*AI$4)/1000))*AH$5),0),0),0)</f>
        <v>0</v>
      </c>
      <c r="AL29" s="242"/>
      <c r="AM29" s="243"/>
      <c r="AN29" s="244"/>
      <c r="AO29" s="200">
        <f>IFERROR(IF($A29&gt;=1,(INDEX(STUDENT!$A$7:$FZ$26,$A29,MATCH(AN$3,STUDENT!$A$2:$FZ$2,0))*AN$5),0),0)</f>
        <v>0</v>
      </c>
      <c r="AP29" s="200">
        <f>IFERROR(IF($A29&gt;=1,(INDEX(STUDENT!$A$7:$FZ$26,$A29,MATCH(AO$3,STUDENT!$A$2:$FZ$2,0))*AO$5),0),0)</f>
        <v>0</v>
      </c>
      <c r="AQ29" s="199">
        <f t="shared" si="136"/>
        <v>0</v>
      </c>
      <c r="AR29" s="202">
        <f>IFERROR(IF($A29&gt;=1,(INDEX(STUDENT!$A$7:$FZ$26,$A29,MATCH(AR$3,STUDENT!$A$2:$FZ$2,0))*AR$5),0),0)</f>
        <v>0</v>
      </c>
      <c r="AS29" s="203">
        <f>IFERROR(IF($A29&gt;=1,ROUND(((((INDEX(STUDENT!$A$7:$FZ$26,$A29,MATCH(AP$3,STUDENT!$A$2:$FZ$2,0))*AP$4)/1000)+((INDEX(STUDENT!$A$7:$FZ$26,$A29,MATCH(AQ$3,STUDENT!$A$2:$FZ$2,0))*AQ$4)/1000))*AP$5),0),0),0)</f>
        <v>0</v>
      </c>
      <c r="AT29" s="249"/>
      <c r="AU29" s="250"/>
      <c r="AV29" s="251"/>
      <c r="AW29" s="205">
        <f>IFERROR(IF($A29&gt;=1,(INDEX(STUDENT!$A$7:$FZ$26,$A29,MATCH(AV$3,STUDENT!$A$2:$FZ$2,0))*AV$5),0),0)</f>
        <v>0</v>
      </c>
      <c r="AX29" s="205">
        <f>IFERROR(IF($A29&gt;=1,(INDEX(STUDENT!$A$7:$FZ$26,$A29,MATCH(AW$3,STUDENT!$A$2:$FZ$2,0))*AW$5),0),0)</f>
        <v>0</v>
      </c>
      <c r="AY29" s="204">
        <f t="shared" si="137"/>
        <v>0</v>
      </c>
      <c r="AZ29" s="207">
        <f>IFERROR(IF($A29&gt;=1,(INDEX(STUDENT!$A$7:$FZ$26,$A29,MATCH(AZ$3,STUDENT!$A$2:$FZ$2,0))*AZ$5),0),0)</f>
        <v>0</v>
      </c>
      <c r="BA29" s="208">
        <f>IFERROR(IF($A29&gt;=1,ROUND(((((INDEX(STUDENT!$A$7:$FZ$26,$A29,MATCH(AX$3,STUDENT!$A$2:$FZ$2,0))*AX$4)/1000)+((INDEX(STUDENT!$A$7:$FZ$26,$A29,MATCH(AY$3,STUDENT!$A$2:$FZ$2,0))*AY$4)/1000))*AX$5),0),0),0)</f>
        <v>0</v>
      </c>
      <c r="BB29" s="212"/>
      <c r="BC29" s="213"/>
      <c r="BD29" s="214"/>
      <c r="BE29" s="178">
        <f>IFERROR(IF($A29&gt;=1,(INDEX(STUDENT!$A$7:$FZ$26,$A29,MATCH(BD$3,STUDENT!$A$2:$FZ$2,0))*BD$5),0),0)</f>
        <v>0</v>
      </c>
      <c r="BF29" s="178">
        <f>IFERROR(IF($A29&gt;=1,(INDEX(STUDENT!$A$7:$FZ$26,$A29,MATCH(BE$3,STUDENT!$A$2:$FZ$2,0))*BE$5),0),0)</f>
        <v>0</v>
      </c>
      <c r="BG29" s="177">
        <f t="shared" si="147"/>
        <v>0</v>
      </c>
      <c r="BH29" s="180">
        <f>IFERROR(IF($A29&gt;=1,(INDEX(STUDENT!$A$7:$FZ$26,$A29,MATCH(BH$3,STUDENT!$A$2:$FZ$2,0))*BH$5),0),0)</f>
        <v>0</v>
      </c>
      <c r="BI29" s="181">
        <f>IFERROR(IF($A29&gt;=1,ROUND(((((INDEX(STUDENT!$A$7:$FZ$26,$A29,MATCH(BF$3,STUDENT!$A$2:$FZ$2,0))*BF$4)/1000)+((INDEX(STUDENT!$A$7:$FZ$26,$A29,MATCH(BG$3,STUDENT!$A$2:$FZ$2,0))*BG$4)/1000))*BF$5),0),0),0)</f>
        <v>0</v>
      </c>
      <c r="BJ29" s="221"/>
      <c r="BK29" s="222"/>
      <c r="BL29" s="223"/>
      <c r="BM29" s="183">
        <f>IFERROR(IF($A29&gt;=1,(INDEX(STUDENT!$A$7:$FZ$26,$A29,MATCH(BL$3,STUDENT!$A$2:$FZ$2,0))*BL$5),0),0)</f>
        <v>0</v>
      </c>
      <c r="BN29" s="183">
        <f>IFERROR(IF($A29&gt;=1,(INDEX(STUDENT!$A$7:$FZ$26,$A29,MATCH(BM$3,STUDENT!$A$2:$FZ$2,0))*BM$5),0),0)</f>
        <v>0</v>
      </c>
      <c r="BO29" s="182">
        <f t="shared" si="148"/>
        <v>0</v>
      </c>
      <c r="BP29" s="185">
        <f>IFERROR(IF($A29&gt;=1,(INDEX(STUDENT!$A$7:$FZ$26,$A29,MATCH(BP$3,STUDENT!$A$2:$FZ$2,0))*BP$5),0),0)</f>
        <v>0</v>
      </c>
      <c r="BQ29" s="186">
        <f>IFERROR(IF($A29&gt;=1,ROUND(((((INDEX(STUDENT!$A$7:$FZ$26,$A29,MATCH(BN$3,STUDENT!$A$2:$FZ$2,0))*BN$4)/1000)+((INDEX(STUDENT!$A$7:$FZ$26,$A29,MATCH(BO$3,STUDENT!$A$2:$FZ$2,0))*BO$4)/1000))*BN$5),0),0),0)</f>
        <v>0</v>
      </c>
      <c r="BR29" s="228"/>
      <c r="BS29" s="229"/>
      <c r="BT29" s="230"/>
      <c r="BU29" s="188">
        <f>IFERROR(IF($A29&gt;=1,(INDEX(STUDENT!$A$7:$FZ$26,$A29,MATCH(BT$3,STUDENT!$A$2:$FZ$2,0))*BT$5),0),0)</f>
        <v>0</v>
      </c>
      <c r="BV29" s="188">
        <f>IFERROR(IF($A29&gt;=1,(INDEX(STUDENT!$A$7:$FZ$26,$A29,MATCH(BU$3,STUDENT!$A$2:$FZ$2,0))*BU$5),0),0)</f>
        <v>0</v>
      </c>
      <c r="BW29" s="187">
        <f t="shared" si="138"/>
        <v>0</v>
      </c>
      <c r="BX29" s="190">
        <f>IFERROR(IF($A29&gt;=1,(INDEX(STUDENT!$A$7:$FZ$26,$A29,MATCH(BX$3,STUDENT!$A$2:$FZ$2,0))*BX$5),0),0)</f>
        <v>0</v>
      </c>
      <c r="BY29" s="191">
        <f>IFERROR(IF($A29&gt;=1,ROUND(((((INDEX(STUDENT!$A$7:$FZ$26,$A29,MATCH(BV$3,STUDENT!$A$2:$FZ$2,0))*BV$4)/1000)+((INDEX(STUDENT!$A$7:$FZ$26,$A29,MATCH(BW$3,STUDENT!$A$2:$FZ$2,0))*BW$4)/1000))*BV$5),0),0),0)</f>
        <v>0</v>
      </c>
      <c r="BZ29" s="235"/>
      <c r="CA29" s="236"/>
      <c r="CB29" s="237"/>
      <c r="CC29" s="193">
        <f>IFERROR(IF($A29&gt;=1,(INDEX(STUDENT!$A$7:$FZ$26,$A29,MATCH(CB$3,STUDENT!$A$2:$FZ$2,0))*CB$5),0),0)</f>
        <v>0</v>
      </c>
      <c r="CD29" s="193">
        <f>IFERROR(IF($A29&gt;=1,(INDEX(STUDENT!$A$7:$FZ$26,$A29,MATCH(CC$3,STUDENT!$A$2:$FZ$2,0))*CC$5),0),0)</f>
        <v>0</v>
      </c>
      <c r="CE29" s="192">
        <f t="shared" si="139"/>
        <v>0</v>
      </c>
      <c r="CF29" s="195">
        <f>IFERROR(IF($A29&gt;=1,(INDEX(STUDENT!$A$7:$FZ$26,$A29,MATCH(CF$3,STUDENT!$A$2:$FZ$2,0))*CF$5),0),0)</f>
        <v>0</v>
      </c>
      <c r="CG29" s="196">
        <f>IFERROR(IF($A29&gt;=1,ROUND(((((INDEX(STUDENT!$A$7:$FZ$26,$A29,MATCH(CD$3,STUDENT!$A$2:$FZ$2,0))*CD$4)/1000)+((INDEX(STUDENT!$A$7:$FZ$26,$A29,MATCH(CE$3,STUDENT!$A$2:$FZ$2,0))*CE$4)/1000))*CD$5),0),0),0)</f>
        <v>0</v>
      </c>
      <c r="CH29" s="242"/>
      <c r="CI29" s="243"/>
      <c r="CJ29" s="244"/>
      <c r="CK29" s="200">
        <f>IFERROR(IF($A29&gt;=1,(INDEX(STUDENT!$A$7:$FZ$26,$A29,MATCH(CJ$3,STUDENT!$A$2:$FZ$2,0))*CJ$5),0),0)</f>
        <v>0</v>
      </c>
      <c r="CL29" s="200">
        <f>IFERROR(IF($A29&gt;=1,(INDEX(STUDENT!$A$7:$FZ$26,$A29,MATCH(CK$3,STUDENT!$A$2:$FZ$2,0))*CK$5),0),0)</f>
        <v>0</v>
      </c>
      <c r="CM29" s="199">
        <f t="shared" si="140"/>
        <v>0</v>
      </c>
      <c r="CN29" s="202">
        <f>IFERROR(IF($A29&gt;=1,(INDEX(STUDENT!$A$7:$FZ$26,$A29,MATCH(CN$3,STUDENT!$A$2:$FZ$2,0))*CN$5),0),0)</f>
        <v>0</v>
      </c>
      <c r="CO29" s="203">
        <f>IFERROR(IF($A29&gt;=1,ROUND(((((INDEX(STUDENT!$A$7:$FZ$26,$A29,MATCH(CL$3,STUDENT!$A$2:$FZ$2,0))*CL$4)/1000)+((INDEX(STUDENT!$A$7:$FZ$26,$A29,MATCH(CM$3,STUDENT!$A$2:$FZ$2,0))*CM$4)/1000))*CL$5),0),0),0)</f>
        <v>0</v>
      </c>
      <c r="CP29" s="249"/>
      <c r="CQ29" s="250"/>
      <c r="CR29" s="251"/>
      <c r="CS29" s="205">
        <f>IFERROR(IF($A29&gt;=1,(INDEX(STUDENT!$A$7:$FZ$26,$A29,MATCH(CR$3,STUDENT!$A$2:$FZ$2,0))*CR$5),0),0)</f>
        <v>0</v>
      </c>
      <c r="CT29" s="205">
        <f>IFERROR(IF($A29&gt;=1,(INDEX(STUDENT!$A$7:$FZ$26,$A29,MATCH(CS$3,STUDENT!$A$2:$FZ$2,0))*CS$5),0),0)</f>
        <v>0</v>
      </c>
      <c r="CU29" s="204">
        <f t="shared" si="141"/>
        <v>0</v>
      </c>
      <c r="CV29" s="207">
        <f>IFERROR(IF($A29&gt;=1,(INDEX(STUDENT!$A$7:$FZ$26,$A29,MATCH(CV$3,STUDENT!$A$2:$FZ$2,0))*CV$5),0),0)</f>
        <v>0</v>
      </c>
      <c r="CW29" s="208">
        <f>IFERROR(IF($A29&gt;=1,ROUND(((((INDEX(STUDENT!$A$7:$FZ$26,$A29,MATCH(CT$3,STUDENT!$A$2:$FZ$2,0))*CT$4)/1000)+((INDEX(STUDENT!$A$7:$FZ$26,$A29,MATCH(CU$3,STUDENT!$A$2:$FZ$2,0))*CU$4)/1000))*CT$5),0),0),0)</f>
        <v>0</v>
      </c>
      <c r="CX29" s="209">
        <f t="shared" si="149"/>
        <v>0</v>
      </c>
      <c r="CY29" s="32">
        <f t="shared" si="150"/>
        <v>0</v>
      </c>
      <c r="CZ29" s="32">
        <f t="shared" si="142"/>
        <v>0</v>
      </c>
      <c r="DA29" s="32">
        <f t="shared" si="142"/>
        <v>0</v>
      </c>
      <c r="DB29" s="32">
        <f t="shared" si="151"/>
        <v>0</v>
      </c>
      <c r="DC29" s="32">
        <f t="shared" si="165"/>
        <v>0</v>
      </c>
      <c r="DD29" s="32">
        <f t="shared" si="166"/>
        <v>0</v>
      </c>
      <c r="DE29" s="32">
        <f t="shared" si="167"/>
        <v>0</v>
      </c>
      <c r="DF29" s="32">
        <f t="shared" si="168"/>
        <v>0</v>
      </c>
      <c r="DG29" s="32">
        <f t="shared" si="169"/>
        <v>0</v>
      </c>
      <c r="DH29" s="32">
        <f t="shared" si="170"/>
        <v>0</v>
      </c>
      <c r="DI29" s="32">
        <f t="shared" si="171"/>
        <v>0</v>
      </c>
      <c r="DJ29" s="32">
        <f t="shared" si="172"/>
        <v>0</v>
      </c>
      <c r="DK29" s="32">
        <f t="shared" si="173"/>
        <v>0</v>
      </c>
      <c r="DL29" s="32">
        <f t="shared" si="174"/>
        <v>0</v>
      </c>
      <c r="DM29" s="32">
        <f t="shared" si="175"/>
        <v>0</v>
      </c>
      <c r="DN29" s="32">
        <f t="shared" si="176"/>
        <v>0</v>
      </c>
      <c r="DO29" s="32">
        <f t="shared" si="177"/>
        <v>0</v>
      </c>
      <c r="DP29" s="32">
        <f t="shared" si="178"/>
        <v>0</v>
      </c>
      <c r="DQ29" s="32">
        <f t="shared" si="179"/>
        <v>0</v>
      </c>
      <c r="DR29" s="32">
        <f t="shared" si="180"/>
        <v>0</v>
      </c>
      <c r="DS29" s="32">
        <f t="shared" si="181"/>
        <v>0</v>
      </c>
      <c r="DT29" s="32">
        <f t="shared" si="182"/>
        <v>0</v>
      </c>
      <c r="DU29" s="32">
        <f t="shared" si="183"/>
        <v>0</v>
      </c>
      <c r="DV29" s="32">
        <f t="shared" si="184"/>
        <v>0</v>
      </c>
      <c r="DW29" s="32">
        <f t="shared" si="185"/>
        <v>0</v>
      </c>
      <c r="DX29" s="32">
        <f t="shared" si="186"/>
        <v>0</v>
      </c>
      <c r="DY29" s="32">
        <f t="shared" si="187"/>
        <v>0</v>
      </c>
      <c r="DZ29" s="32">
        <f t="shared" si="188"/>
        <v>0</v>
      </c>
      <c r="EA29" s="32">
        <f t="shared" si="189"/>
        <v>0</v>
      </c>
      <c r="EB29" s="32">
        <f t="shared" si="190"/>
        <v>0</v>
      </c>
      <c r="EC29" s="32">
        <f t="shared" si="191"/>
        <v>0</v>
      </c>
      <c r="ED29" s="32">
        <f t="shared" si="192"/>
        <v>0</v>
      </c>
      <c r="EE29" s="32">
        <f t="shared" si="193"/>
        <v>0</v>
      </c>
      <c r="EF29" s="32">
        <f t="shared" si="194"/>
        <v>0</v>
      </c>
      <c r="EG29" s="32">
        <f t="shared" si="195"/>
        <v>0</v>
      </c>
      <c r="EH29" s="32">
        <f t="shared" si="164"/>
        <v>0</v>
      </c>
      <c r="EI29" s="32">
        <f t="shared" ca="1" si="152"/>
        <v>0</v>
      </c>
      <c r="EJ29" s="32">
        <f t="shared" ca="1" si="153"/>
        <v>0</v>
      </c>
      <c r="EK29" s="32">
        <f t="shared" ca="1" si="154"/>
        <v>0</v>
      </c>
      <c r="EL29" s="32">
        <f t="shared" ca="1" si="155"/>
        <v>0</v>
      </c>
      <c r="EM29" s="32">
        <f t="shared" ca="1" si="156"/>
        <v>0</v>
      </c>
      <c r="EN29" s="32">
        <f t="shared" ca="1" si="157"/>
        <v>0</v>
      </c>
      <c r="EO29" s="32">
        <f t="shared" ca="1" si="158"/>
        <v>0</v>
      </c>
      <c r="EP29" s="32">
        <f t="shared" ca="1" si="159"/>
        <v>0</v>
      </c>
      <c r="EQ29" s="32">
        <f t="shared" ca="1" si="160"/>
        <v>0</v>
      </c>
      <c r="ER29" s="32">
        <f t="shared" ca="1" si="163"/>
        <v>0</v>
      </c>
      <c r="ES29" s="32">
        <f t="shared" ca="1" si="161"/>
        <v>0</v>
      </c>
      <c r="ET29" s="32">
        <f t="shared" ca="1" si="162"/>
        <v>0</v>
      </c>
    </row>
    <row r="30" spans="1:150" ht="20.100000000000001" customHeight="1">
      <c r="A30" s="67">
        <f>PROFLE!A18</f>
        <v>0</v>
      </c>
      <c r="B30" s="68">
        <f>PROFLE!B18</f>
        <v>0</v>
      </c>
      <c r="C30" s="210"/>
      <c r="D30" s="211"/>
      <c r="E30" s="211"/>
      <c r="F30" s="212"/>
      <c r="G30" s="213"/>
      <c r="H30" s="214"/>
      <c r="I30" s="178">
        <f>IFERROR(IF($A30&gt;=1,(INDEX(STUDENT!$A$7:$FZ$26,$A30,MATCH(H$3,STUDENT!$A$2:$FZ$2,0))*H$5),0),0)</f>
        <v>0</v>
      </c>
      <c r="J30" s="178">
        <f>IFERROR(IF($A30&gt;=1,(INDEX(STUDENT!$A$7:$FZ$26,$A30,MATCH(I$3,STUDENT!$A$2:$FZ$2,0))*I$5),0),0)</f>
        <v>0</v>
      </c>
      <c r="K30" s="177">
        <f t="shared" si="145"/>
        <v>0</v>
      </c>
      <c r="L30" s="180">
        <f>IFERROR(IF($A30&gt;=1,(INDEX(STUDENT!$A$7:$FZ$26,$A30,MATCH(L$3,STUDENT!$A$2:$FZ$2,0))*L$5),0),0)</f>
        <v>0</v>
      </c>
      <c r="M30" s="181">
        <f>IFERROR(IF($A30&gt;=1,ROUND(((((INDEX(STUDENT!$A$7:$FZ$26,$A30,MATCH(J$3,STUDENT!$A$2:$FZ$2,0))*J$4)/1000)+((INDEX(STUDENT!$A$7:$FZ$26,$A30,MATCH(K$3,STUDENT!$A$2:$FZ$2,0))*K$4)/1000))*J$5),0),0),0)</f>
        <v>0</v>
      </c>
      <c r="N30" s="221"/>
      <c r="O30" s="222"/>
      <c r="P30" s="223"/>
      <c r="Q30" s="183">
        <f>IFERROR(IF($A30&gt;=1,(INDEX(STUDENT!$A$7:$FZ$26,$A30,MATCH(P$3,STUDENT!$A$2:$FZ$2,0))*P$5),0),0)</f>
        <v>0</v>
      </c>
      <c r="R30" s="183">
        <f>IFERROR(IF($A30&gt;=1,(INDEX(STUDENT!$A$7:$FZ$26,$A30,MATCH(Q$3,STUDENT!$A$2:$FZ$2,0))*Q$5),0),0)</f>
        <v>0</v>
      </c>
      <c r="S30" s="182">
        <f t="shared" si="146"/>
        <v>0</v>
      </c>
      <c r="T30" s="185">
        <f>IFERROR(IF($A30&gt;=1,(INDEX(STUDENT!$A$7:$FZ$26,$A30,MATCH(T$3,STUDENT!$A$2:$FZ$2,0))*T$5),0),0)</f>
        <v>0</v>
      </c>
      <c r="U30" s="186">
        <f>IFERROR(IF($A30&gt;=1,ROUND(((((INDEX(STUDENT!$A$7:$FZ$26,$A30,MATCH(R$3,STUDENT!$A$2:$FZ$2,0))*R$4)/1000)+((INDEX(STUDENT!$A$7:$FZ$26,$A30,MATCH(S$3,STUDENT!$A$2:$FZ$2,0))*S$4)/1000))*R$5),0),0),0)</f>
        <v>0</v>
      </c>
      <c r="V30" s="228"/>
      <c r="W30" s="229"/>
      <c r="X30" s="230"/>
      <c r="Y30" s="188">
        <f>IFERROR(IF($A30&gt;=1,(INDEX(STUDENT!$A$7:$FZ$26,$A30,MATCH(X$3,STUDENT!$A$2:$FZ$2,0))*X$5),0),0)</f>
        <v>0</v>
      </c>
      <c r="Z30" s="188">
        <f>IFERROR(IF($A30&gt;=1,(INDEX(STUDENT!$A$7:$FZ$26,$A30,MATCH(Y$3,STUDENT!$A$2:$FZ$2,0))*Y$5),0),0)</f>
        <v>0</v>
      </c>
      <c r="AA30" s="187">
        <f t="shared" si="134"/>
        <v>0</v>
      </c>
      <c r="AB30" s="190">
        <f>IFERROR(IF($A30&gt;=1,(INDEX(STUDENT!$A$7:$FZ$26,$A30,MATCH(AB$3,STUDENT!$A$2:$FZ$2,0))*AB$5),0),0)</f>
        <v>0</v>
      </c>
      <c r="AC30" s="191">
        <f>IFERROR(IF($A30&gt;=1,ROUND(((((INDEX(STUDENT!$A$7:$FZ$26,$A30,MATCH(Z$3,STUDENT!$A$2:$FZ$2,0))*Z$4)/1000)+((INDEX(STUDENT!$A$7:$FZ$26,$A30,MATCH(AA$3,STUDENT!$A$2:$FZ$2,0))*AA$4)/1000))*Z$5),0),0),0)</f>
        <v>0</v>
      </c>
      <c r="AD30" s="235"/>
      <c r="AE30" s="236"/>
      <c r="AF30" s="237"/>
      <c r="AG30" s="193">
        <f>IFERROR(IF($A30&gt;=1,(INDEX(STUDENT!$A$7:$FZ$26,$A30,MATCH(AF$3,STUDENT!$A$2:$FZ$2,0))*AF$5),0),0)</f>
        <v>0</v>
      </c>
      <c r="AH30" s="193">
        <f>IFERROR(IF($A30&gt;=1,(INDEX(STUDENT!$A$7:$FZ$26,$A30,MATCH(AG$3,STUDENT!$A$2:$FZ$2,0))*AG$5),0),0)</f>
        <v>0</v>
      </c>
      <c r="AI30" s="192">
        <f t="shared" si="135"/>
        <v>0</v>
      </c>
      <c r="AJ30" s="195">
        <f>IFERROR(IF($A30&gt;=1,(INDEX(STUDENT!$A$7:$FZ$26,$A30,MATCH(AJ$3,STUDENT!$A$2:$FZ$2,0))*AJ$5),0),0)</f>
        <v>0</v>
      </c>
      <c r="AK30" s="196">
        <f>IFERROR(IF($A30&gt;=1,ROUND(((((INDEX(STUDENT!$A$7:$FZ$26,$A30,MATCH(AH$3,STUDENT!$A$2:$FZ$2,0))*AH$4)/1000)+((INDEX(STUDENT!$A$7:$FZ$26,$A30,MATCH(AI$3,STUDENT!$A$2:$FZ$2,0))*AI$4)/1000))*AH$5),0),0),0)</f>
        <v>0</v>
      </c>
      <c r="AL30" s="242"/>
      <c r="AM30" s="243"/>
      <c r="AN30" s="244"/>
      <c r="AO30" s="200">
        <f>IFERROR(IF($A30&gt;=1,(INDEX(STUDENT!$A$7:$FZ$26,$A30,MATCH(AN$3,STUDENT!$A$2:$FZ$2,0))*AN$5),0),0)</f>
        <v>0</v>
      </c>
      <c r="AP30" s="200">
        <f>IFERROR(IF($A30&gt;=1,(INDEX(STUDENT!$A$7:$FZ$26,$A30,MATCH(AO$3,STUDENT!$A$2:$FZ$2,0))*AO$5),0),0)</f>
        <v>0</v>
      </c>
      <c r="AQ30" s="199">
        <f t="shared" si="136"/>
        <v>0</v>
      </c>
      <c r="AR30" s="202">
        <f>IFERROR(IF($A30&gt;=1,(INDEX(STUDENT!$A$7:$FZ$26,$A30,MATCH(AR$3,STUDENT!$A$2:$FZ$2,0))*AR$5),0),0)</f>
        <v>0</v>
      </c>
      <c r="AS30" s="203">
        <f>IFERROR(IF($A30&gt;=1,ROUND(((((INDEX(STUDENT!$A$7:$FZ$26,$A30,MATCH(AP$3,STUDENT!$A$2:$FZ$2,0))*AP$4)/1000)+((INDEX(STUDENT!$A$7:$FZ$26,$A30,MATCH(AQ$3,STUDENT!$A$2:$FZ$2,0))*AQ$4)/1000))*AP$5),0),0),0)</f>
        <v>0</v>
      </c>
      <c r="AT30" s="249"/>
      <c r="AU30" s="250"/>
      <c r="AV30" s="251"/>
      <c r="AW30" s="205">
        <f>IFERROR(IF($A30&gt;=1,(INDEX(STUDENT!$A$7:$FZ$26,$A30,MATCH(AV$3,STUDENT!$A$2:$FZ$2,0))*AV$5),0),0)</f>
        <v>0</v>
      </c>
      <c r="AX30" s="205">
        <f>IFERROR(IF($A30&gt;=1,(INDEX(STUDENT!$A$7:$FZ$26,$A30,MATCH(AW$3,STUDENT!$A$2:$FZ$2,0))*AW$5),0),0)</f>
        <v>0</v>
      </c>
      <c r="AY30" s="204">
        <f t="shared" si="137"/>
        <v>0</v>
      </c>
      <c r="AZ30" s="207">
        <f>IFERROR(IF($A30&gt;=1,(INDEX(STUDENT!$A$7:$FZ$26,$A30,MATCH(AZ$3,STUDENT!$A$2:$FZ$2,0))*AZ$5),0),0)</f>
        <v>0</v>
      </c>
      <c r="BA30" s="208">
        <f>IFERROR(IF($A30&gt;=1,ROUND(((((INDEX(STUDENT!$A$7:$FZ$26,$A30,MATCH(AX$3,STUDENT!$A$2:$FZ$2,0))*AX$4)/1000)+((INDEX(STUDENT!$A$7:$FZ$26,$A30,MATCH(AY$3,STUDENT!$A$2:$FZ$2,0))*AY$4)/1000))*AX$5),0),0),0)</f>
        <v>0</v>
      </c>
      <c r="BB30" s="212"/>
      <c r="BC30" s="213"/>
      <c r="BD30" s="214"/>
      <c r="BE30" s="178">
        <f>IFERROR(IF($A30&gt;=1,(INDEX(STUDENT!$A$7:$FZ$26,$A30,MATCH(BD$3,STUDENT!$A$2:$FZ$2,0))*BD$5),0),0)</f>
        <v>0</v>
      </c>
      <c r="BF30" s="178">
        <f>IFERROR(IF($A30&gt;=1,(INDEX(STUDENT!$A$7:$FZ$26,$A30,MATCH(BE$3,STUDENT!$A$2:$FZ$2,0))*BE$5),0),0)</f>
        <v>0</v>
      </c>
      <c r="BG30" s="177">
        <f t="shared" si="147"/>
        <v>0</v>
      </c>
      <c r="BH30" s="180">
        <f>IFERROR(IF($A30&gt;=1,(INDEX(STUDENT!$A$7:$FZ$26,$A30,MATCH(BH$3,STUDENT!$A$2:$FZ$2,0))*BH$5),0),0)</f>
        <v>0</v>
      </c>
      <c r="BI30" s="181">
        <f>IFERROR(IF($A30&gt;=1,ROUND(((((INDEX(STUDENT!$A$7:$FZ$26,$A30,MATCH(BF$3,STUDENT!$A$2:$FZ$2,0))*BF$4)/1000)+((INDEX(STUDENT!$A$7:$FZ$26,$A30,MATCH(BG$3,STUDENT!$A$2:$FZ$2,0))*BG$4)/1000))*BF$5),0),0),0)</f>
        <v>0</v>
      </c>
      <c r="BJ30" s="221"/>
      <c r="BK30" s="222"/>
      <c r="BL30" s="223"/>
      <c r="BM30" s="183">
        <f>IFERROR(IF($A30&gt;=1,(INDEX(STUDENT!$A$7:$FZ$26,$A30,MATCH(BL$3,STUDENT!$A$2:$FZ$2,0))*BL$5),0),0)</f>
        <v>0</v>
      </c>
      <c r="BN30" s="183">
        <f>IFERROR(IF($A30&gt;=1,(INDEX(STUDENT!$A$7:$FZ$26,$A30,MATCH(BM$3,STUDENT!$A$2:$FZ$2,0))*BM$5),0),0)</f>
        <v>0</v>
      </c>
      <c r="BO30" s="182">
        <f t="shared" si="148"/>
        <v>0</v>
      </c>
      <c r="BP30" s="185">
        <f>IFERROR(IF($A30&gt;=1,(INDEX(STUDENT!$A$7:$FZ$26,$A30,MATCH(BP$3,STUDENT!$A$2:$FZ$2,0))*BP$5),0),0)</f>
        <v>0</v>
      </c>
      <c r="BQ30" s="186">
        <f>IFERROR(IF($A30&gt;=1,ROUND(((((INDEX(STUDENT!$A$7:$FZ$26,$A30,MATCH(BN$3,STUDENT!$A$2:$FZ$2,0))*BN$4)/1000)+((INDEX(STUDENT!$A$7:$FZ$26,$A30,MATCH(BO$3,STUDENT!$A$2:$FZ$2,0))*BO$4)/1000))*BN$5),0),0),0)</f>
        <v>0</v>
      </c>
      <c r="BR30" s="228"/>
      <c r="BS30" s="229"/>
      <c r="BT30" s="230"/>
      <c r="BU30" s="188">
        <f>IFERROR(IF($A30&gt;=1,(INDEX(STUDENT!$A$7:$FZ$26,$A30,MATCH(BT$3,STUDENT!$A$2:$FZ$2,0))*BT$5),0),0)</f>
        <v>0</v>
      </c>
      <c r="BV30" s="188">
        <f>IFERROR(IF($A30&gt;=1,(INDEX(STUDENT!$A$7:$FZ$26,$A30,MATCH(BU$3,STUDENT!$A$2:$FZ$2,0))*BU$5),0),0)</f>
        <v>0</v>
      </c>
      <c r="BW30" s="187">
        <f t="shared" si="138"/>
        <v>0</v>
      </c>
      <c r="BX30" s="190">
        <f>IFERROR(IF($A30&gt;=1,(INDEX(STUDENT!$A$7:$FZ$26,$A30,MATCH(BX$3,STUDENT!$A$2:$FZ$2,0))*BX$5),0),0)</f>
        <v>0</v>
      </c>
      <c r="BY30" s="191">
        <f>IFERROR(IF($A30&gt;=1,ROUND(((((INDEX(STUDENT!$A$7:$FZ$26,$A30,MATCH(BV$3,STUDENT!$A$2:$FZ$2,0))*BV$4)/1000)+((INDEX(STUDENT!$A$7:$FZ$26,$A30,MATCH(BW$3,STUDENT!$A$2:$FZ$2,0))*BW$4)/1000))*BV$5),0),0),0)</f>
        <v>0</v>
      </c>
      <c r="BZ30" s="235"/>
      <c r="CA30" s="236"/>
      <c r="CB30" s="237"/>
      <c r="CC30" s="193">
        <f>IFERROR(IF($A30&gt;=1,(INDEX(STUDENT!$A$7:$FZ$26,$A30,MATCH(CB$3,STUDENT!$A$2:$FZ$2,0))*CB$5),0),0)</f>
        <v>0</v>
      </c>
      <c r="CD30" s="193">
        <f>IFERROR(IF($A30&gt;=1,(INDEX(STUDENT!$A$7:$FZ$26,$A30,MATCH(CC$3,STUDENT!$A$2:$FZ$2,0))*CC$5),0),0)</f>
        <v>0</v>
      </c>
      <c r="CE30" s="192">
        <f t="shared" si="139"/>
        <v>0</v>
      </c>
      <c r="CF30" s="195">
        <f>IFERROR(IF($A30&gt;=1,(INDEX(STUDENT!$A$7:$FZ$26,$A30,MATCH(CF$3,STUDENT!$A$2:$FZ$2,0))*CF$5),0),0)</f>
        <v>0</v>
      </c>
      <c r="CG30" s="196">
        <f>IFERROR(IF($A30&gt;=1,ROUND(((((INDEX(STUDENT!$A$7:$FZ$26,$A30,MATCH(CD$3,STUDENT!$A$2:$FZ$2,0))*CD$4)/1000)+((INDEX(STUDENT!$A$7:$FZ$26,$A30,MATCH(CE$3,STUDENT!$A$2:$FZ$2,0))*CE$4)/1000))*CD$5),0),0),0)</f>
        <v>0</v>
      </c>
      <c r="CH30" s="242"/>
      <c r="CI30" s="243"/>
      <c r="CJ30" s="244"/>
      <c r="CK30" s="200">
        <f>IFERROR(IF($A30&gt;=1,(INDEX(STUDENT!$A$7:$FZ$26,$A30,MATCH(CJ$3,STUDENT!$A$2:$FZ$2,0))*CJ$5),0),0)</f>
        <v>0</v>
      </c>
      <c r="CL30" s="200">
        <f>IFERROR(IF($A30&gt;=1,(INDEX(STUDENT!$A$7:$FZ$26,$A30,MATCH(CK$3,STUDENT!$A$2:$FZ$2,0))*CK$5),0),0)</f>
        <v>0</v>
      </c>
      <c r="CM30" s="199">
        <f t="shared" si="140"/>
        <v>0</v>
      </c>
      <c r="CN30" s="202">
        <f>IFERROR(IF($A30&gt;=1,(INDEX(STUDENT!$A$7:$FZ$26,$A30,MATCH(CN$3,STUDENT!$A$2:$FZ$2,0))*CN$5),0),0)</f>
        <v>0</v>
      </c>
      <c r="CO30" s="203">
        <f>IFERROR(IF($A30&gt;=1,ROUND(((((INDEX(STUDENT!$A$7:$FZ$26,$A30,MATCH(CL$3,STUDENT!$A$2:$FZ$2,0))*CL$4)/1000)+((INDEX(STUDENT!$A$7:$FZ$26,$A30,MATCH(CM$3,STUDENT!$A$2:$FZ$2,0))*CM$4)/1000))*CL$5),0),0),0)</f>
        <v>0</v>
      </c>
      <c r="CP30" s="249"/>
      <c r="CQ30" s="250"/>
      <c r="CR30" s="251"/>
      <c r="CS30" s="205">
        <f>IFERROR(IF($A30&gt;=1,(INDEX(STUDENT!$A$7:$FZ$26,$A30,MATCH(CR$3,STUDENT!$A$2:$FZ$2,0))*CR$5),0),0)</f>
        <v>0</v>
      </c>
      <c r="CT30" s="205">
        <f>IFERROR(IF($A30&gt;=1,(INDEX(STUDENT!$A$7:$FZ$26,$A30,MATCH(CS$3,STUDENT!$A$2:$FZ$2,0))*CS$5),0),0)</f>
        <v>0</v>
      </c>
      <c r="CU30" s="204">
        <f t="shared" si="141"/>
        <v>0</v>
      </c>
      <c r="CV30" s="207">
        <f>IFERROR(IF($A30&gt;=1,(INDEX(STUDENT!$A$7:$FZ$26,$A30,MATCH(CV$3,STUDENT!$A$2:$FZ$2,0))*CV$5),0),0)</f>
        <v>0</v>
      </c>
      <c r="CW30" s="208">
        <f>IFERROR(IF($A30&gt;=1,ROUND(((((INDEX(STUDENT!$A$7:$FZ$26,$A30,MATCH(CT$3,STUDENT!$A$2:$FZ$2,0))*CT$4)/1000)+((INDEX(STUDENT!$A$7:$FZ$26,$A30,MATCH(CU$3,STUDENT!$A$2:$FZ$2,0))*CU$4)/1000))*CT$5),0),0),0)</f>
        <v>0</v>
      </c>
      <c r="CX30" s="209">
        <f t="shared" si="149"/>
        <v>0</v>
      </c>
      <c r="CY30" s="32">
        <f t="shared" si="150"/>
        <v>0</v>
      </c>
      <c r="CZ30" s="32">
        <f t="shared" si="142"/>
        <v>0</v>
      </c>
      <c r="DA30" s="32">
        <f t="shared" si="142"/>
        <v>0</v>
      </c>
      <c r="DB30" s="32">
        <f t="shared" si="151"/>
        <v>0</v>
      </c>
      <c r="DC30" s="32">
        <f t="shared" si="165"/>
        <v>0</v>
      </c>
      <c r="DD30" s="32">
        <f t="shared" si="166"/>
        <v>0</v>
      </c>
      <c r="DE30" s="32">
        <f t="shared" si="167"/>
        <v>0</v>
      </c>
      <c r="DF30" s="32">
        <f t="shared" si="168"/>
        <v>0</v>
      </c>
      <c r="DG30" s="32">
        <f t="shared" si="169"/>
        <v>0</v>
      </c>
      <c r="DH30" s="32">
        <f t="shared" si="170"/>
        <v>0</v>
      </c>
      <c r="DI30" s="32">
        <f t="shared" si="171"/>
        <v>0</v>
      </c>
      <c r="DJ30" s="32">
        <f t="shared" si="172"/>
        <v>0</v>
      </c>
      <c r="DK30" s="32">
        <f t="shared" si="173"/>
        <v>0</v>
      </c>
      <c r="DL30" s="32">
        <f t="shared" si="174"/>
        <v>0</v>
      </c>
      <c r="DM30" s="32">
        <f t="shared" si="175"/>
        <v>0</v>
      </c>
      <c r="DN30" s="32">
        <f t="shared" si="176"/>
        <v>0</v>
      </c>
      <c r="DO30" s="32">
        <f t="shared" si="177"/>
        <v>0</v>
      </c>
      <c r="DP30" s="32">
        <f t="shared" si="178"/>
        <v>0</v>
      </c>
      <c r="DQ30" s="32">
        <f t="shared" si="179"/>
        <v>0</v>
      </c>
      <c r="DR30" s="32">
        <f t="shared" si="180"/>
        <v>0</v>
      </c>
      <c r="DS30" s="32">
        <f t="shared" si="181"/>
        <v>0</v>
      </c>
      <c r="DT30" s="32">
        <f t="shared" si="182"/>
        <v>0</v>
      </c>
      <c r="DU30" s="32">
        <f t="shared" si="183"/>
        <v>0</v>
      </c>
      <c r="DV30" s="32">
        <f t="shared" si="184"/>
        <v>0</v>
      </c>
      <c r="DW30" s="32">
        <f t="shared" si="185"/>
        <v>0</v>
      </c>
      <c r="DX30" s="32">
        <f t="shared" si="186"/>
        <v>0</v>
      </c>
      <c r="DY30" s="32">
        <f t="shared" si="187"/>
        <v>0</v>
      </c>
      <c r="DZ30" s="32">
        <f t="shared" si="188"/>
        <v>0</v>
      </c>
      <c r="EA30" s="32">
        <f t="shared" si="189"/>
        <v>0</v>
      </c>
      <c r="EB30" s="32">
        <f t="shared" si="190"/>
        <v>0</v>
      </c>
      <c r="EC30" s="32">
        <f t="shared" si="191"/>
        <v>0</v>
      </c>
      <c r="ED30" s="32">
        <f t="shared" si="192"/>
        <v>0</v>
      </c>
      <c r="EE30" s="32">
        <f t="shared" si="193"/>
        <v>0</v>
      </c>
      <c r="EF30" s="32">
        <f t="shared" si="194"/>
        <v>0</v>
      </c>
      <c r="EG30" s="32">
        <f t="shared" si="195"/>
        <v>0</v>
      </c>
      <c r="EH30" s="32">
        <f t="shared" si="164"/>
        <v>0</v>
      </c>
      <c r="EI30" s="32">
        <f t="shared" ca="1" si="152"/>
        <v>0</v>
      </c>
      <c r="EJ30" s="32">
        <f t="shared" ca="1" si="153"/>
        <v>0</v>
      </c>
      <c r="EK30" s="32">
        <f t="shared" ca="1" si="154"/>
        <v>0</v>
      </c>
      <c r="EL30" s="32">
        <f t="shared" ca="1" si="155"/>
        <v>0</v>
      </c>
      <c r="EM30" s="32">
        <f t="shared" ca="1" si="156"/>
        <v>0</v>
      </c>
      <c r="EN30" s="32">
        <f t="shared" ca="1" si="157"/>
        <v>0</v>
      </c>
      <c r="EO30" s="32">
        <f t="shared" ca="1" si="158"/>
        <v>0</v>
      </c>
      <c r="EP30" s="32">
        <f t="shared" ca="1" si="159"/>
        <v>0</v>
      </c>
      <c r="EQ30" s="32">
        <f t="shared" ca="1" si="160"/>
        <v>0</v>
      </c>
      <c r="ER30" s="32">
        <f t="shared" ca="1" si="163"/>
        <v>0</v>
      </c>
      <c r="ES30" s="32">
        <f t="shared" ca="1" si="161"/>
        <v>0</v>
      </c>
      <c r="ET30" s="32">
        <f t="shared" ca="1" si="162"/>
        <v>0</v>
      </c>
    </row>
    <row r="31" spans="1:150" ht="20.100000000000001" customHeight="1">
      <c r="A31" s="67">
        <f>PROFLE!A19</f>
        <v>0</v>
      </c>
      <c r="B31" s="68">
        <f>PROFLE!B19</f>
        <v>0</v>
      </c>
      <c r="C31" s="210"/>
      <c r="D31" s="211"/>
      <c r="E31" s="211"/>
      <c r="F31" s="212"/>
      <c r="G31" s="213"/>
      <c r="H31" s="214"/>
      <c r="I31" s="178">
        <f>IFERROR(IF($A31&gt;=1,(INDEX(STUDENT!$A$7:$FZ$26,$A31,MATCH(H$3,STUDENT!$A$2:$FZ$2,0))*H$5),0),0)</f>
        <v>0</v>
      </c>
      <c r="J31" s="178">
        <f>IFERROR(IF($A31&gt;=1,(INDEX(STUDENT!$A$7:$FZ$26,$A31,MATCH(I$3,STUDENT!$A$2:$FZ$2,0))*I$5),0),0)</f>
        <v>0</v>
      </c>
      <c r="K31" s="177">
        <f t="shared" si="145"/>
        <v>0</v>
      </c>
      <c r="L31" s="180">
        <f>IFERROR(IF($A31&gt;=1,(INDEX(STUDENT!$A$7:$FZ$26,$A31,MATCH(L$3,STUDENT!$A$2:$FZ$2,0))*L$5),0),0)</f>
        <v>0</v>
      </c>
      <c r="M31" s="181">
        <f>IFERROR(IF($A31&gt;=1,ROUND(((((INDEX(STUDENT!$A$7:$FZ$26,$A31,MATCH(J$3,STUDENT!$A$2:$FZ$2,0))*J$4)/1000)+((INDEX(STUDENT!$A$7:$FZ$26,$A31,MATCH(K$3,STUDENT!$A$2:$FZ$2,0))*K$4)/1000))*J$5),0),0),0)</f>
        <v>0</v>
      </c>
      <c r="N31" s="221"/>
      <c r="O31" s="222"/>
      <c r="P31" s="223"/>
      <c r="Q31" s="183">
        <f>IFERROR(IF($A31&gt;=1,(INDEX(STUDENT!$A$7:$FZ$26,$A31,MATCH(P$3,STUDENT!$A$2:$FZ$2,0))*P$5),0),0)</f>
        <v>0</v>
      </c>
      <c r="R31" s="183">
        <f>IFERROR(IF($A31&gt;=1,(INDEX(STUDENT!$A$7:$FZ$26,$A31,MATCH(Q$3,STUDENT!$A$2:$FZ$2,0))*Q$5),0),0)</f>
        <v>0</v>
      </c>
      <c r="S31" s="182">
        <f t="shared" si="146"/>
        <v>0</v>
      </c>
      <c r="T31" s="185">
        <f>IFERROR(IF($A31&gt;=1,(INDEX(STUDENT!$A$7:$FZ$26,$A31,MATCH(T$3,STUDENT!$A$2:$FZ$2,0))*T$5),0),0)</f>
        <v>0</v>
      </c>
      <c r="U31" s="186">
        <f>IFERROR(IF($A31&gt;=1,ROUND(((((INDEX(STUDENT!$A$7:$FZ$26,$A31,MATCH(R$3,STUDENT!$A$2:$FZ$2,0))*R$4)/1000)+((INDEX(STUDENT!$A$7:$FZ$26,$A31,MATCH(S$3,STUDENT!$A$2:$FZ$2,0))*S$4)/1000))*R$5),0),0),0)</f>
        <v>0</v>
      </c>
      <c r="V31" s="228"/>
      <c r="W31" s="229"/>
      <c r="X31" s="230"/>
      <c r="Y31" s="188">
        <f>IFERROR(IF($A31&gt;=1,(INDEX(STUDENT!$A$7:$FZ$26,$A31,MATCH(X$3,STUDENT!$A$2:$FZ$2,0))*X$5),0),0)</f>
        <v>0</v>
      </c>
      <c r="Z31" s="188">
        <f>IFERROR(IF($A31&gt;=1,(INDEX(STUDENT!$A$7:$FZ$26,$A31,MATCH(Y$3,STUDENT!$A$2:$FZ$2,0))*Y$5),0),0)</f>
        <v>0</v>
      </c>
      <c r="AA31" s="187">
        <f t="shared" si="134"/>
        <v>0</v>
      </c>
      <c r="AB31" s="190">
        <f>IFERROR(IF($A31&gt;=1,(INDEX(STUDENT!$A$7:$FZ$26,$A31,MATCH(AB$3,STUDENT!$A$2:$FZ$2,0))*AB$5),0),0)</f>
        <v>0</v>
      </c>
      <c r="AC31" s="191">
        <f>IFERROR(IF($A31&gt;=1,ROUND(((((INDEX(STUDENT!$A$7:$FZ$26,$A31,MATCH(Z$3,STUDENT!$A$2:$FZ$2,0))*Z$4)/1000)+((INDEX(STUDENT!$A$7:$FZ$26,$A31,MATCH(AA$3,STUDENT!$A$2:$FZ$2,0))*AA$4)/1000))*Z$5),0),0),0)</f>
        <v>0</v>
      </c>
      <c r="AD31" s="235"/>
      <c r="AE31" s="236"/>
      <c r="AF31" s="237"/>
      <c r="AG31" s="193">
        <f>IFERROR(IF($A31&gt;=1,(INDEX(STUDENT!$A$7:$FZ$26,$A31,MATCH(AF$3,STUDENT!$A$2:$FZ$2,0))*AF$5),0),0)</f>
        <v>0</v>
      </c>
      <c r="AH31" s="193">
        <f>IFERROR(IF($A31&gt;=1,(INDEX(STUDENT!$A$7:$FZ$26,$A31,MATCH(AG$3,STUDENT!$A$2:$FZ$2,0))*AG$5),0),0)</f>
        <v>0</v>
      </c>
      <c r="AI31" s="192">
        <f t="shared" si="135"/>
        <v>0</v>
      </c>
      <c r="AJ31" s="195">
        <f>IFERROR(IF($A31&gt;=1,(INDEX(STUDENT!$A$7:$FZ$26,$A31,MATCH(AJ$3,STUDENT!$A$2:$FZ$2,0))*AJ$5),0),0)</f>
        <v>0</v>
      </c>
      <c r="AK31" s="196">
        <f>IFERROR(IF($A31&gt;=1,ROUND(((((INDEX(STUDENT!$A$7:$FZ$26,$A31,MATCH(AH$3,STUDENT!$A$2:$FZ$2,0))*AH$4)/1000)+((INDEX(STUDENT!$A$7:$FZ$26,$A31,MATCH(AI$3,STUDENT!$A$2:$FZ$2,0))*AI$4)/1000))*AH$5),0),0),0)</f>
        <v>0</v>
      </c>
      <c r="AL31" s="242"/>
      <c r="AM31" s="243"/>
      <c r="AN31" s="244"/>
      <c r="AO31" s="200">
        <f>IFERROR(IF($A31&gt;=1,(INDEX(STUDENT!$A$7:$FZ$26,$A31,MATCH(AN$3,STUDENT!$A$2:$FZ$2,0))*AN$5),0),0)</f>
        <v>0</v>
      </c>
      <c r="AP31" s="200">
        <f>IFERROR(IF($A31&gt;=1,(INDEX(STUDENT!$A$7:$FZ$26,$A31,MATCH(AO$3,STUDENT!$A$2:$FZ$2,0))*AO$5),0),0)</f>
        <v>0</v>
      </c>
      <c r="AQ31" s="199">
        <f t="shared" si="136"/>
        <v>0</v>
      </c>
      <c r="AR31" s="202">
        <f>IFERROR(IF($A31&gt;=1,(INDEX(STUDENT!$A$7:$FZ$26,$A31,MATCH(AR$3,STUDENT!$A$2:$FZ$2,0))*AR$5),0),0)</f>
        <v>0</v>
      </c>
      <c r="AS31" s="203">
        <f>IFERROR(IF($A31&gt;=1,ROUND(((((INDEX(STUDENT!$A$7:$FZ$26,$A31,MATCH(AP$3,STUDENT!$A$2:$FZ$2,0))*AP$4)/1000)+((INDEX(STUDENT!$A$7:$FZ$26,$A31,MATCH(AQ$3,STUDENT!$A$2:$FZ$2,0))*AQ$4)/1000))*AP$5),0),0),0)</f>
        <v>0</v>
      </c>
      <c r="AT31" s="249"/>
      <c r="AU31" s="250"/>
      <c r="AV31" s="251"/>
      <c r="AW31" s="205">
        <f>IFERROR(IF($A31&gt;=1,(INDEX(STUDENT!$A$7:$FZ$26,$A31,MATCH(AV$3,STUDENT!$A$2:$FZ$2,0))*AV$5),0),0)</f>
        <v>0</v>
      </c>
      <c r="AX31" s="205">
        <f>IFERROR(IF($A31&gt;=1,(INDEX(STUDENT!$A$7:$FZ$26,$A31,MATCH(AW$3,STUDENT!$A$2:$FZ$2,0))*AW$5),0),0)</f>
        <v>0</v>
      </c>
      <c r="AY31" s="204">
        <f t="shared" si="137"/>
        <v>0</v>
      </c>
      <c r="AZ31" s="207">
        <f>IFERROR(IF($A31&gt;=1,(INDEX(STUDENT!$A$7:$FZ$26,$A31,MATCH(AZ$3,STUDENT!$A$2:$FZ$2,0))*AZ$5),0),0)</f>
        <v>0</v>
      </c>
      <c r="BA31" s="208">
        <f>IFERROR(IF($A31&gt;=1,ROUND(((((INDEX(STUDENT!$A$7:$FZ$26,$A31,MATCH(AX$3,STUDENT!$A$2:$FZ$2,0))*AX$4)/1000)+((INDEX(STUDENT!$A$7:$FZ$26,$A31,MATCH(AY$3,STUDENT!$A$2:$FZ$2,0))*AY$4)/1000))*AX$5),0),0),0)</f>
        <v>0</v>
      </c>
      <c r="BB31" s="212"/>
      <c r="BC31" s="213"/>
      <c r="BD31" s="214"/>
      <c r="BE31" s="178">
        <f>IFERROR(IF($A31&gt;=1,(INDEX(STUDENT!$A$7:$FZ$26,$A31,MATCH(BD$3,STUDENT!$A$2:$FZ$2,0))*BD$5),0),0)</f>
        <v>0</v>
      </c>
      <c r="BF31" s="178">
        <f>IFERROR(IF($A31&gt;=1,(INDEX(STUDENT!$A$7:$FZ$26,$A31,MATCH(BE$3,STUDENT!$A$2:$FZ$2,0))*BE$5),0),0)</f>
        <v>0</v>
      </c>
      <c r="BG31" s="177">
        <f t="shared" si="147"/>
        <v>0</v>
      </c>
      <c r="BH31" s="180">
        <f>IFERROR(IF($A31&gt;=1,(INDEX(STUDENT!$A$7:$FZ$26,$A31,MATCH(BH$3,STUDENT!$A$2:$FZ$2,0))*BH$5),0),0)</f>
        <v>0</v>
      </c>
      <c r="BI31" s="181">
        <f>IFERROR(IF($A31&gt;=1,ROUND(((((INDEX(STUDENT!$A$7:$FZ$26,$A31,MATCH(BF$3,STUDENT!$A$2:$FZ$2,0))*BF$4)/1000)+((INDEX(STUDENT!$A$7:$FZ$26,$A31,MATCH(BG$3,STUDENT!$A$2:$FZ$2,0))*BG$4)/1000))*BF$5),0),0),0)</f>
        <v>0</v>
      </c>
      <c r="BJ31" s="221"/>
      <c r="BK31" s="222"/>
      <c r="BL31" s="223"/>
      <c r="BM31" s="183">
        <f>IFERROR(IF($A31&gt;=1,(INDEX(STUDENT!$A$7:$FZ$26,$A31,MATCH(BL$3,STUDENT!$A$2:$FZ$2,0))*BL$5),0),0)</f>
        <v>0</v>
      </c>
      <c r="BN31" s="183">
        <f>IFERROR(IF($A31&gt;=1,(INDEX(STUDENT!$A$7:$FZ$26,$A31,MATCH(BM$3,STUDENT!$A$2:$FZ$2,0))*BM$5),0),0)</f>
        <v>0</v>
      </c>
      <c r="BO31" s="182">
        <f t="shared" si="148"/>
        <v>0</v>
      </c>
      <c r="BP31" s="185">
        <f>IFERROR(IF($A31&gt;=1,(INDEX(STUDENT!$A$7:$FZ$26,$A31,MATCH(BP$3,STUDENT!$A$2:$FZ$2,0))*BP$5),0),0)</f>
        <v>0</v>
      </c>
      <c r="BQ31" s="186">
        <f>IFERROR(IF($A31&gt;=1,ROUND(((((INDEX(STUDENT!$A$7:$FZ$26,$A31,MATCH(BN$3,STUDENT!$A$2:$FZ$2,0))*BN$4)/1000)+((INDEX(STUDENT!$A$7:$FZ$26,$A31,MATCH(BO$3,STUDENT!$A$2:$FZ$2,0))*BO$4)/1000))*BN$5),0),0),0)</f>
        <v>0</v>
      </c>
      <c r="BR31" s="228"/>
      <c r="BS31" s="229"/>
      <c r="BT31" s="230"/>
      <c r="BU31" s="188">
        <f>IFERROR(IF($A31&gt;=1,(INDEX(STUDENT!$A$7:$FZ$26,$A31,MATCH(BT$3,STUDENT!$A$2:$FZ$2,0))*BT$5),0),0)</f>
        <v>0</v>
      </c>
      <c r="BV31" s="188">
        <f>IFERROR(IF($A31&gt;=1,(INDEX(STUDENT!$A$7:$FZ$26,$A31,MATCH(BU$3,STUDENT!$A$2:$FZ$2,0))*BU$5),0),0)</f>
        <v>0</v>
      </c>
      <c r="BW31" s="187">
        <f t="shared" si="138"/>
        <v>0</v>
      </c>
      <c r="BX31" s="190">
        <f>IFERROR(IF($A31&gt;=1,(INDEX(STUDENT!$A$7:$FZ$26,$A31,MATCH(BX$3,STUDENT!$A$2:$FZ$2,0))*BX$5),0),0)</f>
        <v>0</v>
      </c>
      <c r="BY31" s="191">
        <f>IFERROR(IF($A31&gt;=1,ROUND(((((INDEX(STUDENT!$A$7:$FZ$26,$A31,MATCH(BV$3,STUDENT!$A$2:$FZ$2,0))*BV$4)/1000)+((INDEX(STUDENT!$A$7:$FZ$26,$A31,MATCH(BW$3,STUDENT!$A$2:$FZ$2,0))*BW$4)/1000))*BV$5),0),0),0)</f>
        <v>0</v>
      </c>
      <c r="BZ31" s="235"/>
      <c r="CA31" s="236"/>
      <c r="CB31" s="237"/>
      <c r="CC31" s="193">
        <f>IFERROR(IF($A31&gt;=1,(INDEX(STUDENT!$A$7:$FZ$26,$A31,MATCH(CB$3,STUDENT!$A$2:$FZ$2,0))*CB$5),0),0)</f>
        <v>0</v>
      </c>
      <c r="CD31" s="193">
        <f>IFERROR(IF($A31&gt;=1,(INDEX(STUDENT!$A$7:$FZ$26,$A31,MATCH(CC$3,STUDENT!$A$2:$FZ$2,0))*CC$5),0),0)</f>
        <v>0</v>
      </c>
      <c r="CE31" s="192">
        <f t="shared" si="139"/>
        <v>0</v>
      </c>
      <c r="CF31" s="195">
        <f>IFERROR(IF($A31&gt;=1,(INDEX(STUDENT!$A$7:$FZ$26,$A31,MATCH(CF$3,STUDENT!$A$2:$FZ$2,0))*CF$5),0),0)</f>
        <v>0</v>
      </c>
      <c r="CG31" s="196">
        <f>IFERROR(IF($A31&gt;=1,ROUND(((((INDEX(STUDENT!$A$7:$FZ$26,$A31,MATCH(CD$3,STUDENT!$A$2:$FZ$2,0))*CD$4)/1000)+((INDEX(STUDENT!$A$7:$FZ$26,$A31,MATCH(CE$3,STUDENT!$A$2:$FZ$2,0))*CE$4)/1000))*CD$5),0),0),0)</f>
        <v>0</v>
      </c>
      <c r="CH31" s="242"/>
      <c r="CI31" s="243"/>
      <c r="CJ31" s="244"/>
      <c r="CK31" s="200">
        <f>IFERROR(IF($A31&gt;=1,(INDEX(STUDENT!$A$7:$FZ$26,$A31,MATCH(CJ$3,STUDENT!$A$2:$FZ$2,0))*CJ$5),0),0)</f>
        <v>0</v>
      </c>
      <c r="CL31" s="200">
        <f>IFERROR(IF($A31&gt;=1,(INDEX(STUDENT!$A$7:$FZ$26,$A31,MATCH(CK$3,STUDENT!$A$2:$FZ$2,0))*CK$5),0),0)</f>
        <v>0</v>
      </c>
      <c r="CM31" s="199">
        <f t="shared" si="140"/>
        <v>0</v>
      </c>
      <c r="CN31" s="202">
        <f>IFERROR(IF($A31&gt;=1,(INDEX(STUDENT!$A$7:$FZ$26,$A31,MATCH(CN$3,STUDENT!$A$2:$FZ$2,0))*CN$5),0),0)</f>
        <v>0</v>
      </c>
      <c r="CO31" s="203">
        <f>IFERROR(IF($A31&gt;=1,ROUND(((((INDEX(STUDENT!$A$7:$FZ$26,$A31,MATCH(CL$3,STUDENT!$A$2:$FZ$2,0))*CL$4)/1000)+((INDEX(STUDENT!$A$7:$FZ$26,$A31,MATCH(CM$3,STUDENT!$A$2:$FZ$2,0))*CM$4)/1000))*CL$5),0),0),0)</f>
        <v>0</v>
      </c>
      <c r="CP31" s="249"/>
      <c r="CQ31" s="250"/>
      <c r="CR31" s="251"/>
      <c r="CS31" s="205">
        <f>IFERROR(IF($A31&gt;=1,(INDEX(STUDENT!$A$7:$FZ$26,$A31,MATCH(CR$3,STUDENT!$A$2:$FZ$2,0))*CR$5),0),0)</f>
        <v>0</v>
      </c>
      <c r="CT31" s="205">
        <f>IFERROR(IF($A31&gt;=1,(INDEX(STUDENT!$A$7:$FZ$26,$A31,MATCH(CS$3,STUDENT!$A$2:$FZ$2,0))*CS$5),0),0)</f>
        <v>0</v>
      </c>
      <c r="CU31" s="204">
        <f t="shared" si="141"/>
        <v>0</v>
      </c>
      <c r="CV31" s="207">
        <f>IFERROR(IF($A31&gt;=1,(INDEX(STUDENT!$A$7:$FZ$26,$A31,MATCH(CV$3,STUDENT!$A$2:$FZ$2,0))*CV$5),0),0)</f>
        <v>0</v>
      </c>
      <c r="CW31" s="208">
        <f>IFERROR(IF($A31&gt;=1,ROUND(((((INDEX(STUDENT!$A$7:$FZ$26,$A31,MATCH(CT$3,STUDENT!$A$2:$FZ$2,0))*CT$4)/1000)+((INDEX(STUDENT!$A$7:$FZ$26,$A31,MATCH(CU$3,STUDENT!$A$2:$FZ$2,0))*CU$4)/1000))*CT$5),0),0),0)</f>
        <v>0</v>
      </c>
      <c r="CX31" s="209">
        <f t="shared" si="149"/>
        <v>0</v>
      </c>
      <c r="CY31" s="32">
        <f t="shared" si="150"/>
        <v>0</v>
      </c>
      <c r="CZ31" s="32">
        <f t="shared" ref="CZ31:CZ34" si="196">IF($CX31&gt;=1,D31,0)</f>
        <v>0</v>
      </c>
      <c r="DA31" s="32">
        <f t="shared" ref="DA31:DA34" si="197">IF($CX31&gt;=1,E31,0)</f>
        <v>0</v>
      </c>
      <c r="DB31" s="32">
        <f t="shared" si="151"/>
        <v>0</v>
      </c>
      <c r="DC31" s="32">
        <f t="shared" si="165"/>
        <v>0</v>
      </c>
      <c r="DD31" s="32">
        <f t="shared" si="166"/>
        <v>0</v>
      </c>
      <c r="DE31" s="32">
        <f t="shared" si="167"/>
        <v>0</v>
      </c>
      <c r="DF31" s="32">
        <f t="shared" si="168"/>
        <v>0</v>
      </c>
      <c r="DG31" s="32">
        <f t="shared" si="169"/>
        <v>0</v>
      </c>
      <c r="DH31" s="32">
        <f t="shared" si="170"/>
        <v>0</v>
      </c>
      <c r="DI31" s="32">
        <f t="shared" si="171"/>
        <v>0</v>
      </c>
      <c r="DJ31" s="32">
        <f t="shared" si="172"/>
        <v>0</v>
      </c>
      <c r="DK31" s="32">
        <f t="shared" si="173"/>
        <v>0</v>
      </c>
      <c r="DL31" s="32">
        <f t="shared" si="174"/>
        <v>0</v>
      </c>
      <c r="DM31" s="32">
        <f t="shared" si="175"/>
        <v>0</v>
      </c>
      <c r="DN31" s="32">
        <f t="shared" si="176"/>
        <v>0</v>
      </c>
      <c r="DO31" s="32">
        <f t="shared" si="177"/>
        <v>0</v>
      </c>
      <c r="DP31" s="32">
        <f t="shared" si="178"/>
        <v>0</v>
      </c>
      <c r="DQ31" s="32">
        <f t="shared" si="179"/>
        <v>0</v>
      </c>
      <c r="DR31" s="32">
        <f t="shared" si="180"/>
        <v>0</v>
      </c>
      <c r="DS31" s="32">
        <f t="shared" si="181"/>
        <v>0</v>
      </c>
      <c r="DT31" s="32">
        <f t="shared" si="182"/>
        <v>0</v>
      </c>
      <c r="DU31" s="32">
        <f t="shared" si="183"/>
        <v>0</v>
      </c>
      <c r="DV31" s="32">
        <f t="shared" si="184"/>
        <v>0</v>
      </c>
      <c r="DW31" s="32">
        <f t="shared" si="185"/>
        <v>0</v>
      </c>
      <c r="DX31" s="32">
        <f t="shared" si="186"/>
        <v>0</v>
      </c>
      <c r="DY31" s="32">
        <f t="shared" si="187"/>
        <v>0</v>
      </c>
      <c r="DZ31" s="32">
        <f t="shared" si="188"/>
        <v>0</v>
      </c>
      <c r="EA31" s="32">
        <f t="shared" si="189"/>
        <v>0</v>
      </c>
      <c r="EB31" s="32">
        <f t="shared" si="190"/>
        <v>0</v>
      </c>
      <c r="EC31" s="32">
        <f t="shared" si="191"/>
        <v>0</v>
      </c>
      <c r="ED31" s="32">
        <f t="shared" si="192"/>
        <v>0</v>
      </c>
      <c r="EE31" s="32">
        <f t="shared" si="193"/>
        <v>0</v>
      </c>
      <c r="EF31" s="32">
        <f t="shared" si="194"/>
        <v>0</v>
      </c>
      <c r="EG31" s="32">
        <f t="shared" si="195"/>
        <v>0</v>
      </c>
      <c r="EH31" s="32">
        <f t="shared" si="164"/>
        <v>0</v>
      </c>
      <c r="EI31" s="32">
        <f t="shared" ca="1" si="152"/>
        <v>0</v>
      </c>
      <c r="EJ31" s="32">
        <f t="shared" ca="1" si="153"/>
        <v>0</v>
      </c>
      <c r="EK31" s="32">
        <f t="shared" ca="1" si="154"/>
        <v>0</v>
      </c>
      <c r="EL31" s="32">
        <f t="shared" ca="1" si="155"/>
        <v>0</v>
      </c>
      <c r="EM31" s="32">
        <f t="shared" ca="1" si="156"/>
        <v>0</v>
      </c>
      <c r="EN31" s="32">
        <f t="shared" ca="1" si="157"/>
        <v>0</v>
      </c>
      <c r="EO31" s="32">
        <f t="shared" ca="1" si="158"/>
        <v>0</v>
      </c>
      <c r="EP31" s="32">
        <f t="shared" ca="1" si="159"/>
        <v>0</v>
      </c>
      <c r="EQ31" s="32">
        <f t="shared" ca="1" si="160"/>
        <v>0</v>
      </c>
      <c r="ER31" s="32">
        <f t="shared" ca="1" si="163"/>
        <v>0</v>
      </c>
      <c r="ES31" s="32">
        <f t="shared" ca="1" si="161"/>
        <v>0</v>
      </c>
      <c r="ET31" s="32">
        <f t="shared" ca="1" si="162"/>
        <v>0</v>
      </c>
    </row>
    <row r="32" spans="1:150" ht="20.100000000000001" customHeight="1">
      <c r="A32" s="67">
        <f>PROFLE!A20</f>
        <v>0</v>
      </c>
      <c r="B32" s="68">
        <f>PROFLE!B20</f>
        <v>0</v>
      </c>
      <c r="C32" s="210"/>
      <c r="D32" s="211"/>
      <c r="E32" s="211"/>
      <c r="F32" s="212"/>
      <c r="G32" s="213"/>
      <c r="H32" s="214"/>
      <c r="I32" s="178">
        <f>IFERROR(IF($A32&gt;=1,(INDEX(STUDENT!$A$7:$FZ$26,$A32,MATCH(H$3,STUDENT!$A$2:$FZ$2,0))*H$5),0),0)</f>
        <v>0</v>
      </c>
      <c r="J32" s="178">
        <f>IFERROR(IF($A32&gt;=1,(INDEX(STUDENT!$A$7:$FZ$26,$A32,MATCH(I$3,STUDENT!$A$2:$FZ$2,0))*I$5),0),0)</f>
        <v>0</v>
      </c>
      <c r="K32" s="177">
        <f t="shared" si="145"/>
        <v>0</v>
      </c>
      <c r="L32" s="180">
        <f>IFERROR(IF($A32&gt;=1,(INDEX(STUDENT!$A$7:$FZ$26,$A32,MATCH(L$3,STUDENT!$A$2:$FZ$2,0))*L$5),0),0)</f>
        <v>0</v>
      </c>
      <c r="M32" s="181">
        <f>IFERROR(IF($A32&gt;=1,ROUND(((((INDEX(STUDENT!$A$7:$FZ$26,$A32,MATCH(J$3,STUDENT!$A$2:$FZ$2,0))*J$4)/1000)+((INDEX(STUDENT!$A$7:$FZ$26,$A32,MATCH(K$3,STUDENT!$A$2:$FZ$2,0))*K$4)/1000))*J$5),0),0),0)</f>
        <v>0</v>
      </c>
      <c r="N32" s="221"/>
      <c r="O32" s="222"/>
      <c r="P32" s="223"/>
      <c r="Q32" s="183">
        <f>IFERROR(IF($A32&gt;=1,(INDEX(STUDENT!$A$7:$FZ$26,$A32,MATCH(P$3,STUDENT!$A$2:$FZ$2,0))*P$5),0),0)</f>
        <v>0</v>
      </c>
      <c r="R32" s="183">
        <f>IFERROR(IF($A32&gt;=1,(INDEX(STUDENT!$A$7:$FZ$26,$A32,MATCH(Q$3,STUDENT!$A$2:$FZ$2,0))*Q$5),0),0)</f>
        <v>0</v>
      </c>
      <c r="S32" s="182">
        <f t="shared" si="146"/>
        <v>0</v>
      </c>
      <c r="T32" s="185">
        <f>IFERROR(IF($A32&gt;=1,(INDEX(STUDENT!$A$7:$FZ$26,$A32,MATCH(T$3,STUDENT!$A$2:$FZ$2,0))*T$5),0),0)</f>
        <v>0</v>
      </c>
      <c r="U32" s="186">
        <f>IFERROR(IF($A32&gt;=1,ROUND(((((INDEX(STUDENT!$A$7:$FZ$26,$A32,MATCH(R$3,STUDENT!$A$2:$FZ$2,0))*R$4)/1000)+((INDEX(STUDENT!$A$7:$FZ$26,$A32,MATCH(S$3,STUDENT!$A$2:$FZ$2,0))*S$4)/1000))*R$5),0),0),0)</f>
        <v>0</v>
      </c>
      <c r="V32" s="228"/>
      <c r="W32" s="229"/>
      <c r="X32" s="230"/>
      <c r="Y32" s="188">
        <f>IFERROR(IF($A32&gt;=1,(INDEX(STUDENT!$A$7:$FZ$26,$A32,MATCH(X$3,STUDENT!$A$2:$FZ$2,0))*X$5),0),0)</f>
        <v>0</v>
      </c>
      <c r="Z32" s="188">
        <f>IFERROR(IF($A32&gt;=1,(INDEX(STUDENT!$A$7:$FZ$26,$A32,MATCH(Y$3,STUDENT!$A$2:$FZ$2,0))*Y$5),0),0)</f>
        <v>0</v>
      </c>
      <c r="AA32" s="187">
        <f t="shared" si="134"/>
        <v>0</v>
      </c>
      <c r="AB32" s="190">
        <f>IFERROR(IF($A32&gt;=1,(INDEX(STUDENT!$A$7:$FZ$26,$A32,MATCH(AB$3,STUDENT!$A$2:$FZ$2,0))*AB$5),0),0)</f>
        <v>0</v>
      </c>
      <c r="AC32" s="191">
        <f>IFERROR(IF($A32&gt;=1,ROUND(((((INDEX(STUDENT!$A$7:$FZ$26,$A32,MATCH(Z$3,STUDENT!$A$2:$FZ$2,0))*Z$4)/1000)+((INDEX(STUDENT!$A$7:$FZ$26,$A32,MATCH(AA$3,STUDENT!$A$2:$FZ$2,0))*AA$4)/1000))*Z$5),0),0),0)</f>
        <v>0</v>
      </c>
      <c r="AD32" s="235"/>
      <c r="AE32" s="236"/>
      <c r="AF32" s="237"/>
      <c r="AG32" s="193">
        <f>IFERROR(IF($A32&gt;=1,(INDEX(STUDENT!$A$7:$FZ$26,$A32,MATCH(AF$3,STUDENT!$A$2:$FZ$2,0))*AF$5),0),0)</f>
        <v>0</v>
      </c>
      <c r="AH32" s="193">
        <f>IFERROR(IF($A32&gt;=1,(INDEX(STUDENT!$A$7:$FZ$26,$A32,MATCH(AG$3,STUDENT!$A$2:$FZ$2,0))*AG$5),0),0)</f>
        <v>0</v>
      </c>
      <c r="AI32" s="192">
        <f t="shared" si="135"/>
        <v>0</v>
      </c>
      <c r="AJ32" s="195">
        <f>IFERROR(IF($A32&gt;=1,(INDEX(STUDENT!$A$7:$FZ$26,$A32,MATCH(AJ$3,STUDENT!$A$2:$FZ$2,0))*AJ$5),0),0)</f>
        <v>0</v>
      </c>
      <c r="AK32" s="196">
        <f>IFERROR(IF($A32&gt;=1,ROUND(((((INDEX(STUDENT!$A$7:$FZ$26,$A32,MATCH(AH$3,STUDENT!$A$2:$FZ$2,0))*AH$4)/1000)+((INDEX(STUDENT!$A$7:$FZ$26,$A32,MATCH(AI$3,STUDENT!$A$2:$FZ$2,0))*AI$4)/1000))*AH$5),0),0),0)</f>
        <v>0</v>
      </c>
      <c r="AL32" s="242"/>
      <c r="AM32" s="243"/>
      <c r="AN32" s="244"/>
      <c r="AO32" s="200">
        <f>IFERROR(IF($A32&gt;=1,(INDEX(STUDENT!$A$7:$FZ$26,$A32,MATCH(AN$3,STUDENT!$A$2:$FZ$2,0))*AN$5),0),0)</f>
        <v>0</v>
      </c>
      <c r="AP32" s="200">
        <f>IFERROR(IF($A32&gt;=1,(INDEX(STUDENT!$A$7:$FZ$26,$A32,MATCH(AO$3,STUDENT!$A$2:$FZ$2,0))*AO$5),0),0)</f>
        <v>0</v>
      </c>
      <c r="AQ32" s="199">
        <f t="shared" si="136"/>
        <v>0</v>
      </c>
      <c r="AR32" s="202">
        <f>IFERROR(IF($A32&gt;=1,(INDEX(STUDENT!$A$7:$FZ$26,$A32,MATCH(AR$3,STUDENT!$A$2:$FZ$2,0))*AR$5),0),0)</f>
        <v>0</v>
      </c>
      <c r="AS32" s="203">
        <f>IFERROR(IF($A32&gt;=1,ROUND(((((INDEX(STUDENT!$A$7:$FZ$26,$A32,MATCH(AP$3,STUDENT!$A$2:$FZ$2,0))*AP$4)/1000)+((INDEX(STUDENT!$A$7:$FZ$26,$A32,MATCH(AQ$3,STUDENT!$A$2:$FZ$2,0))*AQ$4)/1000))*AP$5),0),0),0)</f>
        <v>0</v>
      </c>
      <c r="AT32" s="249"/>
      <c r="AU32" s="250"/>
      <c r="AV32" s="251"/>
      <c r="AW32" s="205">
        <f>IFERROR(IF($A32&gt;=1,(INDEX(STUDENT!$A$7:$FZ$26,$A32,MATCH(AV$3,STUDENT!$A$2:$FZ$2,0))*AV$5),0),0)</f>
        <v>0</v>
      </c>
      <c r="AX32" s="205">
        <f>IFERROR(IF($A32&gt;=1,(INDEX(STUDENT!$A$7:$FZ$26,$A32,MATCH(AW$3,STUDENT!$A$2:$FZ$2,0))*AW$5),0),0)</f>
        <v>0</v>
      </c>
      <c r="AY32" s="204">
        <f t="shared" si="137"/>
        <v>0</v>
      </c>
      <c r="AZ32" s="207">
        <f>IFERROR(IF($A32&gt;=1,(INDEX(STUDENT!$A$7:$FZ$26,$A32,MATCH(AZ$3,STUDENT!$A$2:$FZ$2,0))*AZ$5),0),0)</f>
        <v>0</v>
      </c>
      <c r="BA32" s="208">
        <f>IFERROR(IF($A32&gt;=1,ROUND(((((INDEX(STUDENT!$A$7:$FZ$26,$A32,MATCH(AX$3,STUDENT!$A$2:$FZ$2,0))*AX$4)/1000)+((INDEX(STUDENT!$A$7:$FZ$26,$A32,MATCH(AY$3,STUDENT!$A$2:$FZ$2,0))*AY$4)/1000))*AX$5),0),0),0)</f>
        <v>0</v>
      </c>
      <c r="BB32" s="212"/>
      <c r="BC32" s="213"/>
      <c r="BD32" s="214"/>
      <c r="BE32" s="178">
        <f>IFERROR(IF($A32&gt;=1,(INDEX(STUDENT!$A$7:$FZ$26,$A32,MATCH(BD$3,STUDENT!$A$2:$FZ$2,0))*BD$5),0),0)</f>
        <v>0</v>
      </c>
      <c r="BF32" s="178">
        <f>IFERROR(IF($A32&gt;=1,(INDEX(STUDENT!$A$7:$FZ$26,$A32,MATCH(BE$3,STUDENT!$A$2:$FZ$2,0))*BE$5),0),0)</f>
        <v>0</v>
      </c>
      <c r="BG32" s="177">
        <f t="shared" si="147"/>
        <v>0</v>
      </c>
      <c r="BH32" s="180">
        <f>IFERROR(IF($A32&gt;=1,(INDEX(STUDENT!$A$7:$FZ$26,$A32,MATCH(BH$3,STUDENT!$A$2:$FZ$2,0))*BH$5),0),0)</f>
        <v>0</v>
      </c>
      <c r="BI32" s="181">
        <f>IFERROR(IF($A32&gt;=1,ROUND(((((INDEX(STUDENT!$A$7:$FZ$26,$A32,MATCH(BF$3,STUDENT!$A$2:$FZ$2,0))*BF$4)/1000)+((INDEX(STUDENT!$A$7:$FZ$26,$A32,MATCH(BG$3,STUDENT!$A$2:$FZ$2,0))*BG$4)/1000))*BF$5),0),0),0)</f>
        <v>0</v>
      </c>
      <c r="BJ32" s="221"/>
      <c r="BK32" s="222"/>
      <c r="BL32" s="223"/>
      <c r="BM32" s="183">
        <f>IFERROR(IF($A32&gt;=1,(INDEX(STUDENT!$A$7:$FZ$26,$A32,MATCH(BL$3,STUDENT!$A$2:$FZ$2,0))*BL$5),0),0)</f>
        <v>0</v>
      </c>
      <c r="BN32" s="183">
        <f>IFERROR(IF($A32&gt;=1,(INDEX(STUDENT!$A$7:$FZ$26,$A32,MATCH(BM$3,STUDENT!$A$2:$FZ$2,0))*BM$5),0),0)</f>
        <v>0</v>
      </c>
      <c r="BO32" s="182">
        <f t="shared" si="148"/>
        <v>0</v>
      </c>
      <c r="BP32" s="185">
        <f>IFERROR(IF($A32&gt;=1,(INDEX(STUDENT!$A$7:$FZ$26,$A32,MATCH(BP$3,STUDENT!$A$2:$FZ$2,0))*BP$5),0),0)</f>
        <v>0</v>
      </c>
      <c r="BQ32" s="186">
        <f>IFERROR(IF($A32&gt;=1,ROUND(((((INDEX(STUDENT!$A$7:$FZ$26,$A32,MATCH(BN$3,STUDENT!$A$2:$FZ$2,0))*BN$4)/1000)+((INDEX(STUDENT!$A$7:$FZ$26,$A32,MATCH(BO$3,STUDENT!$A$2:$FZ$2,0))*BO$4)/1000))*BN$5),0),0),0)</f>
        <v>0</v>
      </c>
      <c r="BR32" s="228"/>
      <c r="BS32" s="229"/>
      <c r="BT32" s="230"/>
      <c r="BU32" s="188">
        <f>IFERROR(IF($A32&gt;=1,(INDEX(STUDENT!$A$7:$FZ$26,$A32,MATCH(BT$3,STUDENT!$A$2:$FZ$2,0))*BT$5),0),0)</f>
        <v>0</v>
      </c>
      <c r="BV32" s="188">
        <f>IFERROR(IF($A32&gt;=1,(INDEX(STUDENT!$A$7:$FZ$26,$A32,MATCH(BU$3,STUDENT!$A$2:$FZ$2,0))*BU$5),0),0)</f>
        <v>0</v>
      </c>
      <c r="BW32" s="187">
        <f t="shared" si="138"/>
        <v>0</v>
      </c>
      <c r="BX32" s="190">
        <f>IFERROR(IF($A32&gt;=1,(INDEX(STUDENT!$A$7:$FZ$26,$A32,MATCH(BX$3,STUDENT!$A$2:$FZ$2,0))*BX$5),0),0)</f>
        <v>0</v>
      </c>
      <c r="BY32" s="191">
        <f>IFERROR(IF($A32&gt;=1,ROUND(((((INDEX(STUDENT!$A$7:$FZ$26,$A32,MATCH(BV$3,STUDENT!$A$2:$FZ$2,0))*BV$4)/1000)+((INDEX(STUDENT!$A$7:$FZ$26,$A32,MATCH(BW$3,STUDENT!$A$2:$FZ$2,0))*BW$4)/1000))*BV$5),0),0),0)</f>
        <v>0</v>
      </c>
      <c r="BZ32" s="235"/>
      <c r="CA32" s="236"/>
      <c r="CB32" s="237"/>
      <c r="CC32" s="193">
        <f>IFERROR(IF($A32&gt;=1,(INDEX(STUDENT!$A$7:$FZ$26,$A32,MATCH(CB$3,STUDENT!$A$2:$FZ$2,0))*CB$5),0),0)</f>
        <v>0</v>
      </c>
      <c r="CD32" s="193">
        <f>IFERROR(IF($A32&gt;=1,(INDEX(STUDENT!$A$7:$FZ$26,$A32,MATCH(CC$3,STUDENT!$A$2:$FZ$2,0))*CC$5),0),0)</f>
        <v>0</v>
      </c>
      <c r="CE32" s="192">
        <f t="shared" si="139"/>
        <v>0</v>
      </c>
      <c r="CF32" s="195">
        <f>IFERROR(IF($A32&gt;=1,(INDEX(STUDENT!$A$7:$FZ$26,$A32,MATCH(CF$3,STUDENT!$A$2:$FZ$2,0))*CF$5),0),0)</f>
        <v>0</v>
      </c>
      <c r="CG32" s="196">
        <f>IFERROR(IF($A32&gt;=1,ROUND(((((INDEX(STUDENT!$A$7:$FZ$26,$A32,MATCH(CD$3,STUDENT!$A$2:$FZ$2,0))*CD$4)/1000)+((INDEX(STUDENT!$A$7:$FZ$26,$A32,MATCH(CE$3,STUDENT!$A$2:$FZ$2,0))*CE$4)/1000))*CD$5),0),0),0)</f>
        <v>0</v>
      </c>
      <c r="CH32" s="242"/>
      <c r="CI32" s="243"/>
      <c r="CJ32" s="244"/>
      <c r="CK32" s="200">
        <f>IFERROR(IF($A32&gt;=1,(INDEX(STUDENT!$A$7:$FZ$26,$A32,MATCH(CJ$3,STUDENT!$A$2:$FZ$2,0))*CJ$5),0),0)</f>
        <v>0</v>
      </c>
      <c r="CL32" s="200">
        <f>IFERROR(IF($A32&gt;=1,(INDEX(STUDENT!$A$7:$FZ$26,$A32,MATCH(CK$3,STUDENT!$A$2:$FZ$2,0))*CK$5),0),0)</f>
        <v>0</v>
      </c>
      <c r="CM32" s="199">
        <f t="shared" si="140"/>
        <v>0</v>
      </c>
      <c r="CN32" s="202">
        <f>IFERROR(IF($A32&gt;=1,(INDEX(STUDENT!$A$7:$FZ$26,$A32,MATCH(CN$3,STUDENT!$A$2:$FZ$2,0))*CN$5),0),0)</f>
        <v>0</v>
      </c>
      <c r="CO32" s="203">
        <f>IFERROR(IF($A32&gt;=1,ROUND(((((INDEX(STUDENT!$A$7:$FZ$26,$A32,MATCH(CL$3,STUDENT!$A$2:$FZ$2,0))*CL$4)/1000)+((INDEX(STUDENT!$A$7:$FZ$26,$A32,MATCH(CM$3,STUDENT!$A$2:$FZ$2,0))*CM$4)/1000))*CL$5),0),0),0)</f>
        <v>0</v>
      </c>
      <c r="CP32" s="249"/>
      <c r="CQ32" s="250"/>
      <c r="CR32" s="251"/>
      <c r="CS32" s="205">
        <f>IFERROR(IF($A32&gt;=1,(INDEX(STUDENT!$A$7:$FZ$26,$A32,MATCH(CR$3,STUDENT!$A$2:$FZ$2,0))*CR$5),0),0)</f>
        <v>0</v>
      </c>
      <c r="CT32" s="205">
        <f>IFERROR(IF($A32&gt;=1,(INDEX(STUDENT!$A$7:$FZ$26,$A32,MATCH(CS$3,STUDENT!$A$2:$FZ$2,0))*CS$5),0),0)</f>
        <v>0</v>
      </c>
      <c r="CU32" s="204">
        <f t="shared" si="141"/>
        <v>0</v>
      </c>
      <c r="CV32" s="207">
        <f>IFERROR(IF($A32&gt;=1,(INDEX(STUDENT!$A$7:$FZ$26,$A32,MATCH(CV$3,STUDENT!$A$2:$FZ$2,0))*CV$5),0),0)</f>
        <v>0</v>
      </c>
      <c r="CW32" s="208">
        <f>IFERROR(IF($A32&gt;=1,ROUND(((((INDEX(STUDENT!$A$7:$FZ$26,$A32,MATCH(CT$3,STUDENT!$A$2:$FZ$2,0))*CT$4)/1000)+((INDEX(STUDENT!$A$7:$FZ$26,$A32,MATCH(CU$3,STUDENT!$A$2:$FZ$2,0))*CU$4)/1000))*CT$5),0),0),0)</f>
        <v>0</v>
      </c>
      <c r="CX32" s="209">
        <f t="shared" si="149"/>
        <v>0</v>
      </c>
      <c r="CY32" s="32">
        <f t="shared" si="150"/>
        <v>0</v>
      </c>
      <c r="CZ32" s="32">
        <f t="shared" si="196"/>
        <v>0</v>
      </c>
      <c r="DA32" s="32">
        <f t="shared" si="197"/>
        <v>0</v>
      </c>
      <c r="DB32" s="32">
        <f t="shared" si="151"/>
        <v>0</v>
      </c>
      <c r="DC32" s="32">
        <f t="shared" si="165"/>
        <v>0</v>
      </c>
      <c r="DD32" s="32">
        <f t="shared" si="166"/>
        <v>0</v>
      </c>
      <c r="DE32" s="32">
        <f t="shared" si="167"/>
        <v>0</v>
      </c>
      <c r="DF32" s="32">
        <f t="shared" si="168"/>
        <v>0</v>
      </c>
      <c r="DG32" s="32">
        <f t="shared" si="169"/>
        <v>0</v>
      </c>
      <c r="DH32" s="32">
        <f t="shared" si="170"/>
        <v>0</v>
      </c>
      <c r="DI32" s="32">
        <f t="shared" si="171"/>
        <v>0</v>
      </c>
      <c r="DJ32" s="32">
        <f t="shared" si="172"/>
        <v>0</v>
      </c>
      <c r="DK32" s="32">
        <f t="shared" si="173"/>
        <v>0</v>
      </c>
      <c r="DL32" s="32">
        <f t="shared" si="174"/>
        <v>0</v>
      </c>
      <c r="DM32" s="32">
        <f t="shared" si="175"/>
        <v>0</v>
      </c>
      <c r="DN32" s="32">
        <f t="shared" si="176"/>
        <v>0</v>
      </c>
      <c r="DO32" s="32">
        <f t="shared" si="177"/>
        <v>0</v>
      </c>
      <c r="DP32" s="32">
        <f t="shared" si="178"/>
        <v>0</v>
      </c>
      <c r="DQ32" s="32">
        <f t="shared" si="179"/>
        <v>0</v>
      </c>
      <c r="DR32" s="32">
        <f t="shared" si="180"/>
        <v>0</v>
      </c>
      <c r="DS32" s="32">
        <f t="shared" si="181"/>
        <v>0</v>
      </c>
      <c r="DT32" s="32">
        <f t="shared" si="182"/>
        <v>0</v>
      </c>
      <c r="DU32" s="32">
        <f t="shared" si="183"/>
        <v>0</v>
      </c>
      <c r="DV32" s="32">
        <f t="shared" si="184"/>
        <v>0</v>
      </c>
      <c r="DW32" s="32">
        <f t="shared" si="185"/>
        <v>0</v>
      </c>
      <c r="DX32" s="32">
        <f t="shared" si="186"/>
        <v>0</v>
      </c>
      <c r="DY32" s="32">
        <f t="shared" si="187"/>
        <v>0</v>
      </c>
      <c r="DZ32" s="32">
        <f t="shared" si="188"/>
        <v>0</v>
      </c>
      <c r="EA32" s="32">
        <f t="shared" si="189"/>
        <v>0</v>
      </c>
      <c r="EB32" s="32">
        <f t="shared" si="190"/>
        <v>0</v>
      </c>
      <c r="EC32" s="32">
        <f t="shared" si="191"/>
        <v>0</v>
      </c>
      <c r="ED32" s="32">
        <f t="shared" si="192"/>
        <v>0</v>
      </c>
      <c r="EE32" s="32">
        <f t="shared" si="193"/>
        <v>0</v>
      </c>
      <c r="EF32" s="32">
        <f t="shared" si="194"/>
        <v>0</v>
      </c>
      <c r="EG32" s="32">
        <f t="shared" si="195"/>
        <v>0</v>
      </c>
      <c r="EH32" s="32">
        <f t="shared" si="164"/>
        <v>0</v>
      </c>
      <c r="EI32" s="32">
        <f t="shared" ca="1" si="152"/>
        <v>0</v>
      </c>
      <c r="EJ32" s="32">
        <f t="shared" ca="1" si="153"/>
        <v>0</v>
      </c>
      <c r="EK32" s="32">
        <f t="shared" ca="1" si="154"/>
        <v>0</v>
      </c>
      <c r="EL32" s="32">
        <f t="shared" ca="1" si="155"/>
        <v>0</v>
      </c>
      <c r="EM32" s="32">
        <f t="shared" ca="1" si="156"/>
        <v>0</v>
      </c>
      <c r="EN32" s="32">
        <f t="shared" ca="1" si="157"/>
        <v>0</v>
      </c>
      <c r="EO32" s="32">
        <f t="shared" ca="1" si="158"/>
        <v>0</v>
      </c>
      <c r="EP32" s="32">
        <f t="shared" ca="1" si="159"/>
        <v>0</v>
      </c>
      <c r="EQ32" s="32">
        <f t="shared" ca="1" si="160"/>
        <v>0</v>
      </c>
      <c r="ER32" s="32">
        <f t="shared" ca="1" si="163"/>
        <v>0</v>
      </c>
      <c r="ES32" s="32">
        <f t="shared" ca="1" si="161"/>
        <v>0</v>
      </c>
      <c r="ET32" s="32">
        <f t="shared" ca="1" si="162"/>
        <v>0</v>
      </c>
    </row>
    <row r="33" spans="1:150" ht="20.100000000000001" customHeight="1">
      <c r="A33" s="67">
        <f>PROFLE!A21</f>
        <v>0</v>
      </c>
      <c r="B33" s="68">
        <f>PROFLE!B21</f>
        <v>0</v>
      </c>
      <c r="C33" s="210"/>
      <c r="D33" s="211"/>
      <c r="E33" s="211"/>
      <c r="F33" s="212"/>
      <c r="G33" s="213"/>
      <c r="H33" s="214"/>
      <c r="I33" s="178">
        <f>IFERROR(IF($A33&gt;=1,(INDEX(STUDENT!$A$7:$FZ$26,$A33,MATCH(H$3,STUDENT!$A$2:$FZ$2,0))*H$5),0),0)</f>
        <v>0</v>
      </c>
      <c r="J33" s="178">
        <f>IFERROR(IF($A33&gt;=1,(INDEX(STUDENT!$A$7:$FZ$26,$A33,MATCH(I$3,STUDENT!$A$2:$FZ$2,0))*I$5),0),0)</f>
        <v>0</v>
      </c>
      <c r="K33" s="177">
        <f t="shared" si="145"/>
        <v>0</v>
      </c>
      <c r="L33" s="180">
        <f>IFERROR(IF($A33&gt;=1,(INDEX(STUDENT!$A$7:$FZ$26,$A33,MATCH(L$3,STUDENT!$A$2:$FZ$2,0))*L$5),0),0)</f>
        <v>0</v>
      </c>
      <c r="M33" s="181">
        <f>IFERROR(IF($A33&gt;=1,ROUND(((((INDEX(STUDENT!$A$7:$FZ$26,$A33,MATCH(J$3,STUDENT!$A$2:$FZ$2,0))*J$4)/1000)+((INDEX(STUDENT!$A$7:$FZ$26,$A33,MATCH(K$3,STUDENT!$A$2:$FZ$2,0))*K$4)/1000))*J$5),0),0),0)</f>
        <v>0</v>
      </c>
      <c r="N33" s="221"/>
      <c r="O33" s="222"/>
      <c r="P33" s="223"/>
      <c r="Q33" s="183">
        <f>IFERROR(IF($A33&gt;=1,(INDEX(STUDENT!$A$7:$FZ$26,$A33,MATCH(P$3,STUDENT!$A$2:$FZ$2,0))*P$5),0),0)</f>
        <v>0</v>
      </c>
      <c r="R33" s="183">
        <f>IFERROR(IF($A33&gt;=1,(INDEX(STUDENT!$A$7:$FZ$26,$A33,MATCH(Q$3,STUDENT!$A$2:$FZ$2,0))*Q$5),0),0)</f>
        <v>0</v>
      </c>
      <c r="S33" s="182">
        <f t="shared" si="146"/>
        <v>0</v>
      </c>
      <c r="T33" s="185">
        <f>IFERROR(IF($A33&gt;=1,(INDEX(STUDENT!$A$7:$FZ$26,$A33,MATCH(T$3,STUDENT!$A$2:$FZ$2,0))*T$5),0),0)</f>
        <v>0</v>
      </c>
      <c r="U33" s="186">
        <f>IFERROR(IF($A33&gt;=1,ROUND(((((INDEX(STUDENT!$A$7:$FZ$26,$A33,MATCH(R$3,STUDENT!$A$2:$FZ$2,0))*R$4)/1000)+((INDEX(STUDENT!$A$7:$FZ$26,$A33,MATCH(S$3,STUDENT!$A$2:$FZ$2,0))*S$4)/1000))*R$5),0),0),0)</f>
        <v>0</v>
      </c>
      <c r="V33" s="228"/>
      <c r="W33" s="229"/>
      <c r="X33" s="230"/>
      <c r="Y33" s="188">
        <f>IFERROR(IF($A33&gt;=1,(INDEX(STUDENT!$A$7:$FZ$26,$A33,MATCH(X$3,STUDENT!$A$2:$FZ$2,0))*X$5),0),0)</f>
        <v>0</v>
      </c>
      <c r="Z33" s="188">
        <f>IFERROR(IF($A33&gt;=1,(INDEX(STUDENT!$A$7:$FZ$26,$A33,MATCH(Y$3,STUDENT!$A$2:$FZ$2,0))*Y$5),0),0)</f>
        <v>0</v>
      </c>
      <c r="AA33" s="187">
        <f t="shared" si="134"/>
        <v>0</v>
      </c>
      <c r="AB33" s="190">
        <f>IFERROR(IF($A33&gt;=1,(INDEX(STUDENT!$A$7:$FZ$26,$A33,MATCH(AB$3,STUDENT!$A$2:$FZ$2,0))*AB$5),0),0)</f>
        <v>0</v>
      </c>
      <c r="AC33" s="191">
        <f>IFERROR(IF($A33&gt;=1,ROUND(((((INDEX(STUDENT!$A$7:$FZ$26,$A33,MATCH(Z$3,STUDENT!$A$2:$FZ$2,0))*Z$4)/1000)+((INDEX(STUDENT!$A$7:$FZ$26,$A33,MATCH(AA$3,STUDENT!$A$2:$FZ$2,0))*AA$4)/1000))*Z$5),0),0),0)</f>
        <v>0</v>
      </c>
      <c r="AD33" s="235"/>
      <c r="AE33" s="236"/>
      <c r="AF33" s="237"/>
      <c r="AG33" s="193">
        <f>IFERROR(IF($A33&gt;=1,(INDEX(STUDENT!$A$7:$FZ$26,$A33,MATCH(AF$3,STUDENT!$A$2:$FZ$2,0))*AF$5),0),0)</f>
        <v>0</v>
      </c>
      <c r="AH33" s="193">
        <f>IFERROR(IF($A33&gt;=1,(INDEX(STUDENT!$A$7:$FZ$26,$A33,MATCH(AG$3,STUDENT!$A$2:$FZ$2,0))*AG$5),0),0)</f>
        <v>0</v>
      </c>
      <c r="AI33" s="192">
        <f t="shared" si="135"/>
        <v>0</v>
      </c>
      <c r="AJ33" s="195">
        <f>IFERROR(IF($A33&gt;=1,(INDEX(STUDENT!$A$7:$FZ$26,$A33,MATCH(AJ$3,STUDENT!$A$2:$FZ$2,0))*AJ$5),0),0)</f>
        <v>0</v>
      </c>
      <c r="AK33" s="196">
        <f>IFERROR(IF($A33&gt;=1,ROUND(((((INDEX(STUDENT!$A$7:$FZ$26,$A33,MATCH(AH$3,STUDENT!$A$2:$FZ$2,0))*AH$4)/1000)+((INDEX(STUDENT!$A$7:$FZ$26,$A33,MATCH(AI$3,STUDENT!$A$2:$FZ$2,0))*AI$4)/1000))*AH$5),0),0),0)</f>
        <v>0</v>
      </c>
      <c r="AL33" s="242"/>
      <c r="AM33" s="243"/>
      <c r="AN33" s="244"/>
      <c r="AO33" s="200">
        <f>IFERROR(IF($A33&gt;=1,(INDEX(STUDENT!$A$7:$FZ$26,$A33,MATCH(AN$3,STUDENT!$A$2:$FZ$2,0))*AN$5),0),0)</f>
        <v>0</v>
      </c>
      <c r="AP33" s="200">
        <f>IFERROR(IF($A33&gt;=1,(INDEX(STUDENT!$A$7:$FZ$26,$A33,MATCH(AO$3,STUDENT!$A$2:$FZ$2,0))*AO$5),0),0)</f>
        <v>0</v>
      </c>
      <c r="AQ33" s="199">
        <f t="shared" si="136"/>
        <v>0</v>
      </c>
      <c r="AR33" s="202">
        <f>IFERROR(IF($A33&gt;=1,(INDEX(STUDENT!$A$7:$FZ$26,$A33,MATCH(AR$3,STUDENT!$A$2:$FZ$2,0))*AR$5),0),0)</f>
        <v>0</v>
      </c>
      <c r="AS33" s="203">
        <f>IFERROR(IF($A33&gt;=1,ROUND(((((INDEX(STUDENT!$A$7:$FZ$26,$A33,MATCH(AP$3,STUDENT!$A$2:$FZ$2,0))*AP$4)/1000)+((INDEX(STUDENT!$A$7:$FZ$26,$A33,MATCH(AQ$3,STUDENT!$A$2:$FZ$2,0))*AQ$4)/1000))*AP$5),0),0),0)</f>
        <v>0</v>
      </c>
      <c r="AT33" s="249"/>
      <c r="AU33" s="250"/>
      <c r="AV33" s="251"/>
      <c r="AW33" s="205">
        <f>IFERROR(IF($A33&gt;=1,(INDEX(STUDENT!$A$7:$FZ$26,$A33,MATCH(AV$3,STUDENT!$A$2:$FZ$2,0))*AV$5),0),0)</f>
        <v>0</v>
      </c>
      <c r="AX33" s="205">
        <f>IFERROR(IF($A33&gt;=1,(INDEX(STUDENT!$A$7:$FZ$26,$A33,MATCH(AW$3,STUDENT!$A$2:$FZ$2,0))*AW$5),0),0)</f>
        <v>0</v>
      </c>
      <c r="AY33" s="204">
        <f t="shared" si="137"/>
        <v>0</v>
      </c>
      <c r="AZ33" s="207">
        <f>IFERROR(IF($A33&gt;=1,(INDEX(STUDENT!$A$7:$FZ$26,$A33,MATCH(AZ$3,STUDENT!$A$2:$FZ$2,0))*AZ$5),0),0)</f>
        <v>0</v>
      </c>
      <c r="BA33" s="208">
        <f>IFERROR(IF($A33&gt;=1,ROUND(((((INDEX(STUDENT!$A$7:$FZ$26,$A33,MATCH(AX$3,STUDENT!$A$2:$FZ$2,0))*AX$4)/1000)+((INDEX(STUDENT!$A$7:$FZ$26,$A33,MATCH(AY$3,STUDENT!$A$2:$FZ$2,0))*AY$4)/1000))*AX$5),0),0),0)</f>
        <v>0</v>
      </c>
      <c r="BB33" s="212"/>
      <c r="BC33" s="213"/>
      <c r="BD33" s="214"/>
      <c r="BE33" s="178">
        <f>IFERROR(IF($A33&gt;=1,(INDEX(STUDENT!$A$7:$FZ$26,$A33,MATCH(BD$3,STUDENT!$A$2:$FZ$2,0))*BD$5),0),0)</f>
        <v>0</v>
      </c>
      <c r="BF33" s="178">
        <f>IFERROR(IF($A33&gt;=1,(INDEX(STUDENT!$A$7:$FZ$26,$A33,MATCH(BE$3,STUDENT!$A$2:$FZ$2,0))*BE$5),0),0)</f>
        <v>0</v>
      </c>
      <c r="BG33" s="177">
        <f t="shared" si="147"/>
        <v>0</v>
      </c>
      <c r="BH33" s="180">
        <f>IFERROR(IF($A33&gt;=1,(INDEX(STUDENT!$A$7:$FZ$26,$A33,MATCH(BH$3,STUDENT!$A$2:$FZ$2,0))*BH$5),0),0)</f>
        <v>0</v>
      </c>
      <c r="BI33" s="181">
        <f>IFERROR(IF($A33&gt;=1,ROUND(((((INDEX(STUDENT!$A$7:$FZ$26,$A33,MATCH(BF$3,STUDENT!$A$2:$FZ$2,0))*BF$4)/1000)+((INDEX(STUDENT!$A$7:$FZ$26,$A33,MATCH(BG$3,STUDENT!$A$2:$FZ$2,0))*BG$4)/1000))*BF$5),0),0),0)</f>
        <v>0</v>
      </c>
      <c r="BJ33" s="221"/>
      <c r="BK33" s="222"/>
      <c r="BL33" s="223"/>
      <c r="BM33" s="183">
        <f>IFERROR(IF($A33&gt;=1,(INDEX(STUDENT!$A$7:$FZ$26,$A33,MATCH(BL$3,STUDENT!$A$2:$FZ$2,0))*BL$5),0),0)</f>
        <v>0</v>
      </c>
      <c r="BN33" s="183">
        <f>IFERROR(IF($A33&gt;=1,(INDEX(STUDENT!$A$7:$FZ$26,$A33,MATCH(BM$3,STUDENT!$A$2:$FZ$2,0))*BM$5),0),0)</f>
        <v>0</v>
      </c>
      <c r="BO33" s="182">
        <f t="shared" si="148"/>
        <v>0</v>
      </c>
      <c r="BP33" s="185">
        <f>IFERROR(IF($A33&gt;=1,(INDEX(STUDENT!$A$7:$FZ$26,$A33,MATCH(BP$3,STUDENT!$A$2:$FZ$2,0))*BP$5),0),0)</f>
        <v>0</v>
      </c>
      <c r="BQ33" s="186">
        <f>IFERROR(IF($A33&gt;=1,ROUND(((((INDEX(STUDENT!$A$7:$FZ$26,$A33,MATCH(BN$3,STUDENT!$A$2:$FZ$2,0))*BN$4)/1000)+((INDEX(STUDENT!$A$7:$FZ$26,$A33,MATCH(BO$3,STUDENT!$A$2:$FZ$2,0))*BO$4)/1000))*BN$5),0),0),0)</f>
        <v>0</v>
      </c>
      <c r="BR33" s="228"/>
      <c r="BS33" s="229"/>
      <c r="BT33" s="230"/>
      <c r="BU33" s="188">
        <f>IFERROR(IF($A33&gt;=1,(INDEX(STUDENT!$A$7:$FZ$26,$A33,MATCH(BT$3,STUDENT!$A$2:$FZ$2,0))*BT$5),0),0)</f>
        <v>0</v>
      </c>
      <c r="BV33" s="188">
        <f>IFERROR(IF($A33&gt;=1,(INDEX(STUDENT!$A$7:$FZ$26,$A33,MATCH(BU$3,STUDENT!$A$2:$FZ$2,0))*BU$5),0),0)</f>
        <v>0</v>
      </c>
      <c r="BW33" s="187">
        <f t="shared" si="138"/>
        <v>0</v>
      </c>
      <c r="BX33" s="190">
        <f>IFERROR(IF($A33&gt;=1,(INDEX(STUDENT!$A$7:$FZ$26,$A33,MATCH(BX$3,STUDENT!$A$2:$FZ$2,0))*BX$5),0),0)</f>
        <v>0</v>
      </c>
      <c r="BY33" s="191">
        <f>IFERROR(IF($A33&gt;=1,ROUND(((((INDEX(STUDENT!$A$7:$FZ$26,$A33,MATCH(BV$3,STUDENT!$A$2:$FZ$2,0))*BV$4)/1000)+((INDEX(STUDENT!$A$7:$FZ$26,$A33,MATCH(BW$3,STUDENT!$A$2:$FZ$2,0))*BW$4)/1000))*BV$5),0),0),0)</f>
        <v>0</v>
      </c>
      <c r="BZ33" s="235"/>
      <c r="CA33" s="236"/>
      <c r="CB33" s="237"/>
      <c r="CC33" s="193">
        <f>IFERROR(IF($A33&gt;=1,(INDEX(STUDENT!$A$7:$FZ$26,$A33,MATCH(CB$3,STUDENT!$A$2:$FZ$2,0))*CB$5),0),0)</f>
        <v>0</v>
      </c>
      <c r="CD33" s="193">
        <f>IFERROR(IF($A33&gt;=1,(INDEX(STUDENT!$A$7:$FZ$26,$A33,MATCH(CC$3,STUDENT!$A$2:$FZ$2,0))*CC$5),0),0)</f>
        <v>0</v>
      </c>
      <c r="CE33" s="192">
        <f t="shared" si="139"/>
        <v>0</v>
      </c>
      <c r="CF33" s="195">
        <f>IFERROR(IF($A33&gt;=1,(INDEX(STUDENT!$A$7:$FZ$26,$A33,MATCH(CF$3,STUDENT!$A$2:$FZ$2,0))*CF$5),0),0)</f>
        <v>0</v>
      </c>
      <c r="CG33" s="196">
        <f>IFERROR(IF($A33&gt;=1,ROUND(((((INDEX(STUDENT!$A$7:$FZ$26,$A33,MATCH(CD$3,STUDENT!$A$2:$FZ$2,0))*CD$4)/1000)+((INDEX(STUDENT!$A$7:$FZ$26,$A33,MATCH(CE$3,STUDENT!$A$2:$FZ$2,0))*CE$4)/1000))*CD$5),0),0),0)</f>
        <v>0</v>
      </c>
      <c r="CH33" s="242"/>
      <c r="CI33" s="243"/>
      <c r="CJ33" s="244"/>
      <c r="CK33" s="200">
        <f>IFERROR(IF($A33&gt;=1,(INDEX(STUDENT!$A$7:$FZ$26,$A33,MATCH(CJ$3,STUDENT!$A$2:$FZ$2,0))*CJ$5),0),0)</f>
        <v>0</v>
      </c>
      <c r="CL33" s="200">
        <f>IFERROR(IF($A33&gt;=1,(INDEX(STUDENT!$A$7:$FZ$26,$A33,MATCH(CK$3,STUDENT!$A$2:$FZ$2,0))*CK$5),0),0)</f>
        <v>0</v>
      </c>
      <c r="CM33" s="199">
        <f t="shared" si="140"/>
        <v>0</v>
      </c>
      <c r="CN33" s="202">
        <f>IFERROR(IF($A33&gt;=1,(INDEX(STUDENT!$A$7:$FZ$26,$A33,MATCH(CN$3,STUDENT!$A$2:$FZ$2,0))*CN$5),0),0)</f>
        <v>0</v>
      </c>
      <c r="CO33" s="203">
        <f>IFERROR(IF($A33&gt;=1,ROUND(((((INDEX(STUDENT!$A$7:$FZ$26,$A33,MATCH(CL$3,STUDENT!$A$2:$FZ$2,0))*CL$4)/1000)+((INDEX(STUDENT!$A$7:$FZ$26,$A33,MATCH(CM$3,STUDENT!$A$2:$FZ$2,0))*CM$4)/1000))*CL$5),0),0),0)</f>
        <v>0</v>
      </c>
      <c r="CP33" s="249"/>
      <c r="CQ33" s="250"/>
      <c r="CR33" s="251"/>
      <c r="CS33" s="205">
        <f>IFERROR(IF($A33&gt;=1,(INDEX(STUDENT!$A$7:$FZ$26,$A33,MATCH(CR$3,STUDENT!$A$2:$FZ$2,0))*CR$5),0),0)</f>
        <v>0</v>
      </c>
      <c r="CT33" s="205">
        <f>IFERROR(IF($A33&gt;=1,(INDEX(STUDENT!$A$7:$FZ$26,$A33,MATCH(CS$3,STUDENT!$A$2:$FZ$2,0))*CS$5),0),0)</f>
        <v>0</v>
      </c>
      <c r="CU33" s="204">
        <f t="shared" si="141"/>
        <v>0</v>
      </c>
      <c r="CV33" s="207">
        <f>IFERROR(IF($A33&gt;=1,(INDEX(STUDENT!$A$7:$FZ$26,$A33,MATCH(CV$3,STUDENT!$A$2:$FZ$2,0))*CV$5),0),0)</f>
        <v>0</v>
      </c>
      <c r="CW33" s="208">
        <f>IFERROR(IF($A33&gt;=1,ROUND(((((INDEX(STUDENT!$A$7:$FZ$26,$A33,MATCH(CT$3,STUDENT!$A$2:$FZ$2,0))*CT$4)/1000)+((INDEX(STUDENT!$A$7:$FZ$26,$A33,MATCH(CU$3,STUDENT!$A$2:$FZ$2,0))*CU$4)/1000))*CT$5),0),0),0)</f>
        <v>0</v>
      </c>
      <c r="CX33" s="209">
        <f t="shared" si="149"/>
        <v>0</v>
      </c>
      <c r="CY33" s="32">
        <f t="shared" si="150"/>
        <v>0</v>
      </c>
      <c r="CZ33" s="32">
        <f t="shared" si="196"/>
        <v>0</v>
      </c>
      <c r="DA33" s="32">
        <f t="shared" si="197"/>
        <v>0</v>
      </c>
      <c r="DB33" s="32">
        <f t="shared" si="151"/>
        <v>0</v>
      </c>
      <c r="DC33" s="32">
        <f t="shared" si="165"/>
        <v>0</v>
      </c>
      <c r="DD33" s="32">
        <f t="shared" si="166"/>
        <v>0</v>
      </c>
      <c r="DE33" s="32">
        <f t="shared" si="167"/>
        <v>0</v>
      </c>
      <c r="DF33" s="32">
        <f t="shared" si="168"/>
        <v>0</v>
      </c>
      <c r="DG33" s="32">
        <f t="shared" si="169"/>
        <v>0</v>
      </c>
      <c r="DH33" s="32">
        <f t="shared" si="170"/>
        <v>0</v>
      </c>
      <c r="DI33" s="32">
        <f t="shared" si="171"/>
        <v>0</v>
      </c>
      <c r="DJ33" s="32">
        <f t="shared" si="172"/>
        <v>0</v>
      </c>
      <c r="DK33" s="32">
        <f t="shared" si="173"/>
        <v>0</v>
      </c>
      <c r="DL33" s="32">
        <f t="shared" si="174"/>
        <v>0</v>
      </c>
      <c r="DM33" s="32">
        <f t="shared" si="175"/>
        <v>0</v>
      </c>
      <c r="DN33" s="32">
        <f t="shared" si="176"/>
        <v>0</v>
      </c>
      <c r="DO33" s="32">
        <f t="shared" si="177"/>
        <v>0</v>
      </c>
      <c r="DP33" s="32">
        <f t="shared" si="178"/>
        <v>0</v>
      </c>
      <c r="DQ33" s="32">
        <f t="shared" si="179"/>
        <v>0</v>
      </c>
      <c r="DR33" s="32">
        <f t="shared" si="180"/>
        <v>0</v>
      </c>
      <c r="DS33" s="32">
        <f t="shared" si="181"/>
        <v>0</v>
      </c>
      <c r="DT33" s="32">
        <f t="shared" si="182"/>
        <v>0</v>
      </c>
      <c r="DU33" s="32">
        <f t="shared" si="183"/>
        <v>0</v>
      </c>
      <c r="DV33" s="32">
        <f t="shared" si="184"/>
        <v>0</v>
      </c>
      <c r="DW33" s="32">
        <f t="shared" si="185"/>
        <v>0</v>
      </c>
      <c r="DX33" s="32">
        <f t="shared" si="186"/>
        <v>0</v>
      </c>
      <c r="DY33" s="32">
        <f t="shared" si="187"/>
        <v>0</v>
      </c>
      <c r="DZ33" s="32">
        <f t="shared" si="188"/>
        <v>0</v>
      </c>
      <c r="EA33" s="32">
        <f t="shared" si="189"/>
        <v>0</v>
      </c>
      <c r="EB33" s="32">
        <f t="shared" si="190"/>
        <v>0</v>
      </c>
      <c r="EC33" s="32">
        <f t="shared" si="191"/>
        <v>0</v>
      </c>
      <c r="ED33" s="32">
        <f t="shared" si="192"/>
        <v>0</v>
      </c>
      <c r="EE33" s="32">
        <f t="shared" si="193"/>
        <v>0</v>
      </c>
      <c r="EF33" s="32">
        <f t="shared" si="194"/>
        <v>0</v>
      </c>
      <c r="EG33" s="32">
        <f t="shared" si="195"/>
        <v>0</v>
      </c>
      <c r="EH33" s="32">
        <f t="shared" si="164"/>
        <v>0</v>
      </c>
      <c r="EI33" s="32">
        <f t="shared" ca="1" si="152"/>
        <v>0</v>
      </c>
      <c r="EJ33" s="32">
        <f t="shared" ca="1" si="153"/>
        <v>0</v>
      </c>
      <c r="EK33" s="32">
        <f t="shared" ca="1" si="154"/>
        <v>0</v>
      </c>
      <c r="EL33" s="32">
        <f t="shared" ca="1" si="155"/>
        <v>0</v>
      </c>
      <c r="EM33" s="32">
        <f t="shared" ca="1" si="156"/>
        <v>0</v>
      </c>
      <c r="EN33" s="32">
        <f t="shared" ca="1" si="157"/>
        <v>0</v>
      </c>
      <c r="EO33" s="32">
        <f t="shared" ca="1" si="158"/>
        <v>0</v>
      </c>
      <c r="EP33" s="32">
        <f t="shared" ca="1" si="159"/>
        <v>0</v>
      </c>
      <c r="EQ33" s="32">
        <f t="shared" ca="1" si="160"/>
        <v>0</v>
      </c>
      <c r="ER33" s="32">
        <f t="shared" ca="1" si="163"/>
        <v>0</v>
      </c>
      <c r="ES33" s="32">
        <f t="shared" ca="1" si="161"/>
        <v>0</v>
      </c>
      <c r="ET33" s="32">
        <f t="shared" ca="1" si="162"/>
        <v>0</v>
      </c>
    </row>
    <row r="34" spans="1:150" ht="20.100000000000001" customHeight="1">
      <c r="A34" s="67">
        <f>PROFLE!A22</f>
        <v>0</v>
      </c>
      <c r="B34" s="68">
        <f>PROFLE!B22</f>
        <v>0</v>
      </c>
      <c r="C34" s="210"/>
      <c r="D34" s="211"/>
      <c r="E34" s="211"/>
      <c r="F34" s="212"/>
      <c r="G34" s="213"/>
      <c r="H34" s="214"/>
      <c r="I34" s="178">
        <f>IFERROR(IF($A34&gt;=1,(INDEX(STUDENT!$A$7:$FZ$26,$A34,MATCH(H$3,STUDENT!$A$2:$FZ$2,0))*H$5),0),0)</f>
        <v>0</v>
      </c>
      <c r="J34" s="178">
        <f>IFERROR(IF($A34&gt;=1,(INDEX(STUDENT!$A$7:$FZ$26,$A34,MATCH(I$3,STUDENT!$A$2:$FZ$2,0))*I$5),0),0)</f>
        <v>0</v>
      </c>
      <c r="K34" s="177">
        <f t="shared" si="145"/>
        <v>0</v>
      </c>
      <c r="L34" s="180">
        <f>IFERROR(IF($A34&gt;=1,(INDEX(STUDENT!$A$7:$FZ$26,$A34,MATCH(L$3,STUDENT!$A$2:$FZ$2,0))*L$5),0),0)</f>
        <v>0</v>
      </c>
      <c r="M34" s="181">
        <f>IFERROR(IF($A34&gt;=1,ROUND(((((INDEX(STUDENT!$A$7:$FZ$26,$A34,MATCH(J$3,STUDENT!$A$2:$FZ$2,0))*J$4)/1000)+((INDEX(STUDENT!$A$7:$FZ$26,$A34,MATCH(K$3,STUDENT!$A$2:$FZ$2,0))*K$4)/1000))*J$5),0),0),0)</f>
        <v>0</v>
      </c>
      <c r="N34" s="221"/>
      <c r="O34" s="222"/>
      <c r="P34" s="223"/>
      <c r="Q34" s="183">
        <f>IFERROR(IF($A34&gt;=1,(INDEX(STUDENT!$A$7:$FZ$26,$A34,MATCH(P$3,STUDENT!$A$2:$FZ$2,0))*P$5),0),0)</f>
        <v>0</v>
      </c>
      <c r="R34" s="183">
        <f>IFERROR(IF($A34&gt;=1,(INDEX(STUDENT!$A$7:$FZ$26,$A34,MATCH(Q$3,STUDENT!$A$2:$FZ$2,0))*Q$5),0),0)</f>
        <v>0</v>
      </c>
      <c r="S34" s="182">
        <f t="shared" si="146"/>
        <v>0</v>
      </c>
      <c r="T34" s="185">
        <f>IFERROR(IF($A34&gt;=1,(INDEX(STUDENT!$A$7:$FZ$26,$A34,MATCH(T$3,STUDENT!$A$2:$FZ$2,0))*T$5),0),0)</f>
        <v>0</v>
      </c>
      <c r="U34" s="186">
        <f>IFERROR(IF($A34&gt;=1,ROUND(((((INDEX(STUDENT!$A$7:$FZ$26,$A34,MATCH(R$3,STUDENT!$A$2:$FZ$2,0))*R$4)/1000)+((INDEX(STUDENT!$A$7:$FZ$26,$A34,MATCH(S$3,STUDENT!$A$2:$FZ$2,0))*S$4)/1000))*R$5),0),0),0)</f>
        <v>0</v>
      </c>
      <c r="V34" s="228"/>
      <c r="W34" s="229"/>
      <c r="X34" s="230"/>
      <c r="Y34" s="188">
        <f>IFERROR(IF($A34&gt;=1,(INDEX(STUDENT!$A$7:$FZ$26,$A34,MATCH(X$3,STUDENT!$A$2:$FZ$2,0))*X$5),0),0)</f>
        <v>0</v>
      </c>
      <c r="Z34" s="188">
        <f>IFERROR(IF($A34&gt;=1,(INDEX(STUDENT!$A$7:$FZ$26,$A34,MATCH(Y$3,STUDENT!$A$2:$FZ$2,0))*Y$5),0),0)</f>
        <v>0</v>
      </c>
      <c r="AA34" s="187">
        <f t="shared" si="134"/>
        <v>0</v>
      </c>
      <c r="AB34" s="190">
        <f>IFERROR(IF($A34&gt;=1,(INDEX(STUDENT!$A$7:$FZ$26,$A34,MATCH(AB$3,STUDENT!$A$2:$FZ$2,0))*AB$5),0),0)</f>
        <v>0</v>
      </c>
      <c r="AC34" s="191">
        <f>IFERROR(IF($A34&gt;=1,ROUND(((((INDEX(STUDENT!$A$7:$FZ$26,$A34,MATCH(Z$3,STUDENT!$A$2:$FZ$2,0))*Z$4)/1000)+((INDEX(STUDENT!$A$7:$FZ$26,$A34,MATCH(AA$3,STUDENT!$A$2:$FZ$2,0))*AA$4)/1000))*Z$5),0),0),0)</f>
        <v>0</v>
      </c>
      <c r="AD34" s="235"/>
      <c r="AE34" s="236"/>
      <c r="AF34" s="237"/>
      <c r="AG34" s="193">
        <f>IFERROR(IF($A34&gt;=1,(INDEX(STUDENT!$A$7:$FZ$26,$A34,MATCH(AF$3,STUDENT!$A$2:$FZ$2,0))*AF$5),0),0)</f>
        <v>0</v>
      </c>
      <c r="AH34" s="193">
        <f>IFERROR(IF($A34&gt;=1,(INDEX(STUDENT!$A$7:$FZ$26,$A34,MATCH(AG$3,STUDENT!$A$2:$FZ$2,0))*AG$5),0),0)</f>
        <v>0</v>
      </c>
      <c r="AI34" s="192">
        <f t="shared" si="135"/>
        <v>0</v>
      </c>
      <c r="AJ34" s="195">
        <f>IFERROR(IF($A34&gt;=1,(INDEX(STUDENT!$A$7:$FZ$26,$A34,MATCH(AJ$3,STUDENT!$A$2:$FZ$2,0))*AJ$5),0),0)</f>
        <v>0</v>
      </c>
      <c r="AK34" s="196">
        <f>IFERROR(IF($A34&gt;=1,ROUND(((((INDEX(STUDENT!$A$7:$FZ$26,$A34,MATCH(AH$3,STUDENT!$A$2:$FZ$2,0))*AH$4)/1000)+((INDEX(STUDENT!$A$7:$FZ$26,$A34,MATCH(AI$3,STUDENT!$A$2:$FZ$2,0))*AI$4)/1000))*AH$5),0),0),0)</f>
        <v>0</v>
      </c>
      <c r="AL34" s="242"/>
      <c r="AM34" s="243"/>
      <c r="AN34" s="244"/>
      <c r="AO34" s="200">
        <f>IFERROR(IF($A34&gt;=1,(INDEX(STUDENT!$A$7:$FZ$26,$A34,MATCH(AN$3,STUDENT!$A$2:$FZ$2,0))*AN$5),0),0)</f>
        <v>0</v>
      </c>
      <c r="AP34" s="200">
        <f>IFERROR(IF($A34&gt;=1,(INDEX(STUDENT!$A$7:$FZ$26,$A34,MATCH(AO$3,STUDENT!$A$2:$FZ$2,0))*AO$5),0),0)</f>
        <v>0</v>
      </c>
      <c r="AQ34" s="199">
        <f t="shared" si="136"/>
        <v>0</v>
      </c>
      <c r="AR34" s="202">
        <f>IFERROR(IF($A34&gt;=1,(INDEX(STUDENT!$A$7:$FZ$26,$A34,MATCH(AR$3,STUDENT!$A$2:$FZ$2,0))*AR$5),0),0)</f>
        <v>0</v>
      </c>
      <c r="AS34" s="203">
        <f>IFERROR(IF($A34&gt;=1,ROUND(((((INDEX(STUDENT!$A$7:$FZ$26,$A34,MATCH(AP$3,STUDENT!$A$2:$FZ$2,0))*AP$4)/1000)+((INDEX(STUDENT!$A$7:$FZ$26,$A34,MATCH(AQ$3,STUDENT!$A$2:$FZ$2,0))*AQ$4)/1000))*AP$5),0),0),0)</f>
        <v>0</v>
      </c>
      <c r="AT34" s="249"/>
      <c r="AU34" s="250"/>
      <c r="AV34" s="251"/>
      <c r="AW34" s="205">
        <f>IFERROR(IF($A34&gt;=1,(INDEX(STUDENT!$A$7:$FZ$26,$A34,MATCH(AV$3,STUDENT!$A$2:$FZ$2,0))*AV$5),0),0)</f>
        <v>0</v>
      </c>
      <c r="AX34" s="205">
        <f>IFERROR(IF($A34&gt;=1,(INDEX(STUDENT!$A$7:$FZ$26,$A34,MATCH(AW$3,STUDENT!$A$2:$FZ$2,0))*AW$5),0),0)</f>
        <v>0</v>
      </c>
      <c r="AY34" s="204">
        <f t="shared" si="137"/>
        <v>0</v>
      </c>
      <c r="AZ34" s="207">
        <f>IFERROR(IF($A34&gt;=1,(INDEX(STUDENT!$A$7:$FZ$26,$A34,MATCH(AZ$3,STUDENT!$A$2:$FZ$2,0))*AZ$5),0),0)</f>
        <v>0</v>
      </c>
      <c r="BA34" s="208">
        <f>IFERROR(IF($A34&gt;=1,ROUND(((((INDEX(STUDENT!$A$7:$FZ$26,$A34,MATCH(AX$3,STUDENT!$A$2:$FZ$2,0))*AX$4)/1000)+((INDEX(STUDENT!$A$7:$FZ$26,$A34,MATCH(AY$3,STUDENT!$A$2:$FZ$2,0))*AY$4)/1000))*AX$5),0),0),0)</f>
        <v>0</v>
      </c>
      <c r="BB34" s="212"/>
      <c r="BC34" s="213"/>
      <c r="BD34" s="214"/>
      <c r="BE34" s="178">
        <f>IFERROR(IF($A34&gt;=1,(INDEX(STUDENT!$A$7:$FZ$26,$A34,MATCH(BD$3,STUDENT!$A$2:$FZ$2,0))*BD$5),0),0)</f>
        <v>0</v>
      </c>
      <c r="BF34" s="178">
        <f>IFERROR(IF($A34&gt;=1,(INDEX(STUDENT!$A$7:$FZ$26,$A34,MATCH(BE$3,STUDENT!$A$2:$FZ$2,0))*BE$5),0),0)</f>
        <v>0</v>
      </c>
      <c r="BG34" s="177">
        <f t="shared" si="147"/>
        <v>0</v>
      </c>
      <c r="BH34" s="180">
        <f>IFERROR(IF($A34&gt;=1,(INDEX(STUDENT!$A$7:$FZ$26,$A34,MATCH(BH$3,STUDENT!$A$2:$FZ$2,0))*BH$5),0),0)</f>
        <v>0</v>
      </c>
      <c r="BI34" s="181">
        <f>IFERROR(IF($A34&gt;=1,ROUND(((((INDEX(STUDENT!$A$7:$FZ$26,$A34,MATCH(BF$3,STUDENT!$A$2:$FZ$2,0))*BF$4)/1000)+((INDEX(STUDENT!$A$7:$FZ$26,$A34,MATCH(BG$3,STUDENT!$A$2:$FZ$2,0))*BG$4)/1000))*BF$5),0),0),0)</f>
        <v>0</v>
      </c>
      <c r="BJ34" s="221"/>
      <c r="BK34" s="222"/>
      <c r="BL34" s="223"/>
      <c r="BM34" s="183">
        <f>IFERROR(IF($A34&gt;=1,(INDEX(STUDENT!$A$7:$FZ$26,$A34,MATCH(BL$3,STUDENT!$A$2:$FZ$2,0))*BL$5),0),0)</f>
        <v>0</v>
      </c>
      <c r="BN34" s="183">
        <f>IFERROR(IF($A34&gt;=1,(INDEX(STUDENT!$A$7:$FZ$26,$A34,MATCH(BM$3,STUDENT!$A$2:$FZ$2,0))*BM$5),0),0)</f>
        <v>0</v>
      </c>
      <c r="BO34" s="182">
        <f t="shared" si="148"/>
        <v>0</v>
      </c>
      <c r="BP34" s="185">
        <f>IFERROR(IF($A34&gt;=1,(INDEX(STUDENT!$A$7:$FZ$26,$A34,MATCH(BP$3,STUDENT!$A$2:$FZ$2,0))*BP$5),0),0)</f>
        <v>0</v>
      </c>
      <c r="BQ34" s="186">
        <f>IFERROR(IF($A34&gt;=1,ROUND(((((INDEX(STUDENT!$A$7:$FZ$26,$A34,MATCH(BN$3,STUDENT!$A$2:$FZ$2,0))*BN$4)/1000)+((INDEX(STUDENT!$A$7:$FZ$26,$A34,MATCH(BO$3,STUDENT!$A$2:$FZ$2,0))*BO$4)/1000))*BN$5),0),0),0)</f>
        <v>0</v>
      </c>
      <c r="BR34" s="228"/>
      <c r="BS34" s="229"/>
      <c r="BT34" s="230"/>
      <c r="BU34" s="188">
        <f>IFERROR(IF($A34&gt;=1,(INDEX(STUDENT!$A$7:$FZ$26,$A34,MATCH(BT$3,STUDENT!$A$2:$FZ$2,0))*BT$5),0),0)</f>
        <v>0</v>
      </c>
      <c r="BV34" s="188">
        <f>IFERROR(IF($A34&gt;=1,(INDEX(STUDENT!$A$7:$FZ$26,$A34,MATCH(BU$3,STUDENT!$A$2:$FZ$2,0))*BU$5),0),0)</f>
        <v>0</v>
      </c>
      <c r="BW34" s="187">
        <f t="shared" si="138"/>
        <v>0</v>
      </c>
      <c r="BX34" s="190">
        <f>IFERROR(IF($A34&gt;=1,(INDEX(STUDENT!$A$7:$FZ$26,$A34,MATCH(BX$3,STUDENT!$A$2:$FZ$2,0))*BX$5),0),0)</f>
        <v>0</v>
      </c>
      <c r="BY34" s="191">
        <f>IFERROR(IF($A34&gt;=1,ROUND(((((INDEX(STUDENT!$A$7:$FZ$26,$A34,MATCH(BV$3,STUDENT!$A$2:$FZ$2,0))*BV$4)/1000)+((INDEX(STUDENT!$A$7:$FZ$26,$A34,MATCH(BW$3,STUDENT!$A$2:$FZ$2,0))*BW$4)/1000))*BV$5),0),0),0)</f>
        <v>0</v>
      </c>
      <c r="BZ34" s="235"/>
      <c r="CA34" s="236"/>
      <c r="CB34" s="237"/>
      <c r="CC34" s="193">
        <f>IFERROR(IF($A34&gt;=1,(INDEX(STUDENT!$A$7:$FZ$26,$A34,MATCH(CB$3,STUDENT!$A$2:$FZ$2,0))*CB$5),0),0)</f>
        <v>0</v>
      </c>
      <c r="CD34" s="193">
        <f>IFERROR(IF($A34&gt;=1,(INDEX(STUDENT!$A$7:$FZ$26,$A34,MATCH(CC$3,STUDENT!$A$2:$FZ$2,0))*CC$5),0),0)</f>
        <v>0</v>
      </c>
      <c r="CE34" s="192">
        <f t="shared" si="139"/>
        <v>0</v>
      </c>
      <c r="CF34" s="195">
        <f>IFERROR(IF($A34&gt;=1,(INDEX(STUDENT!$A$7:$FZ$26,$A34,MATCH(CF$3,STUDENT!$A$2:$FZ$2,0))*CF$5),0),0)</f>
        <v>0</v>
      </c>
      <c r="CG34" s="196">
        <f>IFERROR(IF($A34&gt;=1,ROUND(((((INDEX(STUDENT!$A$7:$FZ$26,$A34,MATCH(CD$3,STUDENT!$A$2:$FZ$2,0))*CD$4)/1000)+((INDEX(STUDENT!$A$7:$FZ$26,$A34,MATCH(CE$3,STUDENT!$A$2:$FZ$2,0))*CE$4)/1000))*CD$5),0),0),0)</f>
        <v>0</v>
      </c>
      <c r="CH34" s="197"/>
      <c r="CI34" s="198"/>
      <c r="CJ34" s="199"/>
      <c r="CK34" s="200">
        <f>IFERROR(IF($A34&gt;=1,(INDEX(STUDENT!$A$7:$FZ$26,$A34,MATCH(CJ$3,STUDENT!$A$2:$FZ$2,0))*CJ$5),0),0)</f>
        <v>0</v>
      </c>
      <c r="CL34" s="200">
        <f>IFERROR(IF($A34&gt;=1,(INDEX(STUDENT!$A$7:$FZ$26,$A34,MATCH(CK$3,STUDENT!$A$2:$FZ$2,0))*CK$5),0),0)</f>
        <v>0</v>
      </c>
      <c r="CM34" s="199">
        <f t="shared" si="140"/>
        <v>0</v>
      </c>
      <c r="CN34" s="202">
        <f>IFERROR(IF($A34&gt;=1,(INDEX(STUDENT!$A$7:$FZ$26,$A34,MATCH(CN$3,STUDENT!$A$2:$FZ$2,0))*CN$5),0),0)</f>
        <v>0</v>
      </c>
      <c r="CO34" s="203">
        <f>IFERROR(IF($A34&gt;=1,ROUND(((((INDEX(STUDENT!$A$7:$FZ$26,$A34,MATCH(CL$3,STUDENT!$A$2:$FZ$2,0))*CL$4)/1000)+((INDEX(STUDENT!$A$7:$FZ$26,$A34,MATCH(CM$3,STUDENT!$A$2:$FZ$2,0))*CM$4)/1000))*CL$5),0),0),0)</f>
        <v>0</v>
      </c>
      <c r="CP34" s="249"/>
      <c r="CQ34" s="250"/>
      <c r="CR34" s="251"/>
      <c r="CS34" s="205">
        <f>IFERROR(IF($A34&gt;=1,(INDEX(STUDENT!$A$7:$FZ$26,$A34,MATCH(CR$3,STUDENT!$A$2:$FZ$2,0))*CR$5),0),0)</f>
        <v>0</v>
      </c>
      <c r="CT34" s="205">
        <f>IFERROR(IF($A34&gt;=1,(INDEX(STUDENT!$A$7:$FZ$26,$A34,MATCH(CS$3,STUDENT!$A$2:$FZ$2,0))*CS$5),0),0)</f>
        <v>0</v>
      </c>
      <c r="CU34" s="204">
        <f t="shared" si="141"/>
        <v>0</v>
      </c>
      <c r="CV34" s="207">
        <f>IFERROR(IF($A34&gt;=1,(INDEX(STUDENT!$A$7:$FZ$26,$A34,MATCH(CV$3,STUDENT!$A$2:$FZ$2,0))*CV$5),0),0)</f>
        <v>0</v>
      </c>
      <c r="CW34" s="208">
        <f>IFERROR(IF($A34&gt;=1,ROUND(((((INDEX(STUDENT!$A$7:$FZ$26,$A34,MATCH(CT$3,STUDENT!$A$2:$FZ$2,0))*CT$4)/1000)+((INDEX(STUDENT!$A$7:$FZ$26,$A34,MATCH(CU$3,STUDENT!$A$2:$FZ$2,0))*CU$4)/1000))*CT$5),0),0),0)</f>
        <v>0</v>
      </c>
      <c r="CX34" s="209">
        <f t="shared" si="149"/>
        <v>0</v>
      </c>
      <c r="CY34" s="32">
        <f t="shared" si="150"/>
        <v>0</v>
      </c>
      <c r="CZ34" s="32">
        <f t="shared" si="196"/>
        <v>0</v>
      </c>
      <c r="DA34" s="32">
        <f t="shared" si="197"/>
        <v>0</v>
      </c>
      <c r="DB34" s="32">
        <f t="shared" si="151"/>
        <v>0</v>
      </c>
      <c r="DC34" s="32">
        <f t="shared" si="165"/>
        <v>0</v>
      </c>
      <c r="DD34" s="32">
        <f t="shared" si="166"/>
        <v>0</v>
      </c>
      <c r="DE34" s="32">
        <f t="shared" si="167"/>
        <v>0</v>
      </c>
      <c r="DF34" s="32">
        <f t="shared" si="168"/>
        <v>0</v>
      </c>
      <c r="DG34" s="32">
        <f t="shared" si="169"/>
        <v>0</v>
      </c>
      <c r="DH34" s="32">
        <f t="shared" si="170"/>
        <v>0</v>
      </c>
      <c r="DI34" s="32">
        <f t="shared" si="171"/>
        <v>0</v>
      </c>
      <c r="DJ34" s="32">
        <f t="shared" si="172"/>
        <v>0</v>
      </c>
      <c r="DK34" s="32">
        <f t="shared" si="173"/>
        <v>0</v>
      </c>
      <c r="DL34" s="32">
        <f t="shared" si="174"/>
        <v>0</v>
      </c>
      <c r="DM34" s="32">
        <f t="shared" si="175"/>
        <v>0</v>
      </c>
      <c r="DN34" s="32">
        <f t="shared" si="176"/>
        <v>0</v>
      </c>
      <c r="DO34" s="32">
        <f t="shared" si="177"/>
        <v>0</v>
      </c>
      <c r="DP34" s="32">
        <f t="shared" si="178"/>
        <v>0</v>
      </c>
      <c r="DQ34" s="32">
        <f t="shared" si="179"/>
        <v>0</v>
      </c>
      <c r="DR34" s="32">
        <f t="shared" si="180"/>
        <v>0</v>
      </c>
      <c r="DS34" s="32">
        <f t="shared" si="181"/>
        <v>0</v>
      </c>
      <c r="DT34" s="32">
        <f t="shared" si="182"/>
        <v>0</v>
      </c>
      <c r="DU34" s="32">
        <f t="shared" si="183"/>
        <v>0</v>
      </c>
      <c r="DV34" s="32">
        <f t="shared" si="184"/>
        <v>0</v>
      </c>
      <c r="DW34" s="32">
        <f t="shared" si="185"/>
        <v>0</v>
      </c>
      <c r="DX34" s="32">
        <f t="shared" si="186"/>
        <v>0</v>
      </c>
      <c r="DY34" s="32">
        <f t="shared" si="187"/>
        <v>0</v>
      </c>
      <c r="DZ34" s="32">
        <f t="shared" si="188"/>
        <v>0</v>
      </c>
      <c r="EA34" s="32">
        <f t="shared" si="189"/>
        <v>0</v>
      </c>
      <c r="EB34" s="32">
        <f t="shared" si="190"/>
        <v>0</v>
      </c>
      <c r="EC34" s="32">
        <f t="shared" si="191"/>
        <v>0</v>
      </c>
      <c r="ED34" s="32">
        <f t="shared" si="192"/>
        <v>0</v>
      </c>
      <c r="EE34" s="32">
        <f t="shared" si="193"/>
        <v>0</v>
      </c>
      <c r="EF34" s="32">
        <f t="shared" si="194"/>
        <v>0</v>
      </c>
      <c r="EG34" s="32">
        <f t="shared" si="195"/>
        <v>0</v>
      </c>
      <c r="EH34" s="32">
        <f t="shared" si="164"/>
        <v>0</v>
      </c>
      <c r="EI34" s="32">
        <f t="shared" ca="1" si="152"/>
        <v>0</v>
      </c>
      <c r="EJ34" s="32">
        <f t="shared" ca="1" si="153"/>
        <v>0</v>
      </c>
      <c r="EK34" s="32">
        <f t="shared" ca="1" si="154"/>
        <v>0</v>
      </c>
      <c r="EL34" s="32">
        <f t="shared" ca="1" si="155"/>
        <v>0</v>
      </c>
      <c r="EM34" s="32">
        <f t="shared" ca="1" si="156"/>
        <v>0</v>
      </c>
      <c r="EN34" s="32">
        <f t="shared" ca="1" si="157"/>
        <v>0</v>
      </c>
      <c r="EO34" s="32">
        <f t="shared" ca="1" si="158"/>
        <v>0</v>
      </c>
      <c r="EP34" s="32">
        <f t="shared" ca="1" si="159"/>
        <v>0</v>
      </c>
      <c r="EQ34" s="32">
        <f t="shared" ca="1" si="160"/>
        <v>0</v>
      </c>
      <c r="ER34" s="32">
        <f t="shared" ca="1" si="163"/>
        <v>0</v>
      </c>
      <c r="ES34" s="32">
        <f t="shared" ca="1" si="161"/>
        <v>0</v>
      </c>
      <c r="ET34" s="32">
        <f t="shared" ca="1" si="162"/>
        <v>0</v>
      </c>
    </row>
    <row r="35" spans="1:150" ht="20.100000000000001" customHeight="1"/>
    <row r="36" spans="1:150" ht="20.100000000000001" customHeight="1"/>
    <row r="37" spans="1:150" ht="20.100000000000001" customHeight="1"/>
    <row r="38" spans="1:150" ht="20.100000000000001" customHeight="1"/>
    <row r="39" spans="1:150" ht="20.100000000000001" customHeight="1"/>
  </sheetData>
  <sheetProtection password="F8D0" sheet="1" objects="1" scenarios="1"/>
  <mergeCells count="138">
    <mergeCell ref="CL5:CM5"/>
    <mergeCell ref="CT5:CU5"/>
    <mergeCell ref="R5:S5"/>
    <mergeCell ref="Z5:AA5"/>
    <mergeCell ref="AH5:AI5"/>
    <mergeCell ref="AP5:AQ5"/>
    <mergeCell ref="AX5:AY5"/>
    <mergeCell ref="BF5:BG5"/>
    <mergeCell ref="BN5:BO5"/>
    <mergeCell ref="BV5:BW5"/>
    <mergeCell ref="CD5:CE5"/>
    <mergeCell ref="N11:U11"/>
    <mergeCell ref="N12:P13"/>
    <mergeCell ref="Q12:U12"/>
    <mergeCell ref="Q13:S13"/>
    <mergeCell ref="T13:T14"/>
    <mergeCell ref="U13:U14"/>
    <mergeCell ref="F11:M11"/>
    <mergeCell ref="B11:B14"/>
    <mergeCell ref="A11:A14"/>
    <mergeCell ref="I13:K13"/>
    <mergeCell ref="L13:L14"/>
    <mergeCell ref="M13:M14"/>
    <mergeCell ref="F12:H13"/>
    <mergeCell ref="I12:M12"/>
    <mergeCell ref="C11:E12"/>
    <mergeCell ref="C13:C14"/>
    <mergeCell ref="D13:D14"/>
    <mergeCell ref="E13:E14"/>
    <mergeCell ref="BJ11:BQ11"/>
    <mergeCell ref="BR11:BY11"/>
    <mergeCell ref="BZ11:CG11"/>
    <mergeCell ref="CH11:CO11"/>
    <mergeCell ref="CP11:CW11"/>
    <mergeCell ref="V11:AC11"/>
    <mergeCell ref="AD11:AK11"/>
    <mergeCell ref="AL11:AS11"/>
    <mergeCell ref="AT11:BA11"/>
    <mergeCell ref="BB11:BI11"/>
    <mergeCell ref="V12:X13"/>
    <mergeCell ref="Y12:AC12"/>
    <mergeCell ref="AD12:AF13"/>
    <mergeCell ref="AG12:AK12"/>
    <mergeCell ref="AL12:AN13"/>
    <mergeCell ref="Y13:AA13"/>
    <mergeCell ref="AB13:AB14"/>
    <mergeCell ref="AC13:AC14"/>
    <mergeCell ref="AG13:AI13"/>
    <mergeCell ref="AJ13:AJ14"/>
    <mergeCell ref="AK13:AK14"/>
    <mergeCell ref="AO12:AS12"/>
    <mergeCell ref="AT12:AV13"/>
    <mergeCell ref="AW12:BA12"/>
    <mergeCell ref="BB12:BD13"/>
    <mergeCell ref="BE12:BI12"/>
    <mergeCell ref="AO13:AQ13"/>
    <mergeCell ref="AR13:AR14"/>
    <mergeCell ref="AS13:AS14"/>
    <mergeCell ref="AW13:AY13"/>
    <mergeCell ref="AZ13:AZ14"/>
    <mergeCell ref="BA13:BA14"/>
    <mergeCell ref="BE13:BG13"/>
    <mergeCell ref="BH13:BH14"/>
    <mergeCell ref="BI13:BI14"/>
    <mergeCell ref="BJ12:BL13"/>
    <mergeCell ref="BM12:BQ12"/>
    <mergeCell ref="BR12:BT13"/>
    <mergeCell ref="BU12:BY12"/>
    <mergeCell ref="BZ12:CB13"/>
    <mergeCell ref="BM13:BO13"/>
    <mergeCell ref="BP13:BP14"/>
    <mergeCell ref="BQ13:BQ14"/>
    <mergeCell ref="BU13:BW13"/>
    <mergeCell ref="BX13:BX14"/>
    <mergeCell ref="BY13:BY14"/>
    <mergeCell ref="CC12:CG12"/>
    <mergeCell ref="CH12:CJ13"/>
    <mergeCell ref="CK12:CO12"/>
    <mergeCell ref="CP12:CR13"/>
    <mergeCell ref="CS12:CW12"/>
    <mergeCell ref="CC13:CE13"/>
    <mergeCell ref="CF13:CF14"/>
    <mergeCell ref="CG13:CG14"/>
    <mergeCell ref="CK13:CM13"/>
    <mergeCell ref="CN13:CN14"/>
    <mergeCell ref="CO13:CO14"/>
    <mergeCell ref="CS13:CU13"/>
    <mergeCell ref="CV13:CV14"/>
    <mergeCell ref="CW13:CW14"/>
    <mergeCell ref="X1:Y1"/>
    <mergeCell ref="Z1:AA1"/>
    <mergeCell ref="AB1:AB2"/>
    <mergeCell ref="AE1:AE2"/>
    <mergeCell ref="AF1:AG1"/>
    <mergeCell ref="G1:G2"/>
    <mergeCell ref="P1:Q1"/>
    <mergeCell ref="R1:S1"/>
    <mergeCell ref="T1:T2"/>
    <mergeCell ref="W1:W2"/>
    <mergeCell ref="H1:I1"/>
    <mergeCell ref="J1:K1"/>
    <mergeCell ref="O1:O2"/>
    <mergeCell ref="L1:L2"/>
    <mergeCell ref="BK1:BK2"/>
    <mergeCell ref="AR1:AR2"/>
    <mergeCell ref="AU1:AU2"/>
    <mergeCell ref="AV1:AW1"/>
    <mergeCell ref="AX1:AY1"/>
    <mergeCell ref="AZ1:AZ2"/>
    <mergeCell ref="AH1:AI1"/>
    <mergeCell ref="AJ1:AJ2"/>
    <mergeCell ref="AM1:AM2"/>
    <mergeCell ref="AN1:AO1"/>
    <mergeCell ref="AP1:AQ1"/>
    <mergeCell ref="J5:K5"/>
    <mergeCell ref="CQ1:CQ2"/>
    <mergeCell ref="CR1:CS1"/>
    <mergeCell ref="CT1:CU1"/>
    <mergeCell ref="CV1:CV2"/>
    <mergeCell ref="CF1:CF2"/>
    <mergeCell ref="CI1:CI2"/>
    <mergeCell ref="CJ1:CK1"/>
    <mergeCell ref="CL1:CM1"/>
    <mergeCell ref="CN1:CN2"/>
    <mergeCell ref="BV1:BW1"/>
    <mergeCell ref="BX1:BX2"/>
    <mergeCell ref="CA1:CA2"/>
    <mergeCell ref="CB1:CC1"/>
    <mergeCell ref="CD1:CE1"/>
    <mergeCell ref="BL1:BM1"/>
    <mergeCell ref="BN1:BO1"/>
    <mergeCell ref="BP1:BP2"/>
    <mergeCell ref="BS1:BS2"/>
    <mergeCell ref="BT1:BU1"/>
    <mergeCell ref="BC1:BC2"/>
    <mergeCell ref="BD1:BE1"/>
    <mergeCell ref="BF1:BG1"/>
    <mergeCell ref="BH1:BH2"/>
  </mergeCells>
  <conditionalFormatting sqref="N15:U34">
    <cfRule type="cellIs" dxfId="82" priority="12" operator="equal">
      <formula>0</formula>
    </cfRule>
  </conditionalFormatting>
  <conditionalFormatting sqref="CX15:CX34">
    <cfRule type="cellIs" dxfId="81" priority="16" operator="equal">
      <formula>0</formula>
    </cfRule>
  </conditionalFormatting>
  <conditionalFormatting sqref="F15:M34">
    <cfRule type="cellIs" dxfId="80" priority="13" operator="equal">
      <formula>0</formula>
    </cfRule>
  </conditionalFormatting>
  <conditionalFormatting sqref="V15:AC34">
    <cfRule type="cellIs" dxfId="79" priority="11" operator="equal">
      <formula>0</formula>
    </cfRule>
  </conditionalFormatting>
  <conditionalFormatting sqref="AD15:AK34">
    <cfRule type="cellIs" dxfId="78" priority="10" operator="equal">
      <formula>0</formula>
    </cfRule>
  </conditionalFormatting>
  <conditionalFormatting sqref="AL15:AS34">
    <cfRule type="cellIs" dxfId="77" priority="9" operator="equal">
      <formula>0</formula>
    </cfRule>
  </conditionalFormatting>
  <conditionalFormatting sqref="AT15:BA34">
    <cfRule type="cellIs" dxfId="76" priority="8" operator="equal">
      <formula>0</formula>
    </cfRule>
  </conditionalFormatting>
  <conditionalFormatting sqref="BB15:BI34">
    <cfRule type="cellIs" dxfId="75" priority="7" operator="equal">
      <formula>0</formula>
    </cfRule>
  </conditionalFormatting>
  <conditionalFormatting sqref="BJ15:BQ34">
    <cfRule type="cellIs" dxfId="74" priority="6" operator="equal">
      <formula>0</formula>
    </cfRule>
  </conditionalFormatting>
  <conditionalFormatting sqref="BR15:BY34">
    <cfRule type="cellIs" dxfId="73" priority="5" operator="equal">
      <formula>0</formula>
    </cfRule>
  </conditionalFormatting>
  <conditionalFormatting sqref="BZ15:CG34">
    <cfRule type="cellIs" dxfId="72" priority="4" operator="equal">
      <formula>0</formula>
    </cfRule>
  </conditionalFormatting>
  <conditionalFormatting sqref="CH15:CO34">
    <cfRule type="cellIs" dxfId="71" priority="3" operator="equal">
      <formula>0</formula>
    </cfRule>
  </conditionalFormatting>
  <conditionalFormatting sqref="CP15:CW34">
    <cfRule type="cellIs" dxfId="70" priority="2" operator="equal">
      <formula>0</formula>
    </cfRule>
  </conditionalFormatting>
  <conditionalFormatting sqref="A15:CW34">
    <cfRule type="expression" dxfId="69" priority="1">
      <formula>$A15=0</formula>
    </cfRule>
  </conditionalFormatting>
  <pageMargins left="0" right="0" top="0" bottom="0" header="0" footer="0"/>
  <pageSetup paperSize="9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Y56"/>
  <sheetViews>
    <sheetView view="pageBreakPreview" topLeftCell="A13" zoomScaleNormal="100" zoomScaleSheetLayoutView="100" workbookViewId="0">
      <selection activeCell="B5" sqref="B5:O5"/>
    </sheetView>
  </sheetViews>
  <sheetFormatPr defaultRowHeight="15"/>
  <cols>
    <col min="1" max="1" width="5.7109375" style="31" customWidth="1"/>
    <col min="2" max="11" width="4.7109375" style="31" customWidth="1"/>
    <col min="12" max="13" width="6.7109375" style="31" customWidth="1"/>
    <col min="14" max="15" width="5.7109375" style="31" customWidth="1"/>
    <col min="16" max="24" width="5.28515625" style="31" customWidth="1"/>
    <col min="25" max="29" width="9.140625" style="31" hidden="1" customWidth="1"/>
    <col min="30" max="50" width="5.7109375" style="31" hidden="1" customWidth="1"/>
    <col min="51" max="77" width="5.7109375" style="32" customWidth="1"/>
    <col min="78" max="16384" width="9.140625" style="31"/>
  </cols>
  <sheetData>
    <row r="1" spans="1:50" ht="17.100000000000001" customHeight="1">
      <c r="A1" s="586" t="s">
        <v>17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8"/>
      <c r="Y1" s="30">
        <f>LEN(U2)</f>
        <v>0</v>
      </c>
      <c r="Z1" s="30">
        <f>IF(AC6=4,VLOOKUP(U3,Y2:Z13,2,0)*100,0)</f>
        <v>0</v>
      </c>
      <c r="AA1" s="31">
        <f>IF(AC6=4,VLOOKUP(U3,Y2:Z13,2,0)*10,0)</f>
        <v>0</v>
      </c>
      <c r="AB1" s="31">
        <f>IF(AC6=4,INDEX(COOK!B8:BJ32,MATCH(E2,COOK!$B$8:$B$32,0),MATCH(U3,COOK!B7:BJ7,0)),0)</f>
        <v>0</v>
      </c>
    </row>
    <row r="2" spans="1:50" ht="17.45" customHeight="1">
      <c r="A2" s="540" t="s">
        <v>33</v>
      </c>
      <c r="B2" s="541"/>
      <c r="C2" s="541"/>
      <c r="D2" s="541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3"/>
      <c r="R2" s="540" t="s">
        <v>36</v>
      </c>
      <c r="S2" s="541"/>
      <c r="T2" s="541"/>
      <c r="U2" s="546" t="str">
        <f>IF(LEN(E2)&gt;=3,VLOOKUP($E$2,SCHOOL!E7:F26,2,0),"")</f>
        <v/>
      </c>
      <c r="V2" s="546"/>
      <c r="W2" s="546"/>
      <c r="X2" s="547"/>
      <c r="Y2" s="33" t="str">
        <f>IF($Y$1&gt;=10,COOK!C$6,"")</f>
        <v/>
      </c>
      <c r="Z2" s="34">
        <v>1</v>
      </c>
      <c r="AA2" s="33"/>
      <c r="AB2" s="33"/>
      <c r="AC2" s="31">
        <f>IF(LEN(E2)&gt;=3,1,0)</f>
        <v>0</v>
      </c>
    </row>
    <row r="3" spans="1:50" ht="17.45" customHeight="1">
      <c r="A3" s="540" t="s">
        <v>34</v>
      </c>
      <c r="B3" s="541"/>
      <c r="C3" s="541"/>
      <c r="D3" s="541"/>
      <c r="E3" s="541"/>
      <c r="F3" s="544" t="str">
        <f>IF(LEN(U2)&gt;=10,SCHOOL!F3,"")</f>
        <v/>
      </c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5"/>
      <c r="R3" s="540" t="s">
        <v>35</v>
      </c>
      <c r="S3" s="541"/>
      <c r="T3" s="541"/>
      <c r="U3" s="548"/>
      <c r="V3" s="548"/>
      <c r="W3" s="548"/>
      <c r="X3" s="549"/>
      <c r="Y3" s="33" t="str">
        <f>IF($Y$1&gt;=10,COOK!G$6,"")</f>
        <v/>
      </c>
      <c r="Z3" s="34">
        <v>2</v>
      </c>
      <c r="AA3" s="33"/>
      <c r="AB3" s="33"/>
      <c r="AC3" s="31">
        <f>IF(LEN(U2)&gt;=10,1,0)</f>
        <v>0</v>
      </c>
    </row>
    <row r="4" spans="1:50" ht="17.45" customHeight="1">
      <c r="A4" s="35" t="s">
        <v>37</v>
      </c>
      <c r="B4" s="589" t="s">
        <v>0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 t="s">
        <v>23</v>
      </c>
      <c r="Q4" s="589"/>
      <c r="R4" s="589"/>
      <c r="S4" s="589" t="s">
        <v>24</v>
      </c>
      <c r="T4" s="589"/>
      <c r="U4" s="589"/>
      <c r="V4" s="589" t="s">
        <v>1</v>
      </c>
      <c r="W4" s="589"/>
      <c r="X4" s="589"/>
      <c r="Y4" s="33" t="str">
        <f>IF($Y$1&gt;=10,COOK!K$6,"")</f>
        <v/>
      </c>
      <c r="Z4" s="34">
        <v>3</v>
      </c>
      <c r="AA4" s="33"/>
      <c r="AB4" s="33"/>
      <c r="AC4" s="31">
        <f>IF(LEN(F3)&gt;=2,1,0)</f>
        <v>0</v>
      </c>
      <c r="AD4" s="35" t="s">
        <v>37</v>
      </c>
      <c r="AE4" s="586" t="s">
        <v>0</v>
      </c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8"/>
      <c r="AS4" s="589" t="s">
        <v>23</v>
      </c>
      <c r="AT4" s="589"/>
      <c r="AU4" s="589"/>
      <c r="AV4" s="589" t="s">
        <v>24</v>
      </c>
      <c r="AW4" s="589"/>
      <c r="AX4" s="589"/>
    </row>
    <row r="5" spans="1:50" ht="17.45" customHeight="1">
      <c r="A5" s="36">
        <v>1</v>
      </c>
      <c r="B5" s="581" t="s">
        <v>2</v>
      </c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3">
        <f>IFERROR(IF($AC$6=4,INDEX(STUDENT!$B$7:$FZ$26,MATCH($E$2,STUDENT!$B$7:$B$26,0),MATCH(AT5,STUDENT!$B$2:$FZ$2,0)),0),0)</f>
        <v>0</v>
      </c>
      <c r="Q5" s="583"/>
      <c r="R5" s="583"/>
      <c r="S5" s="583">
        <f>IFERROR(IF($AC$6=4,INDEX(STUDENT!$B$7:$FZ$26,MATCH($E$2,STUDENT!$B$7:$B$26,0),MATCH(AW5,STUDENT!$B$2:$FZ$2,0)),0),0)</f>
        <v>0</v>
      </c>
      <c r="T5" s="583"/>
      <c r="U5" s="583"/>
      <c r="V5" s="583">
        <f>IF(P5&gt;=S5,P5,IF(P5&lt;S5,S5,0))</f>
        <v>0</v>
      </c>
      <c r="W5" s="583"/>
      <c r="X5" s="583"/>
      <c r="Y5" s="33" t="str">
        <f>IF($Y$1&gt;=10,COOK!O$6,"")</f>
        <v/>
      </c>
      <c r="Z5" s="34">
        <v>4</v>
      </c>
      <c r="AA5" s="33"/>
      <c r="AB5" s="33"/>
      <c r="AC5" s="31">
        <f>IF(LEN(U3)&gt;=3,1,0)</f>
        <v>0</v>
      </c>
      <c r="AD5" s="36">
        <v>1</v>
      </c>
      <c r="AE5" s="591" t="s">
        <v>2</v>
      </c>
      <c r="AF5" s="592"/>
      <c r="AG5" s="592"/>
      <c r="AH5" s="592"/>
      <c r="AI5" s="592"/>
      <c r="AJ5" s="592"/>
      <c r="AK5" s="592"/>
      <c r="AL5" s="592"/>
      <c r="AM5" s="592"/>
      <c r="AN5" s="592"/>
      <c r="AO5" s="592"/>
      <c r="AP5" s="592"/>
      <c r="AQ5" s="592"/>
      <c r="AR5" s="593"/>
      <c r="AS5" s="37">
        <v>11</v>
      </c>
      <c r="AT5" s="38">
        <f>AS5+$Z$1</f>
        <v>11</v>
      </c>
      <c r="AU5" s="39"/>
      <c r="AV5" s="37">
        <v>12</v>
      </c>
      <c r="AW5" s="38">
        <f t="shared" ref="AW5:AW22" si="0">AV5+$Z$1</f>
        <v>12</v>
      </c>
      <c r="AX5" s="39"/>
    </row>
    <row r="6" spans="1:50" ht="17.45" customHeight="1">
      <c r="A6" s="36">
        <v>2</v>
      </c>
      <c r="B6" s="581" t="s">
        <v>3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3">
        <f>IFERROR(IF($AC$6=4,INDEX(STUDENT!$B$7:$FZ$26,MATCH($E$2,STUDENT!$B$7:$B$26,0),MATCH(AT6,STUDENT!$B$2:$FZ$2,0)),0),0)</f>
        <v>0</v>
      </c>
      <c r="Q6" s="583"/>
      <c r="R6" s="583"/>
      <c r="S6" s="583">
        <f>IFERROR(IF($AC$6=4,INDEX(STUDENT!$B$7:$FZ$26,MATCH($E$2,STUDENT!$B$7:$B$26,0),MATCH(AW6,STUDENT!$B$2:$FZ$2,0)),0),0)</f>
        <v>0</v>
      </c>
      <c r="T6" s="583"/>
      <c r="U6" s="583"/>
      <c r="V6" s="583">
        <f>P6+S6</f>
        <v>0</v>
      </c>
      <c r="W6" s="583"/>
      <c r="X6" s="583"/>
      <c r="Y6" s="33" t="str">
        <f>IF($Y$1&gt;=10,COOK!S$6,"")</f>
        <v/>
      </c>
      <c r="Z6" s="34">
        <v>5</v>
      </c>
      <c r="AA6" s="33"/>
      <c r="AB6" s="33"/>
      <c r="AC6" s="31">
        <f>SUM(AC2:AC5)</f>
        <v>0</v>
      </c>
      <c r="AD6" s="36">
        <v>2</v>
      </c>
      <c r="AE6" s="591" t="s">
        <v>3</v>
      </c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3"/>
      <c r="AS6" s="37">
        <v>13</v>
      </c>
      <c r="AT6" s="38">
        <f t="shared" ref="AT6:AT22" si="1">AS6+$Z$1</f>
        <v>13</v>
      </c>
      <c r="AU6" s="39"/>
      <c r="AV6" s="37">
        <v>14</v>
      </c>
      <c r="AW6" s="38">
        <f t="shared" si="0"/>
        <v>14</v>
      </c>
      <c r="AX6" s="39"/>
    </row>
    <row r="7" spans="1:50" ht="17.45" customHeight="1">
      <c r="A7" s="36">
        <v>3</v>
      </c>
      <c r="B7" s="581" t="s">
        <v>4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3">
        <f>IFERROR(IF($AC$6=4,INDEX(STUDENT!$B$7:$FZ$26,MATCH($E$2,STUDENT!$B$7:$B$26,0),MATCH(AT7,STUDENT!$B$2:$FZ$2,0)),0),0)</f>
        <v>0</v>
      </c>
      <c r="Q7" s="583"/>
      <c r="R7" s="583"/>
      <c r="S7" s="583">
        <f>IFERROR(IF($AC$6=4,INDEX(STUDENT!$B$7:$FZ$26,MATCH($E$2,STUDENT!$B$7:$B$26,0),MATCH(AW7,STUDENT!$B$2:$FZ$2,0)),0),0)</f>
        <v>0</v>
      </c>
      <c r="T7" s="583"/>
      <c r="U7" s="583"/>
      <c r="V7" s="583">
        <f t="shared" ref="V7:V49" si="2">P7+S7</f>
        <v>0</v>
      </c>
      <c r="W7" s="583"/>
      <c r="X7" s="583"/>
      <c r="Y7" s="33" t="str">
        <f>IF($Y$1&gt;=10,COOK!W$6,"")</f>
        <v/>
      </c>
      <c r="Z7" s="34">
        <v>6</v>
      </c>
      <c r="AA7" s="33"/>
      <c r="AB7" s="33"/>
      <c r="AD7" s="36">
        <v>3</v>
      </c>
      <c r="AE7" s="591" t="s">
        <v>4</v>
      </c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3"/>
      <c r="AS7" s="37">
        <v>15</v>
      </c>
      <c r="AT7" s="38">
        <f t="shared" si="1"/>
        <v>15</v>
      </c>
      <c r="AU7" s="39"/>
      <c r="AV7" s="37">
        <v>16</v>
      </c>
      <c r="AW7" s="38">
        <f t="shared" si="0"/>
        <v>16</v>
      </c>
      <c r="AX7" s="39"/>
    </row>
    <row r="8" spans="1:50" ht="17.45" customHeight="1">
      <c r="A8" s="565">
        <v>4</v>
      </c>
      <c r="B8" s="564" t="s">
        <v>19</v>
      </c>
      <c r="C8" s="564"/>
      <c r="D8" s="564"/>
      <c r="E8" s="564"/>
      <c r="F8" s="564"/>
      <c r="G8" s="564"/>
      <c r="H8" s="564"/>
      <c r="I8" s="564"/>
      <c r="J8" s="564"/>
      <c r="K8" s="564"/>
      <c r="L8" s="590" t="s">
        <v>18</v>
      </c>
      <c r="M8" s="590"/>
      <c r="N8" s="563" t="s">
        <v>5</v>
      </c>
      <c r="O8" s="563"/>
      <c r="P8" s="582">
        <f>IFERROR(IF($AC$6=4,INDEX(MDM!$E$9:$GT$28,MATCH($E$2,MDM!$E$9:$E$28,0),MATCH(AT8,MDM!$E$8:$GT$8,0)),0),0)</f>
        <v>0</v>
      </c>
      <c r="Q8" s="582"/>
      <c r="R8" s="582"/>
      <c r="S8" s="582">
        <f>IFERROR(IF($AC$6=4,INDEX(MDM!$E$9:$GT$28,MATCH($E$2,MDM!$E$9:$E$28,0),MATCH(AW8,MDM!$E$8:$GT$8,0)),0),0)</f>
        <v>0</v>
      </c>
      <c r="T8" s="582"/>
      <c r="U8" s="582"/>
      <c r="V8" s="580">
        <f t="shared" si="2"/>
        <v>0</v>
      </c>
      <c r="W8" s="580"/>
      <c r="X8" s="580"/>
      <c r="Y8" s="33" t="str">
        <f>IF($Y$1&gt;=10,COOK!AA$6,"")</f>
        <v/>
      </c>
      <c r="Z8" s="34">
        <v>7</v>
      </c>
      <c r="AA8" s="33"/>
      <c r="AB8" s="33"/>
      <c r="AD8" s="594">
        <v>4</v>
      </c>
      <c r="AE8" s="597" t="s">
        <v>19</v>
      </c>
      <c r="AF8" s="598"/>
      <c r="AG8" s="598"/>
      <c r="AH8" s="598"/>
      <c r="AI8" s="598"/>
      <c r="AJ8" s="598"/>
      <c r="AK8" s="598"/>
      <c r="AL8" s="598"/>
      <c r="AM8" s="598"/>
      <c r="AN8" s="599"/>
      <c r="AO8" s="597" t="s">
        <v>18</v>
      </c>
      <c r="AP8" s="599"/>
      <c r="AQ8" s="606" t="s">
        <v>5</v>
      </c>
      <c r="AR8" s="607"/>
      <c r="AS8" s="40">
        <v>11</v>
      </c>
      <c r="AT8" s="38">
        <f t="shared" si="1"/>
        <v>11</v>
      </c>
      <c r="AU8" s="41"/>
      <c r="AV8" s="40">
        <v>13</v>
      </c>
      <c r="AW8" s="38">
        <f t="shared" si="0"/>
        <v>13</v>
      </c>
      <c r="AX8" s="41"/>
    </row>
    <row r="9" spans="1:50" ht="17.45" customHeight="1">
      <c r="A9" s="565"/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90"/>
      <c r="M9" s="590"/>
      <c r="N9" s="563" t="s">
        <v>6</v>
      </c>
      <c r="O9" s="563"/>
      <c r="P9" s="580">
        <f>IFERROR(IF($AC$6=4,INDEX(MDM!$E$9:$GT$28,MATCH($E$2,MDM!$E$9:$E$28,0),MATCH(AT9,MDM!$E$8:$GT$8,0)),0),0)</f>
        <v>0</v>
      </c>
      <c r="Q9" s="580"/>
      <c r="R9" s="580"/>
      <c r="S9" s="580">
        <f>IFERROR(IF($AC$6=4,INDEX(MDM!$E$9:$GT$28,MATCH($E$2,MDM!$E$9:$E$28,0),MATCH(AW9,MDM!$E$8:$GT$8,0)),0),0)</f>
        <v>0</v>
      </c>
      <c r="T9" s="580"/>
      <c r="U9" s="580"/>
      <c r="V9" s="580">
        <f t="shared" si="2"/>
        <v>0</v>
      </c>
      <c r="W9" s="580"/>
      <c r="X9" s="580"/>
      <c r="Y9" s="33" t="str">
        <f>IF($Y$1&gt;=10,COOK!AE$6,"")</f>
        <v/>
      </c>
      <c r="Z9" s="34">
        <v>8</v>
      </c>
      <c r="AA9" s="33"/>
      <c r="AB9" s="33"/>
      <c r="AD9" s="595"/>
      <c r="AE9" s="600"/>
      <c r="AF9" s="601"/>
      <c r="AG9" s="601"/>
      <c r="AH9" s="601"/>
      <c r="AI9" s="601"/>
      <c r="AJ9" s="601"/>
      <c r="AK9" s="601"/>
      <c r="AL9" s="601"/>
      <c r="AM9" s="601"/>
      <c r="AN9" s="602"/>
      <c r="AO9" s="603"/>
      <c r="AP9" s="605"/>
      <c r="AQ9" s="606" t="s">
        <v>6</v>
      </c>
      <c r="AR9" s="607"/>
      <c r="AS9" s="40">
        <v>12</v>
      </c>
      <c r="AT9" s="38">
        <f t="shared" si="1"/>
        <v>12</v>
      </c>
      <c r="AU9" s="41"/>
      <c r="AV9" s="40">
        <v>14</v>
      </c>
      <c r="AW9" s="38">
        <f t="shared" si="0"/>
        <v>14</v>
      </c>
      <c r="AX9" s="41"/>
    </row>
    <row r="10" spans="1:50" ht="17.45" customHeight="1">
      <c r="A10" s="565"/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90" t="s">
        <v>20</v>
      </c>
      <c r="M10" s="590"/>
      <c r="N10" s="563" t="s">
        <v>7</v>
      </c>
      <c r="O10" s="563"/>
      <c r="P10" s="580">
        <f>IFERROR(IF($AC$6=4,INDEX(DAL!$E$9:$KN$28,MATCH($E$2,DAL!$E$9:$E$28,0),MATCH(AT10,DAL!$E$8:$KN$8,0)),0),0)</f>
        <v>0</v>
      </c>
      <c r="Q10" s="580"/>
      <c r="R10" s="580"/>
      <c r="S10" s="580">
        <f>IFERROR(IF($AC$6=4,INDEX(DAL!$E$9:$KN$28,MATCH($E$2,DAL!$E$9:$E$28,0),MATCH(AW10,DAL!$E$8:$KN$8,0)),0),0)</f>
        <v>0</v>
      </c>
      <c r="T10" s="580"/>
      <c r="U10" s="580"/>
      <c r="V10" s="580">
        <f t="shared" si="2"/>
        <v>0</v>
      </c>
      <c r="W10" s="580"/>
      <c r="X10" s="580"/>
      <c r="Y10" s="33" t="str">
        <f>IF($Y$1&gt;=10,COOK!AI$6,"")</f>
        <v/>
      </c>
      <c r="Z10" s="34">
        <v>9</v>
      </c>
      <c r="AA10" s="33"/>
      <c r="AB10" s="33"/>
      <c r="AD10" s="595"/>
      <c r="AE10" s="600"/>
      <c r="AF10" s="601"/>
      <c r="AG10" s="601"/>
      <c r="AH10" s="601"/>
      <c r="AI10" s="601"/>
      <c r="AJ10" s="601"/>
      <c r="AK10" s="601"/>
      <c r="AL10" s="601"/>
      <c r="AM10" s="601"/>
      <c r="AN10" s="602"/>
      <c r="AO10" s="597" t="s">
        <v>20</v>
      </c>
      <c r="AP10" s="599"/>
      <c r="AQ10" s="606" t="s">
        <v>7</v>
      </c>
      <c r="AR10" s="607"/>
      <c r="AS10" s="40">
        <v>11</v>
      </c>
      <c r="AT10" s="38">
        <f t="shared" si="1"/>
        <v>11</v>
      </c>
      <c r="AU10" s="41"/>
      <c r="AV10" s="40">
        <v>14</v>
      </c>
      <c r="AW10" s="38">
        <f t="shared" si="0"/>
        <v>14</v>
      </c>
      <c r="AX10" s="41"/>
    </row>
    <row r="11" spans="1:50" ht="17.45" customHeight="1">
      <c r="A11" s="565"/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90"/>
      <c r="M11" s="590"/>
      <c r="N11" s="563" t="s">
        <v>8</v>
      </c>
      <c r="O11" s="563"/>
      <c r="P11" s="580">
        <f>IFERROR(IF($AC$6=4,INDEX(DAL!$E$9:$KN$28,MATCH($E$2,DAL!$E$9:$E$28,0),MATCH(AT11,DAL!$E$8:$KN$8,0)),0),0)</f>
        <v>0</v>
      </c>
      <c r="Q11" s="580"/>
      <c r="R11" s="580"/>
      <c r="S11" s="580">
        <f>IFERROR(IF($AC$6=4,INDEX(DAL!$E$9:$KN$28,MATCH($E$2,DAL!$E$9:$E$28,0),MATCH(AW11,DAL!$E$8:$KN$8,0)),0),0)</f>
        <v>0</v>
      </c>
      <c r="T11" s="580"/>
      <c r="U11" s="580"/>
      <c r="V11" s="580">
        <f t="shared" si="2"/>
        <v>0</v>
      </c>
      <c r="W11" s="580"/>
      <c r="X11" s="580"/>
      <c r="Y11" s="33" t="str">
        <f>IF($Y$1&gt;=10,COOK!AM$6,"")</f>
        <v/>
      </c>
      <c r="Z11" s="34">
        <v>10</v>
      </c>
      <c r="AA11" s="33"/>
      <c r="AB11" s="33"/>
      <c r="AD11" s="595"/>
      <c r="AE11" s="600"/>
      <c r="AF11" s="601"/>
      <c r="AG11" s="601"/>
      <c r="AH11" s="601"/>
      <c r="AI11" s="601"/>
      <c r="AJ11" s="601"/>
      <c r="AK11" s="601"/>
      <c r="AL11" s="601"/>
      <c r="AM11" s="601"/>
      <c r="AN11" s="602"/>
      <c r="AO11" s="600"/>
      <c r="AP11" s="602"/>
      <c r="AQ11" s="606" t="s">
        <v>8</v>
      </c>
      <c r="AR11" s="607"/>
      <c r="AS11" s="40">
        <v>12</v>
      </c>
      <c r="AT11" s="38">
        <f t="shared" si="1"/>
        <v>12</v>
      </c>
      <c r="AU11" s="41"/>
      <c r="AV11" s="40">
        <v>15</v>
      </c>
      <c r="AW11" s="38">
        <f t="shared" si="0"/>
        <v>15</v>
      </c>
      <c r="AX11" s="41"/>
    </row>
    <row r="12" spans="1:50" ht="17.45" customHeight="1">
      <c r="A12" s="565"/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90"/>
      <c r="M12" s="590"/>
      <c r="N12" s="563" t="s">
        <v>9</v>
      </c>
      <c r="O12" s="563"/>
      <c r="P12" s="580">
        <f>IFERROR(IF($AC$6=4,INDEX(DAL!$E$9:$KN$28,MATCH($E$2,DAL!$E$9:$E$28,0),MATCH(AT12,DAL!$E$8:$KN$8,0)),0),0)</f>
        <v>0</v>
      </c>
      <c r="Q12" s="580"/>
      <c r="R12" s="580"/>
      <c r="S12" s="580">
        <f>IFERROR(IF($AC$6=4,INDEX(DAL!$E$9:$KN$28,MATCH($E$2,DAL!$E$9:$E$28,0),MATCH(AW12,DAL!$E$8:$KN$8,0)),0),0)</f>
        <v>0</v>
      </c>
      <c r="T12" s="580"/>
      <c r="U12" s="580"/>
      <c r="V12" s="580">
        <f t="shared" si="2"/>
        <v>0</v>
      </c>
      <c r="W12" s="580"/>
      <c r="X12" s="580"/>
      <c r="Y12" s="33" t="str">
        <f>IF($Y$1&gt;=10,COOK!AQ$6,"")</f>
        <v/>
      </c>
      <c r="Z12" s="34">
        <v>11</v>
      </c>
      <c r="AA12" s="33"/>
      <c r="AB12" s="33"/>
      <c r="AD12" s="596"/>
      <c r="AE12" s="603"/>
      <c r="AF12" s="604"/>
      <c r="AG12" s="604"/>
      <c r="AH12" s="604"/>
      <c r="AI12" s="604"/>
      <c r="AJ12" s="604"/>
      <c r="AK12" s="604"/>
      <c r="AL12" s="604"/>
      <c r="AM12" s="604"/>
      <c r="AN12" s="605"/>
      <c r="AO12" s="603"/>
      <c r="AP12" s="605"/>
      <c r="AQ12" s="606" t="s">
        <v>9</v>
      </c>
      <c r="AR12" s="607"/>
      <c r="AS12" s="40">
        <v>13</v>
      </c>
      <c r="AT12" s="38">
        <f t="shared" si="1"/>
        <v>13</v>
      </c>
      <c r="AU12" s="41"/>
      <c r="AV12" s="40">
        <v>16</v>
      </c>
      <c r="AW12" s="38">
        <f t="shared" si="0"/>
        <v>16</v>
      </c>
      <c r="AX12" s="41"/>
    </row>
    <row r="13" spans="1:50" ht="17.45" customHeight="1">
      <c r="A13" s="565">
        <v>5</v>
      </c>
      <c r="B13" s="564" t="s">
        <v>21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84" t="s">
        <v>18</v>
      </c>
      <c r="M13" s="584"/>
      <c r="N13" s="579" t="s">
        <v>5</v>
      </c>
      <c r="O13" s="579"/>
      <c r="P13" s="585">
        <f>IFERROR(IF($AC$6=4,INDEX(MDM!$E$9:$EW$28,MATCH($E$2,MDM!$E$9:$E$28,0),MATCH(AT13,MDM!$E$4:$EW$4,0)),0),0)</f>
        <v>0</v>
      </c>
      <c r="Q13" s="585"/>
      <c r="R13" s="585"/>
      <c r="S13" s="585">
        <f>IFERROR(IF($AC$6=4,INDEX(MDM!$E$9:$EW$28,MATCH($E$2,MDM!$E$9:$E$28,0),MATCH(AW13,MDM!$E$4:$EW$4,0)),0),0)</f>
        <v>0</v>
      </c>
      <c r="T13" s="585"/>
      <c r="U13" s="585"/>
      <c r="V13" s="577">
        <f t="shared" si="2"/>
        <v>0</v>
      </c>
      <c r="W13" s="577"/>
      <c r="X13" s="577"/>
      <c r="Y13" s="33" t="str">
        <f>IF($Y$1&gt;=10,COOK!AU$6,"")</f>
        <v/>
      </c>
      <c r="Z13" s="34">
        <v>12</v>
      </c>
      <c r="AA13" s="33"/>
      <c r="AB13" s="33"/>
      <c r="AD13" s="594">
        <v>5</v>
      </c>
      <c r="AE13" s="597" t="s">
        <v>21</v>
      </c>
      <c r="AF13" s="598"/>
      <c r="AG13" s="598"/>
      <c r="AH13" s="598"/>
      <c r="AI13" s="598"/>
      <c r="AJ13" s="598"/>
      <c r="AK13" s="598"/>
      <c r="AL13" s="598"/>
      <c r="AM13" s="598"/>
      <c r="AN13" s="599"/>
      <c r="AO13" s="597" t="s">
        <v>18</v>
      </c>
      <c r="AP13" s="599"/>
      <c r="AQ13" s="606" t="s">
        <v>5</v>
      </c>
      <c r="AR13" s="607"/>
      <c r="AS13" s="40">
        <v>11</v>
      </c>
      <c r="AT13" s="38">
        <f t="shared" si="1"/>
        <v>11</v>
      </c>
      <c r="AU13" s="41"/>
      <c r="AV13" s="40">
        <v>13</v>
      </c>
      <c r="AW13" s="38">
        <f t="shared" si="0"/>
        <v>13</v>
      </c>
      <c r="AX13" s="41"/>
    </row>
    <row r="14" spans="1:50" ht="17.45" customHeight="1">
      <c r="A14" s="565"/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84"/>
      <c r="M14" s="584"/>
      <c r="N14" s="579" t="s">
        <v>6</v>
      </c>
      <c r="O14" s="579"/>
      <c r="P14" s="577">
        <f>IFERROR(IF($AC$6=4,INDEX(MDM!$E$9:$EW$28,MATCH($E$2,MDM!$E$9:$E$28,0),MATCH(AT14,MDM!$E$4:$EW$4,0)),0),0)</f>
        <v>0</v>
      </c>
      <c r="Q14" s="577"/>
      <c r="R14" s="577"/>
      <c r="S14" s="577">
        <f>IFERROR(IF($AC$6=4,INDEX(MDM!$E$9:$EW$28,MATCH($E$2,MDM!$E$9:$E$28,0),MATCH(AW14,MDM!$E$4:$EW$4,0)),0),0)</f>
        <v>0</v>
      </c>
      <c r="T14" s="577"/>
      <c r="U14" s="577"/>
      <c r="V14" s="577">
        <f t="shared" si="2"/>
        <v>0</v>
      </c>
      <c r="W14" s="577"/>
      <c r="X14" s="577"/>
      <c r="AD14" s="595"/>
      <c r="AE14" s="600"/>
      <c r="AF14" s="601"/>
      <c r="AG14" s="601"/>
      <c r="AH14" s="601"/>
      <c r="AI14" s="601"/>
      <c r="AJ14" s="601"/>
      <c r="AK14" s="601"/>
      <c r="AL14" s="601"/>
      <c r="AM14" s="601"/>
      <c r="AN14" s="602"/>
      <c r="AO14" s="603"/>
      <c r="AP14" s="605"/>
      <c r="AQ14" s="606" t="s">
        <v>6</v>
      </c>
      <c r="AR14" s="607"/>
      <c r="AS14" s="40">
        <v>12</v>
      </c>
      <c r="AT14" s="38">
        <f t="shared" si="1"/>
        <v>12</v>
      </c>
      <c r="AU14" s="41"/>
      <c r="AV14" s="40">
        <v>14</v>
      </c>
      <c r="AW14" s="38">
        <f t="shared" si="0"/>
        <v>14</v>
      </c>
      <c r="AX14" s="41"/>
    </row>
    <row r="15" spans="1:50" ht="17.45" customHeight="1">
      <c r="A15" s="565"/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84" t="s">
        <v>20</v>
      </c>
      <c r="M15" s="584"/>
      <c r="N15" s="579" t="s">
        <v>7</v>
      </c>
      <c r="O15" s="579"/>
      <c r="P15" s="577">
        <f>IFERROR(IF($AC$6=4,INDEX(DAL!$E$9:$HS$28,MATCH($E$2,DAL!$E$9:$E$28,0),MATCH(AT15,DAL!$E$4:$HS$4,0)),0),0)</f>
        <v>0</v>
      </c>
      <c r="Q15" s="577"/>
      <c r="R15" s="577"/>
      <c r="S15" s="577">
        <f>IFERROR(IF($AC$6=4,INDEX(DAL!$E$9:$HS$28,MATCH($E$2,DAL!$E$9:$E$28,0),MATCH(AW15,DAL!$E$4:$HS$4,0)),0),0)</f>
        <v>0</v>
      </c>
      <c r="T15" s="577"/>
      <c r="U15" s="577"/>
      <c r="V15" s="577">
        <f t="shared" si="2"/>
        <v>0</v>
      </c>
      <c r="W15" s="577"/>
      <c r="X15" s="577"/>
      <c r="AD15" s="595"/>
      <c r="AE15" s="600"/>
      <c r="AF15" s="601"/>
      <c r="AG15" s="601"/>
      <c r="AH15" s="601"/>
      <c r="AI15" s="601"/>
      <c r="AJ15" s="601"/>
      <c r="AK15" s="601"/>
      <c r="AL15" s="601"/>
      <c r="AM15" s="601"/>
      <c r="AN15" s="602"/>
      <c r="AO15" s="597" t="s">
        <v>20</v>
      </c>
      <c r="AP15" s="599"/>
      <c r="AQ15" s="606" t="s">
        <v>7</v>
      </c>
      <c r="AR15" s="607"/>
      <c r="AS15" s="40">
        <v>11</v>
      </c>
      <c r="AT15" s="38">
        <f t="shared" si="1"/>
        <v>11</v>
      </c>
      <c r="AU15" s="41"/>
      <c r="AV15" s="40">
        <v>14</v>
      </c>
      <c r="AW15" s="38">
        <f t="shared" si="0"/>
        <v>14</v>
      </c>
      <c r="AX15" s="41"/>
    </row>
    <row r="16" spans="1:50" ht="17.45" customHeight="1">
      <c r="A16" s="565"/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84"/>
      <c r="M16" s="584"/>
      <c r="N16" s="579" t="s">
        <v>8</v>
      </c>
      <c r="O16" s="579"/>
      <c r="P16" s="577">
        <f>IFERROR(IF($AC$6=4,INDEX(DAL!$E$9:$HS$28,MATCH($E$2,DAL!$E$9:$E$28,0),MATCH(AT16,DAL!$E$4:$HS$4,0)),0),0)</f>
        <v>0</v>
      </c>
      <c r="Q16" s="577"/>
      <c r="R16" s="577"/>
      <c r="S16" s="577">
        <f>IFERROR(IF($AC$6=4,INDEX(DAL!$E$9:$HS$28,MATCH($E$2,DAL!$E$9:$E$28,0),MATCH(AW16,DAL!$E$4:$HS$4,0)),0),0)</f>
        <v>0</v>
      </c>
      <c r="T16" s="577"/>
      <c r="U16" s="577"/>
      <c r="V16" s="577">
        <f t="shared" si="2"/>
        <v>0</v>
      </c>
      <c r="W16" s="577"/>
      <c r="X16" s="577"/>
      <c r="AD16" s="595"/>
      <c r="AE16" s="600"/>
      <c r="AF16" s="601"/>
      <c r="AG16" s="601"/>
      <c r="AH16" s="601"/>
      <c r="AI16" s="601"/>
      <c r="AJ16" s="601"/>
      <c r="AK16" s="601"/>
      <c r="AL16" s="601"/>
      <c r="AM16" s="601"/>
      <c r="AN16" s="602"/>
      <c r="AO16" s="600"/>
      <c r="AP16" s="602"/>
      <c r="AQ16" s="606" t="s">
        <v>8</v>
      </c>
      <c r="AR16" s="607"/>
      <c r="AS16" s="40">
        <v>12</v>
      </c>
      <c r="AT16" s="38">
        <f t="shared" si="1"/>
        <v>12</v>
      </c>
      <c r="AU16" s="41"/>
      <c r="AV16" s="40">
        <v>15</v>
      </c>
      <c r="AW16" s="38">
        <f t="shared" si="0"/>
        <v>15</v>
      </c>
      <c r="AX16" s="41"/>
    </row>
    <row r="17" spans="1:50" ht="17.45" customHeight="1">
      <c r="A17" s="565"/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84"/>
      <c r="M17" s="584"/>
      <c r="N17" s="579" t="s">
        <v>9</v>
      </c>
      <c r="O17" s="579"/>
      <c r="P17" s="577">
        <f>IFERROR(IF($AC$6=4,INDEX(DAL!$E$9:$HS$28,MATCH($E$2,DAL!$E$9:$E$28,0),MATCH(AT17,DAL!$E$4:$HS$4,0)),0),0)</f>
        <v>0</v>
      </c>
      <c r="Q17" s="577"/>
      <c r="R17" s="577"/>
      <c r="S17" s="577">
        <f>IFERROR(IF($AC$6=4,INDEX(DAL!$E$9:$HS$28,MATCH($E$2,DAL!$E$9:$E$28,0),MATCH(AW17,DAL!$E$4:$HS$4,0)),0),0)</f>
        <v>0</v>
      </c>
      <c r="T17" s="577"/>
      <c r="U17" s="577"/>
      <c r="V17" s="577">
        <f t="shared" si="2"/>
        <v>0</v>
      </c>
      <c r="W17" s="577"/>
      <c r="X17" s="577"/>
      <c r="AD17" s="596"/>
      <c r="AE17" s="603"/>
      <c r="AF17" s="604"/>
      <c r="AG17" s="604"/>
      <c r="AH17" s="604"/>
      <c r="AI17" s="604"/>
      <c r="AJ17" s="604"/>
      <c r="AK17" s="604"/>
      <c r="AL17" s="604"/>
      <c r="AM17" s="604"/>
      <c r="AN17" s="605"/>
      <c r="AO17" s="603"/>
      <c r="AP17" s="605"/>
      <c r="AQ17" s="606" t="s">
        <v>9</v>
      </c>
      <c r="AR17" s="607"/>
      <c r="AS17" s="40">
        <v>13</v>
      </c>
      <c r="AT17" s="38">
        <f t="shared" si="1"/>
        <v>13</v>
      </c>
      <c r="AU17" s="41"/>
      <c r="AV17" s="40">
        <v>16</v>
      </c>
      <c r="AW17" s="38">
        <f t="shared" si="0"/>
        <v>16</v>
      </c>
      <c r="AX17" s="41"/>
    </row>
    <row r="18" spans="1:50" ht="17.45" customHeight="1">
      <c r="A18" s="565">
        <v>6</v>
      </c>
      <c r="B18" s="564" t="s">
        <v>92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55" t="s">
        <v>18</v>
      </c>
      <c r="M18" s="555"/>
      <c r="N18" s="550" t="s">
        <v>5</v>
      </c>
      <c r="O18" s="550"/>
      <c r="P18" s="578">
        <f>IFERROR(IF($AC$6=4,INDEX(MDM!$E$9:$EW$28,MATCH($E$2,MDM!$E$9:$E$28,0),MATCH(AT18,MDM!$E$4:$EW$4,0)),0),0)</f>
        <v>0</v>
      </c>
      <c r="Q18" s="578"/>
      <c r="R18" s="578"/>
      <c r="S18" s="578">
        <f>IFERROR(IF($AC$6=4,INDEX(MDM!$E$9:$EW$28,MATCH($E$2,MDM!$E$9:$E$28,0),MATCH(AW18,MDM!$E$4:$EW$4,0)),0),0)</f>
        <v>0</v>
      </c>
      <c r="T18" s="578"/>
      <c r="U18" s="578"/>
      <c r="V18" s="575">
        <f t="shared" ref="V18:V22" si="3">P18+S18</f>
        <v>0</v>
      </c>
      <c r="W18" s="575"/>
      <c r="X18" s="575"/>
      <c r="AD18" s="594">
        <v>6</v>
      </c>
      <c r="AE18" s="597" t="s">
        <v>22</v>
      </c>
      <c r="AF18" s="598"/>
      <c r="AG18" s="598"/>
      <c r="AH18" s="598"/>
      <c r="AI18" s="598"/>
      <c r="AJ18" s="598"/>
      <c r="AK18" s="598"/>
      <c r="AL18" s="598"/>
      <c r="AM18" s="598"/>
      <c r="AN18" s="599"/>
      <c r="AO18" s="597" t="s">
        <v>18</v>
      </c>
      <c r="AP18" s="599"/>
      <c r="AQ18" s="606" t="s">
        <v>5</v>
      </c>
      <c r="AR18" s="607"/>
      <c r="AS18" s="40">
        <v>15</v>
      </c>
      <c r="AT18" s="38">
        <f t="shared" si="1"/>
        <v>15</v>
      </c>
      <c r="AU18" s="41"/>
      <c r="AV18" s="40">
        <v>17</v>
      </c>
      <c r="AW18" s="38">
        <f t="shared" si="0"/>
        <v>17</v>
      </c>
      <c r="AX18" s="41"/>
    </row>
    <row r="19" spans="1:50" ht="17.45" customHeight="1">
      <c r="A19" s="565"/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55"/>
      <c r="M19" s="555"/>
      <c r="N19" s="550" t="s">
        <v>6</v>
      </c>
      <c r="O19" s="550"/>
      <c r="P19" s="575">
        <f>IFERROR(IF($AC$6=4,INDEX(MDM!$E$9:$EW$28,MATCH($E$2,MDM!$E$9:$E$28,0),MATCH(AT19,MDM!$E$4:$EW$4,0)),0),0)</f>
        <v>0</v>
      </c>
      <c r="Q19" s="575"/>
      <c r="R19" s="575"/>
      <c r="S19" s="575">
        <f>IFERROR(IF($AC$6=4,INDEX(MDM!$E$9:$EW$28,MATCH($E$2,MDM!$E$9:$E$28,0),MATCH(AW19,MDM!$E$4:$EW$4,0)),0),0)</f>
        <v>0</v>
      </c>
      <c r="T19" s="575"/>
      <c r="U19" s="575"/>
      <c r="V19" s="575">
        <f t="shared" si="3"/>
        <v>0</v>
      </c>
      <c r="W19" s="575"/>
      <c r="X19" s="575"/>
      <c r="AD19" s="595"/>
      <c r="AE19" s="600"/>
      <c r="AF19" s="601"/>
      <c r="AG19" s="601"/>
      <c r="AH19" s="601"/>
      <c r="AI19" s="601"/>
      <c r="AJ19" s="601"/>
      <c r="AK19" s="601"/>
      <c r="AL19" s="601"/>
      <c r="AM19" s="601"/>
      <c r="AN19" s="602"/>
      <c r="AO19" s="603"/>
      <c r="AP19" s="605"/>
      <c r="AQ19" s="606" t="s">
        <v>6</v>
      </c>
      <c r="AR19" s="607"/>
      <c r="AS19" s="40">
        <v>16</v>
      </c>
      <c r="AT19" s="38">
        <f t="shared" si="1"/>
        <v>16</v>
      </c>
      <c r="AU19" s="41"/>
      <c r="AV19" s="40">
        <v>18</v>
      </c>
      <c r="AW19" s="38">
        <f t="shared" si="0"/>
        <v>18</v>
      </c>
      <c r="AX19" s="41"/>
    </row>
    <row r="20" spans="1:50" ht="17.45" customHeight="1">
      <c r="A20" s="565"/>
      <c r="B20" s="564"/>
      <c r="C20" s="564"/>
      <c r="D20" s="564"/>
      <c r="E20" s="564"/>
      <c r="F20" s="564"/>
      <c r="G20" s="564"/>
      <c r="H20" s="564"/>
      <c r="I20" s="564"/>
      <c r="J20" s="564"/>
      <c r="K20" s="564"/>
      <c r="L20" s="555" t="s">
        <v>20</v>
      </c>
      <c r="M20" s="555"/>
      <c r="N20" s="550" t="s">
        <v>7</v>
      </c>
      <c r="O20" s="550"/>
      <c r="P20" s="575">
        <f>IFERROR(IF($AC$6=4,INDEX(DAL!$E$9:$HS$28,MATCH($E$2,DAL!$E$9:$E$28,0),MATCH(AT20,DAL!$E$4:$HS$4,0)),0),0)</f>
        <v>0</v>
      </c>
      <c r="Q20" s="575"/>
      <c r="R20" s="575"/>
      <c r="S20" s="575">
        <f>IFERROR(IF($AC$6=4,INDEX(DAL!$E$9:$HS$28,MATCH($E$2,DAL!$E$9:$E$28,0),MATCH(AW20,DAL!$E$4:$HS$4,0)),0),0)</f>
        <v>0</v>
      </c>
      <c r="T20" s="575"/>
      <c r="U20" s="575"/>
      <c r="V20" s="575">
        <f t="shared" si="3"/>
        <v>0</v>
      </c>
      <c r="W20" s="575"/>
      <c r="X20" s="575"/>
      <c r="AD20" s="595"/>
      <c r="AE20" s="600"/>
      <c r="AF20" s="601"/>
      <c r="AG20" s="601"/>
      <c r="AH20" s="601"/>
      <c r="AI20" s="601"/>
      <c r="AJ20" s="601"/>
      <c r="AK20" s="601"/>
      <c r="AL20" s="601"/>
      <c r="AM20" s="601"/>
      <c r="AN20" s="602"/>
      <c r="AO20" s="597" t="s">
        <v>20</v>
      </c>
      <c r="AP20" s="599"/>
      <c r="AQ20" s="606" t="s">
        <v>7</v>
      </c>
      <c r="AR20" s="607"/>
      <c r="AS20" s="40">
        <v>17</v>
      </c>
      <c r="AT20" s="38">
        <f t="shared" si="1"/>
        <v>17</v>
      </c>
      <c r="AU20" s="41"/>
      <c r="AV20" s="40">
        <v>20</v>
      </c>
      <c r="AW20" s="38">
        <f t="shared" si="0"/>
        <v>20</v>
      </c>
      <c r="AX20" s="41"/>
    </row>
    <row r="21" spans="1:50" ht="17.45" customHeight="1">
      <c r="A21" s="565"/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55"/>
      <c r="M21" s="555"/>
      <c r="N21" s="550" t="s">
        <v>8</v>
      </c>
      <c r="O21" s="550"/>
      <c r="P21" s="575">
        <f>IFERROR(IF($AC$6=4,INDEX(DAL!$E$9:$HS$28,MATCH($E$2,DAL!$E$9:$E$28,0),MATCH(AT21,DAL!$E$4:$HS$4,0)),0),0)</f>
        <v>0</v>
      </c>
      <c r="Q21" s="575"/>
      <c r="R21" s="575"/>
      <c r="S21" s="575">
        <f>IFERROR(IF($AC$6=4,INDEX(DAL!$E$9:$HS$28,MATCH($E$2,DAL!$E$9:$E$28,0),MATCH(AW21,DAL!$E$4:$HS$4,0)),0),0)</f>
        <v>0</v>
      </c>
      <c r="T21" s="575"/>
      <c r="U21" s="575"/>
      <c r="V21" s="575">
        <f t="shared" si="3"/>
        <v>0</v>
      </c>
      <c r="W21" s="575"/>
      <c r="X21" s="575"/>
      <c r="AD21" s="595"/>
      <c r="AE21" s="600"/>
      <c r="AF21" s="601"/>
      <c r="AG21" s="601"/>
      <c r="AH21" s="601"/>
      <c r="AI21" s="601"/>
      <c r="AJ21" s="601"/>
      <c r="AK21" s="601"/>
      <c r="AL21" s="601"/>
      <c r="AM21" s="601"/>
      <c r="AN21" s="602"/>
      <c r="AO21" s="600"/>
      <c r="AP21" s="602"/>
      <c r="AQ21" s="606" t="s">
        <v>8</v>
      </c>
      <c r="AR21" s="607"/>
      <c r="AS21" s="40">
        <v>18</v>
      </c>
      <c r="AT21" s="38">
        <f t="shared" si="1"/>
        <v>18</v>
      </c>
      <c r="AU21" s="41"/>
      <c r="AV21" s="40">
        <v>21</v>
      </c>
      <c r="AW21" s="38">
        <f t="shared" si="0"/>
        <v>21</v>
      </c>
      <c r="AX21" s="41"/>
    </row>
    <row r="22" spans="1:50" ht="17.45" customHeight="1">
      <c r="A22" s="565"/>
      <c r="B22" s="564"/>
      <c r="C22" s="564"/>
      <c r="D22" s="564"/>
      <c r="E22" s="564"/>
      <c r="F22" s="564"/>
      <c r="G22" s="564"/>
      <c r="H22" s="564"/>
      <c r="I22" s="564"/>
      <c r="J22" s="564"/>
      <c r="K22" s="564"/>
      <c r="L22" s="555"/>
      <c r="M22" s="555"/>
      <c r="N22" s="550" t="s">
        <v>9</v>
      </c>
      <c r="O22" s="550"/>
      <c r="P22" s="575">
        <f>IFERROR(IF($AC$6=4,INDEX(DAL!$E$9:$HS$28,MATCH($E$2,DAL!$E$9:$E$28,0),MATCH(AT22,DAL!$E$4:$HS$4,0)),0),0)</f>
        <v>0</v>
      </c>
      <c r="Q22" s="575"/>
      <c r="R22" s="575"/>
      <c r="S22" s="575">
        <f>IFERROR(IF($AC$6=4,INDEX(DAL!$E$9:$HS$28,MATCH($E$2,DAL!$E$9:$E$28,0),MATCH(AW22,DAL!$E$4:$HS$4,0)),0),0)</f>
        <v>0</v>
      </c>
      <c r="T22" s="575"/>
      <c r="U22" s="575"/>
      <c r="V22" s="575">
        <f t="shared" si="3"/>
        <v>0</v>
      </c>
      <c r="W22" s="575"/>
      <c r="X22" s="575"/>
      <c r="AD22" s="596"/>
      <c r="AE22" s="603"/>
      <c r="AF22" s="604"/>
      <c r="AG22" s="604"/>
      <c r="AH22" s="604"/>
      <c r="AI22" s="604"/>
      <c r="AJ22" s="604"/>
      <c r="AK22" s="604"/>
      <c r="AL22" s="604"/>
      <c r="AM22" s="604"/>
      <c r="AN22" s="605"/>
      <c r="AO22" s="603"/>
      <c r="AP22" s="605"/>
      <c r="AQ22" s="606" t="s">
        <v>9</v>
      </c>
      <c r="AR22" s="607"/>
      <c r="AS22" s="40">
        <v>19</v>
      </c>
      <c r="AT22" s="38">
        <f t="shared" si="1"/>
        <v>19</v>
      </c>
      <c r="AU22" s="41"/>
      <c r="AV22" s="40">
        <v>22</v>
      </c>
      <c r="AW22" s="38">
        <f t="shared" si="0"/>
        <v>22</v>
      </c>
      <c r="AX22" s="41"/>
    </row>
    <row r="23" spans="1:50" ht="17.45" customHeight="1">
      <c r="A23" s="565">
        <v>7</v>
      </c>
      <c r="B23" s="564" t="s">
        <v>26</v>
      </c>
      <c r="C23" s="564"/>
      <c r="D23" s="564"/>
      <c r="E23" s="564"/>
      <c r="F23" s="564"/>
      <c r="G23" s="564"/>
      <c r="H23" s="564"/>
      <c r="I23" s="564"/>
      <c r="J23" s="564"/>
      <c r="K23" s="564"/>
      <c r="L23" s="576" t="s">
        <v>18</v>
      </c>
      <c r="M23" s="576"/>
      <c r="N23" s="574" t="s">
        <v>5</v>
      </c>
      <c r="O23" s="574"/>
      <c r="P23" s="571">
        <f>P8+P13+P18</f>
        <v>0</v>
      </c>
      <c r="Q23" s="571"/>
      <c r="R23" s="571"/>
      <c r="S23" s="571">
        <f>S8+S13+S18</f>
        <v>0</v>
      </c>
      <c r="T23" s="571"/>
      <c r="U23" s="571"/>
      <c r="V23" s="571">
        <f t="shared" si="2"/>
        <v>0</v>
      </c>
      <c r="W23" s="571"/>
      <c r="X23" s="571"/>
      <c r="AD23" s="594">
        <v>7</v>
      </c>
      <c r="AE23" s="597" t="s">
        <v>26</v>
      </c>
      <c r="AF23" s="598"/>
      <c r="AG23" s="598"/>
      <c r="AH23" s="598"/>
      <c r="AI23" s="598"/>
      <c r="AJ23" s="598"/>
      <c r="AK23" s="598"/>
      <c r="AL23" s="598"/>
      <c r="AM23" s="598"/>
      <c r="AN23" s="599"/>
      <c r="AO23" s="597" t="s">
        <v>18</v>
      </c>
      <c r="AP23" s="599"/>
      <c r="AQ23" s="606" t="s">
        <v>5</v>
      </c>
      <c r="AR23" s="607"/>
      <c r="AS23" s="40"/>
      <c r="AT23" s="42"/>
      <c r="AU23" s="41"/>
      <c r="AV23" s="40"/>
      <c r="AW23" s="42"/>
      <c r="AX23" s="41"/>
    </row>
    <row r="24" spans="1:50" ht="17.45" customHeight="1">
      <c r="A24" s="565"/>
      <c r="B24" s="564"/>
      <c r="C24" s="564"/>
      <c r="D24" s="564"/>
      <c r="E24" s="564"/>
      <c r="F24" s="564"/>
      <c r="G24" s="564"/>
      <c r="H24" s="564"/>
      <c r="I24" s="564"/>
      <c r="J24" s="564"/>
      <c r="K24" s="564"/>
      <c r="L24" s="576"/>
      <c r="M24" s="576"/>
      <c r="N24" s="574" t="s">
        <v>6</v>
      </c>
      <c r="O24" s="574"/>
      <c r="P24" s="571">
        <f t="shared" ref="P24:P27" si="4">P9+P14+P19</f>
        <v>0</v>
      </c>
      <c r="Q24" s="571"/>
      <c r="R24" s="571"/>
      <c r="S24" s="571">
        <f t="shared" ref="S24:S27" si="5">S9+S14+S19</f>
        <v>0</v>
      </c>
      <c r="T24" s="571"/>
      <c r="U24" s="571"/>
      <c r="V24" s="571">
        <f t="shared" si="2"/>
        <v>0</v>
      </c>
      <c r="W24" s="571"/>
      <c r="X24" s="571"/>
      <c r="AD24" s="595"/>
      <c r="AE24" s="600"/>
      <c r="AF24" s="601"/>
      <c r="AG24" s="601"/>
      <c r="AH24" s="601"/>
      <c r="AI24" s="601"/>
      <c r="AJ24" s="601"/>
      <c r="AK24" s="601"/>
      <c r="AL24" s="601"/>
      <c r="AM24" s="601"/>
      <c r="AN24" s="602"/>
      <c r="AO24" s="603"/>
      <c r="AP24" s="605"/>
      <c r="AQ24" s="606" t="s">
        <v>6</v>
      </c>
      <c r="AR24" s="607"/>
      <c r="AS24" s="40"/>
      <c r="AT24" s="42"/>
      <c r="AU24" s="41"/>
      <c r="AV24" s="40"/>
      <c r="AW24" s="42"/>
      <c r="AX24" s="41"/>
    </row>
    <row r="25" spans="1:50" ht="17.45" customHeight="1">
      <c r="A25" s="565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76" t="s">
        <v>20</v>
      </c>
      <c r="M25" s="576"/>
      <c r="N25" s="574" t="s">
        <v>7</v>
      </c>
      <c r="O25" s="574"/>
      <c r="P25" s="571">
        <f t="shared" si="4"/>
        <v>0</v>
      </c>
      <c r="Q25" s="571"/>
      <c r="R25" s="571"/>
      <c r="S25" s="571">
        <f t="shared" si="5"/>
        <v>0</v>
      </c>
      <c r="T25" s="571"/>
      <c r="U25" s="571"/>
      <c r="V25" s="571">
        <f t="shared" si="2"/>
        <v>0</v>
      </c>
      <c r="W25" s="571"/>
      <c r="X25" s="571"/>
      <c r="AD25" s="595"/>
      <c r="AE25" s="600"/>
      <c r="AF25" s="601"/>
      <c r="AG25" s="601"/>
      <c r="AH25" s="601"/>
      <c r="AI25" s="601"/>
      <c r="AJ25" s="601"/>
      <c r="AK25" s="601"/>
      <c r="AL25" s="601"/>
      <c r="AM25" s="601"/>
      <c r="AN25" s="602"/>
      <c r="AO25" s="597" t="s">
        <v>20</v>
      </c>
      <c r="AP25" s="599"/>
      <c r="AQ25" s="606" t="s">
        <v>7</v>
      </c>
      <c r="AR25" s="607"/>
      <c r="AS25" s="40"/>
      <c r="AT25" s="42"/>
      <c r="AU25" s="41"/>
      <c r="AV25" s="40"/>
      <c r="AW25" s="42"/>
      <c r="AX25" s="41"/>
    </row>
    <row r="26" spans="1:50" ht="17.45" customHeight="1">
      <c r="A26" s="565"/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76"/>
      <c r="M26" s="576"/>
      <c r="N26" s="574" t="s">
        <v>8</v>
      </c>
      <c r="O26" s="574"/>
      <c r="P26" s="571">
        <f t="shared" si="4"/>
        <v>0</v>
      </c>
      <c r="Q26" s="571"/>
      <c r="R26" s="571"/>
      <c r="S26" s="571">
        <f t="shared" si="5"/>
        <v>0</v>
      </c>
      <c r="T26" s="571"/>
      <c r="U26" s="571"/>
      <c r="V26" s="571">
        <f t="shared" si="2"/>
        <v>0</v>
      </c>
      <c r="W26" s="571"/>
      <c r="X26" s="571"/>
      <c r="AD26" s="595"/>
      <c r="AE26" s="600"/>
      <c r="AF26" s="601"/>
      <c r="AG26" s="601"/>
      <c r="AH26" s="601"/>
      <c r="AI26" s="601"/>
      <c r="AJ26" s="601"/>
      <c r="AK26" s="601"/>
      <c r="AL26" s="601"/>
      <c r="AM26" s="601"/>
      <c r="AN26" s="602"/>
      <c r="AO26" s="600"/>
      <c r="AP26" s="602"/>
      <c r="AQ26" s="606" t="s">
        <v>8</v>
      </c>
      <c r="AR26" s="607"/>
      <c r="AS26" s="40"/>
      <c r="AT26" s="42"/>
      <c r="AU26" s="41"/>
      <c r="AV26" s="40"/>
      <c r="AW26" s="42"/>
      <c r="AX26" s="41"/>
    </row>
    <row r="27" spans="1:50" ht="17.45" customHeight="1">
      <c r="A27" s="565"/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76"/>
      <c r="M27" s="576"/>
      <c r="N27" s="574" t="s">
        <v>9</v>
      </c>
      <c r="O27" s="574"/>
      <c r="P27" s="571">
        <f t="shared" si="4"/>
        <v>0</v>
      </c>
      <c r="Q27" s="571"/>
      <c r="R27" s="571"/>
      <c r="S27" s="571">
        <f t="shared" si="5"/>
        <v>0</v>
      </c>
      <c r="T27" s="571"/>
      <c r="U27" s="571"/>
      <c r="V27" s="571">
        <f t="shared" si="2"/>
        <v>0</v>
      </c>
      <c r="W27" s="571"/>
      <c r="X27" s="571"/>
      <c r="AD27" s="596"/>
      <c r="AE27" s="603"/>
      <c r="AF27" s="604"/>
      <c r="AG27" s="604"/>
      <c r="AH27" s="604"/>
      <c r="AI27" s="604"/>
      <c r="AJ27" s="604"/>
      <c r="AK27" s="604"/>
      <c r="AL27" s="604"/>
      <c r="AM27" s="604"/>
      <c r="AN27" s="605"/>
      <c r="AO27" s="603"/>
      <c r="AP27" s="605"/>
      <c r="AQ27" s="606" t="s">
        <v>9</v>
      </c>
      <c r="AR27" s="607"/>
      <c r="AS27" s="40"/>
      <c r="AT27" s="42"/>
      <c r="AU27" s="41"/>
      <c r="AV27" s="40"/>
      <c r="AW27" s="42"/>
      <c r="AX27" s="41"/>
    </row>
    <row r="28" spans="1:50" ht="17.45" customHeight="1">
      <c r="A28" s="565">
        <v>8</v>
      </c>
      <c r="B28" s="564" t="s">
        <v>25</v>
      </c>
      <c r="C28" s="564"/>
      <c r="D28" s="564"/>
      <c r="E28" s="564"/>
      <c r="F28" s="564"/>
      <c r="G28" s="564"/>
      <c r="H28" s="564"/>
      <c r="I28" s="564"/>
      <c r="J28" s="564"/>
      <c r="K28" s="564"/>
      <c r="L28" s="572" t="s">
        <v>18</v>
      </c>
      <c r="M28" s="572"/>
      <c r="N28" s="569" t="s">
        <v>5</v>
      </c>
      <c r="O28" s="569"/>
      <c r="P28" s="573">
        <f>IFERROR(IF($AC$6=4,INDEX(MDM!$E$9:$EW$28,MATCH($E$2,MDM!$E$9:$E$28,0),MATCH(AT28,MDM!$E$4:$EW$4,0)),0),0)</f>
        <v>0</v>
      </c>
      <c r="Q28" s="573"/>
      <c r="R28" s="573"/>
      <c r="S28" s="573">
        <f>IFERROR(IF($AC$6=4,INDEX(MDM!$E$9:$EW$28,MATCH($E$2,MDM!$E$9:$E$28,0),MATCH(AW28,MDM!$E$4:$EW$4,0)),0),0)</f>
        <v>0</v>
      </c>
      <c r="T28" s="573"/>
      <c r="U28" s="573"/>
      <c r="V28" s="570">
        <f t="shared" si="2"/>
        <v>0</v>
      </c>
      <c r="W28" s="570"/>
      <c r="X28" s="570"/>
      <c r="AD28" s="594">
        <v>8</v>
      </c>
      <c r="AE28" s="597" t="s">
        <v>25</v>
      </c>
      <c r="AF28" s="598"/>
      <c r="AG28" s="598"/>
      <c r="AH28" s="598"/>
      <c r="AI28" s="598"/>
      <c r="AJ28" s="598"/>
      <c r="AK28" s="598"/>
      <c r="AL28" s="598"/>
      <c r="AM28" s="598"/>
      <c r="AN28" s="599"/>
      <c r="AO28" s="597" t="s">
        <v>18</v>
      </c>
      <c r="AP28" s="599"/>
      <c r="AQ28" s="606" t="s">
        <v>5</v>
      </c>
      <c r="AR28" s="607"/>
      <c r="AS28" s="40">
        <v>19</v>
      </c>
      <c r="AT28" s="38">
        <f t="shared" ref="AT28:AT32" si="6">AS28+$Z$1</f>
        <v>19</v>
      </c>
      <c r="AU28" s="41"/>
      <c r="AV28" s="40">
        <v>21</v>
      </c>
      <c r="AW28" s="38">
        <f t="shared" ref="AW28:AW32" si="7">AV28+$Z$1</f>
        <v>21</v>
      </c>
      <c r="AX28" s="41"/>
    </row>
    <row r="29" spans="1:50" ht="17.45" customHeight="1">
      <c r="A29" s="565"/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72"/>
      <c r="M29" s="572"/>
      <c r="N29" s="569" t="s">
        <v>6</v>
      </c>
      <c r="O29" s="569"/>
      <c r="P29" s="570">
        <f>IFERROR(IF($AC$6=4,INDEX(MDM!$E$9:$EW$28,MATCH($E$2,MDM!$E$9:$E$28,0),MATCH(AT29,MDM!$E$4:$EW$4,0)),0),0)</f>
        <v>0</v>
      </c>
      <c r="Q29" s="570"/>
      <c r="R29" s="570"/>
      <c r="S29" s="570">
        <f>IFERROR(IF($AC$6=4,INDEX(MDM!$E$9:$EW$28,MATCH($E$2,MDM!$E$9:$E$28,0),MATCH(AW29,MDM!$E$4:$EW$4,0)),0),0)</f>
        <v>0</v>
      </c>
      <c r="T29" s="570"/>
      <c r="U29" s="570"/>
      <c r="V29" s="570">
        <f t="shared" si="2"/>
        <v>0</v>
      </c>
      <c r="W29" s="570"/>
      <c r="X29" s="570"/>
      <c r="AD29" s="595"/>
      <c r="AE29" s="600"/>
      <c r="AF29" s="601"/>
      <c r="AG29" s="601"/>
      <c r="AH29" s="601"/>
      <c r="AI29" s="601"/>
      <c r="AJ29" s="601"/>
      <c r="AK29" s="601"/>
      <c r="AL29" s="601"/>
      <c r="AM29" s="601"/>
      <c r="AN29" s="602"/>
      <c r="AO29" s="603"/>
      <c r="AP29" s="605"/>
      <c r="AQ29" s="606" t="s">
        <v>6</v>
      </c>
      <c r="AR29" s="607"/>
      <c r="AS29" s="40">
        <v>20</v>
      </c>
      <c r="AT29" s="38">
        <f t="shared" si="6"/>
        <v>20</v>
      </c>
      <c r="AU29" s="41"/>
      <c r="AV29" s="40">
        <v>22</v>
      </c>
      <c r="AW29" s="38">
        <f t="shared" si="7"/>
        <v>22</v>
      </c>
      <c r="AX29" s="41"/>
    </row>
    <row r="30" spans="1:50" ht="17.45" customHeight="1">
      <c r="A30" s="565"/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72" t="s">
        <v>20</v>
      </c>
      <c r="M30" s="572"/>
      <c r="N30" s="569" t="s">
        <v>7</v>
      </c>
      <c r="O30" s="569"/>
      <c r="P30" s="570">
        <f>IFERROR(IF($AC$6=4,INDEX(DAL!$E$9:$HS$28,MATCH($E$2,DAL!$E$9:$E$28,0),MATCH(AT30,DAL!$E$4:$HS$4,0)),0),0)</f>
        <v>0</v>
      </c>
      <c r="Q30" s="570"/>
      <c r="R30" s="570"/>
      <c r="S30" s="570">
        <f>IFERROR(IF($AC$6=4,INDEX(DAL!$E$9:$HS$28,MATCH($E$2,DAL!$E$9:$E$28,0),MATCH(AW30,DAL!$E$4:$HS$4,0)),0),0)</f>
        <v>0</v>
      </c>
      <c r="T30" s="570"/>
      <c r="U30" s="570"/>
      <c r="V30" s="570">
        <f t="shared" si="2"/>
        <v>0</v>
      </c>
      <c r="W30" s="570"/>
      <c r="X30" s="570"/>
      <c r="AD30" s="595"/>
      <c r="AE30" s="600"/>
      <c r="AF30" s="601"/>
      <c r="AG30" s="601"/>
      <c r="AH30" s="601"/>
      <c r="AI30" s="601"/>
      <c r="AJ30" s="601"/>
      <c r="AK30" s="601"/>
      <c r="AL30" s="601"/>
      <c r="AM30" s="601"/>
      <c r="AN30" s="602"/>
      <c r="AO30" s="597" t="s">
        <v>20</v>
      </c>
      <c r="AP30" s="599"/>
      <c r="AQ30" s="606" t="s">
        <v>7</v>
      </c>
      <c r="AR30" s="607"/>
      <c r="AS30" s="40">
        <v>23</v>
      </c>
      <c r="AT30" s="38">
        <f t="shared" si="6"/>
        <v>23</v>
      </c>
      <c r="AU30" s="41"/>
      <c r="AV30" s="40">
        <v>26</v>
      </c>
      <c r="AW30" s="38">
        <f t="shared" si="7"/>
        <v>26</v>
      </c>
      <c r="AX30" s="41"/>
    </row>
    <row r="31" spans="1:50" ht="17.45" customHeight="1">
      <c r="A31" s="565"/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72"/>
      <c r="M31" s="572"/>
      <c r="N31" s="569" t="s">
        <v>8</v>
      </c>
      <c r="O31" s="569"/>
      <c r="P31" s="570">
        <f>IFERROR(IF($AC$6=4,INDEX(DAL!$E$9:$HS$28,MATCH($E$2,DAL!$E$9:$E$28,0),MATCH(AT31,DAL!$E$4:$HS$4,0)),0),0)</f>
        <v>0</v>
      </c>
      <c r="Q31" s="570"/>
      <c r="R31" s="570"/>
      <c r="S31" s="570">
        <f>IFERROR(IF($AC$6=4,INDEX(DAL!$E$9:$HS$28,MATCH($E$2,DAL!$E$9:$E$28,0),MATCH(AW31,DAL!$E$4:$HS$4,0)),0),0)</f>
        <v>0</v>
      </c>
      <c r="T31" s="570"/>
      <c r="U31" s="570"/>
      <c r="V31" s="570">
        <f t="shared" si="2"/>
        <v>0</v>
      </c>
      <c r="W31" s="570"/>
      <c r="X31" s="570"/>
      <c r="AD31" s="595"/>
      <c r="AE31" s="600"/>
      <c r="AF31" s="601"/>
      <c r="AG31" s="601"/>
      <c r="AH31" s="601"/>
      <c r="AI31" s="601"/>
      <c r="AJ31" s="601"/>
      <c r="AK31" s="601"/>
      <c r="AL31" s="601"/>
      <c r="AM31" s="601"/>
      <c r="AN31" s="602"/>
      <c r="AO31" s="600"/>
      <c r="AP31" s="602"/>
      <c r="AQ31" s="606" t="s">
        <v>8</v>
      </c>
      <c r="AR31" s="607"/>
      <c r="AS31" s="40">
        <v>24</v>
      </c>
      <c r="AT31" s="38">
        <f t="shared" si="6"/>
        <v>24</v>
      </c>
      <c r="AU31" s="41"/>
      <c r="AV31" s="40">
        <v>27</v>
      </c>
      <c r="AW31" s="38">
        <f t="shared" si="7"/>
        <v>27</v>
      </c>
      <c r="AX31" s="41"/>
    </row>
    <row r="32" spans="1:50" ht="17.45" customHeight="1">
      <c r="A32" s="565"/>
      <c r="B32" s="564"/>
      <c r="C32" s="564"/>
      <c r="D32" s="564"/>
      <c r="E32" s="564"/>
      <c r="F32" s="564"/>
      <c r="G32" s="564"/>
      <c r="H32" s="564"/>
      <c r="I32" s="564"/>
      <c r="J32" s="564"/>
      <c r="K32" s="564"/>
      <c r="L32" s="572"/>
      <c r="M32" s="572"/>
      <c r="N32" s="569" t="s">
        <v>9</v>
      </c>
      <c r="O32" s="569"/>
      <c r="P32" s="570">
        <f>IFERROR(IF($AC$6=4,INDEX(DAL!$E$9:$HS$28,MATCH($E$2,DAL!$E$9:$E$28,0),MATCH(AT32,DAL!$E$4:$HS$4,0)),0),0)</f>
        <v>0</v>
      </c>
      <c r="Q32" s="570"/>
      <c r="R32" s="570"/>
      <c r="S32" s="570">
        <f>IFERROR(IF($AC$6=4,INDEX(DAL!$E$9:$HS$28,MATCH($E$2,DAL!$E$9:$E$28,0),MATCH(AW32,DAL!$E$4:$HS$4,0)),0),0)</f>
        <v>0</v>
      </c>
      <c r="T32" s="570"/>
      <c r="U32" s="570"/>
      <c r="V32" s="570">
        <f t="shared" si="2"/>
        <v>0</v>
      </c>
      <c r="W32" s="570"/>
      <c r="X32" s="570"/>
      <c r="AD32" s="596"/>
      <c r="AE32" s="603"/>
      <c r="AF32" s="604"/>
      <c r="AG32" s="604"/>
      <c r="AH32" s="604"/>
      <c r="AI32" s="604"/>
      <c r="AJ32" s="604"/>
      <c r="AK32" s="604"/>
      <c r="AL32" s="604"/>
      <c r="AM32" s="604"/>
      <c r="AN32" s="605"/>
      <c r="AO32" s="603"/>
      <c r="AP32" s="605"/>
      <c r="AQ32" s="606" t="s">
        <v>9</v>
      </c>
      <c r="AR32" s="607"/>
      <c r="AS32" s="40">
        <v>25</v>
      </c>
      <c r="AT32" s="38">
        <f t="shared" si="6"/>
        <v>25</v>
      </c>
      <c r="AU32" s="41"/>
      <c r="AV32" s="40">
        <v>28</v>
      </c>
      <c r="AW32" s="38">
        <f t="shared" si="7"/>
        <v>28</v>
      </c>
      <c r="AX32" s="41"/>
    </row>
    <row r="33" spans="1:50" ht="17.45" customHeight="1">
      <c r="A33" s="565">
        <v>10</v>
      </c>
      <c r="B33" s="564" t="s">
        <v>27</v>
      </c>
      <c r="C33" s="564"/>
      <c r="D33" s="564"/>
      <c r="E33" s="564"/>
      <c r="F33" s="564"/>
      <c r="G33" s="564"/>
      <c r="H33" s="564"/>
      <c r="I33" s="564"/>
      <c r="J33" s="564"/>
      <c r="K33" s="564"/>
      <c r="L33" s="566" t="s">
        <v>18</v>
      </c>
      <c r="M33" s="566"/>
      <c r="N33" s="567" t="s">
        <v>5</v>
      </c>
      <c r="O33" s="567"/>
      <c r="P33" s="568">
        <f>P23-P28</f>
        <v>0</v>
      </c>
      <c r="Q33" s="568"/>
      <c r="R33" s="568"/>
      <c r="S33" s="568">
        <f t="shared" ref="S33:S37" si="8">S23-S28</f>
        <v>0</v>
      </c>
      <c r="T33" s="568"/>
      <c r="U33" s="568"/>
      <c r="V33" s="568">
        <f t="shared" si="2"/>
        <v>0</v>
      </c>
      <c r="W33" s="568"/>
      <c r="X33" s="568"/>
      <c r="AD33" s="594">
        <v>10</v>
      </c>
      <c r="AE33" s="597" t="s">
        <v>27</v>
      </c>
      <c r="AF33" s="598"/>
      <c r="AG33" s="598"/>
      <c r="AH33" s="598"/>
      <c r="AI33" s="598"/>
      <c r="AJ33" s="598"/>
      <c r="AK33" s="598"/>
      <c r="AL33" s="598"/>
      <c r="AM33" s="598"/>
      <c r="AN33" s="599"/>
      <c r="AO33" s="597" t="s">
        <v>18</v>
      </c>
      <c r="AP33" s="599"/>
      <c r="AQ33" s="606" t="s">
        <v>5</v>
      </c>
      <c r="AR33" s="607"/>
      <c r="AS33" s="40"/>
      <c r="AT33" s="42"/>
      <c r="AU33" s="41"/>
      <c r="AV33" s="40"/>
      <c r="AW33" s="42"/>
      <c r="AX33" s="41"/>
    </row>
    <row r="34" spans="1:50" ht="17.45" customHeight="1">
      <c r="A34" s="565"/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6"/>
      <c r="M34" s="566"/>
      <c r="N34" s="567" t="s">
        <v>6</v>
      </c>
      <c r="O34" s="567"/>
      <c r="P34" s="568">
        <f t="shared" ref="P34:P37" si="9">P24-P29</f>
        <v>0</v>
      </c>
      <c r="Q34" s="568"/>
      <c r="R34" s="568"/>
      <c r="S34" s="568">
        <f t="shared" si="8"/>
        <v>0</v>
      </c>
      <c r="T34" s="568"/>
      <c r="U34" s="568"/>
      <c r="V34" s="568">
        <f t="shared" si="2"/>
        <v>0</v>
      </c>
      <c r="W34" s="568"/>
      <c r="X34" s="568"/>
      <c r="AD34" s="595"/>
      <c r="AE34" s="600"/>
      <c r="AF34" s="601"/>
      <c r="AG34" s="601"/>
      <c r="AH34" s="601"/>
      <c r="AI34" s="601"/>
      <c r="AJ34" s="601"/>
      <c r="AK34" s="601"/>
      <c r="AL34" s="601"/>
      <c r="AM34" s="601"/>
      <c r="AN34" s="602"/>
      <c r="AO34" s="603"/>
      <c r="AP34" s="605"/>
      <c r="AQ34" s="606" t="s">
        <v>6</v>
      </c>
      <c r="AR34" s="607"/>
      <c r="AS34" s="40"/>
      <c r="AT34" s="42"/>
      <c r="AU34" s="41"/>
      <c r="AV34" s="40"/>
      <c r="AW34" s="42"/>
      <c r="AX34" s="41"/>
    </row>
    <row r="35" spans="1:50" ht="17.45" customHeight="1">
      <c r="A35" s="565"/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6" t="s">
        <v>20</v>
      </c>
      <c r="M35" s="566"/>
      <c r="N35" s="567" t="s">
        <v>7</v>
      </c>
      <c r="O35" s="567"/>
      <c r="P35" s="568">
        <f t="shared" si="9"/>
        <v>0</v>
      </c>
      <c r="Q35" s="568"/>
      <c r="R35" s="568"/>
      <c r="S35" s="568">
        <f t="shared" si="8"/>
        <v>0</v>
      </c>
      <c r="T35" s="568"/>
      <c r="U35" s="568"/>
      <c r="V35" s="568">
        <f t="shared" si="2"/>
        <v>0</v>
      </c>
      <c r="W35" s="568"/>
      <c r="X35" s="568"/>
      <c r="AD35" s="595"/>
      <c r="AE35" s="600"/>
      <c r="AF35" s="601"/>
      <c r="AG35" s="601"/>
      <c r="AH35" s="601"/>
      <c r="AI35" s="601"/>
      <c r="AJ35" s="601"/>
      <c r="AK35" s="601"/>
      <c r="AL35" s="601"/>
      <c r="AM35" s="601"/>
      <c r="AN35" s="602"/>
      <c r="AO35" s="597" t="s">
        <v>20</v>
      </c>
      <c r="AP35" s="599"/>
      <c r="AQ35" s="606" t="s">
        <v>7</v>
      </c>
      <c r="AR35" s="607"/>
      <c r="AS35" s="40"/>
      <c r="AT35" s="42"/>
      <c r="AU35" s="41"/>
      <c r="AV35" s="40"/>
      <c r="AW35" s="42"/>
      <c r="AX35" s="41"/>
    </row>
    <row r="36" spans="1:50" ht="17.45" customHeight="1">
      <c r="A36" s="565"/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6"/>
      <c r="M36" s="566"/>
      <c r="N36" s="567" t="s">
        <v>8</v>
      </c>
      <c r="O36" s="567"/>
      <c r="P36" s="568">
        <f t="shared" si="9"/>
        <v>0</v>
      </c>
      <c r="Q36" s="568"/>
      <c r="R36" s="568"/>
      <c r="S36" s="568">
        <f t="shared" si="8"/>
        <v>0</v>
      </c>
      <c r="T36" s="568"/>
      <c r="U36" s="568"/>
      <c r="V36" s="568">
        <f t="shared" si="2"/>
        <v>0</v>
      </c>
      <c r="W36" s="568"/>
      <c r="X36" s="568"/>
      <c r="AD36" s="595"/>
      <c r="AE36" s="600"/>
      <c r="AF36" s="601"/>
      <c r="AG36" s="601"/>
      <c r="AH36" s="601"/>
      <c r="AI36" s="601"/>
      <c r="AJ36" s="601"/>
      <c r="AK36" s="601"/>
      <c r="AL36" s="601"/>
      <c r="AM36" s="601"/>
      <c r="AN36" s="602"/>
      <c r="AO36" s="600"/>
      <c r="AP36" s="602"/>
      <c r="AQ36" s="606" t="s">
        <v>8</v>
      </c>
      <c r="AR36" s="607"/>
      <c r="AS36" s="40"/>
      <c r="AT36" s="42"/>
      <c r="AU36" s="41"/>
      <c r="AV36" s="40"/>
      <c r="AW36" s="42"/>
      <c r="AX36" s="41"/>
    </row>
    <row r="37" spans="1:50" ht="17.45" customHeight="1">
      <c r="A37" s="565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6"/>
      <c r="M37" s="566"/>
      <c r="N37" s="567" t="s">
        <v>9</v>
      </c>
      <c r="O37" s="567"/>
      <c r="P37" s="568">
        <f t="shared" si="9"/>
        <v>0</v>
      </c>
      <c r="Q37" s="568"/>
      <c r="R37" s="568"/>
      <c r="S37" s="568">
        <f t="shared" si="8"/>
        <v>0</v>
      </c>
      <c r="T37" s="568"/>
      <c r="U37" s="568"/>
      <c r="V37" s="568">
        <f t="shared" si="2"/>
        <v>0</v>
      </c>
      <c r="W37" s="568"/>
      <c r="X37" s="568"/>
      <c r="AD37" s="596"/>
      <c r="AE37" s="603"/>
      <c r="AF37" s="604"/>
      <c r="AG37" s="604"/>
      <c r="AH37" s="604"/>
      <c r="AI37" s="604"/>
      <c r="AJ37" s="604"/>
      <c r="AK37" s="604"/>
      <c r="AL37" s="604"/>
      <c r="AM37" s="604"/>
      <c r="AN37" s="605"/>
      <c r="AO37" s="603"/>
      <c r="AP37" s="605"/>
      <c r="AQ37" s="606" t="s">
        <v>9</v>
      </c>
      <c r="AR37" s="607"/>
      <c r="AS37" s="40"/>
      <c r="AT37" s="42"/>
      <c r="AU37" s="41"/>
      <c r="AV37" s="40"/>
      <c r="AW37" s="42"/>
      <c r="AX37" s="41"/>
    </row>
    <row r="38" spans="1:50" ht="17.45" customHeight="1">
      <c r="A38" s="565">
        <v>11</v>
      </c>
      <c r="B38" s="551" t="s">
        <v>10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63" t="s">
        <v>11</v>
      </c>
      <c r="M38" s="563"/>
      <c r="N38" s="563"/>
      <c r="O38" s="563"/>
      <c r="P38" s="631">
        <f>IFERROR(IF($AC$6=4,INDEX(PAYMENT!$B$15:$EH$39,MATCH($E$2,PAYMENT!$B$15:$B$39,0),MATCH(AT38,PAYMENT!$B$14:$EH$14,0)),0),0)</f>
        <v>0</v>
      </c>
      <c r="Q38" s="632"/>
      <c r="R38" s="632"/>
      <c r="S38" s="632"/>
      <c r="T38" s="632"/>
      <c r="U38" s="632"/>
      <c r="V38" s="632"/>
      <c r="W38" s="632"/>
      <c r="X38" s="633"/>
      <c r="AD38" s="594">
        <v>11</v>
      </c>
      <c r="AE38" s="608" t="s">
        <v>10</v>
      </c>
      <c r="AF38" s="609"/>
      <c r="AG38" s="609"/>
      <c r="AH38" s="609"/>
      <c r="AI38" s="609"/>
      <c r="AJ38" s="609"/>
      <c r="AK38" s="609"/>
      <c r="AL38" s="609"/>
      <c r="AM38" s="609"/>
      <c r="AN38" s="610"/>
      <c r="AO38" s="606" t="s">
        <v>11</v>
      </c>
      <c r="AP38" s="617"/>
      <c r="AQ38" s="617"/>
      <c r="AR38" s="607"/>
      <c r="AS38" s="40">
        <v>11</v>
      </c>
      <c r="AT38" s="38">
        <f t="shared" ref="AT38:AT39" si="10">AS38+$Z$1</f>
        <v>11</v>
      </c>
      <c r="AU38" s="41"/>
      <c r="AV38" s="40"/>
      <c r="AW38" s="42"/>
      <c r="AX38" s="41"/>
    </row>
    <row r="39" spans="1:50" ht="17.45" customHeight="1">
      <c r="A39" s="565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63" t="s">
        <v>12</v>
      </c>
      <c r="M39" s="563"/>
      <c r="N39" s="563"/>
      <c r="O39" s="563"/>
      <c r="P39" s="631">
        <f>IFERROR(IF($AC$6=4,INDEX(PAYMENT!$B$15:$CW$39,MATCH($E$2,PAYMENT!$B$15:$B$39,0),MATCH(AT39,PAYMENT!$B$10:$CW$10,0)),0),0)</f>
        <v>0</v>
      </c>
      <c r="Q39" s="632"/>
      <c r="R39" s="632"/>
      <c r="S39" s="632"/>
      <c r="T39" s="632"/>
      <c r="U39" s="632"/>
      <c r="V39" s="632"/>
      <c r="W39" s="632"/>
      <c r="X39" s="633"/>
      <c r="AD39" s="595"/>
      <c r="AE39" s="611"/>
      <c r="AF39" s="612"/>
      <c r="AG39" s="612"/>
      <c r="AH39" s="612"/>
      <c r="AI39" s="612"/>
      <c r="AJ39" s="612"/>
      <c r="AK39" s="612"/>
      <c r="AL39" s="612"/>
      <c r="AM39" s="612"/>
      <c r="AN39" s="613"/>
      <c r="AO39" s="606" t="s">
        <v>12</v>
      </c>
      <c r="AP39" s="617"/>
      <c r="AQ39" s="617"/>
      <c r="AR39" s="607"/>
      <c r="AS39" s="40">
        <v>11</v>
      </c>
      <c r="AT39" s="38">
        <f t="shared" si="10"/>
        <v>11</v>
      </c>
      <c r="AU39" s="41"/>
      <c r="AV39" s="40"/>
      <c r="AW39" s="42"/>
      <c r="AX39" s="41"/>
    </row>
    <row r="40" spans="1:50" ht="17.45" customHeight="1">
      <c r="A40" s="565"/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63" t="s">
        <v>13</v>
      </c>
      <c r="M40" s="563"/>
      <c r="N40" s="563"/>
      <c r="O40" s="563"/>
      <c r="P40" s="634">
        <f>P38+P39</f>
        <v>0</v>
      </c>
      <c r="Q40" s="635"/>
      <c r="R40" s="635"/>
      <c r="S40" s="635"/>
      <c r="T40" s="635"/>
      <c r="U40" s="635"/>
      <c r="V40" s="635"/>
      <c r="W40" s="635"/>
      <c r="X40" s="636"/>
      <c r="AD40" s="595"/>
      <c r="AE40" s="611"/>
      <c r="AF40" s="612"/>
      <c r="AG40" s="612"/>
      <c r="AH40" s="612"/>
      <c r="AI40" s="612"/>
      <c r="AJ40" s="612"/>
      <c r="AK40" s="612"/>
      <c r="AL40" s="612"/>
      <c r="AM40" s="612"/>
      <c r="AN40" s="613"/>
      <c r="AO40" s="606" t="s">
        <v>13</v>
      </c>
      <c r="AP40" s="617"/>
      <c r="AQ40" s="617"/>
      <c r="AR40" s="607"/>
      <c r="AS40" s="40"/>
      <c r="AT40" s="42"/>
      <c r="AU40" s="41"/>
      <c r="AV40" s="40"/>
      <c r="AW40" s="42"/>
      <c r="AX40" s="41"/>
    </row>
    <row r="41" spans="1:50" ht="17.45" customHeight="1">
      <c r="A41" s="565"/>
      <c r="B41" s="551"/>
      <c r="C41" s="551"/>
      <c r="D41" s="551"/>
      <c r="E41" s="551"/>
      <c r="F41" s="551"/>
      <c r="G41" s="551"/>
      <c r="H41" s="551"/>
      <c r="I41" s="551"/>
      <c r="J41" s="551"/>
      <c r="K41" s="551"/>
      <c r="L41" s="563" t="s">
        <v>29</v>
      </c>
      <c r="M41" s="563"/>
      <c r="N41" s="563"/>
      <c r="O41" s="563"/>
      <c r="P41" s="643">
        <f>IFERROR(IF($AC$6=4,INDEX(PAYMENT!$B$15:$CW$39,MATCH($E$2,PAYMENT!$B$15:$B$39,0),MATCH(AT41,PAYMENT!$B$10:$CW$10,0)),0),0)</f>
        <v>0</v>
      </c>
      <c r="Q41" s="643"/>
      <c r="R41" s="643"/>
      <c r="S41" s="643">
        <f>IFERROR(IF($AC$6=4,INDEX(PAYMENT!$B$15:$CW$39,MATCH($E$2,PAYMENT!$B$15:$B$39,0),MATCH(AW41,PAYMENT!$B$10:$CW$10,0)),0),0)</f>
        <v>0</v>
      </c>
      <c r="T41" s="643"/>
      <c r="U41" s="643"/>
      <c r="V41" s="644">
        <f>ROUND(P41+S41,0)</f>
        <v>0</v>
      </c>
      <c r="W41" s="644"/>
      <c r="X41" s="644"/>
      <c r="AD41" s="595"/>
      <c r="AE41" s="611"/>
      <c r="AF41" s="612"/>
      <c r="AG41" s="612"/>
      <c r="AH41" s="612"/>
      <c r="AI41" s="612"/>
      <c r="AJ41" s="612"/>
      <c r="AK41" s="612"/>
      <c r="AL41" s="612"/>
      <c r="AM41" s="612"/>
      <c r="AN41" s="613"/>
      <c r="AO41" s="606" t="s">
        <v>29</v>
      </c>
      <c r="AP41" s="617"/>
      <c r="AQ41" s="617"/>
      <c r="AR41" s="607"/>
      <c r="AS41" s="40">
        <v>14</v>
      </c>
      <c r="AT41" s="38">
        <f>AS41+$Z$1</f>
        <v>14</v>
      </c>
      <c r="AU41" s="41"/>
      <c r="AV41" s="40">
        <v>15</v>
      </c>
      <c r="AW41" s="38">
        <f>AV41+$Z$1</f>
        <v>15</v>
      </c>
      <c r="AX41" s="41"/>
    </row>
    <row r="42" spans="1:50" ht="17.45" customHeight="1">
      <c r="A42" s="565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63" t="s">
        <v>28</v>
      </c>
      <c r="M42" s="563"/>
      <c r="N42" s="563"/>
      <c r="O42" s="563"/>
      <c r="P42" s="634">
        <f>P40-V41</f>
        <v>0</v>
      </c>
      <c r="Q42" s="635"/>
      <c r="R42" s="635"/>
      <c r="S42" s="635"/>
      <c r="T42" s="635"/>
      <c r="U42" s="635"/>
      <c r="V42" s="635"/>
      <c r="W42" s="635"/>
      <c r="X42" s="636"/>
      <c r="AD42" s="596"/>
      <c r="AE42" s="614"/>
      <c r="AF42" s="615"/>
      <c r="AG42" s="615"/>
      <c r="AH42" s="615"/>
      <c r="AI42" s="615"/>
      <c r="AJ42" s="615"/>
      <c r="AK42" s="615"/>
      <c r="AL42" s="615"/>
      <c r="AM42" s="615"/>
      <c r="AN42" s="616"/>
      <c r="AO42" s="606" t="s">
        <v>28</v>
      </c>
      <c r="AP42" s="617"/>
      <c r="AQ42" s="617"/>
      <c r="AR42" s="607"/>
      <c r="AS42" s="40"/>
      <c r="AT42" s="42"/>
      <c r="AU42" s="41"/>
      <c r="AV42" s="40"/>
      <c r="AW42" s="42"/>
      <c r="AX42" s="41"/>
    </row>
    <row r="43" spans="1:50" ht="17.45" customHeight="1">
      <c r="A43" s="565">
        <v>12</v>
      </c>
      <c r="B43" s="552" t="s">
        <v>38</v>
      </c>
      <c r="C43" s="553"/>
      <c r="D43" s="553"/>
      <c r="E43" s="553"/>
      <c r="F43" s="553"/>
      <c r="G43" s="553"/>
      <c r="H43" s="553"/>
      <c r="I43" s="553"/>
      <c r="J43" s="553"/>
      <c r="K43" s="554"/>
      <c r="L43" s="562" t="s">
        <v>11</v>
      </c>
      <c r="M43" s="562"/>
      <c r="N43" s="562"/>
      <c r="O43" s="562"/>
      <c r="P43" s="637">
        <f>IFERROR(IF($AC$6=4,INDEX(PAYMENT!$B$15:$EH$39,MATCH($E$2,PAYMENT!$B$15:$B$39,0),MATCH(AT43,PAYMENT!$B$14:$EH$14,0)),0),0)</f>
        <v>0</v>
      </c>
      <c r="Q43" s="638"/>
      <c r="R43" s="638"/>
      <c r="S43" s="638"/>
      <c r="T43" s="638"/>
      <c r="U43" s="638"/>
      <c r="V43" s="638"/>
      <c r="W43" s="638"/>
      <c r="X43" s="639"/>
      <c r="AD43" s="594">
        <v>12</v>
      </c>
      <c r="AE43" s="608" t="s">
        <v>38</v>
      </c>
      <c r="AF43" s="609"/>
      <c r="AG43" s="609"/>
      <c r="AH43" s="609"/>
      <c r="AI43" s="609"/>
      <c r="AJ43" s="609"/>
      <c r="AK43" s="609"/>
      <c r="AL43" s="609"/>
      <c r="AM43" s="609"/>
      <c r="AN43" s="610"/>
      <c r="AO43" s="606" t="s">
        <v>11</v>
      </c>
      <c r="AP43" s="617"/>
      <c r="AQ43" s="617"/>
      <c r="AR43" s="607"/>
      <c r="AS43" s="40">
        <v>12</v>
      </c>
      <c r="AT43" s="38">
        <f t="shared" ref="AT43:AT44" si="11">AS43+$Z$1</f>
        <v>12</v>
      </c>
      <c r="AU43" s="41"/>
      <c r="AV43" s="40"/>
      <c r="AW43" s="42"/>
      <c r="AX43" s="41"/>
    </row>
    <row r="44" spans="1:50" ht="17.45" customHeight="1">
      <c r="A44" s="565"/>
      <c r="B44" s="558" t="s">
        <v>32</v>
      </c>
      <c r="C44" s="558"/>
      <c r="D44" s="559"/>
      <c r="E44" s="43">
        <f>IF($AC$6=4,(IF(AI44&gt;=10,AH44,0)),0)</f>
        <v>0</v>
      </c>
      <c r="F44" s="556" t="str">
        <f>IF(E44&gt;=AH44,VLOOKUP($E$2,COOK!$B$8:$AX$32,MATCH(AI44,COOK!$B$5:$AX$5,0),0),"")</f>
        <v/>
      </c>
      <c r="G44" s="556"/>
      <c r="H44" s="556"/>
      <c r="I44" s="556"/>
      <c r="J44" s="556"/>
      <c r="K44" s="557"/>
      <c r="L44" s="562" t="s">
        <v>12</v>
      </c>
      <c r="M44" s="562"/>
      <c r="N44" s="562"/>
      <c r="O44" s="562"/>
      <c r="P44" s="637">
        <f>IFERROR(IF($AC$6=4,INDEX(PAYMENT!$B$15:$CW$39,MATCH($E$2,PAYMENT!$B$15:$B$39,0),MATCH(AT44,PAYMENT!$B$10:$CW$10,0)),0),0)</f>
        <v>0</v>
      </c>
      <c r="Q44" s="638"/>
      <c r="R44" s="638"/>
      <c r="S44" s="638"/>
      <c r="T44" s="638"/>
      <c r="U44" s="638"/>
      <c r="V44" s="638"/>
      <c r="W44" s="638"/>
      <c r="X44" s="639"/>
      <c r="AD44" s="595"/>
      <c r="AE44" s="600" t="s">
        <v>32</v>
      </c>
      <c r="AF44" s="601"/>
      <c r="AG44" s="601"/>
      <c r="AH44" s="44">
        <v>1</v>
      </c>
      <c r="AI44" s="618">
        <f>IF($AB$1&gt;=AH44,$AA$1+AH44,0)</f>
        <v>0</v>
      </c>
      <c r="AJ44" s="618"/>
      <c r="AK44" s="618"/>
      <c r="AL44" s="618"/>
      <c r="AM44" s="618"/>
      <c r="AN44" s="619"/>
      <c r="AO44" s="606" t="s">
        <v>12</v>
      </c>
      <c r="AP44" s="617"/>
      <c r="AQ44" s="617"/>
      <c r="AR44" s="607"/>
      <c r="AS44" s="40">
        <v>12</v>
      </c>
      <c r="AT44" s="38">
        <f t="shared" si="11"/>
        <v>12</v>
      </c>
      <c r="AU44" s="41"/>
      <c r="AV44" s="40"/>
      <c r="AW44" s="42"/>
      <c r="AX44" s="41"/>
    </row>
    <row r="45" spans="1:50" ht="17.45" customHeight="1">
      <c r="A45" s="565"/>
      <c r="B45" s="560"/>
      <c r="C45" s="560"/>
      <c r="D45" s="561"/>
      <c r="E45" s="43">
        <f>IF($AC$6=4,(IF(AI45&gt;=10,AH45,0)),0)</f>
        <v>0</v>
      </c>
      <c r="F45" s="556" t="str">
        <f>IF(E45&gt;=AH45,VLOOKUP($E$2,COOK!$B$8:$AX$32,MATCH(AI45,COOK!$B$5:$AX$5,0),0),"")</f>
        <v/>
      </c>
      <c r="G45" s="556"/>
      <c r="H45" s="556"/>
      <c r="I45" s="556"/>
      <c r="J45" s="556"/>
      <c r="K45" s="557"/>
      <c r="L45" s="562" t="s">
        <v>13</v>
      </c>
      <c r="M45" s="562"/>
      <c r="N45" s="562"/>
      <c r="O45" s="562"/>
      <c r="P45" s="640">
        <f>P43+P44</f>
        <v>0</v>
      </c>
      <c r="Q45" s="641"/>
      <c r="R45" s="641"/>
      <c r="S45" s="641"/>
      <c r="T45" s="641"/>
      <c r="U45" s="641"/>
      <c r="V45" s="641"/>
      <c r="W45" s="641"/>
      <c r="X45" s="642"/>
      <c r="AD45" s="595"/>
      <c r="AE45" s="600"/>
      <c r="AF45" s="601"/>
      <c r="AG45" s="601"/>
      <c r="AH45" s="44">
        <v>2</v>
      </c>
      <c r="AI45" s="618">
        <f t="shared" ref="AI45:AI47" si="12">IF($AB$1&gt;=AH45,$AA$1+AH45,0)</f>
        <v>0</v>
      </c>
      <c r="AJ45" s="618"/>
      <c r="AK45" s="618"/>
      <c r="AL45" s="618"/>
      <c r="AM45" s="618"/>
      <c r="AN45" s="619"/>
      <c r="AO45" s="606" t="s">
        <v>13</v>
      </c>
      <c r="AP45" s="617"/>
      <c r="AQ45" s="617"/>
      <c r="AR45" s="607"/>
      <c r="AS45" s="40"/>
      <c r="AT45" s="42"/>
      <c r="AU45" s="41"/>
      <c r="AV45" s="40"/>
      <c r="AW45" s="42"/>
      <c r="AX45" s="41"/>
    </row>
    <row r="46" spans="1:50" ht="17.45" customHeight="1">
      <c r="A46" s="565"/>
      <c r="B46" s="560"/>
      <c r="C46" s="560"/>
      <c r="D46" s="561"/>
      <c r="E46" s="43">
        <f>IF($AC$6=4,(IF(AI46&gt;=10,AH46,0)),0)</f>
        <v>0</v>
      </c>
      <c r="F46" s="556" t="str">
        <f>IF(E46&gt;=AH46,VLOOKUP($E$2,COOK!$B$8:$AX$32,MATCH(AI46,COOK!$B$5:$AX$5,0),0),"")</f>
        <v/>
      </c>
      <c r="G46" s="556"/>
      <c r="H46" s="556"/>
      <c r="I46" s="556"/>
      <c r="J46" s="556"/>
      <c r="K46" s="557"/>
      <c r="L46" s="562" t="s">
        <v>29</v>
      </c>
      <c r="M46" s="562"/>
      <c r="N46" s="562"/>
      <c r="O46" s="562"/>
      <c r="P46" s="637">
        <f>IFERROR(IF($AC$6=4,INDEX(PAYMENT!$B$15:$CW$39,MATCH($E$2,PAYMENT!$B$15:$B$39,0),MATCH(AT46,PAYMENT!$B$10:$CW$10,0)),0),0)</f>
        <v>0</v>
      </c>
      <c r="Q46" s="638"/>
      <c r="R46" s="638"/>
      <c r="S46" s="638"/>
      <c r="T46" s="638"/>
      <c r="U46" s="638"/>
      <c r="V46" s="638"/>
      <c r="W46" s="638"/>
      <c r="X46" s="639"/>
      <c r="AD46" s="595"/>
      <c r="AE46" s="600"/>
      <c r="AF46" s="601"/>
      <c r="AG46" s="601"/>
      <c r="AH46" s="44">
        <v>3</v>
      </c>
      <c r="AI46" s="618">
        <f t="shared" si="12"/>
        <v>0</v>
      </c>
      <c r="AJ46" s="618"/>
      <c r="AK46" s="618"/>
      <c r="AL46" s="618"/>
      <c r="AM46" s="618"/>
      <c r="AN46" s="619"/>
      <c r="AO46" s="606" t="s">
        <v>29</v>
      </c>
      <c r="AP46" s="617"/>
      <c r="AQ46" s="617"/>
      <c r="AR46" s="607"/>
      <c r="AS46" s="40">
        <v>17</v>
      </c>
      <c r="AT46" s="38">
        <f>AS46+$Z$1</f>
        <v>17</v>
      </c>
      <c r="AU46" s="41"/>
      <c r="AV46" s="40"/>
      <c r="AW46" s="42"/>
      <c r="AX46" s="41"/>
    </row>
    <row r="47" spans="1:50" ht="17.45" customHeight="1">
      <c r="A47" s="565"/>
      <c r="B47" s="560"/>
      <c r="C47" s="560"/>
      <c r="D47" s="561"/>
      <c r="E47" s="43">
        <f>IF($AC$6=4,(IF(AI47&gt;=10,AH47,0)),0)</f>
        <v>0</v>
      </c>
      <c r="F47" s="556" t="str">
        <f>IF(E47&gt;=AH47,VLOOKUP($E$2,COOK!$B$8:$AX$32,MATCH(AI47,COOK!$B$5:$AX$5,0),0),"")</f>
        <v/>
      </c>
      <c r="G47" s="556"/>
      <c r="H47" s="556"/>
      <c r="I47" s="556"/>
      <c r="J47" s="556"/>
      <c r="K47" s="557"/>
      <c r="L47" s="562" t="s">
        <v>28</v>
      </c>
      <c r="M47" s="562"/>
      <c r="N47" s="562"/>
      <c r="O47" s="562"/>
      <c r="P47" s="640">
        <f>P45-P46</f>
        <v>0</v>
      </c>
      <c r="Q47" s="641"/>
      <c r="R47" s="641"/>
      <c r="S47" s="641"/>
      <c r="T47" s="641"/>
      <c r="U47" s="641"/>
      <c r="V47" s="641"/>
      <c r="W47" s="641"/>
      <c r="X47" s="642"/>
      <c r="AD47" s="596"/>
      <c r="AE47" s="603"/>
      <c r="AF47" s="604"/>
      <c r="AG47" s="604"/>
      <c r="AH47" s="45">
        <v>4</v>
      </c>
      <c r="AI47" s="620">
        <f t="shared" si="12"/>
        <v>0</v>
      </c>
      <c r="AJ47" s="620"/>
      <c r="AK47" s="620"/>
      <c r="AL47" s="620"/>
      <c r="AM47" s="620"/>
      <c r="AN47" s="621"/>
      <c r="AO47" s="606" t="s">
        <v>28</v>
      </c>
      <c r="AP47" s="617"/>
      <c r="AQ47" s="617"/>
      <c r="AR47" s="607"/>
      <c r="AS47" s="40"/>
      <c r="AT47" s="42"/>
      <c r="AU47" s="41"/>
      <c r="AV47" s="40"/>
      <c r="AW47" s="42"/>
      <c r="AX47" s="41"/>
    </row>
    <row r="48" spans="1:50" ht="17.45" customHeight="1">
      <c r="A48" s="565">
        <v>13</v>
      </c>
      <c r="B48" s="555" t="s">
        <v>31</v>
      </c>
      <c r="C48" s="555"/>
      <c r="D48" s="555"/>
      <c r="E48" s="555"/>
      <c r="F48" s="555"/>
      <c r="G48" s="555"/>
      <c r="H48" s="555"/>
      <c r="I48" s="555"/>
      <c r="J48" s="555"/>
      <c r="K48" s="555"/>
      <c r="L48" s="550" t="s">
        <v>30</v>
      </c>
      <c r="M48" s="550"/>
      <c r="N48" s="550"/>
      <c r="O48" s="550"/>
      <c r="P48" s="645">
        <f>IFERROR(IF($AC$6=4,INDEX(STUDENT!$B$7:$FZ$26,MATCH($E$2,STUDENT!$B$7:$B$26,0),MATCH(AT48,STUDENT!$B$2:$FZ$2,0)),0),0)</f>
        <v>0</v>
      </c>
      <c r="Q48" s="645"/>
      <c r="R48" s="645"/>
      <c r="S48" s="645">
        <f>IFERROR(IF($AC$6=4,INDEX(STUDENT!$B$7:$FZ$26,MATCH($E$2,STUDENT!$B$7:$B$26,0),MATCH(AW48,STUDENT!$B$2:$FZ$2,0)),0),0)</f>
        <v>0</v>
      </c>
      <c r="T48" s="645"/>
      <c r="U48" s="645"/>
      <c r="V48" s="645">
        <f t="shared" si="2"/>
        <v>0</v>
      </c>
      <c r="W48" s="645"/>
      <c r="X48" s="645"/>
      <c r="AD48" s="594">
        <v>13</v>
      </c>
      <c r="AE48" s="597" t="s">
        <v>31</v>
      </c>
      <c r="AF48" s="598"/>
      <c r="AG48" s="598"/>
      <c r="AH48" s="598"/>
      <c r="AI48" s="598"/>
      <c r="AJ48" s="598"/>
      <c r="AK48" s="598"/>
      <c r="AL48" s="598"/>
      <c r="AM48" s="598"/>
      <c r="AN48" s="599"/>
      <c r="AO48" s="606" t="s">
        <v>30</v>
      </c>
      <c r="AP48" s="617"/>
      <c r="AQ48" s="617"/>
      <c r="AR48" s="607"/>
      <c r="AS48" s="40">
        <v>19</v>
      </c>
      <c r="AT48" s="38">
        <f t="shared" ref="AT48:AT51" si="13">AS48+$Z$1</f>
        <v>19</v>
      </c>
      <c r="AU48" s="41"/>
      <c r="AV48" s="40">
        <v>20</v>
      </c>
      <c r="AW48" s="38">
        <f t="shared" ref="AW48:AW49" si="14">AV48+$Z$1</f>
        <v>20</v>
      </c>
      <c r="AX48" s="41"/>
    </row>
    <row r="49" spans="1:50" ht="17.45" customHeight="1">
      <c r="A49" s="565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0" t="s">
        <v>39</v>
      </c>
      <c r="M49" s="550"/>
      <c r="N49" s="550"/>
      <c r="O49" s="550"/>
      <c r="P49" s="575">
        <f>IFERROR(IF($AC$6=4,INDEX(DUDH!$E$7:$BA$26,MATCH($E$2,DUDH!$E$7:$E$26,0),MATCH(AT49,DUDH!$E$3:$BA$3,0)),0),0)</f>
        <v>0</v>
      </c>
      <c r="Q49" s="575"/>
      <c r="R49" s="575"/>
      <c r="S49" s="575">
        <f>IFERROR(IF($AC$6=4,INDEX(DUDH!$E$7:$BA$26,MATCH($E$2,DUDH!$E$7:$E$26,0),MATCH(AW49,DUDH!$E$3:$BA$3,0)),0),0)</f>
        <v>0</v>
      </c>
      <c r="T49" s="575"/>
      <c r="U49" s="575"/>
      <c r="V49" s="575">
        <f t="shared" si="2"/>
        <v>0</v>
      </c>
      <c r="W49" s="575"/>
      <c r="X49" s="575"/>
      <c r="AD49" s="595"/>
      <c r="AE49" s="600"/>
      <c r="AF49" s="601"/>
      <c r="AG49" s="601"/>
      <c r="AH49" s="601"/>
      <c r="AI49" s="601"/>
      <c r="AJ49" s="601"/>
      <c r="AK49" s="601"/>
      <c r="AL49" s="601"/>
      <c r="AM49" s="601"/>
      <c r="AN49" s="602"/>
      <c r="AO49" s="606" t="s">
        <v>39</v>
      </c>
      <c r="AP49" s="617"/>
      <c r="AQ49" s="617"/>
      <c r="AR49" s="607"/>
      <c r="AS49" s="40">
        <v>11</v>
      </c>
      <c r="AT49" s="38">
        <f t="shared" si="13"/>
        <v>11</v>
      </c>
      <c r="AU49" s="41"/>
      <c r="AV49" s="40">
        <v>12</v>
      </c>
      <c r="AW49" s="38">
        <f t="shared" si="14"/>
        <v>12</v>
      </c>
      <c r="AX49" s="41"/>
    </row>
    <row r="50" spans="1:50" ht="17.45" customHeight="1">
      <c r="A50" s="565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0" t="s">
        <v>11</v>
      </c>
      <c r="M50" s="550"/>
      <c r="N50" s="550"/>
      <c r="O50" s="550"/>
      <c r="P50" s="622">
        <f>IFERROR(IF($AC$6=4,INDEX(PAYMENT!$B$15:$EH$39,MATCH($E$2,PAYMENT!$B$15:$B$39,0),MATCH(AT50,PAYMENT!$B$14:$EH$14,0)),0),0)</f>
        <v>0</v>
      </c>
      <c r="Q50" s="623"/>
      <c r="R50" s="623"/>
      <c r="S50" s="623"/>
      <c r="T50" s="623"/>
      <c r="U50" s="623"/>
      <c r="V50" s="623"/>
      <c r="W50" s="623"/>
      <c r="X50" s="624"/>
      <c r="AD50" s="595"/>
      <c r="AE50" s="600"/>
      <c r="AF50" s="601"/>
      <c r="AG50" s="601"/>
      <c r="AH50" s="601"/>
      <c r="AI50" s="601"/>
      <c r="AJ50" s="601"/>
      <c r="AK50" s="601"/>
      <c r="AL50" s="601"/>
      <c r="AM50" s="601"/>
      <c r="AN50" s="602"/>
      <c r="AO50" s="606" t="s">
        <v>11</v>
      </c>
      <c r="AP50" s="617"/>
      <c r="AQ50" s="617"/>
      <c r="AR50" s="607"/>
      <c r="AS50" s="40">
        <v>13</v>
      </c>
      <c r="AT50" s="38">
        <f t="shared" si="13"/>
        <v>13</v>
      </c>
      <c r="AU50" s="41"/>
      <c r="AV50" s="40"/>
      <c r="AW50" s="42"/>
      <c r="AX50" s="41"/>
    </row>
    <row r="51" spans="1:50" ht="17.45" customHeight="1">
      <c r="A51" s="565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0" t="s">
        <v>12</v>
      </c>
      <c r="M51" s="550"/>
      <c r="N51" s="550"/>
      <c r="O51" s="550"/>
      <c r="P51" s="622">
        <f>IFERROR(IF($AC$6=4,INDEX(PAYMENT!$B$15:$CW$39,MATCH($E$2,PAYMENT!$B$15:$B$39,0),MATCH(AT51,PAYMENT!$B$10:$CW$10,0)),0),0)</f>
        <v>0</v>
      </c>
      <c r="Q51" s="623"/>
      <c r="R51" s="623"/>
      <c r="S51" s="623"/>
      <c r="T51" s="623"/>
      <c r="U51" s="623"/>
      <c r="V51" s="623"/>
      <c r="W51" s="623"/>
      <c r="X51" s="624"/>
      <c r="AD51" s="595"/>
      <c r="AE51" s="600"/>
      <c r="AF51" s="601"/>
      <c r="AG51" s="601"/>
      <c r="AH51" s="601"/>
      <c r="AI51" s="601"/>
      <c r="AJ51" s="601"/>
      <c r="AK51" s="601"/>
      <c r="AL51" s="601"/>
      <c r="AM51" s="601"/>
      <c r="AN51" s="602"/>
      <c r="AO51" s="606" t="s">
        <v>12</v>
      </c>
      <c r="AP51" s="617"/>
      <c r="AQ51" s="617"/>
      <c r="AR51" s="607"/>
      <c r="AS51" s="40">
        <v>13</v>
      </c>
      <c r="AT51" s="38">
        <f t="shared" si="13"/>
        <v>13</v>
      </c>
      <c r="AU51" s="41"/>
      <c r="AV51" s="40"/>
      <c r="AW51" s="42"/>
      <c r="AX51" s="41"/>
    </row>
    <row r="52" spans="1:50" ht="17.45" customHeight="1">
      <c r="A52" s="565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0" t="s">
        <v>13</v>
      </c>
      <c r="M52" s="550"/>
      <c r="N52" s="550"/>
      <c r="O52" s="550"/>
      <c r="P52" s="628">
        <f>P50+P51</f>
        <v>0</v>
      </c>
      <c r="Q52" s="629"/>
      <c r="R52" s="629"/>
      <c r="S52" s="629"/>
      <c r="T52" s="629"/>
      <c r="U52" s="629"/>
      <c r="V52" s="629"/>
      <c r="W52" s="629"/>
      <c r="X52" s="630"/>
      <c r="AD52" s="595"/>
      <c r="AE52" s="600"/>
      <c r="AF52" s="601"/>
      <c r="AG52" s="601"/>
      <c r="AH52" s="601"/>
      <c r="AI52" s="601"/>
      <c r="AJ52" s="601"/>
      <c r="AK52" s="601"/>
      <c r="AL52" s="601"/>
      <c r="AM52" s="601"/>
      <c r="AN52" s="602"/>
      <c r="AO52" s="606" t="s">
        <v>13</v>
      </c>
      <c r="AP52" s="617"/>
      <c r="AQ52" s="617"/>
      <c r="AR52" s="607"/>
      <c r="AS52" s="40"/>
      <c r="AT52" s="42"/>
      <c r="AU52" s="41"/>
      <c r="AV52" s="40"/>
      <c r="AW52" s="42"/>
      <c r="AX52" s="41"/>
    </row>
    <row r="53" spans="1:50" ht="17.45" customHeight="1">
      <c r="A53" s="565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0" t="s">
        <v>29</v>
      </c>
      <c r="M53" s="550"/>
      <c r="N53" s="550"/>
      <c r="O53" s="550"/>
      <c r="P53" s="622">
        <f>IFERROR(IF($AC$6=4,INDEX(PAYMENT!$B$15:$CW$39,MATCH($E$2,PAYMENT!$B$15:$B$39,0),MATCH(AT53,PAYMENT!$B$10:$CW$10,0)),0),0)</f>
        <v>0</v>
      </c>
      <c r="Q53" s="623"/>
      <c r="R53" s="623"/>
      <c r="S53" s="623"/>
      <c r="T53" s="623"/>
      <c r="U53" s="623"/>
      <c r="V53" s="623"/>
      <c r="W53" s="623"/>
      <c r="X53" s="624"/>
      <c r="AD53" s="595"/>
      <c r="AE53" s="600"/>
      <c r="AF53" s="601"/>
      <c r="AG53" s="601"/>
      <c r="AH53" s="601"/>
      <c r="AI53" s="601"/>
      <c r="AJ53" s="601"/>
      <c r="AK53" s="601"/>
      <c r="AL53" s="601"/>
      <c r="AM53" s="601"/>
      <c r="AN53" s="602"/>
      <c r="AO53" s="606" t="s">
        <v>29</v>
      </c>
      <c r="AP53" s="617"/>
      <c r="AQ53" s="617"/>
      <c r="AR53" s="607"/>
      <c r="AS53" s="40">
        <v>18</v>
      </c>
      <c r="AT53" s="38">
        <f>AS53+$Z$1</f>
        <v>18</v>
      </c>
      <c r="AU53" s="41"/>
      <c r="AV53" s="40"/>
      <c r="AW53" s="38"/>
      <c r="AX53" s="41"/>
    </row>
    <row r="54" spans="1:50" ht="17.45" customHeight="1">
      <c r="A54" s="565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0" t="s">
        <v>28</v>
      </c>
      <c r="M54" s="550"/>
      <c r="N54" s="550"/>
      <c r="O54" s="550"/>
      <c r="P54" s="628">
        <f>P52-P53</f>
        <v>0</v>
      </c>
      <c r="Q54" s="629"/>
      <c r="R54" s="629"/>
      <c r="S54" s="629"/>
      <c r="T54" s="629"/>
      <c r="U54" s="629"/>
      <c r="V54" s="629"/>
      <c r="W54" s="629"/>
      <c r="X54" s="630"/>
      <c r="AD54" s="596"/>
      <c r="AE54" s="603"/>
      <c r="AF54" s="604"/>
      <c r="AG54" s="604"/>
      <c r="AH54" s="604"/>
      <c r="AI54" s="604"/>
      <c r="AJ54" s="604"/>
      <c r="AK54" s="604"/>
      <c r="AL54" s="604"/>
      <c r="AM54" s="604"/>
      <c r="AN54" s="605"/>
      <c r="AO54" s="606" t="s">
        <v>28</v>
      </c>
      <c r="AP54" s="617"/>
      <c r="AQ54" s="617"/>
      <c r="AR54" s="607"/>
      <c r="AS54" s="40">
        <v>24</v>
      </c>
      <c r="AT54" s="38">
        <f>AS54+$Z$1</f>
        <v>24</v>
      </c>
      <c r="AU54" s="41"/>
      <c r="AV54" s="40"/>
      <c r="AW54" s="42"/>
      <c r="AX54" s="41"/>
    </row>
    <row r="55" spans="1:50" ht="15.75" customHeight="1">
      <c r="A55" s="539" t="s">
        <v>14</v>
      </c>
      <c r="B55" s="539"/>
      <c r="C55" s="539"/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</row>
    <row r="56" spans="1:50" ht="24" customHeight="1">
      <c r="A56" s="538" t="s">
        <v>15</v>
      </c>
      <c r="B56" s="538"/>
      <c r="C56" s="538"/>
      <c r="D56" s="538"/>
      <c r="E56" s="538"/>
      <c r="F56" s="538"/>
      <c r="G56" s="625" t="str">
        <f>IFERROR(IF($AC$6=4,VLOOKUP(E2,SCHOOL!E7:H26,4,0),""),"")</f>
        <v/>
      </c>
      <c r="H56" s="625"/>
      <c r="I56" s="625"/>
      <c r="J56" s="625"/>
      <c r="K56" s="627" t="s">
        <v>219</v>
      </c>
      <c r="L56" s="627"/>
      <c r="M56" s="627"/>
      <c r="N56" s="626">
        <f>IFERROR(IF($AC$6=4,INDEX(STUDENT!$B$7:$FZ$26,MATCH($E$2,STUDENT!$B$7:$B$26,0),MATCH(AT54,STUDENT!$B$2:$FZ$2,0)),0),0)</f>
        <v>0</v>
      </c>
      <c r="O56" s="626"/>
      <c r="P56" s="626"/>
      <c r="Q56" s="46"/>
      <c r="R56" s="537" t="s">
        <v>16</v>
      </c>
      <c r="S56" s="537"/>
      <c r="T56" s="537"/>
      <c r="U56" s="537"/>
      <c r="V56" s="537"/>
      <c r="W56" s="537"/>
      <c r="X56" s="537"/>
    </row>
  </sheetData>
  <sheetProtection password="FE5A" sheet="1" objects="1" scenarios="1"/>
  <mergeCells count="314">
    <mergeCell ref="G56:J56"/>
    <mergeCell ref="N56:P56"/>
    <mergeCell ref="K56:M56"/>
    <mergeCell ref="P52:X52"/>
    <mergeCell ref="P54:X54"/>
    <mergeCell ref="P38:X38"/>
    <mergeCell ref="P40:X40"/>
    <mergeCell ref="P39:X39"/>
    <mergeCell ref="P42:X42"/>
    <mergeCell ref="P43:X43"/>
    <mergeCell ref="P44:X44"/>
    <mergeCell ref="P45:X45"/>
    <mergeCell ref="P46:X46"/>
    <mergeCell ref="P47:X47"/>
    <mergeCell ref="P41:R41"/>
    <mergeCell ref="S41:U41"/>
    <mergeCell ref="V41:X41"/>
    <mergeCell ref="P48:R48"/>
    <mergeCell ref="S48:U48"/>
    <mergeCell ref="V48:X48"/>
    <mergeCell ref="P49:R49"/>
    <mergeCell ref="S49:U49"/>
    <mergeCell ref="V49:X49"/>
    <mergeCell ref="P50:X50"/>
    <mergeCell ref="P51:X51"/>
    <mergeCell ref="P53:X53"/>
    <mergeCell ref="AD48:AD54"/>
    <mergeCell ref="AE48:AN54"/>
    <mergeCell ref="AO48:AR48"/>
    <mergeCell ref="AO49:AR49"/>
    <mergeCell ref="AO50:AR50"/>
    <mergeCell ref="AO51:AR51"/>
    <mergeCell ref="AO52:AR52"/>
    <mergeCell ref="AO53:AR53"/>
    <mergeCell ref="AO54:AR54"/>
    <mergeCell ref="AD38:AD42"/>
    <mergeCell ref="AE38:AN42"/>
    <mergeCell ref="AO38:AR38"/>
    <mergeCell ref="AO39:AR39"/>
    <mergeCell ref="AO40:AR40"/>
    <mergeCell ref="AO41:AR41"/>
    <mergeCell ref="AO42:AR42"/>
    <mergeCell ref="AD43:AD47"/>
    <mergeCell ref="AE43:AN43"/>
    <mergeCell ref="AO43:AR43"/>
    <mergeCell ref="AE44:AG47"/>
    <mergeCell ref="AI44:AN44"/>
    <mergeCell ref="AO44:AR44"/>
    <mergeCell ref="AI45:AN45"/>
    <mergeCell ref="AO45:AR45"/>
    <mergeCell ref="AI46:AN46"/>
    <mergeCell ref="AO46:AR46"/>
    <mergeCell ref="AI47:AN47"/>
    <mergeCell ref="AO47:AR47"/>
    <mergeCell ref="AD33:AD37"/>
    <mergeCell ref="AE33:AN37"/>
    <mergeCell ref="AO33:AP34"/>
    <mergeCell ref="AQ33:AR33"/>
    <mergeCell ref="AQ34:AR34"/>
    <mergeCell ref="AO35:AP37"/>
    <mergeCell ref="AQ35:AR35"/>
    <mergeCell ref="AQ36:AR36"/>
    <mergeCell ref="AQ37:AR37"/>
    <mergeCell ref="AD28:AD32"/>
    <mergeCell ref="AE28:AN32"/>
    <mergeCell ref="AO28:AP29"/>
    <mergeCell ref="AQ28:AR28"/>
    <mergeCell ref="AQ29:AR29"/>
    <mergeCell ref="AO30:AP32"/>
    <mergeCell ref="AQ30:AR30"/>
    <mergeCell ref="AQ31:AR31"/>
    <mergeCell ref="AQ32:AR32"/>
    <mergeCell ref="AD23:AD27"/>
    <mergeCell ref="AE23:AN27"/>
    <mergeCell ref="AO23:AP24"/>
    <mergeCell ref="AQ23:AR23"/>
    <mergeCell ref="AQ24:AR24"/>
    <mergeCell ref="AO25:AP27"/>
    <mergeCell ref="AQ25:AR25"/>
    <mergeCell ref="AQ26:AR26"/>
    <mergeCell ref="AQ27:AR27"/>
    <mergeCell ref="AD18:AD22"/>
    <mergeCell ref="AE18:AN22"/>
    <mergeCell ref="AO18:AP19"/>
    <mergeCell ref="AQ18:AR18"/>
    <mergeCell ref="AQ19:AR19"/>
    <mergeCell ref="AO20:AP22"/>
    <mergeCell ref="AQ20:AR20"/>
    <mergeCell ref="AQ21:AR21"/>
    <mergeCell ref="AQ22:AR22"/>
    <mergeCell ref="AD13:AD17"/>
    <mergeCell ref="AE13:AN17"/>
    <mergeCell ref="AO13:AP14"/>
    <mergeCell ref="AQ13:AR13"/>
    <mergeCell ref="AQ14:AR14"/>
    <mergeCell ref="AO15:AP17"/>
    <mergeCell ref="AQ15:AR15"/>
    <mergeCell ref="AQ16:AR16"/>
    <mergeCell ref="AQ17:AR17"/>
    <mergeCell ref="AE4:AR4"/>
    <mergeCell ref="AS4:AU4"/>
    <mergeCell ref="AV4:AX4"/>
    <mergeCell ref="AE5:AR5"/>
    <mergeCell ref="AE6:AR6"/>
    <mergeCell ref="AE7:AR7"/>
    <mergeCell ref="AD8:AD12"/>
    <mergeCell ref="AE8:AN12"/>
    <mergeCell ref="AO8:AP9"/>
    <mergeCell ref="AQ8:AR8"/>
    <mergeCell ref="AQ9:AR9"/>
    <mergeCell ref="AO10:AP12"/>
    <mergeCell ref="AQ10:AR10"/>
    <mergeCell ref="AQ11:AR11"/>
    <mergeCell ref="AQ12:AR12"/>
    <mergeCell ref="A1:X1"/>
    <mergeCell ref="V4:X4"/>
    <mergeCell ref="V5:X5"/>
    <mergeCell ref="S6:U6"/>
    <mergeCell ref="V6:X6"/>
    <mergeCell ref="P7:R7"/>
    <mergeCell ref="S7:U7"/>
    <mergeCell ref="V7:X7"/>
    <mergeCell ref="A43:A47"/>
    <mergeCell ref="L20:M22"/>
    <mergeCell ref="N20:O20"/>
    <mergeCell ref="P20:R20"/>
    <mergeCell ref="S20:U20"/>
    <mergeCell ref="L30:M32"/>
    <mergeCell ref="N30:O30"/>
    <mergeCell ref="P30:R30"/>
    <mergeCell ref="B4:O4"/>
    <mergeCell ref="P4:R4"/>
    <mergeCell ref="S4:U4"/>
    <mergeCell ref="L8:M9"/>
    <mergeCell ref="L10:M12"/>
    <mergeCell ref="N8:O8"/>
    <mergeCell ref="N9:O9"/>
    <mergeCell ref="N10:O10"/>
    <mergeCell ref="A48:A54"/>
    <mergeCell ref="S8:U8"/>
    <mergeCell ref="P11:R11"/>
    <mergeCell ref="S11:U11"/>
    <mergeCell ref="S13:U13"/>
    <mergeCell ref="L15:M17"/>
    <mergeCell ref="N15:O15"/>
    <mergeCell ref="P15:R15"/>
    <mergeCell ref="S15:U15"/>
    <mergeCell ref="N17:O17"/>
    <mergeCell ref="S17:U17"/>
    <mergeCell ref="S22:U22"/>
    <mergeCell ref="S25:U25"/>
    <mergeCell ref="S27:U27"/>
    <mergeCell ref="S30:U30"/>
    <mergeCell ref="P17:R17"/>
    <mergeCell ref="N22:O22"/>
    <mergeCell ref="P22:R22"/>
    <mergeCell ref="L25:M27"/>
    <mergeCell ref="N25:O25"/>
    <mergeCell ref="P25:R25"/>
    <mergeCell ref="N27:O27"/>
    <mergeCell ref="P27:R27"/>
    <mergeCell ref="A38:A42"/>
    <mergeCell ref="P5:R5"/>
    <mergeCell ref="S5:U5"/>
    <mergeCell ref="P6:R6"/>
    <mergeCell ref="B6:O6"/>
    <mergeCell ref="B5:O5"/>
    <mergeCell ref="L13:M14"/>
    <mergeCell ref="N13:O13"/>
    <mergeCell ref="P13:R13"/>
    <mergeCell ref="S12:U12"/>
    <mergeCell ref="V12:X12"/>
    <mergeCell ref="B7:O7"/>
    <mergeCell ref="V8:X8"/>
    <mergeCell ref="P9:R9"/>
    <mergeCell ref="S9:U9"/>
    <mergeCell ref="V9:X9"/>
    <mergeCell ref="P10:R10"/>
    <mergeCell ref="S10:U10"/>
    <mergeCell ref="V10:X10"/>
    <mergeCell ref="N11:O11"/>
    <mergeCell ref="N12:O12"/>
    <mergeCell ref="P8:R8"/>
    <mergeCell ref="B8:K12"/>
    <mergeCell ref="V11:X11"/>
    <mergeCell ref="P12:R12"/>
    <mergeCell ref="V15:X15"/>
    <mergeCell ref="N16:O16"/>
    <mergeCell ref="P16:R16"/>
    <mergeCell ref="S16:U16"/>
    <mergeCell ref="V16:X16"/>
    <mergeCell ref="V13:X13"/>
    <mergeCell ref="N14:O14"/>
    <mergeCell ref="P14:R14"/>
    <mergeCell ref="S14:U14"/>
    <mergeCell ref="V14:X14"/>
    <mergeCell ref="V20:X20"/>
    <mergeCell ref="N21:O21"/>
    <mergeCell ref="P21:R21"/>
    <mergeCell ref="S21:U21"/>
    <mergeCell ref="V21:X21"/>
    <mergeCell ref="V17:X17"/>
    <mergeCell ref="L18:M19"/>
    <mergeCell ref="N18:O18"/>
    <mergeCell ref="P18:R18"/>
    <mergeCell ref="S18:U18"/>
    <mergeCell ref="V18:X18"/>
    <mergeCell ref="N19:O19"/>
    <mergeCell ref="P19:R19"/>
    <mergeCell ref="S19:U19"/>
    <mergeCell ref="V19:X19"/>
    <mergeCell ref="V25:X25"/>
    <mergeCell ref="N26:O26"/>
    <mergeCell ref="P26:R26"/>
    <mergeCell ref="S26:U26"/>
    <mergeCell ref="V26:X26"/>
    <mergeCell ref="V22:X22"/>
    <mergeCell ref="L23:M24"/>
    <mergeCell ref="N23:O23"/>
    <mergeCell ref="P23:R23"/>
    <mergeCell ref="S23:U23"/>
    <mergeCell ref="V23:X23"/>
    <mergeCell ref="N24:O24"/>
    <mergeCell ref="P24:R24"/>
    <mergeCell ref="S24:U24"/>
    <mergeCell ref="V24:X24"/>
    <mergeCell ref="L28:M29"/>
    <mergeCell ref="N28:O28"/>
    <mergeCell ref="P28:R28"/>
    <mergeCell ref="S28:U28"/>
    <mergeCell ref="V28:X28"/>
    <mergeCell ref="N29:O29"/>
    <mergeCell ref="P29:R29"/>
    <mergeCell ref="S29:U29"/>
    <mergeCell ref="V29:X29"/>
    <mergeCell ref="P34:R34"/>
    <mergeCell ref="S34:U34"/>
    <mergeCell ref="V34:X34"/>
    <mergeCell ref="V30:X30"/>
    <mergeCell ref="N31:O31"/>
    <mergeCell ref="P31:R31"/>
    <mergeCell ref="S31:U31"/>
    <mergeCell ref="V31:X31"/>
    <mergeCell ref="V27:X27"/>
    <mergeCell ref="L35:M37"/>
    <mergeCell ref="N35:O35"/>
    <mergeCell ref="P35:R35"/>
    <mergeCell ref="N32:O32"/>
    <mergeCell ref="P32:R32"/>
    <mergeCell ref="B13:K17"/>
    <mergeCell ref="S35:U35"/>
    <mergeCell ref="V35:X35"/>
    <mergeCell ref="N36:O36"/>
    <mergeCell ref="P36:R36"/>
    <mergeCell ref="S36:U36"/>
    <mergeCell ref="V36:X36"/>
    <mergeCell ref="N37:O37"/>
    <mergeCell ref="P37:R37"/>
    <mergeCell ref="S37:U37"/>
    <mergeCell ref="V37:X37"/>
    <mergeCell ref="S32:U32"/>
    <mergeCell ref="V32:X32"/>
    <mergeCell ref="L33:M34"/>
    <mergeCell ref="N33:O33"/>
    <mergeCell ref="P33:R33"/>
    <mergeCell ref="S33:U33"/>
    <mergeCell ref="V33:X33"/>
    <mergeCell ref="N34:O34"/>
    <mergeCell ref="B18:K22"/>
    <mergeCell ref="B23:K27"/>
    <mergeCell ref="B28:K32"/>
    <mergeCell ref="B33:K37"/>
    <mergeCell ref="A8:A12"/>
    <mergeCell ref="A13:A17"/>
    <mergeCell ref="A18:A22"/>
    <mergeCell ref="A23:A27"/>
    <mergeCell ref="A28:A32"/>
    <mergeCell ref="A33:A37"/>
    <mergeCell ref="L51:O51"/>
    <mergeCell ref="L52:O52"/>
    <mergeCell ref="L43:O43"/>
    <mergeCell ref="L44:O44"/>
    <mergeCell ref="L45:O45"/>
    <mergeCell ref="L46:O46"/>
    <mergeCell ref="L47:O47"/>
    <mergeCell ref="L38:O38"/>
    <mergeCell ref="L39:O39"/>
    <mergeCell ref="L40:O40"/>
    <mergeCell ref="L41:O41"/>
    <mergeCell ref="L42:O42"/>
    <mergeCell ref="R56:X56"/>
    <mergeCell ref="A56:F56"/>
    <mergeCell ref="A55:X55"/>
    <mergeCell ref="A2:D2"/>
    <mergeCell ref="A3:E3"/>
    <mergeCell ref="E2:Q2"/>
    <mergeCell ref="F3:Q3"/>
    <mergeCell ref="R2:T2"/>
    <mergeCell ref="R3:T3"/>
    <mergeCell ref="U2:X2"/>
    <mergeCell ref="U3:X3"/>
    <mergeCell ref="L53:O53"/>
    <mergeCell ref="L54:O54"/>
    <mergeCell ref="B38:K42"/>
    <mergeCell ref="B43:K43"/>
    <mergeCell ref="B48:K54"/>
    <mergeCell ref="F44:K44"/>
    <mergeCell ref="F45:K45"/>
    <mergeCell ref="F46:K46"/>
    <mergeCell ref="F47:K47"/>
    <mergeCell ref="B44:D47"/>
    <mergeCell ref="L48:O48"/>
    <mergeCell ref="L49:O49"/>
    <mergeCell ref="L50:O50"/>
  </mergeCells>
  <conditionalFormatting sqref="V48:X49 P5:X12 AS5:AX54">
    <cfRule type="cellIs" dxfId="68" priority="45" operator="equal">
      <formula>0</formula>
    </cfRule>
  </conditionalFormatting>
  <conditionalFormatting sqref="P47">
    <cfRule type="cellIs" dxfId="67" priority="39" operator="equal">
      <formula>0</formula>
    </cfRule>
  </conditionalFormatting>
  <conditionalFormatting sqref="P52">
    <cfRule type="cellIs" dxfId="66" priority="38" operator="equal">
      <formula>0</formula>
    </cfRule>
  </conditionalFormatting>
  <conditionalFormatting sqref="P54">
    <cfRule type="cellIs" dxfId="65" priority="37" operator="equal">
      <formula>0</formula>
    </cfRule>
  </conditionalFormatting>
  <conditionalFormatting sqref="P38 P40">
    <cfRule type="cellIs" dxfId="64" priority="35" operator="equal">
      <formula>0</formula>
    </cfRule>
  </conditionalFormatting>
  <conditionalFormatting sqref="P42">
    <cfRule type="cellIs" dxfId="63" priority="34" operator="equal">
      <formula>0</formula>
    </cfRule>
  </conditionalFormatting>
  <conditionalFormatting sqref="P45">
    <cfRule type="cellIs" dxfId="62" priority="33" operator="equal">
      <formula>0</formula>
    </cfRule>
  </conditionalFormatting>
  <conditionalFormatting sqref="E44:E47">
    <cfRule type="cellIs" dxfId="61" priority="32" operator="equal">
      <formula>0</formula>
    </cfRule>
  </conditionalFormatting>
  <conditionalFormatting sqref="P43">
    <cfRule type="cellIs" dxfId="60" priority="31" operator="equal">
      <formula>0</formula>
    </cfRule>
  </conditionalFormatting>
  <conditionalFormatting sqref="P50">
    <cfRule type="cellIs" dxfId="59" priority="30" operator="equal">
      <formula>0</formula>
    </cfRule>
  </conditionalFormatting>
  <conditionalFormatting sqref="P39">
    <cfRule type="cellIs" dxfId="58" priority="29" operator="equal">
      <formula>0</formula>
    </cfRule>
  </conditionalFormatting>
  <conditionalFormatting sqref="P44">
    <cfRule type="cellIs" dxfId="57" priority="28" operator="equal">
      <formula>0</formula>
    </cfRule>
  </conditionalFormatting>
  <conditionalFormatting sqref="P51">
    <cfRule type="cellIs" dxfId="56" priority="27" operator="equal">
      <formula>0</formula>
    </cfRule>
  </conditionalFormatting>
  <conditionalFormatting sqref="P41:U41">
    <cfRule type="cellIs" dxfId="55" priority="25" operator="equal">
      <formula>0</formula>
    </cfRule>
  </conditionalFormatting>
  <conditionalFormatting sqref="V41:X41">
    <cfRule type="cellIs" dxfId="54" priority="24" operator="equal">
      <formula>0</formula>
    </cfRule>
  </conditionalFormatting>
  <conditionalFormatting sqref="P53">
    <cfRule type="cellIs" dxfId="53" priority="22" operator="equal">
      <formula>0</formula>
    </cfRule>
  </conditionalFormatting>
  <conditionalFormatting sqref="P46">
    <cfRule type="cellIs" dxfId="52" priority="21" operator="equal">
      <formula>0</formula>
    </cfRule>
  </conditionalFormatting>
  <conditionalFormatting sqref="P13:U13">
    <cfRule type="cellIs" dxfId="51" priority="16" operator="equal">
      <formula>0</formula>
    </cfRule>
  </conditionalFormatting>
  <conditionalFormatting sqref="P23:X27 V13:X17 P33:X37 V28:X32">
    <cfRule type="cellIs" dxfId="50" priority="17" operator="equal">
      <formula>0</formula>
    </cfRule>
  </conditionalFormatting>
  <conditionalFormatting sqref="P14:U14">
    <cfRule type="cellIs" dxfId="49" priority="13" operator="equal">
      <formula>0</formula>
    </cfRule>
  </conditionalFormatting>
  <conditionalFormatting sqref="P15:U17">
    <cfRule type="cellIs" dxfId="48" priority="12" operator="equal">
      <formula>0</formula>
    </cfRule>
  </conditionalFormatting>
  <conditionalFormatting sqref="V18:X22">
    <cfRule type="cellIs" dxfId="47" priority="11" operator="equal">
      <formula>0</formula>
    </cfRule>
  </conditionalFormatting>
  <conditionalFormatting sqref="P18:U18">
    <cfRule type="cellIs" dxfId="46" priority="10" operator="equal">
      <formula>0</formula>
    </cfRule>
  </conditionalFormatting>
  <conditionalFormatting sqref="P19:U19">
    <cfRule type="cellIs" dxfId="45" priority="9" operator="equal">
      <formula>0</formula>
    </cfRule>
  </conditionalFormatting>
  <conditionalFormatting sqref="P20:U22">
    <cfRule type="cellIs" dxfId="44" priority="8" operator="equal">
      <formula>0</formula>
    </cfRule>
  </conditionalFormatting>
  <conditionalFormatting sqref="P28:U28">
    <cfRule type="cellIs" dxfId="43" priority="7" operator="equal">
      <formula>0</formula>
    </cfRule>
  </conditionalFormatting>
  <conditionalFormatting sqref="P29:U29">
    <cfRule type="cellIs" dxfId="42" priority="6" operator="equal">
      <formula>0</formula>
    </cfRule>
  </conditionalFormatting>
  <conditionalFormatting sqref="P30:U32">
    <cfRule type="cellIs" dxfId="41" priority="5" operator="equal">
      <formula>0</formula>
    </cfRule>
  </conditionalFormatting>
  <conditionalFormatting sqref="P48:U49">
    <cfRule type="cellIs" dxfId="40" priority="2" operator="equal">
      <formula>0</formula>
    </cfRule>
  </conditionalFormatting>
  <conditionalFormatting sqref="P5:X54">
    <cfRule type="containsErrors" dxfId="39" priority="1">
      <formula>ISERROR(P5)</formula>
    </cfRule>
  </conditionalFormatting>
  <dataValidations count="2">
    <dataValidation type="list" allowBlank="1" showInputMessage="1" showErrorMessage="1" sqref="E2:Q2">
      <formula1>SCHOOL</formula1>
    </dataValidation>
    <dataValidation type="list" allowBlank="1" showInputMessage="1" showErrorMessage="1" sqref="U3:X3">
      <formula1>MONTH</formula1>
    </dataValidation>
  </dataValidations>
  <pageMargins left="0" right="0" top="0" bottom="0" header="0" footer="0"/>
  <pageSetup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M85"/>
  <sheetViews>
    <sheetView view="pageBreakPreview" topLeftCell="F3" zoomScaleNormal="100" zoomScaleSheetLayoutView="100" workbookViewId="0">
      <selection activeCell="AB11" sqref="AB11:AC11"/>
    </sheetView>
  </sheetViews>
  <sheetFormatPr defaultRowHeight="15"/>
  <cols>
    <col min="1" max="5" width="9.140625" style="32" hidden="1" customWidth="1"/>
    <col min="6" max="6" width="3.7109375" style="32" customWidth="1"/>
    <col min="7" max="11" width="4.7109375" style="32" customWidth="1"/>
    <col min="12" max="75" width="2.28515625" style="32" customWidth="1"/>
    <col min="76" max="78" width="3.7109375" style="32" customWidth="1"/>
    <col min="79" max="83" width="4.7109375" style="32" customWidth="1"/>
    <col min="84" max="147" width="2.28515625" style="32" customWidth="1"/>
    <col min="148" max="149" width="3.7109375" style="32" customWidth="1"/>
    <col min="150" max="150" width="3.7109375" style="32" hidden="1" customWidth="1"/>
    <col min="151" max="155" width="4.7109375" style="32" hidden="1" customWidth="1"/>
    <col min="156" max="219" width="2.28515625" style="32" hidden="1" customWidth="1"/>
    <col min="220" max="221" width="3.7109375" style="32" hidden="1" customWidth="1"/>
    <col min="222" max="16384" width="9.140625" style="32"/>
  </cols>
  <sheetData>
    <row r="1" spans="6:221" hidden="1">
      <c r="F1" s="32">
        <f>LARGE(SCHOOL!D7:D26,1)</f>
        <v>0</v>
      </c>
      <c r="G1" s="32">
        <f>IF(LEN(BR5)&gt;=5,VLOOKUP(BR5,MONTHLY!Y2:Z13,2,0)*100,0)</f>
        <v>0</v>
      </c>
    </row>
    <row r="2" spans="6:221" hidden="1"/>
    <row r="3" spans="6:221" ht="15.75">
      <c r="F3" s="660" t="s">
        <v>111</v>
      </c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  <c r="AZ3" s="660"/>
      <c r="BA3" s="660"/>
      <c r="BB3" s="660"/>
      <c r="BC3" s="660"/>
      <c r="BD3" s="660"/>
      <c r="BE3" s="660"/>
      <c r="BF3" s="660"/>
      <c r="BG3" s="660"/>
      <c r="BH3" s="660"/>
      <c r="BI3" s="660"/>
      <c r="BJ3" s="660"/>
      <c r="BK3" s="660"/>
      <c r="BL3" s="660"/>
      <c r="BM3" s="660"/>
      <c r="BN3" s="660"/>
      <c r="BO3" s="660"/>
      <c r="BP3" s="660"/>
      <c r="BQ3" s="660"/>
      <c r="BR3" s="660"/>
      <c r="BS3" s="660"/>
      <c r="BT3" s="660"/>
      <c r="BU3" s="660"/>
      <c r="BV3" s="660"/>
      <c r="BW3" s="660"/>
      <c r="BX3" s="660"/>
      <c r="BY3" s="660"/>
      <c r="BZ3" s="660" t="s">
        <v>111</v>
      </c>
      <c r="CA3" s="660"/>
      <c r="CB3" s="660"/>
      <c r="CC3" s="660"/>
      <c r="CD3" s="660"/>
      <c r="CE3" s="660"/>
      <c r="CF3" s="660"/>
      <c r="CG3" s="660"/>
      <c r="CH3" s="660"/>
      <c r="CI3" s="660"/>
      <c r="CJ3" s="660"/>
      <c r="CK3" s="660"/>
      <c r="CL3" s="660"/>
      <c r="CM3" s="660"/>
      <c r="CN3" s="660"/>
      <c r="CO3" s="660"/>
      <c r="CP3" s="660"/>
      <c r="CQ3" s="660"/>
      <c r="CR3" s="660"/>
      <c r="CS3" s="660"/>
      <c r="CT3" s="660"/>
      <c r="CU3" s="660"/>
      <c r="CV3" s="660"/>
      <c r="CW3" s="660"/>
      <c r="CX3" s="660"/>
      <c r="CY3" s="660"/>
      <c r="CZ3" s="660"/>
      <c r="DA3" s="660"/>
      <c r="DB3" s="660"/>
      <c r="DC3" s="660"/>
      <c r="DD3" s="660"/>
      <c r="DE3" s="660"/>
      <c r="DF3" s="660"/>
      <c r="DG3" s="660"/>
      <c r="DH3" s="660"/>
      <c r="DI3" s="660"/>
      <c r="DJ3" s="660"/>
      <c r="DK3" s="660"/>
      <c r="DL3" s="660"/>
      <c r="DM3" s="660"/>
      <c r="DN3" s="660"/>
      <c r="DO3" s="660"/>
      <c r="DP3" s="660"/>
      <c r="DQ3" s="660"/>
      <c r="DR3" s="660"/>
      <c r="DS3" s="660"/>
      <c r="DT3" s="660"/>
      <c r="DU3" s="660"/>
      <c r="DV3" s="660"/>
      <c r="DW3" s="660"/>
      <c r="DX3" s="660"/>
      <c r="DY3" s="660"/>
      <c r="DZ3" s="660"/>
      <c r="EA3" s="660"/>
      <c r="EB3" s="660"/>
      <c r="EC3" s="660"/>
      <c r="ED3" s="660"/>
      <c r="EE3" s="660"/>
      <c r="EF3" s="660"/>
      <c r="EG3" s="660"/>
      <c r="EH3" s="660"/>
      <c r="EI3" s="660"/>
      <c r="EJ3" s="660"/>
      <c r="EK3" s="660"/>
      <c r="EL3" s="660"/>
      <c r="EM3" s="660"/>
      <c r="EN3" s="660"/>
      <c r="EO3" s="660"/>
      <c r="EP3" s="660"/>
      <c r="EQ3" s="660"/>
      <c r="ER3" s="660"/>
      <c r="ES3" s="660"/>
    </row>
    <row r="4" spans="6:221" ht="26.25">
      <c r="F4" s="661" t="str">
        <f>SCHOOL!$D$2</f>
        <v>कार्यालय पंचायत प्रारम्भिक शिक्षा अधिकारी लवेरा कलां</v>
      </c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1"/>
      <c r="AM4" s="661"/>
      <c r="AN4" s="661"/>
      <c r="AO4" s="661"/>
      <c r="AP4" s="661"/>
      <c r="AQ4" s="661"/>
      <c r="AR4" s="661"/>
      <c r="AS4" s="661"/>
      <c r="AT4" s="661"/>
      <c r="AU4" s="661"/>
      <c r="AV4" s="661"/>
      <c r="AW4" s="661"/>
      <c r="AX4" s="661"/>
      <c r="AY4" s="661"/>
      <c r="AZ4" s="661"/>
      <c r="BA4" s="661"/>
      <c r="BB4" s="661"/>
      <c r="BC4" s="661"/>
      <c r="BD4" s="661"/>
      <c r="BE4" s="661"/>
      <c r="BF4" s="661"/>
      <c r="BG4" s="661"/>
      <c r="BH4" s="661"/>
      <c r="BI4" s="661"/>
      <c r="BJ4" s="661"/>
      <c r="BK4" s="661"/>
      <c r="BL4" s="661"/>
      <c r="BM4" s="661"/>
      <c r="BN4" s="661"/>
      <c r="BO4" s="661"/>
      <c r="BP4" s="661"/>
      <c r="BQ4" s="661"/>
      <c r="BR4" s="661"/>
      <c r="BS4" s="661"/>
      <c r="BT4" s="661"/>
      <c r="BU4" s="661"/>
      <c r="BV4" s="661"/>
      <c r="BW4" s="661"/>
      <c r="BX4" s="661"/>
      <c r="BY4" s="661"/>
      <c r="BZ4" s="661" t="str">
        <f>SCHOOL!$D$2</f>
        <v>कार्यालय पंचायत प्रारम्भिक शिक्षा अधिकारी लवेरा कलां</v>
      </c>
      <c r="CA4" s="661"/>
      <c r="CB4" s="661"/>
      <c r="CC4" s="661"/>
      <c r="CD4" s="661"/>
      <c r="CE4" s="661"/>
      <c r="CF4" s="661"/>
      <c r="CG4" s="661"/>
      <c r="CH4" s="661"/>
      <c r="CI4" s="661"/>
      <c r="CJ4" s="661"/>
      <c r="CK4" s="661"/>
      <c r="CL4" s="661"/>
      <c r="CM4" s="661"/>
      <c r="CN4" s="661"/>
      <c r="CO4" s="661"/>
      <c r="CP4" s="661"/>
      <c r="CQ4" s="661"/>
      <c r="CR4" s="661"/>
      <c r="CS4" s="661"/>
      <c r="CT4" s="661"/>
      <c r="CU4" s="661"/>
      <c r="CV4" s="661"/>
      <c r="CW4" s="661"/>
      <c r="CX4" s="661"/>
      <c r="CY4" s="661"/>
      <c r="CZ4" s="661"/>
      <c r="DA4" s="661"/>
      <c r="DB4" s="661"/>
      <c r="DC4" s="661"/>
      <c r="DD4" s="661"/>
      <c r="DE4" s="661"/>
      <c r="DF4" s="661"/>
      <c r="DG4" s="661"/>
      <c r="DH4" s="661"/>
      <c r="DI4" s="661"/>
      <c r="DJ4" s="661"/>
      <c r="DK4" s="661"/>
      <c r="DL4" s="661"/>
      <c r="DM4" s="661"/>
      <c r="DN4" s="661"/>
      <c r="DO4" s="661"/>
      <c r="DP4" s="661"/>
      <c r="DQ4" s="661"/>
      <c r="DR4" s="661"/>
      <c r="DS4" s="661"/>
      <c r="DT4" s="661"/>
      <c r="DU4" s="661"/>
      <c r="DV4" s="661"/>
      <c r="DW4" s="661"/>
      <c r="DX4" s="661"/>
      <c r="DY4" s="661"/>
      <c r="DZ4" s="661"/>
      <c r="EA4" s="661"/>
      <c r="EB4" s="661"/>
      <c r="EC4" s="661"/>
      <c r="ED4" s="661"/>
      <c r="EE4" s="661"/>
      <c r="EF4" s="661"/>
      <c r="EG4" s="661"/>
      <c r="EH4" s="661"/>
      <c r="EI4" s="661"/>
      <c r="EJ4" s="661"/>
      <c r="EK4" s="661"/>
      <c r="EL4" s="661"/>
      <c r="EM4" s="661"/>
      <c r="EN4" s="661"/>
      <c r="EO4" s="661"/>
      <c r="EP4" s="661"/>
      <c r="EQ4" s="661"/>
      <c r="ER4" s="661"/>
      <c r="ES4" s="661"/>
    </row>
    <row r="5" spans="6:221" ht="18.75">
      <c r="F5" s="662" t="s">
        <v>109</v>
      </c>
      <c r="G5" s="662"/>
      <c r="H5" s="662"/>
      <c r="I5" s="662"/>
      <c r="J5" s="662"/>
      <c r="K5" s="662"/>
      <c r="L5" s="662" t="s">
        <v>112</v>
      </c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2"/>
      <c r="AG5" s="662"/>
      <c r="AH5" s="662"/>
      <c r="AI5" s="662"/>
      <c r="AJ5" s="662"/>
      <c r="AK5" s="662"/>
      <c r="AL5" s="662"/>
      <c r="AM5" s="662"/>
      <c r="AN5" s="662"/>
      <c r="AO5" s="662"/>
      <c r="AP5" s="662"/>
      <c r="AQ5" s="662"/>
      <c r="AR5" s="662"/>
      <c r="AS5" s="662"/>
      <c r="AT5" s="662"/>
      <c r="AU5" s="662"/>
      <c r="AV5" s="662"/>
      <c r="AW5" s="662"/>
      <c r="AX5" s="662"/>
      <c r="AY5" s="662"/>
      <c r="AZ5" s="662"/>
      <c r="BA5" s="662"/>
      <c r="BB5" s="662"/>
      <c r="BC5" s="662"/>
      <c r="BD5" s="662"/>
      <c r="BE5" s="662"/>
      <c r="BF5" s="662"/>
      <c r="BG5" s="662"/>
      <c r="BH5" s="662"/>
      <c r="BI5" s="662"/>
      <c r="BJ5" s="662"/>
      <c r="BK5" s="662"/>
      <c r="BL5" s="662"/>
      <c r="BM5" s="662"/>
      <c r="BN5" s="662" t="s">
        <v>110</v>
      </c>
      <c r="BO5" s="662"/>
      <c r="BP5" s="662"/>
      <c r="BQ5" s="662"/>
      <c r="BR5" s="874"/>
      <c r="BS5" s="874"/>
      <c r="BT5" s="874"/>
      <c r="BU5" s="874"/>
      <c r="BV5" s="874"/>
      <c r="BW5" s="874"/>
      <c r="BX5" s="874"/>
      <c r="BY5" s="874"/>
      <c r="BZ5" s="662" t="s">
        <v>109</v>
      </c>
      <c r="CA5" s="662"/>
      <c r="CB5" s="662"/>
      <c r="CC5" s="662"/>
      <c r="CD5" s="662"/>
      <c r="CE5" s="662"/>
      <c r="CF5" s="662" t="s">
        <v>112</v>
      </c>
      <c r="CG5" s="662"/>
      <c r="CH5" s="662"/>
      <c r="CI5" s="662"/>
      <c r="CJ5" s="662"/>
      <c r="CK5" s="662"/>
      <c r="CL5" s="662"/>
      <c r="CM5" s="662"/>
      <c r="CN5" s="662"/>
      <c r="CO5" s="662"/>
      <c r="CP5" s="662"/>
      <c r="CQ5" s="662"/>
      <c r="CR5" s="662"/>
      <c r="CS5" s="662"/>
      <c r="CT5" s="662"/>
      <c r="CU5" s="662"/>
      <c r="CV5" s="662"/>
      <c r="CW5" s="662"/>
      <c r="CX5" s="662"/>
      <c r="CY5" s="662"/>
      <c r="CZ5" s="662"/>
      <c r="DA5" s="662"/>
      <c r="DB5" s="662"/>
      <c r="DC5" s="662"/>
      <c r="DD5" s="662"/>
      <c r="DE5" s="662"/>
      <c r="DF5" s="662"/>
      <c r="DG5" s="662"/>
      <c r="DH5" s="662"/>
      <c r="DI5" s="662"/>
      <c r="DJ5" s="662"/>
      <c r="DK5" s="662"/>
      <c r="DL5" s="662"/>
      <c r="DM5" s="662"/>
      <c r="DN5" s="662"/>
      <c r="DO5" s="662"/>
      <c r="DP5" s="662"/>
      <c r="DQ5" s="662"/>
      <c r="DR5" s="662"/>
      <c r="DS5" s="662"/>
      <c r="DT5" s="662"/>
      <c r="DU5" s="662"/>
      <c r="DV5" s="662"/>
      <c r="DW5" s="662"/>
      <c r="DX5" s="662"/>
      <c r="DY5" s="662"/>
      <c r="DZ5" s="662"/>
      <c r="EA5" s="662"/>
      <c r="EB5" s="662"/>
      <c r="EC5" s="662"/>
      <c r="ED5" s="662"/>
      <c r="EE5" s="662"/>
      <c r="EF5" s="662"/>
      <c r="EG5" s="662"/>
      <c r="EH5" s="662" t="s">
        <v>110</v>
      </c>
      <c r="EI5" s="662"/>
      <c r="EJ5" s="662"/>
      <c r="EK5" s="662"/>
      <c r="EL5" s="663">
        <f>$BR$5</f>
        <v>0</v>
      </c>
      <c r="EM5" s="663"/>
      <c r="EN5" s="663"/>
      <c r="EO5" s="663"/>
      <c r="EP5" s="663"/>
      <c r="EQ5" s="663"/>
      <c r="ER5" s="663"/>
      <c r="ES5" s="663"/>
    </row>
    <row r="6" spans="6:221" ht="30" customHeight="1">
      <c r="F6" s="680" t="s">
        <v>74</v>
      </c>
      <c r="G6" s="667" t="s">
        <v>40</v>
      </c>
      <c r="H6" s="667"/>
      <c r="I6" s="667"/>
      <c r="J6" s="667"/>
      <c r="K6" s="667"/>
      <c r="L6" s="680" t="s">
        <v>75</v>
      </c>
      <c r="M6" s="680"/>
      <c r="N6" s="680"/>
      <c r="O6" s="680"/>
      <c r="P6" s="667" t="s">
        <v>80</v>
      </c>
      <c r="Q6" s="667"/>
      <c r="R6" s="667"/>
      <c r="S6" s="667"/>
      <c r="T6" s="680" t="s">
        <v>100</v>
      </c>
      <c r="U6" s="680"/>
      <c r="V6" s="680"/>
      <c r="W6" s="680"/>
      <c r="X6" s="680"/>
      <c r="Y6" s="680"/>
      <c r="Z6" s="680"/>
      <c r="AA6" s="680"/>
      <c r="AB6" s="680" t="s">
        <v>103</v>
      </c>
      <c r="AC6" s="680"/>
      <c r="AD6" s="680"/>
      <c r="AE6" s="680"/>
      <c r="AF6" s="680"/>
      <c r="AG6" s="680"/>
      <c r="AH6" s="680"/>
      <c r="AI6" s="680"/>
      <c r="AJ6" s="680" t="s">
        <v>104</v>
      </c>
      <c r="AK6" s="680"/>
      <c r="AL6" s="680"/>
      <c r="AM6" s="680"/>
      <c r="AN6" s="680"/>
      <c r="AO6" s="680"/>
      <c r="AP6" s="680"/>
      <c r="AQ6" s="680"/>
      <c r="AR6" s="680" t="s">
        <v>105</v>
      </c>
      <c r="AS6" s="680"/>
      <c r="AT6" s="680"/>
      <c r="AU6" s="680"/>
      <c r="AV6" s="680"/>
      <c r="AW6" s="680"/>
      <c r="AX6" s="680"/>
      <c r="AY6" s="680"/>
      <c r="AZ6" s="680" t="s">
        <v>106</v>
      </c>
      <c r="BA6" s="680"/>
      <c r="BB6" s="680"/>
      <c r="BC6" s="680"/>
      <c r="BD6" s="680"/>
      <c r="BE6" s="680"/>
      <c r="BF6" s="680"/>
      <c r="BG6" s="680"/>
      <c r="BH6" s="680" t="s">
        <v>107</v>
      </c>
      <c r="BI6" s="680"/>
      <c r="BJ6" s="680"/>
      <c r="BK6" s="680"/>
      <c r="BL6" s="680"/>
      <c r="BM6" s="680"/>
      <c r="BN6" s="680"/>
      <c r="BO6" s="680"/>
      <c r="BP6" s="680" t="s">
        <v>108</v>
      </c>
      <c r="BQ6" s="680"/>
      <c r="BR6" s="680"/>
      <c r="BS6" s="680"/>
      <c r="BT6" s="680"/>
      <c r="BU6" s="680"/>
      <c r="BV6" s="680"/>
      <c r="BW6" s="680"/>
      <c r="BX6" s="683" t="s">
        <v>81</v>
      </c>
      <c r="BY6" s="683" t="s">
        <v>86</v>
      </c>
      <c r="BZ6" s="680" t="s">
        <v>74</v>
      </c>
      <c r="CA6" s="667" t="s">
        <v>40</v>
      </c>
      <c r="CB6" s="667"/>
      <c r="CC6" s="667"/>
      <c r="CD6" s="667"/>
      <c r="CE6" s="667"/>
      <c r="CF6" s="680" t="s">
        <v>75</v>
      </c>
      <c r="CG6" s="680"/>
      <c r="CH6" s="680"/>
      <c r="CI6" s="680"/>
      <c r="CJ6" s="667" t="s">
        <v>80</v>
      </c>
      <c r="CK6" s="667"/>
      <c r="CL6" s="667"/>
      <c r="CM6" s="667"/>
      <c r="CN6" s="680" t="s">
        <v>100</v>
      </c>
      <c r="CO6" s="680"/>
      <c r="CP6" s="680"/>
      <c r="CQ6" s="680"/>
      <c r="CR6" s="680"/>
      <c r="CS6" s="680"/>
      <c r="CT6" s="680"/>
      <c r="CU6" s="680"/>
      <c r="CV6" s="680" t="s">
        <v>103</v>
      </c>
      <c r="CW6" s="680"/>
      <c r="CX6" s="680"/>
      <c r="CY6" s="680"/>
      <c r="CZ6" s="680"/>
      <c r="DA6" s="680"/>
      <c r="DB6" s="680"/>
      <c r="DC6" s="680"/>
      <c r="DD6" s="680" t="s">
        <v>104</v>
      </c>
      <c r="DE6" s="680"/>
      <c r="DF6" s="680"/>
      <c r="DG6" s="680"/>
      <c r="DH6" s="680"/>
      <c r="DI6" s="680"/>
      <c r="DJ6" s="680"/>
      <c r="DK6" s="680"/>
      <c r="DL6" s="680" t="s">
        <v>105</v>
      </c>
      <c r="DM6" s="680"/>
      <c r="DN6" s="680"/>
      <c r="DO6" s="680"/>
      <c r="DP6" s="680"/>
      <c r="DQ6" s="680"/>
      <c r="DR6" s="680"/>
      <c r="DS6" s="680"/>
      <c r="DT6" s="680" t="s">
        <v>106</v>
      </c>
      <c r="DU6" s="680"/>
      <c r="DV6" s="680"/>
      <c r="DW6" s="680"/>
      <c r="DX6" s="680"/>
      <c r="DY6" s="680"/>
      <c r="DZ6" s="680"/>
      <c r="EA6" s="680"/>
      <c r="EB6" s="680" t="s">
        <v>107</v>
      </c>
      <c r="EC6" s="680"/>
      <c r="ED6" s="680"/>
      <c r="EE6" s="680"/>
      <c r="EF6" s="680"/>
      <c r="EG6" s="680"/>
      <c r="EH6" s="680"/>
      <c r="EI6" s="680"/>
      <c r="EJ6" s="680" t="s">
        <v>108</v>
      </c>
      <c r="EK6" s="680"/>
      <c r="EL6" s="680"/>
      <c r="EM6" s="680"/>
      <c r="EN6" s="680"/>
      <c r="EO6" s="680"/>
      <c r="EP6" s="680"/>
      <c r="EQ6" s="680"/>
      <c r="ER6" s="683" t="s">
        <v>81</v>
      </c>
      <c r="ES6" s="683" t="s">
        <v>86</v>
      </c>
      <c r="ET6" s="720" t="s">
        <v>74</v>
      </c>
      <c r="EU6" s="723" t="s">
        <v>40</v>
      </c>
      <c r="EV6" s="724"/>
      <c r="EW6" s="724"/>
      <c r="EX6" s="724"/>
      <c r="EY6" s="725"/>
      <c r="EZ6" s="324" t="s">
        <v>75</v>
      </c>
      <c r="FA6" s="325"/>
      <c r="FB6" s="325"/>
      <c r="FC6" s="326"/>
      <c r="FD6" s="732" t="s">
        <v>80</v>
      </c>
      <c r="FE6" s="733"/>
      <c r="FF6" s="733"/>
      <c r="FG6" s="734"/>
      <c r="FH6" s="324" t="s">
        <v>100</v>
      </c>
      <c r="FI6" s="325"/>
      <c r="FJ6" s="325"/>
      <c r="FK6" s="325"/>
      <c r="FL6" s="325"/>
      <c r="FM6" s="325"/>
      <c r="FN6" s="325"/>
      <c r="FO6" s="326"/>
      <c r="FP6" s="324" t="s">
        <v>103</v>
      </c>
      <c r="FQ6" s="325"/>
      <c r="FR6" s="325"/>
      <c r="FS6" s="325"/>
      <c r="FT6" s="325"/>
      <c r="FU6" s="325"/>
      <c r="FV6" s="325"/>
      <c r="FW6" s="326"/>
      <c r="FX6" s="324" t="s">
        <v>104</v>
      </c>
      <c r="FY6" s="325"/>
      <c r="FZ6" s="325"/>
      <c r="GA6" s="325"/>
      <c r="GB6" s="325"/>
      <c r="GC6" s="325"/>
      <c r="GD6" s="325"/>
      <c r="GE6" s="326"/>
      <c r="GF6" s="324" t="s">
        <v>105</v>
      </c>
      <c r="GG6" s="325"/>
      <c r="GH6" s="325"/>
      <c r="GI6" s="325"/>
      <c r="GJ6" s="325"/>
      <c r="GK6" s="325"/>
      <c r="GL6" s="325"/>
      <c r="GM6" s="326"/>
      <c r="GN6" s="324" t="s">
        <v>106</v>
      </c>
      <c r="GO6" s="325"/>
      <c r="GP6" s="325"/>
      <c r="GQ6" s="325"/>
      <c r="GR6" s="325"/>
      <c r="GS6" s="325"/>
      <c r="GT6" s="325"/>
      <c r="GU6" s="326"/>
      <c r="GV6" s="324" t="s">
        <v>107</v>
      </c>
      <c r="GW6" s="325"/>
      <c r="GX6" s="325"/>
      <c r="GY6" s="325"/>
      <c r="GZ6" s="325"/>
      <c r="HA6" s="325"/>
      <c r="HB6" s="325"/>
      <c r="HC6" s="326"/>
      <c r="HD6" s="324" t="s">
        <v>108</v>
      </c>
      <c r="HE6" s="325"/>
      <c r="HF6" s="325"/>
      <c r="HG6" s="325"/>
      <c r="HH6" s="325"/>
      <c r="HI6" s="325"/>
      <c r="HJ6" s="325"/>
      <c r="HK6" s="326"/>
      <c r="HL6" s="735" t="s">
        <v>81</v>
      </c>
      <c r="HM6" s="735" t="s">
        <v>86</v>
      </c>
    </row>
    <row r="7" spans="6:221">
      <c r="F7" s="680"/>
      <c r="G7" s="667"/>
      <c r="H7" s="667"/>
      <c r="I7" s="667"/>
      <c r="J7" s="667"/>
      <c r="K7" s="667"/>
      <c r="L7" s="717" t="s">
        <v>76</v>
      </c>
      <c r="M7" s="717"/>
      <c r="N7" s="717" t="s">
        <v>77</v>
      </c>
      <c r="O7" s="717"/>
      <c r="P7" s="717" t="s">
        <v>76</v>
      </c>
      <c r="Q7" s="717"/>
      <c r="R7" s="717" t="s">
        <v>77</v>
      </c>
      <c r="S7" s="717"/>
      <c r="T7" s="717" t="s">
        <v>76</v>
      </c>
      <c r="U7" s="717"/>
      <c r="V7" s="717"/>
      <c r="W7" s="717"/>
      <c r="X7" s="717" t="s">
        <v>77</v>
      </c>
      <c r="Y7" s="717"/>
      <c r="Z7" s="717"/>
      <c r="AA7" s="717"/>
      <c r="AB7" s="717" t="s">
        <v>76</v>
      </c>
      <c r="AC7" s="717"/>
      <c r="AD7" s="717"/>
      <c r="AE7" s="717"/>
      <c r="AF7" s="717" t="s">
        <v>77</v>
      </c>
      <c r="AG7" s="717"/>
      <c r="AH7" s="717"/>
      <c r="AI7" s="717"/>
      <c r="AJ7" s="717" t="s">
        <v>76</v>
      </c>
      <c r="AK7" s="717"/>
      <c r="AL7" s="717"/>
      <c r="AM7" s="717"/>
      <c r="AN7" s="717" t="s">
        <v>77</v>
      </c>
      <c r="AO7" s="717"/>
      <c r="AP7" s="717"/>
      <c r="AQ7" s="717"/>
      <c r="AR7" s="717" t="s">
        <v>76</v>
      </c>
      <c r="AS7" s="717"/>
      <c r="AT7" s="717"/>
      <c r="AU7" s="717"/>
      <c r="AV7" s="717" t="s">
        <v>77</v>
      </c>
      <c r="AW7" s="717"/>
      <c r="AX7" s="717"/>
      <c r="AY7" s="717"/>
      <c r="AZ7" s="717" t="s">
        <v>76</v>
      </c>
      <c r="BA7" s="717"/>
      <c r="BB7" s="717"/>
      <c r="BC7" s="717"/>
      <c r="BD7" s="717" t="s">
        <v>77</v>
      </c>
      <c r="BE7" s="717"/>
      <c r="BF7" s="717"/>
      <c r="BG7" s="717"/>
      <c r="BH7" s="717" t="s">
        <v>76</v>
      </c>
      <c r="BI7" s="717"/>
      <c r="BJ7" s="717"/>
      <c r="BK7" s="717"/>
      <c r="BL7" s="717" t="s">
        <v>77</v>
      </c>
      <c r="BM7" s="717"/>
      <c r="BN7" s="717"/>
      <c r="BO7" s="717"/>
      <c r="BP7" s="717" t="s">
        <v>76</v>
      </c>
      <c r="BQ7" s="717"/>
      <c r="BR7" s="717"/>
      <c r="BS7" s="717"/>
      <c r="BT7" s="717" t="s">
        <v>77</v>
      </c>
      <c r="BU7" s="717"/>
      <c r="BV7" s="717"/>
      <c r="BW7" s="717"/>
      <c r="BX7" s="683"/>
      <c r="BY7" s="683"/>
      <c r="BZ7" s="680"/>
      <c r="CA7" s="667"/>
      <c r="CB7" s="667"/>
      <c r="CC7" s="667"/>
      <c r="CD7" s="667"/>
      <c r="CE7" s="667"/>
      <c r="CF7" s="717" t="s">
        <v>76</v>
      </c>
      <c r="CG7" s="717"/>
      <c r="CH7" s="717" t="s">
        <v>77</v>
      </c>
      <c r="CI7" s="717"/>
      <c r="CJ7" s="717" t="s">
        <v>76</v>
      </c>
      <c r="CK7" s="717"/>
      <c r="CL7" s="717" t="s">
        <v>77</v>
      </c>
      <c r="CM7" s="717"/>
      <c r="CN7" s="717" t="s">
        <v>76</v>
      </c>
      <c r="CO7" s="717"/>
      <c r="CP7" s="717"/>
      <c r="CQ7" s="717"/>
      <c r="CR7" s="717" t="s">
        <v>77</v>
      </c>
      <c r="CS7" s="717"/>
      <c r="CT7" s="717"/>
      <c r="CU7" s="717"/>
      <c r="CV7" s="717" t="s">
        <v>76</v>
      </c>
      <c r="CW7" s="717"/>
      <c r="CX7" s="717"/>
      <c r="CY7" s="717"/>
      <c r="CZ7" s="717" t="s">
        <v>77</v>
      </c>
      <c r="DA7" s="717"/>
      <c r="DB7" s="717"/>
      <c r="DC7" s="717"/>
      <c r="DD7" s="717" t="s">
        <v>76</v>
      </c>
      <c r="DE7" s="717"/>
      <c r="DF7" s="717"/>
      <c r="DG7" s="717"/>
      <c r="DH7" s="717" t="s">
        <v>77</v>
      </c>
      <c r="DI7" s="717"/>
      <c r="DJ7" s="717"/>
      <c r="DK7" s="717"/>
      <c r="DL7" s="717" t="s">
        <v>76</v>
      </c>
      <c r="DM7" s="717"/>
      <c r="DN7" s="717"/>
      <c r="DO7" s="717"/>
      <c r="DP7" s="717" t="s">
        <v>77</v>
      </c>
      <c r="DQ7" s="717"/>
      <c r="DR7" s="717"/>
      <c r="DS7" s="717"/>
      <c r="DT7" s="717" t="s">
        <v>76</v>
      </c>
      <c r="DU7" s="717"/>
      <c r="DV7" s="717"/>
      <c r="DW7" s="717"/>
      <c r="DX7" s="717" t="s">
        <v>77</v>
      </c>
      <c r="DY7" s="717"/>
      <c r="DZ7" s="717"/>
      <c r="EA7" s="717"/>
      <c r="EB7" s="717" t="s">
        <v>76</v>
      </c>
      <c r="EC7" s="717"/>
      <c r="ED7" s="717"/>
      <c r="EE7" s="717"/>
      <c r="EF7" s="717" t="s">
        <v>77</v>
      </c>
      <c r="EG7" s="717"/>
      <c r="EH7" s="717"/>
      <c r="EI7" s="717"/>
      <c r="EJ7" s="717" t="s">
        <v>76</v>
      </c>
      <c r="EK7" s="717"/>
      <c r="EL7" s="717"/>
      <c r="EM7" s="717"/>
      <c r="EN7" s="717" t="s">
        <v>77</v>
      </c>
      <c r="EO7" s="717"/>
      <c r="EP7" s="717"/>
      <c r="EQ7" s="717"/>
      <c r="ER7" s="683"/>
      <c r="ES7" s="683"/>
      <c r="ET7" s="721"/>
      <c r="EU7" s="726"/>
      <c r="EV7" s="727"/>
      <c r="EW7" s="727"/>
      <c r="EX7" s="727"/>
      <c r="EY7" s="728"/>
      <c r="EZ7" s="738" t="s">
        <v>76</v>
      </c>
      <c r="FA7" s="739"/>
      <c r="FB7" s="738" t="s">
        <v>77</v>
      </c>
      <c r="FC7" s="739"/>
      <c r="FD7" s="738" t="s">
        <v>76</v>
      </c>
      <c r="FE7" s="739"/>
      <c r="FF7" s="738" t="s">
        <v>77</v>
      </c>
      <c r="FG7" s="739"/>
      <c r="FH7" s="742" t="s">
        <v>76</v>
      </c>
      <c r="FI7" s="743"/>
      <c r="FJ7" s="743"/>
      <c r="FK7" s="744"/>
      <c r="FL7" s="742" t="s">
        <v>77</v>
      </c>
      <c r="FM7" s="743"/>
      <c r="FN7" s="743"/>
      <c r="FO7" s="744"/>
      <c r="FP7" s="742" t="s">
        <v>76</v>
      </c>
      <c r="FQ7" s="743"/>
      <c r="FR7" s="743"/>
      <c r="FS7" s="744"/>
      <c r="FT7" s="742" t="s">
        <v>77</v>
      </c>
      <c r="FU7" s="743"/>
      <c r="FV7" s="743"/>
      <c r="FW7" s="744"/>
      <c r="FX7" s="742" t="s">
        <v>76</v>
      </c>
      <c r="FY7" s="743"/>
      <c r="FZ7" s="743"/>
      <c r="GA7" s="744"/>
      <c r="GB7" s="742" t="s">
        <v>77</v>
      </c>
      <c r="GC7" s="743"/>
      <c r="GD7" s="743"/>
      <c r="GE7" s="744"/>
      <c r="GF7" s="742" t="s">
        <v>76</v>
      </c>
      <c r="GG7" s="743"/>
      <c r="GH7" s="743"/>
      <c r="GI7" s="744"/>
      <c r="GJ7" s="742" t="s">
        <v>77</v>
      </c>
      <c r="GK7" s="743"/>
      <c r="GL7" s="743"/>
      <c r="GM7" s="744"/>
      <c r="GN7" s="742" t="s">
        <v>76</v>
      </c>
      <c r="GO7" s="743"/>
      <c r="GP7" s="743"/>
      <c r="GQ7" s="744"/>
      <c r="GR7" s="742" t="s">
        <v>77</v>
      </c>
      <c r="GS7" s="743"/>
      <c r="GT7" s="743"/>
      <c r="GU7" s="744"/>
      <c r="GV7" s="742" t="s">
        <v>76</v>
      </c>
      <c r="GW7" s="743"/>
      <c r="GX7" s="743"/>
      <c r="GY7" s="744"/>
      <c r="GZ7" s="742" t="s">
        <v>77</v>
      </c>
      <c r="HA7" s="743"/>
      <c r="HB7" s="743"/>
      <c r="HC7" s="744"/>
      <c r="HD7" s="742" t="s">
        <v>76</v>
      </c>
      <c r="HE7" s="743"/>
      <c r="HF7" s="743"/>
      <c r="HG7" s="744"/>
      <c r="HH7" s="742" t="s">
        <v>77</v>
      </c>
      <c r="HI7" s="743"/>
      <c r="HJ7" s="743"/>
      <c r="HK7" s="744"/>
      <c r="HL7" s="736"/>
      <c r="HM7" s="736"/>
    </row>
    <row r="8" spans="6:221">
      <c r="F8" s="680"/>
      <c r="G8" s="667"/>
      <c r="H8" s="667"/>
      <c r="I8" s="667"/>
      <c r="J8" s="667"/>
      <c r="K8" s="667"/>
      <c r="L8" s="717"/>
      <c r="M8" s="717"/>
      <c r="N8" s="717"/>
      <c r="O8" s="717"/>
      <c r="P8" s="717"/>
      <c r="Q8" s="717"/>
      <c r="R8" s="717"/>
      <c r="S8" s="717"/>
      <c r="T8" s="659" t="s">
        <v>101</v>
      </c>
      <c r="U8" s="659"/>
      <c r="V8" s="659" t="s">
        <v>102</v>
      </c>
      <c r="W8" s="659"/>
      <c r="X8" s="659" t="s">
        <v>101</v>
      </c>
      <c r="Y8" s="659"/>
      <c r="Z8" s="659" t="s">
        <v>102</v>
      </c>
      <c r="AA8" s="659"/>
      <c r="AB8" s="659" t="s">
        <v>101</v>
      </c>
      <c r="AC8" s="659"/>
      <c r="AD8" s="659" t="s">
        <v>102</v>
      </c>
      <c r="AE8" s="659"/>
      <c r="AF8" s="659" t="s">
        <v>101</v>
      </c>
      <c r="AG8" s="659"/>
      <c r="AH8" s="659" t="s">
        <v>102</v>
      </c>
      <c r="AI8" s="659"/>
      <c r="AJ8" s="659" t="s">
        <v>101</v>
      </c>
      <c r="AK8" s="659"/>
      <c r="AL8" s="659" t="s">
        <v>102</v>
      </c>
      <c r="AM8" s="659"/>
      <c r="AN8" s="659" t="s">
        <v>101</v>
      </c>
      <c r="AO8" s="659"/>
      <c r="AP8" s="659" t="s">
        <v>102</v>
      </c>
      <c r="AQ8" s="659"/>
      <c r="AR8" s="659" t="s">
        <v>101</v>
      </c>
      <c r="AS8" s="659"/>
      <c r="AT8" s="659" t="s">
        <v>102</v>
      </c>
      <c r="AU8" s="659"/>
      <c r="AV8" s="659" t="s">
        <v>101</v>
      </c>
      <c r="AW8" s="659"/>
      <c r="AX8" s="659" t="s">
        <v>102</v>
      </c>
      <c r="AY8" s="659"/>
      <c r="AZ8" s="659" t="s">
        <v>101</v>
      </c>
      <c r="BA8" s="659"/>
      <c r="BB8" s="659" t="s">
        <v>102</v>
      </c>
      <c r="BC8" s="659"/>
      <c r="BD8" s="659" t="s">
        <v>101</v>
      </c>
      <c r="BE8" s="659"/>
      <c r="BF8" s="659" t="s">
        <v>102</v>
      </c>
      <c r="BG8" s="659"/>
      <c r="BH8" s="659" t="s">
        <v>101</v>
      </c>
      <c r="BI8" s="659"/>
      <c r="BJ8" s="659" t="s">
        <v>102</v>
      </c>
      <c r="BK8" s="659"/>
      <c r="BL8" s="659" t="s">
        <v>101</v>
      </c>
      <c r="BM8" s="659"/>
      <c r="BN8" s="659" t="s">
        <v>102</v>
      </c>
      <c r="BO8" s="659"/>
      <c r="BP8" s="659" t="s">
        <v>101</v>
      </c>
      <c r="BQ8" s="659"/>
      <c r="BR8" s="659" t="s">
        <v>102</v>
      </c>
      <c r="BS8" s="659"/>
      <c r="BT8" s="659" t="s">
        <v>101</v>
      </c>
      <c r="BU8" s="659"/>
      <c r="BV8" s="659" t="s">
        <v>102</v>
      </c>
      <c r="BW8" s="659"/>
      <c r="BX8" s="683"/>
      <c r="BY8" s="683"/>
      <c r="BZ8" s="680"/>
      <c r="CA8" s="667"/>
      <c r="CB8" s="667"/>
      <c r="CC8" s="667"/>
      <c r="CD8" s="667"/>
      <c r="CE8" s="667"/>
      <c r="CF8" s="717"/>
      <c r="CG8" s="717"/>
      <c r="CH8" s="717"/>
      <c r="CI8" s="717"/>
      <c r="CJ8" s="717"/>
      <c r="CK8" s="717"/>
      <c r="CL8" s="717"/>
      <c r="CM8" s="717"/>
      <c r="CN8" s="659" t="s">
        <v>101</v>
      </c>
      <c r="CO8" s="659"/>
      <c r="CP8" s="659" t="s">
        <v>102</v>
      </c>
      <c r="CQ8" s="659"/>
      <c r="CR8" s="659" t="s">
        <v>101</v>
      </c>
      <c r="CS8" s="659"/>
      <c r="CT8" s="659" t="s">
        <v>102</v>
      </c>
      <c r="CU8" s="659"/>
      <c r="CV8" s="659" t="s">
        <v>101</v>
      </c>
      <c r="CW8" s="659"/>
      <c r="CX8" s="659" t="s">
        <v>102</v>
      </c>
      <c r="CY8" s="659"/>
      <c r="CZ8" s="659" t="s">
        <v>101</v>
      </c>
      <c r="DA8" s="659"/>
      <c r="DB8" s="659" t="s">
        <v>102</v>
      </c>
      <c r="DC8" s="659"/>
      <c r="DD8" s="659" t="s">
        <v>101</v>
      </c>
      <c r="DE8" s="659"/>
      <c r="DF8" s="659" t="s">
        <v>102</v>
      </c>
      <c r="DG8" s="659"/>
      <c r="DH8" s="659" t="s">
        <v>101</v>
      </c>
      <c r="DI8" s="659"/>
      <c r="DJ8" s="659" t="s">
        <v>102</v>
      </c>
      <c r="DK8" s="659"/>
      <c r="DL8" s="659" t="s">
        <v>101</v>
      </c>
      <c r="DM8" s="659"/>
      <c r="DN8" s="659" t="s">
        <v>102</v>
      </c>
      <c r="DO8" s="659"/>
      <c r="DP8" s="659" t="s">
        <v>101</v>
      </c>
      <c r="DQ8" s="659"/>
      <c r="DR8" s="659" t="s">
        <v>102</v>
      </c>
      <c r="DS8" s="659"/>
      <c r="DT8" s="659" t="s">
        <v>101</v>
      </c>
      <c r="DU8" s="659"/>
      <c r="DV8" s="659" t="s">
        <v>102</v>
      </c>
      <c r="DW8" s="659"/>
      <c r="DX8" s="659" t="s">
        <v>101</v>
      </c>
      <c r="DY8" s="659"/>
      <c r="DZ8" s="659" t="s">
        <v>102</v>
      </c>
      <c r="EA8" s="659"/>
      <c r="EB8" s="659" t="s">
        <v>101</v>
      </c>
      <c r="EC8" s="659"/>
      <c r="ED8" s="659" t="s">
        <v>102</v>
      </c>
      <c r="EE8" s="659"/>
      <c r="EF8" s="659" t="s">
        <v>101</v>
      </c>
      <c r="EG8" s="659"/>
      <c r="EH8" s="659" t="s">
        <v>102</v>
      </c>
      <c r="EI8" s="659"/>
      <c r="EJ8" s="659" t="s">
        <v>101</v>
      </c>
      <c r="EK8" s="659"/>
      <c r="EL8" s="659" t="s">
        <v>102</v>
      </c>
      <c r="EM8" s="659"/>
      <c r="EN8" s="659" t="s">
        <v>101</v>
      </c>
      <c r="EO8" s="659"/>
      <c r="EP8" s="659" t="s">
        <v>102</v>
      </c>
      <c r="EQ8" s="659"/>
      <c r="ER8" s="683"/>
      <c r="ES8" s="683"/>
      <c r="ET8" s="722"/>
      <c r="EU8" s="729"/>
      <c r="EV8" s="730"/>
      <c r="EW8" s="730"/>
      <c r="EX8" s="730"/>
      <c r="EY8" s="731"/>
      <c r="EZ8" s="740"/>
      <c r="FA8" s="741"/>
      <c r="FB8" s="740"/>
      <c r="FC8" s="741"/>
      <c r="FD8" s="740"/>
      <c r="FE8" s="741"/>
      <c r="FF8" s="740"/>
      <c r="FG8" s="741"/>
      <c r="FH8" s="745" t="s">
        <v>101</v>
      </c>
      <c r="FI8" s="746"/>
      <c r="FJ8" s="745" t="s">
        <v>102</v>
      </c>
      <c r="FK8" s="746"/>
      <c r="FL8" s="745" t="s">
        <v>101</v>
      </c>
      <c r="FM8" s="746"/>
      <c r="FN8" s="745" t="s">
        <v>102</v>
      </c>
      <c r="FO8" s="746"/>
      <c r="FP8" s="745" t="s">
        <v>101</v>
      </c>
      <c r="FQ8" s="746"/>
      <c r="FR8" s="745" t="s">
        <v>102</v>
      </c>
      <c r="FS8" s="746"/>
      <c r="FT8" s="745" t="s">
        <v>101</v>
      </c>
      <c r="FU8" s="746"/>
      <c r="FV8" s="745" t="s">
        <v>102</v>
      </c>
      <c r="FW8" s="746"/>
      <c r="FX8" s="745" t="s">
        <v>101</v>
      </c>
      <c r="FY8" s="746"/>
      <c r="FZ8" s="745" t="s">
        <v>102</v>
      </c>
      <c r="GA8" s="746"/>
      <c r="GB8" s="745" t="s">
        <v>101</v>
      </c>
      <c r="GC8" s="746"/>
      <c r="GD8" s="745" t="s">
        <v>102</v>
      </c>
      <c r="GE8" s="746"/>
      <c r="GF8" s="745" t="s">
        <v>101</v>
      </c>
      <c r="GG8" s="746"/>
      <c r="GH8" s="745" t="s">
        <v>102</v>
      </c>
      <c r="GI8" s="746"/>
      <c r="GJ8" s="745" t="s">
        <v>101</v>
      </c>
      <c r="GK8" s="746"/>
      <c r="GL8" s="745" t="s">
        <v>102</v>
      </c>
      <c r="GM8" s="746"/>
      <c r="GN8" s="745" t="s">
        <v>101</v>
      </c>
      <c r="GO8" s="746"/>
      <c r="GP8" s="745" t="s">
        <v>102</v>
      </c>
      <c r="GQ8" s="746"/>
      <c r="GR8" s="745" t="s">
        <v>101</v>
      </c>
      <c r="GS8" s="746"/>
      <c r="GT8" s="745" t="s">
        <v>102</v>
      </c>
      <c r="GU8" s="746"/>
      <c r="GV8" s="745" t="s">
        <v>101</v>
      </c>
      <c r="GW8" s="746"/>
      <c r="GX8" s="745" t="s">
        <v>102</v>
      </c>
      <c r="GY8" s="746"/>
      <c r="GZ8" s="745" t="s">
        <v>101</v>
      </c>
      <c r="HA8" s="746"/>
      <c r="HB8" s="745" t="s">
        <v>102</v>
      </c>
      <c r="HC8" s="746"/>
      <c r="HD8" s="745" t="s">
        <v>101</v>
      </c>
      <c r="HE8" s="746"/>
      <c r="HF8" s="745" t="s">
        <v>102</v>
      </c>
      <c r="HG8" s="746"/>
      <c r="HH8" s="745" t="s">
        <v>101</v>
      </c>
      <c r="HI8" s="746"/>
      <c r="HJ8" s="745" t="s">
        <v>102</v>
      </c>
      <c r="HK8" s="746"/>
      <c r="HL8" s="737"/>
      <c r="HM8" s="737"/>
    </row>
    <row r="9" spans="6:221" ht="12.75" customHeight="1">
      <c r="F9" s="256">
        <v>1</v>
      </c>
      <c r="G9" s="716">
        <v>2</v>
      </c>
      <c r="H9" s="716"/>
      <c r="I9" s="716"/>
      <c r="J9" s="716"/>
      <c r="K9" s="716"/>
      <c r="L9" s="715" t="s">
        <v>113</v>
      </c>
      <c r="M9" s="715"/>
      <c r="N9" s="715" t="s">
        <v>114</v>
      </c>
      <c r="O9" s="715"/>
      <c r="P9" s="715" t="s">
        <v>115</v>
      </c>
      <c r="Q9" s="715"/>
      <c r="R9" s="715" t="s">
        <v>116</v>
      </c>
      <c r="S9" s="715"/>
      <c r="T9" s="715" t="s">
        <v>117</v>
      </c>
      <c r="U9" s="715"/>
      <c r="V9" s="715" t="s">
        <v>118</v>
      </c>
      <c r="W9" s="715"/>
      <c r="X9" s="715" t="s">
        <v>119</v>
      </c>
      <c r="Y9" s="715"/>
      <c r="Z9" s="715" t="s">
        <v>120</v>
      </c>
      <c r="AA9" s="715"/>
      <c r="AB9" s="715" t="s">
        <v>121</v>
      </c>
      <c r="AC9" s="715"/>
      <c r="AD9" s="715" t="s">
        <v>122</v>
      </c>
      <c r="AE9" s="715"/>
      <c r="AF9" s="715" t="s">
        <v>123</v>
      </c>
      <c r="AG9" s="715"/>
      <c r="AH9" s="715" t="s">
        <v>124</v>
      </c>
      <c r="AI9" s="715"/>
      <c r="AJ9" s="715" t="s">
        <v>125</v>
      </c>
      <c r="AK9" s="715"/>
      <c r="AL9" s="715" t="s">
        <v>126</v>
      </c>
      <c r="AM9" s="715"/>
      <c r="AN9" s="715" t="s">
        <v>127</v>
      </c>
      <c r="AO9" s="715"/>
      <c r="AP9" s="715" t="s">
        <v>128</v>
      </c>
      <c r="AQ9" s="715"/>
      <c r="AR9" s="715" t="s">
        <v>129</v>
      </c>
      <c r="AS9" s="715"/>
      <c r="AT9" s="715" t="s">
        <v>130</v>
      </c>
      <c r="AU9" s="715"/>
      <c r="AV9" s="715" t="s">
        <v>131</v>
      </c>
      <c r="AW9" s="715"/>
      <c r="AX9" s="715" t="s">
        <v>132</v>
      </c>
      <c r="AY9" s="715"/>
      <c r="AZ9" s="715" t="s">
        <v>133</v>
      </c>
      <c r="BA9" s="715"/>
      <c r="BB9" s="715" t="s">
        <v>134</v>
      </c>
      <c r="BC9" s="715"/>
      <c r="BD9" s="715" t="s">
        <v>135</v>
      </c>
      <c r="BE9" s="715"/>
      <c r="BF9" s="715" t="s">
        <v>136</v>
      </c>
      <c r="BG9" s="715"/>
      <c r="BH9" s="715" t="s">
        <v>137</v>
      </c>
      <c r="BI9" s="715"/>
      <c r="BJ9" s="715" t="s">
        <v>138</v>
      </c>
      <c r="BK9" s="715"/>
      <c r="BL9" s="715" t="s">
        <v>139</v>
      </c>
      <c r="BM9" s="715"/>
      <c r="BN9" s="715" t="s">
        <v>140</v>
      </c>
      <c r="BO9" s="715"/>
      <c r="BP9" s="715" t="s">
        <v>141</v>
      </c>
      <c r="BQ9" s="715"/>
      <c r="BR9" s="715" t="s">
        <v>142</v>
      </c>
      <c r="BS9" s="715"/>
      <c r="BT9" s="715" t="s">
        <v>143</v>
      </c>
      <c r="BU9" s="715"/>
      <c r="BV9" s="715" t="s">
        <v>144</v>
      </c>
      <c r="BW9" s="715"/>
      <c r="BX9" s="256">
        <v>35</v>
      </c>
      <c r="BY9" s="256">
        <v>36</v>
      </c>
      <c r="BZ9" s="256">
        <v>1</v>
      </c>
      <c r="CA9" s="716">
        <v>2</v>
      </c>
      <c r="CB9" s="716"/>
      <c r="CC9" s="716"/>
      <c r="CD9" s="716"/>
      <c r="CE9" s="716"/>
      <c r="CF9" s="715" t="s">
        <v>113</v>
      </c>
      <c r="CG9" s="715"/>
      <c r="CH9" s="715" t="s">
        <v>114</v>
      </c>
      <c r="CI9" s="715"/>
      <c r="CJ9" s="715" t="s">
        <v>115</v>
      </c>
      <c r="CK9" s="715"/>
      <c r="CL9" s="715" t="s">
        <v>116</v>
      </c>
      <c r="CM9" s="715"/>
      <c r="CN9" s="715" t="s">
        <v>117</v>
      </c>
      <c r="CO9" s="715"/>
      <c r="CP9" s="715" t="s">
        <v>118</v>
      </c>
      <c r="CQ9" s="715"/>
      <c r="CR9" s="715" t="s">
        <v>119</v>
      </c>
      <c r="CS9" s="715"/>
      <c r="CT9" s="715" t="s">
        <v>120</v>
      </c>
      <c r="CU9" s="715"/>
      <c r="CV9" s="715" t="s">
        <v>121</v>
      </c>
      <c r="CW9" s="715"/>
      <c r="CX9" s="715" t="s">
        <v>122</v>
      </c>
      <c r="CY9" s="715"/>
      <c r="CZ9" s="715" t="s">
        <v>123</v>
      </c>
      <c r="DA9" s="715"/>
      <c r="DB9" s="715" t="s">
        <v>124</v>
      </c>
      <c r="DC9" s="715"/>
      <c r="DD9" s="715" t="s">
        <v>125</v>
      </c>
      <c r="DE9" s="715"/>
      <c r="DF9" s="715" t="s">
        <v>126</v>
      </c>
      <c r="DG9" s="715"/>
      <c r="DH9" s="715" t="s">
        <v>127</v>
      </c>
      <c r="DI9" s="715"/>
      <c r="DJ9" s="715" t="s">
        <v>128</v>
      </c>
      <c r="DK9" s="715"/>
      <c r="DL9" s="715" t="s">
        <v>129</v>
      </c>
      <c r="DM9" s="715"/>
      <c r="DN9" s="715" t="s">
        <v>130</v>
      </c>
      <c r="DO9" s="715"/>
      <c r="DP9" s="715" t="s">
        <v>131</v>
      </c>
      <c r="DQ9" s="715"/>
      <c r="DR9" s="715" t="s">
        <v>132</v>
      </c>
      <c r="DS9" s="715"/>
      <c r="DT9" s="715" t="s">
        <v>133</v>
      </c>
      <c r="DU9" s="715"/>
      <c r="DV9" s="715" t="s">
        <v>134</v>
      </c>
      <c r="DW9" s="715"/>
      <c r="DX9" s="715" t="s">
        <v>135</v>
      </c>
      <c r="DY9" s="715"/>
      <c r="DZ9" s="715" t="s">
        <v>136</v>
      </c>
      <c r="EA9" s="715"/>
      <c r="EB9" s="715" t="s">
        <v>137</v>
      </c>
      <c r="EC9" s="715"/>
      <c r="ED9" s="715" t="s">
        <v>138</v>
      </c>
      <c r="EE9" s="715"/>
      <c r="EF9" s="715" t="s">
        <v>139</v>
      </c>
      <c r="EG9" s="715"/>
      <c r="EH9" s="715" t="s">
        <v>140</v>
      </c>
      <c r="EI9" s="715"/>
      <c r="EJ9" s="715" t="s">
        <v>141</v>
      </c>
      <c r="EK9" s="715"/>
      <c r="EL9" s="715" t="s">
        <v>142</v>
      </c>
      <c r="EM9" s="715"/>
      <c r="EN9" s="715" t="s">
        <v>143</v>
      </c>
      <c r="EO9" s="715"/>
      <c r="EP9" s="715" t="s">
        <v>144</v>
      </c>
      <c r="EQ9" s="715"/>
      <c r="ER9" s="256">
        <v>35</v>
      </c>
      <c r="ES9" s="256">
        <v>36</v>
      </c>
      <c r="ET9" s="257">
        <v>1</v>
      </c>
      <c r="EU9" s="758">
        <v>2</v>
      </c>
      <c r="EV9" s="759"/>
      <c r="EW9" s="759"/>
      <c r="EX9" s="759"/>
      <c r="EY9" s="760"/>
      <c r="EZ9" s="747" t="s">
        <v>113</v>
      </c>
      <c r="FA9" s="748"/>
      <c r="FB9" s="747" t="s">
        <v>114</v>
      </c>
      <c r="FC9" s="748"/>
      <c r="FD9" s="747" t="s">
        <v>115</v>
      </c>
      <c r="FE9" s="748"/>
      <c r="FF9" s="747" t="s">
        <v>116</v>
      </c>
      <c r="FG9" s="748"/>
      <c r="FH9" s="747" t="s">
        <v>117</v>
      </c>
      <c r="FI9" s="748"/>
      <c r="FJ9" s="747" t="s">
        <v>118</v>
      </c>
      <c r="FK9" s="748"/>
      <c r="FL9" s="747" t="s">
        <v>119</v>
      </c>
      <c r="FM9" s="748"/>
      <c r="FN9" s="747" t="s">
        <v>120</v>
      </c>
      <c r="FO9" s="748"/>
      <c r="FP9" s="747" t="s">
        <v>121</v>
      </c>
      <c r="FQ9" s="748"/>
      <c r="FR9" s="747" t="s">
        <v>122</v>
      </c>
      <c r="FS9" s="748"/>
      <c r="FT9" s="747" t="s">
        <v>123</v>
      </c>
      <c r="FU9" s="748"/>
      <c r="FV9" s="747" t="s">
        <v>124</v>
      </c>
      <c r="FW9" s="748"/>
      <c r="FX9" s="747" t="s">
        <v>125</v>
      </c>
      <c r="FY9" s="748"/>
      <c r="FZ9" s="747" t="s">
        <v>126</v>
      </c>
      <c r="GA9" s="748"/>
      <c r="GB9" s="747" t="s">
        <v>127</v>
      </c>
      <c r="GC9" s="748"/>
      <c r="GD9" s="747" t="s">
        <v>128</v>
      </c>
      <c r="GE9" s="748"/>
      <c r="GF9" s="747" t="s">
        <v>129</v>
      </c>
      <c r="GG9" s="748"/>
      <c r="GH9" s="747" t="s">
        <v>130</v>
      </c>
      <c r="GI9" s="748"/>
      <c r="GJ9" s="747" t="s">
        <v>131</v>
      </c>
      <c r="GK9" s="748"/>
      <c r="GL9" s="747" t="s">
        <v>132</v>
      </c>
      <c r="GM9" s="748"/>
      <c r="GN9" s="747" t="s">
        <v>133</v>
      </c>
      <c r="GO9" s="748"/>
      <c r="GP9" s="747" t="s">
        <v>134</v>
      </c>
      <c r="GQ9" s="748"/>
      <c r="GR9" s="747" t="s">
        <v>135</v>
      </c>
      <c r="GS9" s="748"/>
      <c r="GT9" s="747" t="s">
        <v>136</v>
      </c>
      <c r="GU9" s="748"/>
      <c r="GV9" s="747" t="s">
        <v>137</v>
      </c>
      <c r="GW9" s="748"/>
      <c r="GX9" s="747" t="s">
        <v>138</v>
      </c>
      <c r="GY9" s="748"/>
      <c r="GZ9" s="747" t="s">
        <v>139</v>
      </c>
      <c r="HA9" s="748"/>
      <c r="HB9" s="747" t="s">
        <v>140</v>
      </c>
      <c r="HC9" s="748"/>
      <c r="HD9" s="747" t="s">
        <v>141</v>
      </c>
      <c r="HE9" s="748"/>
      <c r="HF9" s="747" t="s">
        <v>142</v>
      </c>
      <c r="HG9" s="748"/>
      <c r="HH9" s="747" t="s">
        <v>143</v>
      </c>
      <c r="HI9" s="748"/>
      <c r="HJ9" s="747" t="s">
        <v>144</v>
      </c>
      <c r="HK9" s="748"/>
      <c r="HL9" s="257">
        <v>35</v>
      </c>
      <c r="HM9" s="257">
        <v>36</v>
      </c>
    </row>
    <row r="10" spans="6:221" ht="45" customHeight="1">
      <c r="F10" s="258">
        <f>STUDENT!A7</f>
        <v>0</v>
      </c>
      <c r="G10" s="655">
        <f>STUDENT!B7</f>
        <v>0</v>
      </c>
      <c r="H10" s="656"/>
      <c r="I10" s="656"/>
      <c r="J10" s="656"/>
      <c r="K10" s="657"/>
      <c r="L10" s="714">
        <f>IFERROR(IF($F$1&gt;=$F10,(IF($G$1&gt;=100,VLOOKUP($G10,STUDENT!$B$7:$FZ$26,MATCH(EZ$11,STUDENT!$B$2:$FZ$2,0),0),0)),0),0)</f>
        <v>0</v>
      </c>
      <c r="M10" s="714"/>
      <c r="N10" s="714">
        <f>IFERROR(IF($F$1&gt;=$F10,(IF($G$1&gt;=100,VLOOKUP($G10,STUDENT!$B$7:$FZ$26,MATCH(FB$11,STUDENT!$B$2:$FZ$2,0),0),0)),0),0)</f>
        <v>0</v>
      </c>
      <c r="O10" s="714"/>
      <c r="P10" s="714">
        <f>IFERROR(IF($F$1&gt;=$F10,(IF($G$1&gt;=100,VLOOKUP($G10,STUDENT!$B$7:$FZ$26,MATCH(FD$11,STUDENT!$B$2:$FZ$2,0),0),0)),0),0)</f>
        <v>0</v>
      </c>
      <c r="Q10" s="714"/>
      <c r="R10" s="714">
        <f>IFERROR(IF($F$1&gt;=$F10,(IF($G$1&gt;=100,VLOOKUP($G10,STUDENT!$B$7:$FZ$26,MATCH(FF$11,STUDENT!$B$2:$FZ$2,0),0),0)),0),0)</f>
        <v>0</v>
      </c>
      <c r="S10" s="714"/>
      <c r="T10" s="649">
        <f>IFERROR(IF($F$1&gt;=$F10,(IF($G$1&gt;=100,VLOOKUP($G10,MDM!$E$9:$GT$28,MATCH(FH$11,MDM!$E$8:$GT$8,0),0),0)),0),0)</f>
        <v>0</v>
      </c>
      <c r="U10" s="649"/>
      <c r="V10" s="649">
        <f>IFERROR(IF($F$1&gt;=$F10,(IF($G$1&gt;=100,VLOOKUP($G10,MDM!$E$9:$GT$28,MATCH(FJ$11,MDM!$E$8:$GT$8,0),0),0)),0),0)</f>
        <v>0</v>
      </c>
      <c r="W10" s="649"/>
      <c r="X10" s="649">
        <f>IFERROR(IF($F$1&gt;=$F10,(IF($G$1&gt;=100,VLOOKUP($G10,MDM!$E$9:$GT$28,MATCH(FL$11,MDM!$E$8:$GT$8,0),0),0)),0),0)</f>
        <v>0</v>
      </c>
      <c r="Y10" s="649"/>
      <c r="Z10" s="649">
        <f>IFERROR(IF($F$1&gt;=$F10,(IF($G$1&gt;=100,VLOOKUP($G10,MDM!$E$9:$GT$28,MATCH(FN$11,MDM!$E$8:$GT$8,0),0),0)),0),0)</f>
        <v>0</v>
      </c>
      <c r="AA10" s="649"/>
      <c r="AB10" s="712">
        <f>IFERROR(IF($F$1&gt;=$F10,(IF($G$1&gt;=100,VLOOKUP($G10,MDM!$E$9:$EW$28,MATCH(FP$11,MDM!$E$4:$EW$4,0),0),0)),0),0)</f>
        <v>0</v>
      </c>
      <c r="AC10" s="712"/>
      <c r="AD10" s="712">
        <f>IFERROR(IF($F$1&gt;=$F10,(IF($G$1&gt;=100,VLOOKUP($G10,MDM!$E$9:$EW$28,MATCH(FR$11,MDM!$E$4:$EW$4,0),0),0)),0),0)</f>
        <v>0</v>
      </c>
      <c r="AE10" s="712"/>
      <c r="AF10" s="712">
        <f>IFERROR(IF($F$1&gt;=$F10,(IF($G$1&gt;=100,VLOOKUP($G10,MDM!$E$9:$EW$28,MATCH(FT$11,MDM!$E$4:$EW$4,0),0),0)),0),0)</f>
        <v>0</v>
      </c>
      <c r="AG10" s="712"/>
      <c r="AH10" s="712">
        <f>IFERROR(IF($F$1&gt;=$F10,(IF($G$1&gt;=100,VLOOKUP($G10,MDM!$E$9:$EW$28,MATCH(FV$11,MDM!$E$4:$EW$4,0),0),0)),0),0)</f>
        <v>0</v>
      </c>
      <c r="AI10" s="712"/>
      <c r="AJ10" s="712">
        <f>IFERROR(IF($F$1&gt;=$F10,(IF($G$1&gt;=100,(IF(VLOOKUP($G10,MDM!$E$9:$EW$28,MATCH(FX$11,MDM!$E$4:$EW$4,0),0)&gt;0,VLOOKUP($G10,MDM!$E$9:$EW$28,MATCH(FX$11,MDM!$E$4:$EW$4,0),0),0)),0)),0),0)</f>
        <v>0</v>
      </c>
      <c r="AK10" s="712"/>
      <c r="AL10" s="712">
        <f>IFERROR(IF($F$1&gt;=$F10,(IF($G$1&gt;=100,(IF(VLOOKUP($G10,MDM!$E$9:$EW$28,MATCH(FZ$11,MDM!$E$4:$EW$4,0),0)&gt;0,VLOOKUP($G10,MDM!$E$9:$EW$28,MATCH(FZ$11,MDM!$E$4:$EW$4,0),0),0)),0)),0),0)</f>
        <v>0</v>
      </c>
      <c r="AM10" s="712"/>
      <c r="AN10" s="712">
        <f>IFERROR(IF($F$1&gt;=$F10,(IF($G$1&gt;=100,(IF(VLOOKUP($G10,MDM!$E$9:$EW$28,MATCH(GB$11,MDM!$E$4:$EW$4,0),0)&gt;0,VLOOKUP($G10,MDM!$E$9:$EW$28,MATCH(GB$11,MDM!$E$4:$EW$4,0),0),0)),0)),0),0)</f>
        <v>0</v>
      </c>
      <c r="AO10" s="712"/>
      <c r="AP10" s="712">
        <f>IFERROR(IF($F$1&gt;=$F10,(IF($G$1&gt;=100,(IF(VLOOKUP($G10,MDM!$E$9:$EW$28,MATCH(GD$11,MDM!$E$4:$EW$4,0),0)&gt;0,VLOOKUP($G10,MDM!$E$9:$EW$28,MATCH(GD$11,MDM!$E$4:$EW$4,0),0),0)),0)),0),0)</f>
        <v>0</v>
      </c>
      <c r="AQ10" s="712"/>
      <c r="AR10" s="649">
        <f>T10+AB10+AJ10</f>
        <v>0</v>
      </c>
      <c r="AS10" s="649"/>
      <c r="AT10" s="649">
        <f t="shared" ref="AT10" si="0">V10+AD10+AL10</f>
        <v>0</v>
      </c>
      <c r="AU10" s="649"/>
      <c r="AV10" s="649">
        <f t="shared" ref="AV10" si="1">X10+AF10+AN10</f>
        <v>0</v>
      </c>
      <c r="AW10" s="649"/>
      <c r="AX10" s="649">
        <f t="shared" ref="AX10" si="2">Z10+AH10+AP10</f>
        <v>0</v>
      </c>
      <c r="AY10" s="649"/>
      <c r="AZ10" s="712">
        <f>IFERROR(IF($F$1&gt;=$F10,(IF($G$1&gt;=100,VLOOKUP($G10,MDM!$E$9:$EW$28,MATCH(GN$11,MDM!$E$4:$EW$4,0),0),0)),0),0)</f>
        <v>0</v>
      </c>
      <c r="BA10" s="712"/>
      <c r="BB10" s="712">
        <f>IFERROR(IF($F$1&gt;=$F10,(IF($G$1&gt;=100,VLOOKUP($G10,MDM!$E$9:$EW$28,MATCH(GP$11,MDM!$E$4:$EW$4,0),0),0)),0),0)</f>
        <v>0</v>
      </c>
      <c r="BC10" s="712"/>
      <c r="BD10" s="712">
        <f>IFERROR(IF($F$1&gt;=$F10,(IF($G$1&gt;=100,VLOOKUP($G10,MDM!$E$9:$EW$28,MATCH(GR$11,MDM!$E$4:$EW$4,0),0),0)),0),0)</f>
        <v>0</v>
      </c>
      <c r="BE10" s="712"/>
      <c r="BF10" s="712">
        <f>IFERROR(IF($F$1&gt;=$F10,(IF($G$1&gt;=100,VLOOKUP($G10,MDM!$E$9:$EW$28,MATCH(GT$11,MDM!$E$4:$EW$4,0),0),0)),0),0)</f>
        <v>0</v>
      </c>
      <c r="BG10" s="712"/>
      <c r="BH10" s="712">
        <f>IFERROR(IF($F$1&gt;=$F10,(IF($G$1&gt;=100,(IF(VLOOKUP($G10,MDM!$E$9:$EW$28,MATCH(GV$11,MDM!$E$4:$EW$4,0),0)&lt;0,VLOOKUP($G10,MDM!$E$9:$EW$28,MATCH(GV$11,MDM!$E$4:$EW$4,0),0)*(-1),0)),0)),0),0)</f>
        <v>0</v>
      </c>
      <c r="BI10" s="712"/>
      <c r="BJ10" s="712">
        <f>IFERROR(IF($F$1&gt;=$F10,(IF($G$1&gt;=100,(IF(VLOOKUP($G10,MDM!$E$9:$EW$28,MATCH(GX$11,MDM!$E$4:$EW$4,0),0)&lt;0,VLOOKUP($G10,MDM!$E$9:$EW$28,MATCH(GX$11,MDM!$E$4:$EW$4,0),0)*(-1),0)),0)),0),0)</f>
        <v>0</v>
      </c>
      <c r="BK10" s="712"/>
      <c r="BL10" s="712">
        <f>IFERROR(IF($F$1&gt;=$F10,(IF($G$1&gt;=100,(IF(VLOOKUP($G10,MDM!$E$9:$EW$28,MATCH(GZ$11,MDM!$E$4:$EW$4,0),0)&lt;0,VLOOKUP($G10,MDM!$E$9:$EW$28,MATCH(GZ$11,MDM!$E$4:$EW$4,0),0)*(-1),0)),0)),0),0)</f>
        <v>0</v>
      </c>
      <c r="BM10" s="712"/>
      <c r="BN10" s="712">
        <f>IFERROR(IF($F$1&gt;=$F10,(IF($G$1&gt;=100,(IF(VLOOKUP($G10,MDM!$E$9:$EW$28,MATCH(HB$11,MDM!$E$4:$EW$4,0),0)&lt;0,VLOOKUP($G10,MDM!$E$9:$EW$28,MATCH(HB$11,MDM!$E$4:$EW$4,0),0)*(-1),0)),0)),0),0)</f>
        <v>0</v>
      </c>
      <c r="BO10" s="712"/>
      <c r="BP10" s="649">
        <f>AR10-AZ10-BH10</f>
        <v>0</v>
      </c>
      <c r="BQ10" s="649"/>
      <c r="BR10" s="649">
        <f t="shared" ref="BR10" si="3">AT10-BB10-BJ10</f>
        <v>0</v>
      </c>
      <c r="BS10" s="649"/>
      <c r="BT10" s="649">
        <f t="shared" ref="BT10" si="4">AV10-BD10-BL10</f>
        <v>0</v>
      </c>
      <c r="BU10" s="649"/>
      <c r="BV10" s="649">
        <f t="shared" ref="BV10" si="5">AX10-BF10-BN10</f>
        <v>0</v>
      </c>
      <c r="BW10" s="649"/>
      <c r="BX10" s="259">
        <f>IFERROR(IF($F$1&gt;=$F10,(IF($G$1&gt;=100,VLOOKUP($G10,STUDENT!$B$7:$FZ$26,MATCH(HL$11,STUDENT!$B$2:$FZ$2,0),0),0)),0),0)</f>
        <v>0</v>
      </c>
      <c r="BY10" s="259">
        <f>IFERROR(IF($F$1&gt;=$F10,(IF($G$1&gt;=100,VLOOKUP($G10,STUDENT!$B$7:$FZ$26,MATCH(HM$11,STUDENT!$B$2:$FZ$2,0),0),0)),0),0)</f>
        <v>0</v>
      </c>
      <c r="BZ10" s="258">
        <f>STUDENT!A17</f>
        <v>0</v>
      </c>
      <c r="CA10" s="655">
        <f>STUDENT!B17</f>
        <v>0</v>
      </c>
      <c r="CB10" s="656"/>
      <c r="CC10" s="656"/>
      <c r="CD10" s="656"/>
      <c r="CE10" s="657"/>
      <c r="CF10" s="714">
        <f>IFERROR(IF($F$1&gt;=$BZ10,(IF($G$1&gt;=100,VLOOKUP($CA10,STUDENT!$B$7:$FZ$26,MATCH(EZ$11,STUDENT!$B$2:$FZ$2,0),0),0)),0),0)</f>
        <v>0</v>
      </c>
      <c r="CG10" s="714"/>
      <c r="CH10" s="714">
        <f>IFERROR(IF($F$1&gt;=$BZ10,(IF($G$1&gt;=100,VLOOKUP($CA10,STUDENT!$B$7:$FZ$26,MATCH(FB$11,STUDENT!$B$2:$FZ$2,0),0),0)),0),0)</f>
        <v>0</v>
      </c>
      <c r="CI10" s="714"/>
      <c r="CJ10" s="714">
        <f>IFERROR(IF($F$1&gt;=$BZ10,(IF($G$1&gt;=100,VLOOKUP($CA10,STUDENT!$B$7:$FZ$26,MATCH(FD$11,STUDENT!$B$2:$FZ$2,0),0),0)),0),0)</f>
        <v>0</v>
      </c>
      <c r="CK10" s="714"/>
      <c r="CL10" s="714">
        <f>IFERROR(IF($F$1&gt;=$BZ10,(IF($G$1&gt;=100,VLOOKUP($CA10,STUDENT!$B$7:$FZ$26,MATCH(FF$11,STUDENT!$B$2:$FZ$2,0),0),0)),0),0)</f>
        <v>0</v>
      </c>
      <c r="CM10" s="714"/>
      <c r="CN10" s="649">
        <f>IFERROR(IF($F$1&gt;=$BZ10,(IF($G$1&gt;=100,VLOOKUP($CA10,MDM!$E$9:$GT$28,MATCH(FH$11,MDM!$E$8:$GT$8,0),0),0)),0),0)</f>
        <v>0</v>
      </c>
      <c r="CO10" s="649"/>
      <c r="CP10" s="649">
        <f>IFERROR(IF($F$1&gt;=$BZ10,(IF($G$1&gt;=100,VLOOKUP($CA10,MDM!$E$9:$GT$28,MATCH(FJ$11,MDM!$E$8:$GT$8,0),0),0)),0),0)</f>
        <v>0</v>
      </c>
      <c r="CQ10" s="649"/>
      <c r="CR10" s="649">
        <f>IFERROR(IF($F$1&gt;=$BZ10,(IF($G$1&gt;=100,VLOOKUP($CA10,MDM!$E$9:$GT$28,MATCH(FL$11,MDM!$E$8:$GT$8,0),0),0)),0),0)</f>
        <v>0</v>
      </c>
      <c r="CS10" s="649"/>
      <c r="CT10" s="649">
        <f>IFERROR(IF($F$1&gt;=$BZ10,(IF($G$1&gt;=100,VLOOKUP($CA10,MDM!$E$9:$GT$28,MATCH(FN$11,MDM!$E$8:$GT$8,0),0),0)),0),0)</f>
        <v>0</v>
      </c>
      <c r="CU10" s="649"/>
      <c r="CV10" s="712">
        <f>IFERROR(IF($F$1&gt;=$BZ10,(IF($G$1&gt;=100,VLOOKUP($CA10,MDM!$E$9:$EW$28,MATCH(FP$11,MDM!$E$4:$EW$4,0),0),0)),0),0)</f>
        <v>0</v>
      </c>
      <c r="CW10" s="712"/>
      <c r="CX10" s="712">
        <f>IFERROR(IF($F$1&gt;=$BZ10,(IF($G$1&gt;=100,VLOOKUP($CA10,MDM!$E$9:$EW$28,MATCH(FR$11,MDM!$E$4:$EW$4,0),0),0)),0),0)</f>
        <v>0</v>
      </c>
      <c r="CY10" s="712"/>
      <c r="CZ10" s="712">
        <f>IFERROR(IF($F$1&gt;=$BZ10,(IF($G$1&gt;=100,VLOOKUP($CA10,MDM!$E$9:$EW$28,MATCH(FT$11,MDM!$E$4:$EW$4,0),0),0)),0),0)</f>
        <v>0</v>
      </c>
      <c r="DA10" s="712"/>
      <c r="DB10" s="712">
        <f>IFERROR(IF($F$1&gt;=$BZ10,(IF($G$1&gt;=100,VLOOKUP($CA10,MDM!$E$9:$EW$28,MATCH(FV$11,MDM!$E$4:$EW$4,0),0),0)),0),0)</f>
        <v>0</v>
      </c>
      <c r="DC10" s="712"/>
      <c r="DD10" s="712">
        <f>IFERROR(IF($F$1&gt;=$BZ10,(IF($G$1&gt;=100,(IF(VLOOKUP($CA10,MDM!$E$9:$EW$28,MATCH(FX$11,MDM!$E$4:$EW$4,0),0)&gt;0,VLOOKUP($CA10,MDM!$E$9:$EW$28,MATCH(FX$11,MDM!$E$4:$EW$4,0),0),0)),0)),0),0)</f>
        <v>0</v>
      </c>
      <c r="DE10" s="712"/>
      <c r="DF10" s="712">
        <f>IFERROR(IF($F$1&gt;=$BZ10,(IF($G$1&gt;=100,(IF(VLOOKUP($CA10,MDM!$E$9:$EW$28,MATCH(FZ$11,MDM!$E$4:$EW$4,0),0)&gt;0,VLOOKUP($CA10,MDM!$E$9:$EW$28,MATCH(FZ$11,MDM!$E$4:$EW$4,0),0),0)),0)),0),0)</f>
        <v>0</v>
      </c>
      <c r="DG10" s="712"/>
      <c r="DH10" s="712">
        <f>IFERROR(IF($F$1&gt;=$BZ10,(IF($G$1&gt;=100,(IF(VLOOKUP($CA10,MDM!$E$9:$EW$28,MATCH(GB$11,MDM!$E$4:$EW$4,0),0)&gt;0,VLOOKUP($CA10,MDM!$E$9:$EW$28,MATCH(GB$11,MDM!$E$4:$EW$4,0),0),0)),0)),0),0)</f>
        <v>0</v>
      </c>
      <c r="DI10" s="712"/>
      <c r="DJ10" s="712">
        <f>IFERROR(IF($F$1&gt;=$BZ10,(IF($G$1&gt;=100,(IF(VLOOKUP($CA10,MDM!$E$9:$EW$28,MATCH(GD$11,MDM!$E$4:$EW$4,0),0)&gt;0,VLOOKUP($CA10,MDM!$E$9:$EW$28,MATCH(GD$11,MDM!$E$4:$EW$4,0),0),0)),0)),0),0)</f>
        <v>0</v>
      </c>
      <c r="DK10" s="712"/>
      <c r="DL10" s="649">
        <f>CN10+CV10+DD10</f>
        <v>0</v>
      </c>
      <c r="DM10" s="649"/>
      <c r="DN10" s="649">
        <f t="shared" ref="DN10" si="6">CP10+CX10+DF10</f>
        <v>0</v>
      </c>
      <c r="DO10" s="649"/>
      <c r="DP10" s="649">
        <f t="shared" ref="DP10" si="7">CR10+CZ10+DH10</f>
        <v>0</v>
      </c>
      <c r="DQ10" s="649"/>
      <c r="DR10" s="649">
        <f t="shared" ref="DR10" si="8">CT10+DB10+DJ10</f>
        <v>0</v>
      </c>
      <c r="DS10" s="649"/>
      <c r="DT10" s="712">
        <f>IFERROR(IF($F$1&gt;=$BZ10,(IF($G$1&gt;=100,VLOOKUP($CA10,MDM!$E$9:$EW$28,MATCH(GN$11,MDM!$E$4:$EW$4,0),0),0)),0),0)</f>
        <v>0</v>
      </c>
      <c r="DU10" s="712"/>
      <c r="DV10" s="712">
        <f>IFERROR(IF($F$1&gt;=$BZ10,(IF($G$1&gt;=100,VLOOKUP($CA10,MDM!$E$9:$EW$28,MATCH(GP$11,MDM!$E$4:$EW$4,0),0),0)),0),0)</f>
        <v>0</v>
      </c>
      <c r="DW10" s="712"/>
      <c r="DX10" s="712">
        <f>IFERROR(IF($F$1&gt;=$BZ10,(IF($G$1&gt;=100,VLOOKUP($CA10,MDM!$E$9:$EW$28,MATCH(GR$11,MDM!$E$4:$EW$4,0),0),0)),0),0)</f>
        <v>0</v>
      </c>
      <c r="DY10" s="712"/>
      <c r="DZ10" s="712">
        <f>IFERROR(IF($F$1&gt;=$BZ10,(IF($G$1&gt;=100,VLOOKUP($CA10,MDM!$E$9:$EW$28,MATCH(GT$11,MDM!$E$4:$EW$4,0),0),0)),0),0)</f>
        <v>0</v>
      </c>
      <c r="EA10" s="712"/>
      <c r="EB10" s="712">
        <f>IFERROR(IF($F$1&gt;=$BZ10,(IF($G$1&gt;=100,(IF(VLOOKUP($CA10,MDM!$E$9:$EW$28,MATCH(GV$11,MDM!$E$4:$EW$4,0),0)&lt;0,VLOOKUP($CA10,MDM!$E$9:$EW$28,MATCH(GV$11,MDM!$E$4:$EW$4,0),0)*(-1),0)),0)),0),0)</f>
        <v>0</v>
      </c>
      <c r="EC10" s="712"/>
      <c r="ED10" s="712">
        <f>IFERROR(IF($F$1&gt;=$BZ10,(IF($G$1&gt;=100,(IF(VLOOKUP($CA10,MDM!$E$9:$EW$28,MATCH(GX$11,MDM!$E$4:$EW$4,0),0)&lt;0,VLOOKUP($CA10,MDM!$E$9:$EW$28,MATCH(GX$11,MDM!$E$4:$EW$4,0),0)*(-1),0)),0)),0),0)</f>
        <v>0</v>
      </c>
      <c r="EE10" s="712"/>
      <c r="EF10" s="712">
        <f>IFERROR(IF($F$1&gt;=$BZ10,(IF($G$1&gt;=100,(IF(VLOOKUP($CA10,MDM!$E$9:$EW$28,MATCH(GZ$11,MDM!$E$4:$EW$4,0),0)&lt;0,VLOOKUP($CA10,MDM!$E$9:$EW$28,MATCH(GZ$11,MDM!$E$4:$EW$4,0),0)*(-1),0)),0)),0),0)</f>
        <v>0</v>
      </c>
      <c r="EG10" s="712"/>
      <c r="EH10" s="712">
        <f>IFERROR(IF($F$1&gt;=$BZ10,(IF($G$1&gt;=100,(IF(VLOOKUP($CA10,MDM!$E$9:$EW$28,MATCH(HB$11,MDM!$E$4:$EW$4,0),0)&lt;0,VLOOKUP($CA10,MDM!$E$9:$EW$28,MATCH(HB$11,MDM!$E$4:$EW$4,0),0)*(-1),0)),0)),0),0)</f>
        <v>0</v>
      </c>
      <c r="EI10" s="712"/>
      <c r="EJ10" s="649">
        <f>DL10-DT10-EB10</f>
        <v>0</v>
      </c>
      <c r="EK10" s="649"/>
      <c r="EL10" s="649">
        <f t="shared" ref="EL10" si="9">DN10-DV10-ED10</f>
        <v>0</v>
      </c>
      <c r="EM10" s="649"/>
      <c r="EN10" s="649">
        <f t="shared" ref="EN10" si="10">DP10-DX10-EF10</f>
        <v>0</v>
      </c>
      <c r="EO10" s="649"/>
      <c r="EP10" s="649">
        <f t="shared" ref="EP10" si="11">DR10-DZ10-EH10</f>
        <v>0</v>
      </c>
      <c r="EQ10" s="649"/>
      <c r="ER10" s="259">
        <f>IFERROR(IF($F$1&gt;=$BZ10,(IF($G$1&gt;=100,VLOOKUP($CA10,STUDENT!$B$7:$FZ$26,MATCH(HL$11,STUDENT!$B$2:$FZ$2,0),0),0)),0),0)</f>
        <v>0</v>
      </c>
      <c r="ES10" s="259">
        <f>IFERROR(IF($F$1&gt;=$BZ10,(IF($G$1&gt;=100,VLOOKUP($CA10,STUDENT!$B$7:$FZ$26,MATCH(HM$11,STUDENT!$B$2:$FZ$2,0),0),0)),0),0)</f>
        <v>0</v>
      </c>
      <c r="ET10" s="260"/>
      <c r="EU10" s="755"/>
      <c r="EV10" s="756"/>
      <c r="EW10" s="756"/>
      <c r="EX10" s="756"/>
      <c r="EY10" s="757"/>
      <c r="EZ10" s="749">
        <v>13</v>
      </c>
      <c r="FA10" s="750"/>
      <c r="FB10" s="749">
        <v>14</v>
      </c>
      <c r="FC10" s="750"/>
      <c r="FD10" s="749">
        <v>15</v>
      </c>
      <c r="FE10" s="750"/>
      <c r="FF10" s="749">
        <v>16</v>
      </c>
      <c r="FG10" s="750"/>
      <c r="FH10" s="749">
        <v>11</v>
      </c>
      <c r="FI10" s="750"/>
      <c r="FJ10" s="749">
        <v>12</v>
      </c>
      <c r="FK10" s="750"/>
      <c r="FL10" s="749">
        <v>13</v>
      </c>
      <c r="FM10" s="750"/>
      <c r="FN10" s="749">
        <v>14</v>
      </c>
      <c r="FO10" s="750"/>
      <c r="FP10" s="749">
        <v>11</v>
      </c>
      <c r="FQ10" s="750"/>
      <c r="FR10" s="749">
        <v>12</v>
      </c>
      <c r="FS10" s="750"/>
      <c r="FT10" s="749">
        <v>13</v>
      </c>
      <c r="FU10" s="750"/>
      <c r="FV10" s="749">
        <v>14</v>
      </c>
      <c r="FW10" s="750"/>
      <c r="FX10" s="749">
        <v>15</v>
      </c>
      <c r="FY10" s="750"/>
      <c r="FZ10" s="749">
        <v>16</v>
      </c>
      <c r="GA10" s="750"/>
      <c r="GB10" s="749">
        <v>17</v>
      </c>
      <c r="GC10" s="750"/>
      <c r="GD10" s="749">
        <v>18</v>
      </c>
      <c r="GE10" s="750"/>
      <c r="GF10" s="749"/>
      <c r="GG10" s="750"/>
      <c r="GH10" s="749"/>
      <c r="GI10" s="750"/>
      <c r="GJ10" s="749"/>
      <c r="GK10" s="750"/>
      <c r="GL10" s="749"/>
      <c r="GM10" s="750"/>
      <c r="GN10" s="749">
        <v>19</v>
      </c>
      <c r="GO10" s="750"/>
      <c r="GP10" s="749">
        <v>20</v>
      </c>
      <c r="GQ10" s="750"/>
      <c r="GR10" s="749">
        <v>21</v>
      </c>
      <c r="GS10" s="750"/>
      <c r="GT10" s="749">
        <v>22</v>
      </c>
      <c r="GU10" s="750"/>
      <c r="GV10" s="749">
        <v>15</v>
      </c>
      <c r="GW10" s="750"/>
      <c r="GX10" s="749">
        <v>16</v>
      </c>
      <c r="GY10" s="750"/>
      <c r="GZ10" s="749">
        <v>17</v>
      </c>
      <c r="HA10" s="750"/>
      <c r="HB10" s="749">
        <v>18</v>
      </c>
      <c r="HC10" s="750"/>
      <c r="HD10" s="749"/>
      <c r="HE10" s="750"/>
      <c r="HF10" s="749"/>
      <c r="HG10" s="750"/>
      <c r="HH10" s="749"/>
      <c r="HI10" s="750"/>
      <c r="HJ10" s="749"/>
      <c r="HK10" s="750"/>
      <c r="HL10" s="260">
        <v>12</v>
      </c>
      <c r="HM10" s="260">
        <v>23</v>
      </c>
    </row>
    <row r="11" spans="6:221" ht="45" customHeight="1">
      <c r="F11" s="258">
        <f>STUDENT!A8</f>
        <v>0</v>
      </c>
      <c r="G11" s="655">
        <f>STUDENT!B8</f>
        <v>0</v>
      </c>
      <c r="H11" s="656"/>
      <c r="I11" s="656"/>
      <c r="J11" s="656"/>
      <c r="K11" s="657"/>
      <c r="L11" s="714">
        <f>IFERROR(IF($F$1&gt;=$F11,(IF($G$1&gt;=100,VLOOKUP($G11,STUDENT!$B$7:$FZ$26,MATCH(EZ$11,STUDENT!$B$2:$FZ$2,0),0),0)),0),0)</f>
        <v>0</v>
      </c>
      <c r="M11" s="714"/>
      <c r="N11" s="714">
        <f>IFERROR(IF($F$1&gt;=$F11,(IF($G$1&gt;=100,VLOOKUP($G11,STUDENT!$B$7:$FZ$26,MATCH(FB$11,STUDENT!$B$2:$FZ$2,0),0),0)),0),0)</f>
        <v>0</v>
      </c>
      <c r="O11" s="714"/>
      <c r="P11" s="714">
        <f>IFERROR(IF($F$1&gt;=$F11,(IF($G$1&gt;=100,VLOOKUP($G11,STUDENT!$B$7:$FZ$26,MATCH(FD$11,STUDENT!$B$2:$FZ$2,0),0),0)),0),0)</f>
        <v>0</v>
      </c>
      <c r="Q11" s="714"/>
      <c r="R11" s="714">
        <f>IFERROR(IF($F$1&gt;=$F11,(IF($G$1&gt;=100,VLOOKUP($G11,STUDENT!$B$7:$FZ$26,MATCH(FF$11,STUDENT!$B$2:$FZ$2,0),0),0)),0),0)</f>
        <v>0</v>
      </c>
      <c r="S11" s="714"/>
      <c r="T11" s="649">
        <f>IFERROR(IF($F$1&gt;=$F11,(IF($G$1&gt;=100,VLOOKUP($G11,MDM!$E$9:$GT$28,MATCH(FH$11,MDM!$E$8:$GT$8,0),0),0)),0),0)</f>
        <v>0</v>
      </c>
      <c r="U11" s="649"/>
      <c r="V11" s="649">
        <f>IFERROR(IF($F$1&gt;=$F11,(IF($G$1&gt;=100,VLOOKUP($G11,MDM!$E$9:$GT$28,MATCH(FJ$11,MDM!$E$8:$GT$8,0),0),0)),0),0)</f>
        <v>0</v>
      </c>
      <c r="W11" s="649"/>
      <c r="X11" s="649">
        <f>IFERROR(IF($F$1&gt;=$F11,(IF($G$1&gt;=100,VLOOKUP($G11,MDM!$E$9:$GT$28,MATCH(FL$11,MDM!$E$8:$GT$8,0),0),0)),0),0)</f>
        <v>0</v>
      </c>
      <c r="Y11" s="649"/>
      <c r="Z11" s="649">
        <f>IFERROR(IF($F$1&gt;=$F11,(IF($G$1&gt;=100,VLOOKUP($G11,MDM!$E$9:$GT$28,MATCH(FN$11,MDM!$E$8:$GT$8,0),0),0)),0),0)</f>
        <v>0</v>
      </c>
      <c r="AA11" s="649"/>
      <c r="AB11" s="712">
        <f>IFERROR(IF($F$1&gt;=$F11,(IF($G$1&gt;=100,VLOOKUP($G11,MDM!$E$9:$EW$28,MATCH(FP$11,MDM!$E$4:$EW$4,0),0),0)),0),0)</f>
        <v>0</v>
      </c>
      <c r="AC11" s="712"/>
      <c r="AD11" s="712">
        <f>IFERROR(IF($F$1&gt;=$F11,(IF($G$1&gt;=100,VLOOKUP($G11,MDM!$E$9:$EW$28,MATCH(FR$11,MDM!$E$4:$EW$4,0),0),0)),0),0)</f>
        <v>0</v>
      </c>
      <c r="AE11" s="712"/>
      <c r="AF11" s="712">
        <f>IFERROR(IF($F$1&gt;=$F11,(IF($G$1&gt;=100,VLOOKUP($G11,MDM!$E$9:$EW$28,MATCH(FT$11,MDM!$E$4:$EW$4,0),0),0)),0),0)</f>
        <v>0</v>
      </c>
      <c r="AG11" s="712"/>
      <c r="AH11" s="712">
        <f>IFERROR(IF($F$1&gt;=$F11,(IF($G$1&gt;=100,VLOOKUP($G11,MDM!$E$9:$EW$28,MATCH(FV$11,MDM!$E$4:$EW$4,0),0),0)),0),0)</f>
        <v>0</v>
      </c>
      <c r="AI11" s="712"/>
      <c r="AJ11" s="712">
        <f>IFERROR(IF($F$1&gt;=$F11,(IF($G$1&gt;=100,(IF(VLOOKUP($G11,MDM!$E$9:$EW$28,MATCH(FX$11,MDM!$E$4:$EW$4,0),0)&gt;0,VLOOKUP($G11,MDM!$E$9:$EW$28,MATCH(FX$11,MDM!$E$4:$EW$4,0),0),0)),0)),0),0)</f>
        <v>0</v>
      </c>
      <c r="AK11" s="712"/>
      <c r="AL11" s="712">
        <f>IFERROR(IF($F$1&gt;=$F11,(IF($G$1&gt;=100,(IF(VLOOKUP($G11,MDM!$E$9:$EW$28,MATCH(FZ$11,MDM!$E$4:$EW$4,0),0)&gt;0,VLOOKUP($G11,MDM!$E$9:$EW$28,MATCH(FZ$11,MDM!$E$4:$EW$4,0),0),0)),0)),0),0)</f>
        <v>0</v>
      </c>
      <c r="AM11" s="712"/>
      <c r="AN11" s="712">
        <f>IFERROR(IF($F$1&gt;=$F11,(IF($G$1&gt;=100,(IF(VLOOKUP($G11,MDM!$E$9:$EW$28,MATCH(GB$11,MDM!$E$4:$EW$4,0),0)&gt;0,VLOOKUP($G11,MDM!$E$9:$EW$28,MATCH(GB$11,MDM!$E$4:$EW$4,0),0),0)),0)),0),0)</f>
        <v>0</v>
      </c>
      <c r="AO11" s="712"/>
      <c r="AP11" s="712">
        <f>IFERROR(IF($F$1&gt;=$F11,(IF($G$1&gt;=100,(IF(VLOOKUP($G11,MDM!$E$9:$EW$28,MATCH(GD$11,MDM!$E$4:$EW$4,0),0)&gt;0,VLOOKUP($G11,MDM!$E$9:$EW$28,MATCH(GD$11,MDM!$E$4:$EW$4,0),0),0)),0)),0),0)</f>
        <v>0</v>
      </c>
      <c r="AQ11" s="712"/>
      <c r="AR11" s="649">
        <f>T11+AB11+AJ11</f>
        <v>0</v>
      </c>
      <c r="AS11" s="649"/>
      <c r="AT11" s="649">
        <f t="shared" ref="AT11:AT19" si="12">V11+AD11+AL11</f>
        <v>0</v>
      </c>
      <c r="AU11" s="649"/>
      <c r="AV11" s="649">
        <f t="shared" ref="AV11:AV19" si="13">X11+AF11+AN11</f>
        <v>0</v>
      </c>
      <c r="AW11" s="649"/>
      <c r="AX11" s="649">
        <f t="shared" ref="AX11:AX19" si="14">Z11+AH11+AP11</f>
        <v>0</v>
      </c>
      <c r="AY11" s="649"/>
      <c r="AZ11" s="712">
        <f>IFERROR(IF($F$1&gt;=$F11,(IF($G$1&gt;=100,VLOOKUP($G11,MDM!$E$9:$EW$28,MATCH(GN$11,MDM!$E$4:$EW$4,0),0),0)),0),0)</f>
        <v>0</v>
      </c>
      <c r="BA11" s="712"/>
      <c r="BB11" s="712">
        <f>IFERROR(IF($F$1&gt;=$F11,(IF($G$1&gt;=100,VLOOKUP($G11,MDM!$E$9:$EW$28,MATCH(GP$11,MDM!$E$4:$EW$4,0),0),0)),0),0)</f>
        <v>0</v>
      </c>
      <c r="BC11" s="712"/>
      <c r="BD11" s="712">
        <f>IFERROR(IF($F$1&gt;=$F11,(IF($G$1&gt;=100,VLOOKUP($G11,MDM!$E$9:$EW$28,MATCH(GR$11,MDM!$E$4:$EW$4,0),0),0)),0),0)</f>
        <v>0</v>
      </c>
      <c r="BE11" s="712"/>
      <c r="BF11" s="712">
        <f>IFERROR(IF($F$1&gt;=$F11,(IF($G$1&gt;=100,VLOOKUP($G11,MDM!$E$9:$EW$28,MATCH(GT$11,MDM!$E$4:$EW$4,0),0),0)),0),0)</f>
        <v>0</v>
      </c>
      <c r="BG11" s="712"/>
      <c r="BH11" s="712">
        <f>IFERROR(IF($F$1&gt;=$F11,(IF($G$1&gt;=100,(IF(VLOOKUP($G11,MDM!$E$9:$EW$28,MATCH(GV$11,MDM!$E$4:$EW$4,0),0)&lt;0,VLOOKUP($G11,MDM!$E$9:$EW$28,MATCH(GV$11,MDM!$E$4:$EW$4,0),0)*(-1),0)),0)),0),0)</f>
        <v>0</v>
      </c>
      <c r="BI11" s="712"/>
      <c r="BJ11" s="712">
        <f>IFERROR(IF($F$1&gt;=$F11,(IF($G$1&gt;=100,(IF(VLOOKUP($G11,MDM!$E$9:$EW$28,MATCH(GX$11,MDM!$E$4:$EW$4,0),0)&lt;0,VLOOKUP($G11,MDM!$E$9:$EW$28,MATCH(GX$11,MDM!$E$4:$EW$4,0),0)*(-1),0)),0)),0),0)</f>
        <v>0</v>
      </c>
      <c r="BK11" s="712"/>
      <c r="BL11" s="712">
        <f>IFERROR(IF($F$1&gt;=$F11,(IF($G$1&gt;=100,(IF(VLOOKUP($G11,MDM!$E$9:$EW$28,MATCH(GZ$11,MDM!$E$4:$EW$4,0),0)&lt;0,VLOOKUP($G11,MDM!$E$9:$EW$28,MATCH(GZ$11,MDM!$E$4:$EW$4,0),0)*(-1),0)),0)),0),0)</f>
        <v>0</v>
      </c>
      <c r="BM11" s="712"/>
      <c r="BN11" s="712">
        <f>IFERROR(IF($F$1&gt;=$F11,(IF($G$1&gt;=100,(IF(VLOOKUP($G11,MDM!$E$9:$EW$28,MATCH(HB$11,MDM!$E$4:$EW$4,0),0)&lt;0,VLOOKUP($G11,MDM!$E$9:$EW$28,MATCH(HB$11,MDM!$E$4:$EW$4,0),0)*(-1),0)),0)),0),0)</f>
        <v>0</v>
      </c>
      <c r="BO11" s="712"/>
      <c r="BP11" s="649">
        <f>AR11-AZ11-BH11</f>
        <v>0</v>
      </c>
      <c r="BQ11" s="649"/>
      <c r="BR11" s="649">
        <f t="shared" ref="BR11:BR19" si="15">AT11-BB11-BJ11</f>
        <v>0</v>
      </c>
      <c r="BS11" s="649"/>
      <c r="BT11" s="649">
        <f t="shared" ref="BT11:BT19" si="16">AV11-BD11-BL11</f>
        <v>0</v>
      </c>
      <c r="BU11" s="649"/>
      <c r="BV11" s="649">
        <f t="shared" ref="BV11:BV19" si="17">AX11-BF11-BN11</f>
        <v>0</v>
      </c>
      <c r="BW11" s="649"/>
      <c r="BX11" s="259">
        <f>IFERROR(IF($F$1&gt;=$F11,(IF($G$1&gt;=100,VLOOKUP($G11,STUDENT!$B$7:$FZ$26,MATCH(HL$11,STUDENT!$B$2:$FZ$2,0),0),0)),0),0)</f>
        <v>0</v>
      </c>
      <c r="BY11" s="259">
        <f>IFERROR(IF($F$1&gt;=$F11,(IF($G$1&gt;=100,VLOOKUP($G11,STUDENT!$B$7:$FZ$26,MATCH(HM$11,STUDENT!$B$2:$FZ$2,0),0),0)),0),0)</f>
        <v>0</v>
      </c>
      <c r="BZ11" s="258">
        <f>STUDENT!A18</f>
        <v>0</v>
      </c>
      <c r="CA11" s="655">
        <f>STUDENT!B18</f>
        <v>0</v>
      </c>
      <c r="CB11" s="656"/>
      <c r="CC11" s="656"/>
      <c r="CD11" s="656"/>
      <c r="CE11" s="657"/>
      <c r="CF11" s="714">
        <f>IFERROR(IF($F$1&gt;=$BZ11,(IF($G$1&gt;=100,VLOOKUP($CA11,STUDENT!$B$7:$FZ$26,MATCH(EZ$11,STUDENT!$B$2:$FZ$2,0),0),0)),0),0)</f>
        <v>0</v>
      </c>
      <c r="CG11" s="714"/>
      <c r="CH11" s="714">
        <f>IFERROR(IF($F$1&gt;=$BZ11,(IF($G$1&gt;=100,VLOOKUP($CA11,STUDENT!$B$7:$FZ$26,MATCH(FB$11,STUDENT!$B$2:$FZ$2,0),0),0)),0),0)</f>
        <v>0</v>
      </c>
      <c r="CI11" s="714"/>
      <c r="CJ11" s="714">
        <f>IFERROR(IF($F$1&gt;=$BZ11,(IF($G$1&gt;=100,VLOOKUP($CA11,STUDENT!$B$7:$FZ$26,MATCH(FD$11,STUDENT!$B$2:$FZ$2,0),0),0)),0),0)</f>
        <v>0</v>
      </c>
      <c r="CK11" s="714"/>
      <c r="CL11" s="714">
        <f>IFERROR(IF($F$1&gt;=$BZ11,(IF($G$1&gt;=100,VLOOKUP($CA11,STUDENT!$B$7:$FZ$26,MATCH(FF$11,STUDENT!$B$2:$FZ$2,0),0),0)),0),0)</f>
        <v>0</v>
      </c>
      <c r="CM11" s="714"/>
      <c r="CN11" s="649">
        <f>IFERROR(IF($F$1&gt;=$BZ11,(IF($G$1&gt;=100,VLOOKUP($CA11,MDM!$E$9:$GT$28,MATCH(FH$11,MDM!$E$8:$GT$8,0),0),0)),0),0)</f>
        <v>0</v>
      </c>
      <c r="CO11" s="649"/>
      <c r="CP11" s="649">
        <f>IFERROR(IF($F$1&gt;=$BZ11,(IF($G$1&gt;=100,VLOOKUP($CA11,MDM!$E$9:$GT$28,MATCH(FJ$11,MDM!$E$8:$GT$8,0),0),0)),0),0)</f>
        <v>0</v>
      </c>
      <c r="CQ11" s="649"/>
      <c r="CR11" s="649">
        <f>IFERROR(IF($F$1&gt;=$BZ11,(IF($G$1&gt;=100,VLOOKUP($CA11,MDM!$E$9:$GT$28,MATCH(FL$11,MDM!$E$8:$GT$8,0),0),0)),0),0)</f>
        <v>0</v>
      </c>
      <c r="CS11" s="649"/>
      <c r="CT11" s="649">
        <f>IFERROR(IF($F$1&gt;=$BZ11,(IF($G$1&gt;=100,VLOOKUP($CA11,MDM!$E$9:$GT$28,MATCH(FN$11,MDM!$E$8:$GT$8,0),0),0)),0),0)</f>
        <v>0</v>
      </c>
      <c r="CU11" s="649"/>
      <c r="CV11" s="712">
        <f>IFERROR(IF($F$1&gt;=$BZ11,(IF($G$1&gt;=100,VLOOKUP($CA11,MDM!$E$9:$EW$28,MATCH(FP$11,MDM!$E$4:$EW$4,0),0),0)),0),0)</f>
        <v>0</v>
      </c>
      <c r="CW11" s="712"/>
      <c r="CX11" s="712">
        <f>IFERROR(IF($F$1&gt;=$BZ11,(IF($G$1&gt;=100,VLOOKUP($CA11,MDM!$E$9:$EW$28,MATCH(FR$11,MDM!$E$4:$EW$4,0),0),0)),0),0)</f>
        <v>0</v>
      </c>
      <c r="CY11" s="712"/>
      <c r="CZ11" s="712">
        <f>IFERROR(IF($F$1&gt;=$BZ11,(IF($G$1&gt;=100,VLOOKUP($CA11,MDM!$E$9:$EW$28,MATCH(FT$11,MDM!$E$4:$EW$4,0),0),0)),0),0)</f>
        <v>0</v>
      </c>
      <c r="DA11" s="712"/>
      <c r="DB11" s="712">
        <f>IFERROR(IF($F$1&gt;=$BZ11,(IF($G$1&gt;=100,VLOOKUP($CA11,MDM!$E$9:$EW$28,MATCH(FV$11,MDM!$E$4:$EW$4,0),0),0)),0),0)</f>
        <v>0</v>
      </c>
      <c r="DC11" s="712"/>
      <c r="DD11" s="712">
        <f>IFERROR(IF($F$1&gt;=$BZ11,(IF($G$1&gt;=100,(IF(VLOOKUP($CA11,MDM!$E$9:$EW$28,MATCH(FX$11,MDM!$E$4:$EW$4,0),0)&gt;0,VLOOKUP($CA11,MDM!$E$9:$EW$28,MATCH(FX$11,MDM!$E$4:$EW$4,0),0),0)),0)),0),0)</f>
        <v>0</v>
      </c>
      <c r="DE11" s="712"/>
      <c r="DF11" s="712">
        <f>IFERROR(IF($F$1&gt;=$BZ11,(IF($G$1&gt;=100,(IF(VLOOKUP($CA11,MDM!$E$9:$EW$28,MATCH(FZ$11,MDM!$E$4:$EW$4,0),0)&gt;0,VLOOKUP($CA11,MDM!$E$9:$EW$28,MATCH(FZ$11,MDM!$E$4:$EW$4,0),0),0)),0)),0),0)</f>
        <v>0</v>
      </c>
      <c r="DG11" s="712"/>
      <c r="DH11" s="712">
        <f>IFERROR(IF($F$1&gt;=$BZ11,(IF($G$1&gt;=100,(IF(VLOOKUP($CA11,MDM!$E$9:$EW$28,MATCH(GB$11,MDM!$E$4:$EW$4,0),0)&gt;0,VLOOKUP($CA11,MDM!$E$9:$EW$28,MATCH(GB$11,MDM!$E$4:$EW$4,0),0),0)),0)),0),0)</f>
        <v>0</v>
      </c>
      <c r="DI11" s="712"/>
      <c r="DJ11" s="712">
        <f>IFERROR(IF($F$1&gt;=$BZ11,(IF($G$1&gt;=100,(IF(VLOOKUP($CA11,MDM!$E$9:$EW$28,MATCH(GD$11,MDM!$E$4:$EW$4,0),0)&gt;0,VLOOKUP($CA11,MDM!$E$9:$EW$28,MATCH(GD$11,MDM!$E$4:$EW$4,0),0),0)),0)),0),0)</f>
        <v>0</v>
      </c>
      <c r="DK11" s="712"/>
      <c r="DL11" s="649">
        <f t="shared" ref="DL11:DL19" si="18">CN11+CV11+DD11</f>
        <v>0</v>
      </c>
      <c r="DM11" s="649"/>
      <c r="DN11" s="649">
        <f t="shared" ref="DN11:DN19" si="19">CP11+CX11+DF11</f>
        <v>0</v>
      </c>
      <c r="DO11" s="649"/>
      <c r="DP11" s="649">
        <f t="shared" ref="DP11:DP19" si="20">CR11+CZ11+DH11</f>
        <v>0</v>
      </c>
      <c r="DQ11" s="649"/>
      <c r="DR11" s="649">
        <f t="shared" ref="DR11:DR19" si="21">CT11+DB11+DJ11</f>
        <v>0</v>
      </c>
      <c r="DS11" s="649"/>
      <c r="DT11" s="712">
        <f>IFERROR(IF($F$1&gt;=$BZ11,(IF($G$1&gt;=100,VLOOKUP($CA11,MDM!$E$9:$EW$28,MATCH(GN$11,MDM!$E$4:$EW$4,0),0),0)),0),0)</f>
        <v>0</v>
      </c>
      <c r="DU11" s="712"/>
      <c r="DV11" s="712">
        <f>IFERROR(IF($F$1&gt;=$BZ11,(IF($G$1&gt;=100,VLOOKUP($CA11,MDM!$E$9:$EW$28,MATCH(GP$11,MDM!$E$4:$EW$4,0),0),0)),0),0)</f>
        <v>0</v>
      </c>
      <c r="DW11" s="712"/>
      <c r="DX11" s="712">
        <f>IFERROR(IF($F$1&gt;=$BZ11,(IF($G$1&gt;=100,VLOOKUP($CA11,MDM!$E$9:$EW$28,MATCH(GR$11,MDM!$E$4:$EW$4,0),0),0)),0),0)</f>
        <v>0</v>
      </c>
      <c r="DY11" s="712"/>
      <c r="DZ11" s="712">
        <f>IFERROR(IF($F$1&gt;=$BZ11,(IF($G$1&gt;=100,VLOOKUP($CA11,MDM!$E$9:$EW$28,MATCH(GT$11,MDM!$E$4:$EW$4,0),0),0)),0),0)</f>
        <v>0</v>
      </c>
      <c r="EA11" s="712"/>
      <c r="EB11" s="712">
        <f>IFERROR(IF($F$1&gt;=$BZ11,(IF($G$1&gt;=100,(IF(VLOOKUP($CA11,MDM!$E$9:$EW$28,MATCH(GV$11,MDM!$E$4:$EW$4,0),0)&lt;0,VLOOKUP($CA11,MDM!$E$9:$EW$28,MATCH(GV$11,MDM!$E$4:$EW$4,0),0)*(-1),0)),0)),0),0)</f>
        <v>0</v>
      </c>
      <c r="EC11" s="712"/>
      <c r="ED11" s="712">
        <f>IFERROR(IF($F$1&gt;=$BZ11,(IF($G$1&gt;=100,(IF(VLOOKUP($CA11,MDM!$E$9:$EW$28,MATCH(GX$11,MDM!$E$4:$EW$4,0),0)&lt;0,VLOOKUP($CA11,MDM!$E$9:$EW$28,MATCH(GX$11,MDM!$E$4:$EW$4,0),0)*(-1),0)),0)),0),0)</f>
        <v>0</v>
      </c>
      <c r="EE11" s="712"/>
      <c r="EF11" s="712">
        <f>IFERROR(IF($F$1&gt;=$BZ11,(IF($G$1&gt;=100,(IF(VLOOKUP($CA11,MDM!$E$9:$EW$28,MATCH(GZ$11,MDM!$E$4:$EW$4,0),0)&lt;0,VLOOKUP($CA11,MDM!$E$9:$EW$28,MATCH(GZ$11,MDM!$E$4:$EW$4,0),0)*(-1),0)),0)),0),0)</f>
        <v>0</v>
      </c>
      <c r="EG11" s="712"/>
      <c r="EH11" s="712">
        <f>IFERROR(IF($F$1&gt;=$BZ11,(IF($G$1&gt;=100,(IF(VLOOKUP($CA11,MDM!$E$9:$EW$28,MATCH(HB$11,MDM!$E$4:$EW$4,0),0)&lt;0,VLOOKUP($CA11,MDM!$E$9:$EW$28,MATCH(HB$11,MDM!$E$4:$EW$4,0),0)*(-1),0)),0)),0),0)</f>
        <v>0</v>
      </c>
      <c r="EI11" s="712"/>
      <c r="EJ11" s="649">
        <f t="shared" ref="EJ11:EJ19" si="22">DL11-DT11-EB11</f>
        <v>0</v>
      </c>
      <c r="EK11" s="649"/>
      <c r="EL11" s="649">
        <f t="shared" ref="EL11:EL19" si="23">DN11-DV11-ED11</f>
        <v>0</v>
      </c>
      <c r="EM11" s="649"/>
      <c r="EN11" s="649">
        <f t="shared" ref="EN11:EN19" si="24">DP11-DX11-EF11</f>
        <v>0</v>
      </c>
      <c r="EO11" s="649"/>
      <c r="EP11" s="649">
        <f t="shared" ref="EP11:EP19" si="25">DR11-DZ11-EH11</f>
        <v>0</v>
      </c>
      <c r="EQ11" s="649"/>
      <c r="ER11" s="259">
        <f>IFERROR(IF($F$1&gt;=$BZ11,(IF($G$1&gt;=100,VLOOKUP($CA11,STUDENT!$B$7:$FZ$26,MATCH(HL$11,STUDENT!$B$2:$FZ$2,0),0),0)),0),0)</f>
        <v>0</v>
      </c>
      <c r="ES11" s="259">
        <f>IFERROR(IF($F$1&gt;=$BZ11,(IF($G$1&gt;=100,VLOOKUP($CA11,STUDENT!$B$7:$FZ$26,MATCH(HM$11,STUDENT!$B$2:$FZ$2,0),0),0)),0),0)</f>
        <v>0</v>
      </c>
      <c r="ET11" s="260"/>
      <c r="EU11" s="755"/>
      <c r="EV11" s="756"/>
      <c r="EW11" s="756"/>
      <c r="EX11" s="756"/>
      <c r="EY11" s="757"/>
      <c r="EZ11" s="751">
        <f>EZ10+$G$1</f>
        <v>13</v>
      </c>
      <c r="FA11" s="752"/>
      <c r="FB11" s="751">
        <f t="shared" ref="FB11" si="26">FB10+$G$1</f>
        <v>14</v>
      </c>
      <c r="FC11" s="752"/>
      <c r="FD11" s="751">
        <f t="shared" ref="FD11" si="27">FD10+$G$1</f>
        <v>15</v>
      </c>
      <c r="FE11" s="752"/>
      <c r="FF11" s="751">
        <f t="shared" ref="FF11" si="28">FF10+$G$1</f>
        <v>16</v>
      </c>
      <c r="FG11" s="752"/>
      <c r="FH11" s="751">
        <f t="shared" ref="FH11" si="29">FH10+$G$1</f>
        <v>11</v>
      </c>
      <c r="FI11" s="752"/>
      <c r="FJ11" s="751">
        <f t="shared" ref="FJ11" si="30">FJ10+$G$1</f>
        <v>12</v>
      </c>
      <c r="FK11" s="752"/>
      <c r="FL11" s="751">
        <f t="shared" ref="FL11" si="31">FL10+$G$1</f>
        <v>13</v>
      </c>
      <c r="FM11" s="752"/>
      <c r="FN11" s="751">
        <f t="shared" ref="FN11" si="32">FN10+$G$1</f>
        <v>14</v>
      </c>
      <c r="FO11" s="752"/>
      <c r="FP11" s="751">
        <f t="shared" ref="FP11" si="33">FP10+$G$1</f>
        <v>11</v>
      </c>
      <c r="FQ11" s="752"/>
      <c r="FR11" s="751">
        <f t="shared" ref="FR11" si="34">FR10+$G$1</f>
        <v>12</v>
      </c>
      <c r="FS11" s="752"/>
      <c r="FT11" s="751">
        <f t="shared" ref="FT11" si="35">FT10+$G$1</f>
        <v>13</v>
      </c>
      <c r="FU11" s="752"/>
      <c r="FV11" s="751">
        <f t="shared" ref="FV11" si="36">FV10+$G$1</f>
        <v>14</v>
      </c>
      <c r="FW11" s="752"/>
      <c r="FX11" s="751">
        <f t="shared" ref="FX11" si="37">FX10+$G$1</f>
        <v>15</v>
      </c>
      <c r="FY11" s="752"/>
      <c r="FZ11" s="751">
        <f t="shared" ref="FZ11" si="38">FZ10+$G$1</f>
        <v>16</v>
      </c>
      <c r="GA11" s="752"/>
      <c r="GB11" s="751">
        <f t="shared" ref="GB11" si="39">GB10+$G$1</f>
        <v>17</v>
      </c>
      <c r="GC11" s="752"/>
      <c r="GD11" s="751">
        <f t="shared" ref="GD11" si="40">GD10+$G$1</f>
        <v>18</v>
      </c>
      <c r="GE11" s="752"/>
      <c r="GF11" s="753"/>
      <c r="GG11" s="754"/>
      <c r="GH11" s="753"/>
      <c r="GI11" s="754"/>
      <c r="GJ11" s="753"/>
      <c r="GK11" s="754"/>
      <c r="GL11" s="753"/>
      <c r="GM11" s="754"/>
      <c r="GN11" s="751">
        <f t="shared" ref="GN11" si="41">GN10+$G$1</f>
        <v>19</v>
      </c>
      <c r="GO11" s="752"/>
      <c r="GP11" s="751">
        <f t="shared" ref="GP11" si="42">GP10+$G$1</f>
        <v>20</v>
      </c>
      <c r="GQ11" s="752"/>
      <c r="GR11" s="751">
        <f t="shared" ref="GR11" si="43">GR10+$G$1</f>
        <v>21</v>
      </c>
      <c r="GS11" s="752"/>
      <c r="GT11" s="751">
        <f t="shared" ref="GT11" si="44">GT10+$G$1</f>
        <v>22</v>
      </c>
      <c r="GU11" s="752"/>
      <c r="GV11" s="751">
        <f t="shared" ref="GV11" si="45">GV10+$G$1</f>
        <v>15</v>
      </c>
      <c r="GW11" s="752"/>
      <c r="GX11" s="751">
        <f t="shared" ref="GX11" si="46">GX10+$G$1</f>
        <v>16</v>
      </c>
      <c r="GY11" s="752"/>
      <c r="GZ11" s="751">
        <f t="shared" ref="GZ11" si="47">GZ10+$G$1</f>
        <v>17</v>
      </c>
      <c r="HA11" s="752"/>
      <c r="HB11" s="751">
        <f t="shared" ref="HB11" si="48">HB10+$G$1</f>
        <v>18</v>
      </c>
      <c r="HC11" s="752"/>
      <c r="HD11" s="753"/>
      <c r="HE11" s="754"/>
      <c r="HF11" s="753"/>
      <c r="HG11" s="754"/>
      <c r="HH11" s="753"/>
      <c r="HI11" s="754"/>
      <c r="HJ11" s="753"/>
      <c r="HK11" s="754"/>
      <c r="HL11" s="261">
        <f>HL10+$G$1</f>
        <v>12</v>
      </c>
      <c r="HM11" s="261">
        <f>HM10+$G$1</f>
        <v>23</v>
      </c>
    </row>
    <row r="12" spans="6:221" ht="45" customHeight="1">
      <c r="F12" s="258">
        <f>STUDENT!A9</f>
        <v>0</v>
      </c>
      <c r="G12" s="655">
        <f>STUDENT!B9</f>
        <v>0</v>
      </c>
      <c r="H12" s="656"/>
      <c r="I12" s="656"/>
      <c r="J12" s="656"/>
      <c r="K12" s="657"/>
      <c r="L12" s="714">
        <f>IFERROR(IF($F$1&gt;=$F12,(IF($G$1&gt;=100,VLOOKUP($G12,STUDENT!$B$7:$FZ$26,MATCH(EZ$11,STUDENT!$B$2:$FZ$2,0),0),0)),0),0)</f>
        <v>0</v>
      </c>
      <c r="M12" s="714"/>
      <c r="N12" s="714">
        <f>IFERROR(IF($F$1&gt;=$F12,(IF($G$1&gt;=100,VLOOKUP($G12,STUDENT!$B$7:$FZ$26,MATCH(FB$11,STUDENT!$B$2:$FZ$2,0),0),0)),0),0)</f>
        <v>0</v>
      </c>
      <c r="O12" s="714"/>
      <c r="P12" s="714">
        <f>IFERROR(IF($F$1&gt;=$F12,(IF($G$1&gt;=100,VLOOKUP($G12,STUDENT!$B$7:$FZ$26,MATCH(FD$11,STUDENT!$B$2:$FZ$2,0),0),0)),0),0)</f>
        <v>0</v>
      </c>
      <c r="Q12" s="714"/>
      <c r="R12" s="714">
        <f>IFERROR(IF($F$1&gt;=$F12,(IF($G$1&gt;=100,VLOOKUP($G12,STUDENT!$B$7:$FZ$26,MATCH(FF$11,STUDENT!$B$2:$FZ$2,0),0),0)),0),0)</f>
        <v>0</v>
      </c>
      <c r="S12" s="714"/>
      <c r="T12" s="649">
        <f>IFERROR(IF($F$1&gt;=$F12,(IF($G$1&gt;=100,VLOOKUP($G12,MDM!$E$9:$GT$28,MATCH(FH$11,MDM!$E$8:$GT$8,0),0),0)),0),0)</f>
        <v>0</v>
      </c>
      <c r="U12" s="649"/>
      <c r="V12" s="649">
        <f>IFERROR(IF($F$1&gt;=$F12,(IF($G$1&gt;=100,VLOOKUP($G12,MDM!$E$9:$GT$28,MATCH(FJ$11,MDM!$E$8:$GT$8,0),0),0)),0),0)</f>
        <v>0</v>
      </c>
      <c r="W12" s="649"/>
      <c r="X12" s="649">
        <f>IFERROR(IF($F$1&gt;=$F12,(IF($G$1&gt;=100,VLOOKUP($G12,MDM!$E$9:$GT$28,MATCH(FL$11,MDM!$E$8:$GT$8,0),0),0)),0),0)</f>
        <v>0</v>
      </c>
      <c r="Y12" s="649"/>
      <c r="Z12" s="649">
        <f>IFERROR(IF($F$1&gt;=$F12,(IF($G$1&gt;=100,VLOOKUP($G12,MDM!$E$9:$GT$28,MATCH(FN$11,MDM!$E$8:$GT$8,0),0),0)),0),0)</f>
        <v>0</v>
      </c>
      <c r="AA12" s="649"/>
      <c r="AB12" s="712">
        <f>IFERROR(IF($F$1&gt;=$F12,(IF($G$1&gt;=100,VLOOKUP($G12,MDM!$E$9:$EW$28,MATCH(FP$11,MDM!$E$4:$EW$4,0),0),0)),0),0)</f>
        <v>0</v>
      </c>
      <c r="AC12" s="712"/>
      <c r="AD12" s="712">
        <f>IFERROR(IF($F$1&gt;=$F12,(IF($G$1&gt;=100,VLOOKUP($G12,MDM!$E$9:$EW$28,MATCH(FR$11,MDM!$E$4:$EW$4,0),0),0)),0),0)</f>
        <v>0</v>
      </c>
      <c r="AE12" s="712"/>
      <c r="AF12" s="712">
        <f>IFERROR(IF($F$1&gt;=$F12,(IF($G$1&gt;=100,VLOOKUP($G12,MDM!$E$9:$EW$28,MATCH(FT$11,MDM!$E$4:$EW$4,0),0),0)),0),0)</f>
        <v>0</v>
      </c>
      <c r="AG12" s="712"/>
      <c r="AH12" s="712">
        <f>IFERROR(IF($F$1&gt;=$F12,(IF($G$1&gt;=100,VLOOKUP($G12,MDM!$E$9:$EW$28,MATCH(FV$11,MDM!$E$4:$EW$4,0),0),0)),0),0)</f>
        <v>0</v>
      </c>
      <c r="AI12" s="712"/>
      <c r="AJ12" s="712">
        <f>IFERROR(IF($F$1&gt;=$F12,(IF($G$1&gt;=100,(IF(VLOOKUP($G12,MDM!$E$9:$EW$28,MATCH(FX$11,MDM!$E$4:$EW$4,0),0)&gt;0,VLOOKUP($G12,MDM!$E$9:$EW$28,MATCH(FX$11,MDM!$E$4:$EW$4,0),0),0)),0)),0),0)</f>
        <v>0</v>
      </c>
      <c r="AK12" s="712"/>
      <c r="AL12" s="712">
        <f>IFERROR(IF($F$1&gt;=$F12,(IF($G$1&gt;=100,(IF(VLOOKUP($G12,MDM!$E$9:$EW$28,MATCH(FZ$11,MDM!$E$4:$EW$4,0),0)&gt;0,VLOOKUP($G12,MDM!$E$9:$EW$28,MATCH(FZ$11,MDM!$E$4:$EW$4,0),0),0)),0)),0),0)</f>
        <v>0</v>
      </c>
      <c r="AM12" s="712"/>
      <c r="AN12" s="712">
        <f>IFERROR(IF($F$1&gt;=$F12,(IF($G$1&gt;=100,(IF(VLOOKUP($G12,MDM!$E$9:$EW$28,MATCH(GB$11,MDM!$E$4:$EW$4,0),0)&gt;0,VLOOKUP($G12,MDM!$E$9:$EW$28,MATCH(GB$11,MDM!$E$4:$EW$4,0),0),0)),0)),0),0)</f>
        <v>0</v>
      </c>
      <c r="AO12" s="712"/>
      <c r="AP12" s="712">
        <f>IFERROR(IF($F$1&gt;=$F12,(IF($G$1&gt;=100,(IF(VLOOKUP($G12,MDM!$E$9:$EW$28,MATCH(GD$11,MDM!$E$4:$EW$4,0),0)&gt;0,VLOOKUP($G12,MDM!$E$9:$EW$28,MATCH(GD$11,MDM!$E$4:$EW$4,0),0),0)),0)),0),0)</f>
        <v>0</v>
      </c>
      <c r="AQ12" s="712"/>
      <c r="AR12" s="649">
        <f t="shared" ref="AR12:AR19" si="49">T12+AB12+AJ12</f>
        <v>0</v>
      </c>
      <c r="AS12" s="649"/>
      <c r="AT12" s="649">
        <f t="shared" si="12"/>
        <v>0</v>
      </c>
      <c r="AU12" s="649"/>
      <c r="AV12" s="649">
        <f t="shared" si="13"/>
        <v>0</v>
      </c>
      <c r="AW12" s="649"/>
      <c r="AX12" s="649">
        <f t="shared" si="14"/>
        <v>0</v>
      </c>
      <c r="AY12" s="649"/>
      <c r="AZ12" s="712">
        <f>IFERROR(IF($F$1&gt;=$F12,(IF($G$1&gt;=100,VLOOKUP($G12,MDM!$E$9:$EW$28,MATCH(GN$11,MDM!$E$4:$EW$4,0),0),0)),0),0)</f>
        <v>0</v>
      </c>
      <c r="BA12" s="712"/>
      <c r="BB12" s="712">
        <f>IFERROR(IF($F$1&gt;=$F12,(IF($G$1&gt;=100,VLOOKUP($G12,MDM!$E$9:$EW$28,MATCH(GP$11,MDM!$E$4:$EW$4,0),0),0)),0),0)</f>
        <v>0</v>
      </c>
      <c r="BC12" s="712"/>
      <c r="BD12" s="712">
        <f>IFERROR(IF($F$1&gt;=$F12,(IF($G$1&gt;=100,VLOOKUP($G12,MDM!$E$9:$EW$28,MATCH(GR$11,MDM!$E$4:$EW$4,0),0),0)),0),0)</f>
        <v>0</v>
      </c>
      <c r="BE12" s="712"/>
      <c r="BF12" s="712">
        <f>IFERROR(IF($F$1&gt;=$F12,(IF($G$1&gt;=100,VLOOKUP($G12,MDM!$E$9:$EW$28,MATCH(GT$11,MDM!$E$4:$EW$4,0),0),0)),0),0)</f>
        <v>0</v>
      </c>
      <c r="BG12" s="712"/>
      <c r="BH12" s="712">
        <f>IFERROR(IF($F$1&gt;=$F12,(IF($G$1&gt;=100,(IF(VLOOKUP($G12,MDM!$E$9:$EW$28,MATCH(GV$11,MDM!$E$4:$EW$4,0),0)&lt;0,VLOOKUP($G12,MDM!$E$9:$EW$28,MATCH(GV$11,MDM!$E$4:$EW$4,0),0)*(-1),0)),0)),0),0)</f>
        <v>0</v>
      </c>
      <c r="BI12" s="712"/>
      <c r="BJ12" s="712">
        <f>IFERROR(IF($F$1&gt;=$F12,(IF($G$1&gt;=100,(IF(VLOOKUP($G12,MDM!$E$9:$EW$28,MATCH(GX$11,MDM!$E$4:$EW$4,0),0)&lt;0,VLOOKUP($G12,MDM!$E$9:$EW$28,MATCH(GX$11,MDM!$E$4:$EW$4,0),0)*(-1),0)),0)),0),0)</f>
        <v>0</v>
      </c>
      <c r="BK12" s="712"/>
      <c r="BL12" s="712">
        <f>IFERROR(IF($F$1&gt;=$F12,(IF($G$1&gt;=100,(IF(VLOOKUP($G12,MDM!$E$9:$EW$28,MATCH(GZ$11,MDM!$E$4:$EW$4,0),0)&lt;0,VLOOKUP($G12,MDM!$E$9:$EW$28,MATCH(GZ$11,MDM!$E$4:$EW$4,0),0)*(-1),0)),0)),0),0)</f>
        <v>0</v>
      </c>
      <c r="BM12" s="712"/>
      <c r="BN12" s="712">
        <f>IFERROR(IF($F$1&gt;=$F12,(IF($G$1&gt;=100,(IF(VLOOKUP($G12,MDM!$E$9:$EW$28,MATCH(HB$11,MDM!$E$4:$EW$4,0),0)&lt;0,VLOOKUP($G12,MDM!$E$9:$EW$28,MATCH(HB$11,MDM!$E$4:$EW$4,0),0)*(-1),0)),0)),0),0)</f>
        <v>0</v>
      </c>
      <c r="BO12" s="712"/>
      <c r="BP12" s="649">
        <f t="shared" ref="BP12:BP19" si="50">AR12-AZ12-BH12</f>
        <v>0</v>
      </c>
      <c r="BQ12" s="649"/>
      <c r="BR12" s="649">
        <f t="shared" si="15"/>
        <v>0</v>
      </c>
      <c r="BS12" s="649"/>
      <c r="BT12" s="649">
        <f t="shared" si="16"/>
        <v>0</v>
      </c>
      <c r="BU12" s="649"/>
      <c r="BV12" s="649">
        <f t="shared" si="17"/>
        <v>0</v>
      </c>
      <c r="BW12" s="649"/>
      <c r="BX12" s="259">
        <f>IFERROR(IF($F$1&gt;=$F12,(IF($G$1&gt;=100,VLOOKUP($G12,STUDENT!$B$7:$FZ$26,MATCH(HL$11,STUDENT!$B$2:$FZ$2,0),0),0)),0),0)</f>
        <v>0</v>
      </c>
      <c r="BY12" s="259">
        <f>IFERROR(IF($F$1&gt;=$F12,(IF($G$1&gt;=100,VLOOKUP($G12,STUDENT!$B$7:$FZ$26,MATCH(HM$11,STUDENT!$B$2:$FZ$2,0),0),0)),0),0)</f>
        <v>0</v>
      </c>
      <c r="BZ12" s="258">
        <f>STUDENT!A19</f>
        <v>0</v>
      </c>
      <c r="CA12" s="655">
        <f>STUDENT!B19</f>
        <v>0</v>
      </c>
      <c r="CB12" s="656"/>
      <c r="CC12" s="656"/>
      <c r="CD12" s="656"/>
      <c r="CE12" s="657"/>
      <c r="CF12" s="714">
        <f>IFERROR(IF($F$1&gt;=$BZ12,(IF($G$1&gt;=100,VLOOKUP($CA12,STUDENT!$B$7:$FZ$26,MATCH(EZ$11,STUDENT!$B$2:$FZ$2,0),0),0)),0),0)</f>
        <v>0</v>
      </c>
      <c r="CG12" s="714"/>
      <c r="CH12" s="714">
        <f>IFERROR(IF($F$1&gt;=$BZ12,(IF($G$1&gt;=100,VLOOKUP($CA12,STUDENT!$B$7:$FZ$26,MATCH(FB$11,STUDENT!$B$2:$FZ$2,0),0),0)),0),0)</f>
        <v>0</v>
      </c>
      <c r="CI12" s="714"/>
      <c r="CJ12" s="714">
        <f>IFERROR(IF($F$1&gt;=$BZ12,(IF($G$1&gt;=100,VLOOKUP($CA12,STUDENT!$B$7:$FZ$26,MATCH(FD$11,STUDENT!$B$2:$FZ$2,0),0),0)),0),0)</f>
        <v>0</v>
      </c>
      <c r="CK12" s="714"/>
      <c r="CL12" s="714">
        <f>IFERROR(IF($F$1&gt;=$BZ12,(IF($G$1&gt;=100,VLOOKUP($CA12,STUDENT!$B$7:$FZ$26,MATCH(FF$11,STUDENT!$B$2:$FZ$2,0),0),0)),0),0)</f>
        <v>0</v>
      </c>
      <c r="CM12" s="714"/>
      <c r="CN12" s="649">
        <f>IFERROR(IF($F$1&gt;=$BZ12,(IF($G$1&gt;=100,VLOOKUP($CA12,MDM!$E$9:$GT$28,MATCH(FH$11,MDM!$E$8:$GT$8,0),0),0)),0),0)</f>
        <v>0</v>
      </c>
      <c r="CO12" s="649"/>
      <c r="CP12" s="649">
        <f>IFERROR(IF($F$1&gt;=$BZ12,(IF($G$1&gt;=100,VLOOKUP($CA12,MDM!$E$9:$GT$28,MATCH(FJ$11,MDM!$E$8:$GT$8,0),0),0)),0),0)</f>
        <v>0</v>
      </c>
      <c r="CQ12" s="649"/>
      <c r="CR12" s="649">
        <f>IFERROR(IF($F$1&gt;=$BZ12,(IF($G$1&gt;=100,VLOOKUP($CA12,MDM!$E$9:$GT$28,MATCH(FL$11,MDM!$E$8:$GT$8,0),0),0)),0),0)</f>
        <v>0</v>
      </c>
      <c r="CS12" s="649"/>
      <c r="CT12" s="649">
        <f>IFERROR(IF($F$1&gt;=$BZ12,(IF($G$1&gt;=100,VLOOKUP($CA12,MDM!$E$9:$GT$28,MATCH(FN$11,MDM!$E$8:$GT$8,0),0),0)),0),0)</f>
        <v>0</v>
      </c>
      <c r="CU12" s="649"/>
      <c r="CV12" s="712">
        <f>IFERROR(IF($F$1&gt;=$BZ12,(IF($G$1&gt;=100,VLOOKUP($CA12,MDM!$E$9:$EW$28,MATCH(FP$11,MDM!$E$4:$EW$4,0),0),0)),0),0)</f>
        <v>0</v>
      </c>
      <c r="CW12" s="712"/>
      <c r="CX12" s="712">
        <f>IFERROR(IF($F$1&gt;=$BZ12,(IF($G$1&gt;=100,VLOOKUP($CA12,MDM!$E$9:$EW$28,MATCH(FR$11,MDM!$E$4:$EW$4,0),0),0)),0),0)</f>
        <v>0</v>
      </c>
      <c r="CY12" s="712"/>
      <c r="CZ12" s="712">
        <f>IFERROR(IF($F$1&gt;=$BZ12,(IF($G$1&gt;=100,VLOOKUP($CA12,MDM!$E$9:$EW$28,MATCH(FT$11,MDM!$E$4:$EW$4,0),0),0)),0),0)</f>
        <v>0</v>
      </c>
      <c r="DA12" s="712"/>
      <c r="DB12" s="712">
        <f>IFERROR(IF($F$1&gt;=$BZ12,(IF($G$1&gt;=100,VLOOKUP($CA12,MDM!$E$9:$EW$28,MATCH(FV$11,MDM!$E$4:$EW$4,0),0),0)),0),0)</f>
        <v>0</v>
      </c>
      <c r="DC12" s="712"/>
      <c r="DD12" s="712">
        <f>IFERROR(IF($F$1&gt;=$BZ12,(IF($G$1&gt;=100,(IF(VLOOKUP($CA12,MDM!$E$9:$EW$28,MATCH(FX$11,MDM!$E$4:$EW$4,0),0)&gt;0,VLOOKUP($CA12,MDM!$E$9:$EW$28,MATCH(FX$11,MDM!$E$4:$EW$4,0),0),0)),0)),0),0)</f>
        <v>0</v>
      </c>
      <c r="DE12" s="712"/>
      <c r="DF12" s="712">
        <f>IFERROR(IF($F$1&gt;=$BZ12,(IF($G$1&gt;=100,(IF(VLOOKUP($CA12,MDM!$E$9:$EW$28,MATCH(FZ$11,MDM!$E$4:$EW$4,0),0)&gt;0,VLOOKUP($CA12,MDM!$E$9:$EW$28,MATCH(FZ$11,MDM!$E$4:$EW$4,0),0),0)),0)),0),0)</f>
        <v>0</v>
      </c>
      <c r="DG12" s="712"/>
      <c r="DH12" s="712">
        <f>IFERROR(IF($F$1&gt;=$BZ12,(IF($G$1&gt;=100,(IF(VLOOKUP($CA12,MDM!$E$9:$EW$28,MATCH(GB$11,MDM!$E$4:$EW$4,0),0)&gt;0,VLOOKUP($CA12,MDM!$E$9:$EW$28,MATCH(GB$11,MDM!$E$4:$EW$4,0),0),0)),0)),0),0)</f>
        <v>0</v>
      </c>
      <c r="DI12" s="712"/>
      <c r="DJ12" s="712">
        <f>IFERROR(IF($F$1&gt;=$BZ12,(IF($G$1&gt;=100,(IF(VLOOKUP($CA12,MDM!$E$9:$EW$28,MATCH(GD$11,MDM!$E$4:$EW$4,0),0)&gt;0,VLOOKUP($CA12,MDM!$E$9:$EW$28,MATCH(GD$11,MDM!$E$4:$EW$4,0),0),0)),0)),0),0)</f>
        <v>0</v>
      </c>
      <c r="DK12" s="712"/>
      <c r="DL12" s="649">
        <f t="shared" si="18"/>
        <v>0</v>
      </c>
      <c r="DM12" s="649"/>
      <c r="DN12" s="649">
        <f t="shared" si="19"/>
        <v>0</v>
      </c>
      <c r="DO12" s="649"/>
      <c r="DP12" s="649">
        <f t="shared" si="20"/>
        <v>0</v>
      </c>
      <c r="DQ12" s="649"/>
      <c r="DR12" s="649">
        <f t="shared" si="21"/>
        <v>0</v>
      </c>
      <c r="DS12" s="649"/>
      <c r="DT12" s="712">
        <f>IFERROR(IF($F$1&gt;=$BZ12,(IF($G$1&gt;=100,VLOOKUP($CA12,MDM!$E$9:$EW$28,MATCH(GN$11,MDM!$E$4:$EW$4,0),0),0)),0),0)</f>
        <v>0</v>
      </c>
      <c r="DU12" s="712"/>
      <c r="DV12" s="712">
        <f>IFERROR(IF($F$1&gt;=$BZ12,(IF($G$1&gt;=100,VLOOKUP($CA12,MDM!$E$9:$EW$28,MATCH(GP$11,MDM!$E$4:$EW$4,0),0),0)),0),0)</f>
        <v>0</v>
      </c>
      <c r="DW12" s="712"/>
      <c r="DX12" s="712">
        <f>IFERROR(IF($F$1&gt;=$BZ12,(IF($G$1&gt;=100,VLOOKUP($CA12,MDM!$E$9:$EW$28,MATCH(GR$11,MDM!$E$4:$EW$4,0),0),0)),0),0)</f>
        <v>0</v>
      </c>
      <c r="DY12" s="712"/>
      <c r="DZ12" s="712">
        <f>IFERROR(IF($F$1&gt;=$BZ12,(IF($G$1&gt;=100,VLOOKUP($CA12,MDM!$E$9:$EW$28,MATCH(GT$11,MDM!$E$4:$EW$4,0),0),0)),0),0)</f>
        <v>0</v>
      </c>
      <c r="EA12" s="712"/>
      <c r="EB12" s="712">
        <f>IFERROR(IF($F$1&gt;=$BZ12,(IF($G$1&gt;=100,(IF(VLOOKUP($CA12,MDM!$E$9:$EW$28,MATCH(GV$11,MDM!$E$4:$EW$4,0),0)&lt;0,VLOOKUP($CA12,MDM!$E$9:$EW$28,MATCH(GV$11,MDM!$E$4:$EW$4,0),0)*(-1),0)),0)),0),0)</f>
        <v>0</v>
      </c>
      <c r="EC12" s="712"/>
      <c r="ED12" s="712">
        <f>IFERROR(IF($F$1&gt;=$BZ12,(IF($G$1&gt;=100,(IF(VLOOKUP($CA12,MDM!$E$9:$EW$28,MATCH(GX$11,MDM!$E$4:$EW$4,0),0)&lt;0,VLOOKUP($CA12,MDM!$E$9:$EW$28,MATCH(GX$11,MDM!$E$4:$EW$4,0),0)*(-1),0)),0)),0),0)</f>
        <v>0</v>
      </c>
      <c r="EE12" s="712"/>
      <c r="EF12" s="712">
        <f>IFERROR(IF($F$1&gt;=$BZ12,(IF($G$1&gt;=100,(IF(VLOOKUP($CA12,MDM!$E$9:$EW$28,MATCH(GZ$11,MDM!$E$4:$EW$4,0),0)&lt;0,VLOOKUP($CA12,MDM!$E$9:$EW$28,MATCH(GZ$11,MDM!$E$4:$EW$4,0),0)*(-1),0)),0)),0),0)</f>
        <v>0</v>
      </c>
      <c r="EG12" s="712"/>
      <c r="EH12" s="712">
        <f>IFERROR(IF($F$1&gt;=$BZ12,(IF($G$1&gt;=100,(IF(VLOOKUP($CA12,MDM!$E$9:$EW$28,MATCH(HB$11,MDM!$E$4:$EW$4,0),0)&lt;0,VLOOKUP($CA12,MDM!$E$9:$EW$28,MATCH(HB$11,MDM!$E$4:$EW$4,0),0)*(-1),0)),0)),0),0)</f>
        <v>0</v>
      </c>
      <c r="EI12" s="712"/>
      <c r="EJ12" s="649">
        <f t="shared" si="22"/>
        <v>0</v>
      </c>
      <c r="EK12" s="649"/>
      <c r="EL12" s="649">
        <f t="shared" si="23"/>
        <v>0</v>
      </c>
      <c r="EM12" s="649"/>
      <c r="EN12" s="649">
        <f t="shared" si="24"/>
        <v>0</v>
      </c>
      <c r="EO12" s="649"/>
      <c r="EP12" s="649">
        <f t="shared" si="25"/>
        <v>0</v>
      </c>
      <c r="EQ12" s="649"/>
      <c r="ER12" s="259">
        <f>IFERROR(IF($F$1&gt;=$BZ12,(IF($G$1&gt;=100,VLOOKUP($CA12,STUDENT!$B$7:$FZ$26,MATCH(HL$11,STUDENT!$B$2:$FZ$2,0),0),0)),0),0)</f>
        <v>0</v>
      </c>
      <c r="ES12" s="259">
        <f>IFERROR(IF($F$1&gt;=$BZ12,(IF($G$1&gt;=100,VLOOKUP($CA12,STUDENT!$B$7:$FZ$26,MATCH(HM$11,STUDENT!$B$2:$FZ$2,0),0),0)),0),0)</f>
        <v>0</v>
      </c>
      <c r="ET12" s="720" t="s">
        <v>74</v>
      </c>
      <c r="EU12" s="723" t="s">
        <v>40</v>
      </c>
      <c r="EV12" s="724"/>
      <c r="EW12" s="724"/>
      <c r="EX12" s="724"/>
      <c r="EY12" s="724"/>
      <c r="EZ12" s="724"/>
      <c r="FA12" s="724"/>
      <c r="FB12" s="724"/>
      <c r="FC12" s="725"/>
      <c r="FD12" s="732" t="s">
        <v>11</v>
      </c>
      <c r="FE12" s="733"/>
      <c r="FF12" s="733"/>
      <c r="FG12" s="733"/>
      <c r="FH12" s="733"/>
      <c r="FI12" s="733"/>
      <c r="FJ12" s="733"/>
      <c r="FK12" s="733"/>
      <c r="FL12" s="733"/>
      <c r="FM12" s="733"/>
      <c r="FN12" s="733"/>
      <c r="FO12" s="734"/>
      <c r="FP12" s="732" t="s">
        <v>12</v>
      </c>
      <c r="FQ12" s="733"/>
      <c r="FR12" s="733"/>
      <c r="FS12" s="733"/>
      <c r="FT12" s="733"/>
      <c r="FU12" s="733"/>
      <c r="FV12" s="733"/>
      <c r="FW12" s="733"/>
      <c r="FX12" s="733"/>
      <c r="FY12" s="733"/>
      <c r="FZ12" s="733"/>
      <c r="GA12" s="734"/>
      <c r="GB12" s="732" t="s">
        <v>13</v>
      </c>
      <c r="GC12" s="733"/>
      <c r="GD12" s="733"/>
      <c r="GE12" s="733"/>
      <c r="GF12" s="733"/>
      <c r="GG12" s="733"/>
      <c r="GH12" s="733"/>
      <c r="GI12" s="733"/>
      <c r="GJ12" s="733"/>
      <c r="GK12" s="733"/>
      <c r="GL12" s="733"/>
      <c r="GM12" s="734"/>
      <c r="GN12" s="732" t="s">
        <v>149</v>
      </c>
      <c r="GO12" s="733"/>
      <c r="GP12" s="733"/>
      <c r="GQ12" s="733"/>
      <c r="GR12" s="733"/>
      <c r="GS12" s="733"/>
      <c r="GT12" s="733"/>
      <c r="GU12" s="733"/>
      <c r="GV12" s="733"/>
      <c r="GW12" s="733"/>
      <c r="GX12" s="733"/>
      <c r="GY12" s="734"/>
      <c r="GZ12" s="732" t="s">
        <v>150</v>
      </c>
      <c r="HA12" s="733"/>
      <c r="HB12" s="733"/>
      <c r="HC12" s="733"/>
      <c r="HD12" s="733"/>
      <c r="HE12" s="733"/>
      <c r="HF12" s="733"/>
      <c r="HG12" s="733"/>
      <c r="HH12" s="733"/>
      <c r="HI12" s="733"/>
      <c r="HJ12" s="733"/>
      <c r="HK12" s="734"/>
      <c r="HL12" s="723" t="s">
        <v>148</v>
      </c>
      <c r="HM12" s="725"/>
    </row>
    <row r="13" spans="6:221" ht="45" customHeight="1">
      <c r="F13" s="258">
        <f>STUDENT!A10</f>
        <v>0</v>
      </c>
      <c r="G13" s="655">
        <f>STUDENT!B10</f>
        <v>0</v>
      </c>
      <c r="H13" s="656"/>
      <c r="I13" s="656"/>
      <c r="J13" s="656"/>
      <c r="K13" s="657"/>
      <c r="L13" s="714">
        <f>IFERROR(IF($F$1&gt;=$F13,(IF($G$1&gt;=100,VLOOKUP($G13,STUDENT!$B$7:$FZ$26,MATCH(EZ$11,STUDENT!$B$2:$FZ$2,0),0),0)),0),0)</f>
        <v>0</v>
      </c>
      <c r="M13" s="714"/>
      <c r="N13" s="714">
        <f>IFERROR(IF($F$1&gt;=$F13,(IF($G$1&gt;=100,VLOOKUP($G13,STUDENT!$B$7:$FZ$26,MATCH(FB$11,STUDENT!$B$2:$FZ$2,0),0),0)),0),0)</f>
        <v>0</v>
      </c>
      <c r="O13" s="714"/>
      <c r="P13" s="714">
        <f>IFERROR(IF($F$1&gt;=$F13,(IF($G$1&gt;=100,VLOOKUP($G13,STUDENT!$B$7:$FZ$26,MATCH(FD$11,STUDENT!$B$2:$FZ$2,0),0),0)),0),0)</f>
        <v>0</v>
      </c>
      <c r="Q13" s="714"/>
      <c r="R13" s="714">
        <f>IFERROR(IF($F$1&gt;=$F13,(IF($G$1&gt;=100,VLOOKUP($G13,STUDENT!$B$7:$FZ$26,MATCH(FF$11,STUDENT!$B$2:$FZ$2,0),0),0)),0),0)</f>
        <v>0</v>
      </c>
      <c r="S13" s="714"/>
      <c r="T13" s="649">
        <f>IFERROR(IF($F$1&gt;=$F13,(IF($G$1&gt;=100,VLOOKUP($G13,MDM!$E$9:$GT$28,MATCH(FH$11,MDM!$E$8:$GT$8,0),0),0)),0),0)</f>
        <v>0</v>
      </c>
      <c r="U13" s="649"/>
      <c r="V13" s="649">
        <f>IFERROR(IF($F$1&gt;=$F13,(IF($G$1&gt;=100,VLOOKUP($G13,MDM!$E$9:$GT$28,MATCH(FJ$11,MDM!$E$8:$GT$8,0),0),0)),0),0)</f>
        <v>0</v>
      </c>
      <c r="W13" s="649"/>
      <c r="X13" s="649">
        <f>IFERROR(IF($F$1&gt;=$F13,(IF($G$1&gt;=100,VLOOKUP($G13,MDM!$E$9:$GT$28,MATCH(FL$11,MDM!$E$8:$GT$8,0),0),0)),0),0)</f>
        <v>0</v>
      </c>
      <c r="Y13" s="649"/>
      <c r="Z13" s="649">
        <f>IFERROR(IF($F$1&gt;=$F13,(IF($G$1&gt;=100,VLOOKUP($G13,MDM!$E$9:$GT$28,MATCH(FN$11,MDM!$E$8:$GT$8,0),0),0)),0),0)</f>
        <v>0</v>
      </c>
      <c r="AA13" s="649"/>
      <c r="AB13" s="712">
        <f>IFERROR(IF($F$1&gt;=$F13,(IF($G$1&gt;=100,VLOOKUP($G13,MDM!$E$9:$EW$28,MATCH(FP$11,MDM!$E$4:$EW$4,0),0),0)),0),0)</f>
        <v>0</v>
      </c>
      <c r="AC13" s="712"/>
      <c r="AD13" s="712">
        <f>IFERROR(IF($F$1&gt;=$F13,(IF($G$1&gt;=100,VLOOKUP($G13,MDM!$E$9:$EW$28,MATCH(FR$11,MDM!$E$4:$EW$4,0),0),0)),0),0)</f>
        <v>0</v>
      </c>
      <c r="AE13" s="712"/>
      <c r="AF13" s="712">
        <f>IFERROR(IF($F$1&gt;=$F13,(IF($G$1&gt;=100,VLOOKUP($G13,MDM!$E$9:$EW$28,MATCH(FT$11,MDM!$E$4:$EW$4,0),0),0)),0),0)</f>
        <v>0</v>
      </c>
      <c r="AG13" s="712"/>
      <c r="AH13" s="712">
        <f>IFERROR(IF($F$1&gt;=$F13,(IF($G$1&gt;=100,VLOOKUP($G13,MDM!$E$9:$EW$28,MATCH(FV$11,MDM!$E$4:$EW$4,0),0),0)),0),0)</f>
        <v>0</v>
      </c>
      <c r="AI13" s="712"/>
      <c r="AJ13" s="712">
        <f>IFERROR(IF($F$1&gt;=$F13,(IF($G$1&gt;=100,(IF(VLOOKUP($G13,MDM!$E$9:$EW$28,MATCH(FX$11,MDM!$E$4:$EW$4,0),0)&gt;0,VLOOKUP($G13,MDM!$E$9:$EW$28,MATCH(FX$11,MDM!$E$4:$EW$4,0),0),0)),0)),0),0)</f>
        <v>0</v>
      </c>
      <c r="AK13" s="712"/>
      <c r="AL13" s="712">
        <f>IFERROR(IF($F$1&gt;=$F13,(IF($G$1&gt;=100,(IF(VLOOKUP($G13,MDM!$E$9:$EW$28,MATCH(FZ$11,MDM!$E$4:$EW$4,0),0)&gt;0,VLOOKUP($G13,MDM!$E$9:$EW$28,MATCH(FZ$11,MDM!$E$4:$EW$4,0),0),0)),0)),0),0)</f>
        <v>0</v>
      </c>
      <c r="AM13" s="712"/>
      <c r="AN13" s="712">
        <f>IFERROR(IF($F$1&gt;=$F13,(IF($G$1&gt;=100,(IF(VLOOKUP($G13,MDM!$E$9:$EW$28,MATCH(GB$11,MDM!$E$4:$EW$4,0),0)&gt;0,VLOOKUP($G13,MDM!$E$9:$EW$28,MATCH(GB$11,MDM!$E$4:$EW$4,0),0),0)),0)),0),0)</f>
        <v>0</v>
      </c>
      <c r="AO13" s="712"/>
      <c r="AP13" s="712">
        <f>IFERROR(IF($F$1&gt;=$F13,(IF($G$1&gt;=100,(IF(VLOOKUP($G13,MDM!$E$9:$EW$28,MATCH(GD$11,MDM!$E$4:$EW$4,0),0)&gt;0,VLOOKUP($G13,MDM!$E$9:$EW$28,MATCH(GD$11,MDM!$E$4:$EW$4,0),0),0)),0)),0),0)</f>
        <v>0</v>
      </c>
      <c r="AQ13" s="712"/>
      <c r="AR13" s="649">
        <f t="shared" si="49"/>
        <v>0</v>
      </c>
      <c r="AS13" s="649"/>
      <c r="AT13" s="649">
        <f t="shared" si="12"/>
        <v>0</v>
      </c>
      <c r="AU13" s="649"/>
      <c r="AV13" s="649">
        <f t="shared" si="13"/>
        <v>0</v>
      </c>
      <c r="AW13" s="649"/>
      <c r="AX13" s="649">
        <f t="shared" si="14"/>
        <v>0</v>
      </c>
      <c r="AY13" s="649"/>
      <c r="AZ13" s="712">
        <f>IFERROR(IF($F$1&gt;=$F13,(IF($G$1&gt;=100,VLOOKUP($G13,MDM!$E$9:$EW$28,MATCH(GN$11,MDM!$E$4:$EW$4,0),0),0)),0),0)</f>
        <v>0</v>
      </c>
      <c r="BA13" s="712"/>
      <c r="BB13" s="712">
        <f>IFERROR(IF($F$1&gt;=$F13,(IF($G$1&gt;=100,VLOOKUP($G13,MDM!$E$9:$EW$28,MATCH(GP$11,MDM!$E$4:$EW$4,0),0),0)),0),0)</f>
        <v>0</v>
      </c>
      <c r="BC13" s="712"/>
      <c r="BD13" s="712">
        <f>IFERROR(IF($F$1&gt;=$F13,(IF($G$1&gt;=100,VLOOKUP($G13,MDM!$E$9:$EW$28,MATCH(GR$11,MDM!$E$4:$EW$4,0),0),0)),0),0)</f>
        <v>0</v>
      </c>
      <c r="BE13" s="712"/>
      <c r="BF13" s="712">
        <f>IFERROR(IF($F$1&gt;=$F13,(IF($G$1&gt;=100,VLOOKUP($G13,MDM!$E$9:$EW$28,MATCH(GT$11,MDM!$E$4:$EW$4,0),0),0)),0),0)</f>
        <v>0</v>
      </c>
      <c r="BG13" s="712"/>
      <c r="BH13" s="712">
        <f>IFERROR(IF($F$1&gt;=$F13,(IF($G$1&gt;=100,(IF(VLOOKUP($G13,MDM!$E$9:$EW$28,MATCH(GV$11,MDM!$E$4:$EW$4,0),0)&lt;0,VLOOKUP($G13,MDM!$E$9:$EW$28,MATCH(GV$11,MDM!$E$4:$EW$4,0),0)*(-1),0)),0)),0),0)</f>
        <v>0</v>
      </c>
      <c r="BI13" s="712"/>
      <c r="BJ13" s="712">
        <f>IFERROR(IF($F$1&gt;=$F13,(IF($G$1&gt;=100,(IF(VLOOKUP($G13,MDM!$E$9:$EW$28,MATCH(GX$11,MDM!$E$4:$EW$4,0),0)&lt;0,VLOOKUP($G13,MDM!$E$9:$EW$28,MATCH(GX$11,MDM!$E$4:$EW$4,0),0)*(-1),0)),0)),0),0)</f>
        <v>0</v>
      </c>
      <c r="BK13" s="712"/>
      <c r="BL13" s="712">
        <f>IFERROR(IF($F$1&gt;=$F13,(IF($G$1&gt;=100,(IF(VLOOKUP($G13,MDM!$E$9:$EW$28,MATCH(GZ$11,MDM!$E$4:$EW$4,0),0)&lt;0,VLOOKUP($G13,MDM!$E$9:$EW$28,MATCH(GZ$11,MDM!$E$4:$EW$4,0),0)*(-1),0)),0)),0),0)</f>
        <v>0</v>
      </c>
      <c r="BM13" s="712"/>
      <c r="BN13" s="712">
        <f>IFERROR(IF($F$1&gt;=$F13,(IF($G$1&gt;=100,(IF(VLOOKUP($G13,MDM!$E$9:$EW$28,MATCH(HB$11,MDM!$E$4:$EW$4,0),0)&lt;0,VLOOKUP($G13,MDM!$E$9:$EW$28,MATCH(HB$11,MDM!$E$4:$EW$4,0),0)*(-1),0)),0)),0),0)</f>
        <v>0</v>
      </c>
      <c r="BO13" s="712"/>
      <c r="BP13" s="649">
        <f t="shared" si="50"/>
        <v>0</v>
      </c>
      <c r="BQ13" s="649"/>
      <c r="BR13" s="649">
        <f t="shared" si="15"/>
        <v>0</v>
      </c>
      <c r="BS13" s="649"/>
      <c r="BT13" s="649">
        <f t="shared" si="16"/>
        <v>0</v>
      </c>
      <c r="BU13" s="649"/>
      <c r="BV13" s="649">
        <f t="shared" si="17"/>
        <v>0</v>
      </c>
      <c r="BW13" s="649"/>
      <c r="BX13" s="259">
        <f>IFERROR(IF($F$1&gt;=$F13,(IF($G$1&gt;=100,VLOOKUP($G13,STUDENT!$B$7:$FZ$26,MATCH(HL$11,STUDENT!$B$2:$FZ$2,0),0),0)),0),0)</f>
        <v>0</v>
      </c>
      <c r="BY13" s="259">
        <f>IFERROR(IF($F$1&gt;=$F13,(IF($G$1&gt;=100,VLOOKUP($G13,STUDENT!$B$7:$FZ$26,MATCH(HM$11,STUDENT!$B$2:$FZ$2,0),0),0)),0),0)</f>
        <v>0</v>
      </c>
      <c r="BZ13" s="258">
        <f>STUDENT!A20</f>
        <v>0</v>
      </c>
      <c r="CA13" s="655">
        <f>STUDENT!B20</f>
        <v>0</v>
      </c>
      <c r="CB13" s="656"/>
      <c r="CC13" s="656"/>
      <c r="CD13" s="656"/>
      <c r="CE13" s="657"/>
      <c r="CF13" s="714">
        <f>IFERROR(IF($F$1&gt;=$BZ13,(IF($G$1&gt;=100,VLOOKUP($CA13,STUDENT!$B$7:$FZ$26,MATCH(EZ$11,STUDENT!$B$2:$FZ$2,0),0),0)),0),0)</f>
        <v>0</v>
      </c>
      <c r="CG13" s="714"/>
      <c r="CH13" s="714">
        <f>IFERROR(IF($F$1&gt;=$BZ13,(IF($G$1&gt;=100,VLOOKUP($CA13,STUDENT!$B$7:$FZ$26,MATCH(FB$11,STUDENT!$B$2:$FZ$2,0),0),0)),0),0)</f>
        <v>0</v>
      </c>
      <c r="CI13" s="714"/>
      <c r="CJ13" s="714">
        <f>IFERROR(IF($F$1&gt;=$BZ13,(IF($G$1&gt;=100,VLOOKUP($CA13,STUDENT!$B$7:$FZ$26,MATCH(FD$11,STUDENT!$B$2:$FZ$2,0),0),0)),0),0)</f>
        <v>0</v>
      </c>
      <c r="CK13" s="714"/>
      <c r="CL13" s="714">
        <f>IFERROR(IF($F$1&gt;=$BZ13,(IF($G$1&gt;=100,VLOOKUP($CA13,STUDENT!$B$7:$FZ$26,MATCH(FF$11,STUDENT!$B$2:$FZ$2,0),0),0)),0),0)</f>
        <v>0</v>
      </c>
      <c r="CM13" s="714"/>
      <c r="CN13" s="649">
        <f>IFERROR(IF($F$1&gt;=$BZ13,(IF($G$1&gt;=100,VLOOKUP($CA13,MDM!$E$9:$GT$28,MATCH(FH$11,MDM!$E$8:$GT$8,0),0),0)),0),0)</f>
        <v>0</v>
      </c>
      <c r="CO13" s="649"/>
      <c r="CP13" s="649">
        <f>IFERROR(IF($F$1&gt;=$BZ13,(IF($G$1&gt;=100,VLOOKUP($CA13,MDM!$E$9:$GT$28,MATCH(FJ$11,MDM!$E$8:$GT$8,0),0),0)),0),0)</f>
        <v>0</v>
      </c>
      <c r="CQ13" s="649"/>
      <c r="CR13" s="649">
        <f>IFERROR(IF($F$1&gt;=$BZ13,(IF($G$1&gt;=100,VLOOKUP($CA13,MDM!$E$9:$GT$28,MATCH(FL$11,MDM!$E$8:$GT$8,0),0),0)),0),0)</f>
        <v>0</v>
      </c>
      <c r="CS13" s="649"/>
      <c r="CT13" s="649">
        <f>IFERROR(IF($F$1&gt;=$BZ13,(IF($G$1&gt;=100,VLOOKUP($CA13,MDM!$E$9:$GT$28,MATCH(FN$11,MDM!$E$8:$GT$8,0),0),0)),0),0)</f>
        <v>0</v>
      </c>
      <c r="CU13" s="649"/>
      <c r="CV13" s="712">
        <f>IFERROR(IF($F$1&gt;=$BZ13,(IF($G$1&gt;=100,VLOOKUP($CA13,MDM!$E$9:$EW$28,MATCH(FP$11,MDM!$E$4:$EW$4,0),0),0)),0),0)</f>
        <v>0</v>
      </c>
      <c r="CW13" s="712"/>
      <c r="CX13" s="712">
        <f>IFERROR(IF($F$1&gt;=$BZ13,(IF($G$1&gt;=100,VLOOKUP($CA13,MDM!$E$9:$EW$28,MATCH(FR$11,MDM!$E$4:$EW$4,0),0),0)),0),0)</f>
        <v>0</v>
      </c>
      <c r="CY13" s="712"/>
      <c r="CZ13" s="712">
        <f>IFERROR(IF($F$1&gt;=$BZ13,(IF($G$1&gt;=100,VLOOKUP($CA13,MDM!$E$9:$EW$28,MATCH(FT$11,MDM!$E$4:$EW$4,0),0),0)),0),0)</f>
        <v>0</v>
      </c>
      <c r="DA13" s="712"/>
      <c r="DB13" s="712">
        <f>IFERROR(IF($F$1&gt;=$BZ13,(IF($G$1&gt;=100,VLOOKUP($CA13,MDM!$E$9:$EW$28,MATCH(FV$11,MDM!$E$4:$EW$4,0),0),0)),0),0)</f>
        <v>0</v>
      </c>
      <c r="DC13" s="712"/>
      <c r="DD13" s="712">
        <f>IFERROR(IF($F$1&gt;=$BZ13,(IF($G$1&gt;=100,(IF(VLOOKUP($CA13,MDM!$E$9:$EW$28,MATCH(FX$11,MDM!$E$4:$EW$4,0),0)&gt;0,VLOOKUP($CA13,MDM!$E$9:$EW$28,MATCH(FX$11,MDM!$E$4:$EW$4,0),0),0)),0)),0),0)</f>
        <v>0</v>
      </c>
      <c r="DE13" s="712"/>
      <c r="DF13" s="712">
        <f>IFERROR(IF($F$1&gt;=$BZ13,(IF($G$1&gt;=100,(IF(VLOOKUP($CA13,MDM!$E$9:$EW$28,MATCH(FZ$11,MDM!$E$4:$EW$4,0),0)&gt;0,VLOOKUP($CA13,MDM!$E$9:$EW$28,MATCH(FZ$11,MDM!$E$4:$EW$4,0),0),0)),0)),0),0)</f>
        <v>0</v>
      </c>
      <c r="DG13" s="712"/>
      <c r="DH13" s="712">
        <f>IFERROR(IF($F$1&gt;=$BZ13,(IF($G$1&gt;=100,(IF(VLOOKUP($CA13,MDM!$E$9:$EW$28,MATCH(GB$11,MDM!$E$4:$EW$4,0),0)&gt;0,VLOOKUP($CA13,MDM!$E$9:$EW$28,MATCH(GB$11,MDM!$E$4:$EW$4,0),0),0)),0)),0),0)</f>
        <v>0</v>
      </c>
      <c r="DI13" s="712"/>
      <c r="DJ13" s="712">
        <f>IFERROR(IF($F$1&gt;=$BZ13,(IF($G$1&gt;=100,(IF(VLOOKUP($CA13,MDM!$E$9:$EW$28,MATCH(GD$11,MDM!$E$4:$EW$4,0),0)&gt;0,VLOOKUP($CA13,MDM!$E$9:$EW$28,MATCH(GD$11,MDM!$E$4:$EW$4,0),0),0)),0)),0),0)</f>
        <v>0</v>
      </c>
      <c r="DK13" s="712"/>
      <c r="DL13" s="649">
        <f t="shared" si="18"/>
        <v>0</v>
      </c>
      <c r="DM13" s="649"/>
      <c r="DN13" s="649">
        <f t="shared" si="19"/>
        <v>0</v>
      </c>
      <c r="DO13" s="649"/>
      <c r="DP13" s="649">
        <f t="shared" si="20"/>
        <v>0</v>
      </c>
      <c r="DQ13" s="649"/>
      <c r="DR13" s="649">
        <f t="shared" si="21"/>
        <v>0</v>
      </c>
      <c r="DS13" s="649"/>
      <c r="DT13" s="712">
        <f>IFERROR(IF($F$1&gt;=$BZ13,(IF($G$1&gt;=100,VLOOKUP($CA13,MDM!$E$9:$EW$28,MATCH(GN$11,MDM!$E$4:$EW$4,0),0),0)),0),0)</f>
        <v>0</v>
      </c>
      <c r="DU13" s="712"/>
      <c r="DV13" s="712">
        <f>IFERROR(IF($F$1&gt;=$BZ13,(IF($G$1&gt;=100,VLOOKUP($CA13,MDM!$E$9:$EW$28,MATCH(GP$11,MDM!$E$4:$EW$4,0),0),0)),0),0)</f>
        <v>0</v>
      </c>
      <c r="DW13" s="712"/>
      <c r="DX13" s="712">
        <f>IFERROR(IF($F$1&gt;=$BZ13,(IF($G$1&gt;=100,VLOOKUP($CA13,MDM!$E$9:$EW$28,MATCH(GR$11,MDM!$E$4:$EW$4,0),0),0)),0),0)</f>
        <v>0</v>
      </c>
      <c r="DY13" s="712"/>
      <c r="DZ13" s="712">
        <f>IFERROR(IF($F$1&gt;=$BZ13,(IF($G$1&gt;=100,VLOOKUP($CA13,MDM!$E$9:$EW$28,MATCH(GT$11,MDM!$E$4:$EW$4,0),0),0)),0),0)</f>
        <v>0</v>
      </c>
      <c r="EA13" s="712"/>
      <c r="EB13" s="712">
        <f>IFERROR(IF($F$1&gt;=$BZ13,(IF($G$1&gt;=100,(IF(VLOOKUP($CA13,MDM!$E$9:$EW$28,MATCH(GV$11,MDM!$E$4:$EW$4,0),0)&lt;0,VLOOKUP($CA13,MDM!$E$9:$EW$28,MATCH(GV$11,MDM!$E$4:$EW$4,0),0)*(-1),0)),0)),0),0)</f>
        <v>0</v>
      </c>
      <c r="EC13" s="712"/>
      <c r="ED13" s="712">
        <f>IFERROR(IF($F$1&gt;=$BZ13,(IF($G$1&gt;=100,(IF(VLOOKUP($CA13,MDM!$E$9:$EW$28,MATCH(GX$11,MDM!$E$4:$EW$4,0),0)&lt;0,VLOOKUP($CA13,MDM!$E$9:$EW$28,MATCH(GX$11,MDM!$E$4:$EW$4,0),0)*(-1),0)),0)),0),0)</f>
        <v>0</v>
      </c>
      <c r="EE13" s="712"/>
      <c r="EF13" s="712">
        <f>IFERROR(IF($F$1&gt;=$BZ13,(IF($G$1&gt;=100,(IF(VLOOKUP($CA13,MDM!$E$9:$EW$28,MATCH(GZ$11,MDM!$E$4:$EW$4,0),0)&lt;0,VLOOKUP($CA13,MDM!$E$9:$EW$28,MATCH(GZ$11,MDM!$E$4:$EW$4,0),0)*(-1),0)),0)),0),0)</f>
        <v>0</v>
      </c>
      <c r="EG13" s="712"/>
      <c r="EH13" s="712">
        <f>IFERROR(IF($F$1&gt;=$BZ13,(IF($G$1&gt;=100,(IF(VLOOKUP($CA13,MDM!$E$9:$EW$28,MATCH(HB$11,MDM!$E$4:$EW$4,0),0)&lt;0,VLOOKUP($CA13,MDM!$E$9:$EW$28,MATCH(HB$11,MDM!$E$4:$EW$4,0),0)*(-1),0)),0)),0),0)</f>
        <v>0</v>
      </c>
      <c r="EI13" s="712"/>
      <c r="EJ13" s="649">
        <f t="shared" si="22"/>
        <v>0</v>
      </c>
      <c r="EK13" s="649"/>
      <c r="EL13" s="649">
        <f t="shared" si="23"/>
        <v>0</v>
      </c>
      <c r="EM13" s="649"/>
      <c r="EN13" s="649">
        <f t="shared" si="24"/>
        <v>0</v>
      </c>
      <c r="EO13" s="649"/>
      <c r="EP13" s="649">
        <f t="shared" si="25"/>
        <v>0</v>
      </c>
      <c r="EQ13" s="649"/>
      <c r="ER13" s="259">
        <f>IFERROR(IF($F$1&gt;=$BZ13,(IF($G$1&gt;=100,VLOOKUP($CA13,STUDENT!$B$7:$FZ$26,MATCH(HL$11,STUDENT!$B$2:$FZ$2,0),0),0)),0),0)</f>
        <v>0</v>
      </c>
      <c r="ES13" s="259">
        <f>IFERROR(IF($F$1&gt;=$BZ13,(IF($G$1&gt;=100,VLOOKUP($CA13,STUDENT!$B$7:$FZ$26,MATCH(HM$11,STUDENT!$B$2:$FZ$2,0),0),0)),0),0)</f>
        <v>0</v>
      </c>
      <c r="ET13" s="722"/>
      <c r="EU13" s="729"/>
      <c r="EV13" s="730"/>
      <c r="EW13" s="730"/>
      <c r="EX13" s="730"/>
      <c r="EY13" s="730"/>
      <c r="EZ13" s="730"/>
      <c r="FA13" s="730"/>
      <c r="FB13" s="730"/>
      <c r="FC13" s="731"/>
      <c r="FD13" s="324" t="s">
        <v>151</v>
      </c>
      <c r="FE13" s="325"/>
      <c r="FF13" s="325"/>
      <c r="FG13" s="326"/>
      <c r="FH13" s="324" t="s">
        <v>152</v>
      </c>
      <c r="FI13" s="325"/>
      <c r="FJ13" s="325"/>
      <c r="FK13" s="326"/>
      <c r="FL13" s="732" t="s">
        <v>1</v>
      </c>
      <c r="FM13" s="733"/>
      <c r="FN13" s="733"/>
      <c r="FO13" s="734"/>
      <c r="FP13" s="324" t="s">
        <v>151</v>
      </c>
      <c r="FQ13" s="325"/>
      <c r="FR13" s="325"/>
      <c r="FS13" s="326"/>
      <c r="FT13" s="324" t="s">
        <v>152</v>
      </c>
      <c r="FU13" s="325"/>
      <c r="FV13" s="325"/>
      <c r="FW13" s="326"/>
      <c r="FX13" s="732" t="s">
        <v>1</v>
      </c>
      <c r="FY13" s="733"/>
      <c r="FZ13" s="733"/>
      <c r="GA13" s="734"/>
      <c r="GB13" s="324" t="s">
        <v>151</v>
      </c>
      <c r="GC13" s="325"/>
      <c r="GD13" s="325"/>
      <c r="GE13" s="326"/>
      <c r="GF13" s="324" t="s">
        <v>152</v>
      </c>
      <c r="GG13" s="325"/>
      <c r="GH13" s="325"/>
      <c r="GI13" s="326"/>
      <c r="GJ13" s="732" t="s">
        <v>1</v>
      </c>
      <c r="GK13" s="733"/>
      <c r="GL13" s="733"/>
      <c r="GM13" s="734"/>
      <c r="GN13" s="324" t="s">
        <v>151</v>
      </c>
      <c r="GO13" s="325"/>
      <c r="GP13" s="325"/>
      <c r="GQ13" s="326"/>
      <c r="GR13" s="324" t="s">
        <v>152</v>
      </c>
      <c r="GS13" s="325"/>
      <c r="GT13" s="325"/>
      <c r="GU13" s="326"/>
      <c r="GV13" s="732" t="s">
        <v>1</v>
      </c>
      <c r="GW13" s="733"/>
      <c r="GX13" s="733"/>
      <c r="GY13" s="734"/>
      <c r="GZ13" s="324" t="s">
        <v>151</v>
      </c>
      <c r="HA13" s="325"/>
      <c r="HB13" s="325"/>
      <c r="HC13" s="326"/>
      <c r="HD13" s="324" t="s">
        <v>152</v>
      </c>
      <c r="HE13" s="325"/>
      <c r="HF13" s="325"/>
      <c r="HG13" s="326"/>
      <c r="HH13" s="732" t="s">
        <v>1</v>
      </c>
      <c r="HI13" s="733"/>
      <c r="HJ13" s="733"/>
      <c r="HK13" s="734"/>
      <c r="HL13" s="729"/>
      <c r="HM13" s="731"/>
    </row>
    <row r="14" spans="6:221" ht="45" customHeight="1">
      <c r="F14" s="258">
        <f>STUDENT!A11</f>
        <v>0</v>
      </c>
      <c r="G14" s="655">
        <f>STUDENT!B11</f>
        <v>0</v>
      </c>
      <c r="H14" s="656"/>
      <c r="I14" s="656"/>
      <c r="J14" s="656"/>
      <c r="K14" s="657"/>
      <c r="L14" s="714">
        <f>IFERROR(IF($F$1&gt;=$F14,(IF($G$1&gt;=100,VLOOKUP($G14,STUDENT!$B$7:$FZ$26,MATCH(EZ$11,STUDENT!$B$2:$FZ$2,0),0),0)),0),0)</f>
        <v>0</v>
      </c>
      <c r="M14" s="714"/>
      <c r="N14" s="714">
        <f>IFERROR(IF($F$1&gt;=$F14,(IF($G$1&gt;=100,VLOOKUP($G14,STUDENT!$B$7:$FZ$26,MATCH(FB$11,STUDENT!$B$2:$FZ$2,0),0),0)),0),0)</f>
        <v>0</v>
      </c>
      <c r="O14" s="714"/>
      <c r="P14" s="714">
        <f>IFERROR(IF($F$1&gt;=$F14,(IF($G$1&gt;=100,VLOOKUP($G14,STUDENT!$B$7:$FZ$26,MATCH(FD$11,STUDENT!$B$2:$FZ$2,0),0),0)),0),0)</f>
        <v>0</v>
      </c>
      <c r="Q14" s="714"/>
      <c r="R14" s="714">
        <f>IFERROR(IF($F$1&gt;=$F14,(IF($G$1&gt;=100,VLOOKUP($G14,STUDENT!$B$7:$FZ$26,MATCH(FF$11,STUDENT!$B$2:$FZ$2,0),0),0)),0),0)</f>
        <v>0</v>
      </c>
      <c r="S14" s="714"/>
      <c r="T14" s="649">
        <f>IFERROR(IF($F$1&gt;=$F14,(IF($G$1&gt;=100,VLOOKUP($G14,MDM!$E$9:$GT$28,MATCH(FH$11,MDM!$E$8:$GT$8,0),0),0)),0),0)</f>
        <v>0</v>
      </c>
      <c r="U14" s="649"/>
      <c r="V14" s="649">
        <f>IFERROR(IF($F$1&gt;=$F14,(IF($G$1&gt;=100,VLOOKUP($G14,MDM!$E$9:$GT$28,MATCH(FJ$11,MDM!$E$8:$GT$8,0),0),0)),0),0)</f>
        <v>0</v>
      </c>
      <c r="W14" s="649"/>
      <c r="X14" s="649">
        <f>IFERROR(IF($F$1&gt;=$F14,(IF($G$1&gt;=100,VLOOKUP($G14,MDM!$E$9:$GT$28,MATCH(FL$11,MDM!$E$8:$GT$8,0),0),0)),0),0)</f>
        <v>0</v>
      </c>
      <c r="Y14" s="649"/>
      <c r="Z14" s="649">
        <f>IFERROR(IF($F$1&gt;=$F14,(IF($G$1&gt;=100,VLOOKUP($G14,MDM!$E$9:$GT$28,MATCH(FN$11,MDM!$E$8:$GT$8,0),0),0)),0),0)</f>
        <v>0</v>
      </c>
      <c r="AA14" s="649"/>
      <c r="AB14" s="712">
        <f>IFERROR(IF($F$1&gt;=$F14,(IF($G$1&gt;=100,VLOOKUP($G14,MDM!$E$9:$EW$28,MATCH(FP$11,MDM!$E$4:$EW$4,0),0),0)),0),0)</f>
        <v>0</v>
      </c>
      <c r="AC14" s="712"/>
      <c r="AD14" s="712">
        <f>IFERROR(IF($F$1&gt;=$F14,(IF($G$1&gt;=100,VLOOKUP($G14,MDM!$E$9:$EW$28,MATCH(FR$11,MDM!$E$4:$EW$4,0),0),0)),0),0)</f>
        <v>0</v>
      </c>
      <c r="AE14" s="712"/>
      <c r="AF14" s="712">
        <f>IFERROR(IF($F$1&gt;=$F14,(IF($G$1&gt;=100,VLOOKUP($G14,MDM!$E$9:$EW$28,MATCH(FT$11,MDM!$E$4:$EW$4,0),0),0)),0),0)</f>
        <v>0</v>
      </c>
      <c r="AG14" s="712"/>
      <c r="AH14" s="712">
        <f>IFERROR(IF($F$1&gt;=$F14,(IF($G$1&gt;=100,VLOOKUP($G14,MDM!$E$9:$EW$28,MATCH(FV$11,MDM!$E$4:$EW$4,0),0),0)),0),0)</f>
        <v>0</v>
      </c>
      <c r="AI14" s="712"/>
      <c r="AJ14" s="712">
        <f>IFERROR(IF($F$1&gt;=$F14,(IF($G$1&gt;=100,(IF(VLOOKUP($G14,MDM!$E$9:$EW$28,MATCH(FX$11,MDM!$E$4:$EW$4,0),0)&gt;0,VLOOKUP($G14,MDM!$E$9:$EW$28,MATCH(FX$11,MDM!$E$4:$EW$4,0),0),0)),0)),0),0)</f>
        <v>0</v>
      </c>
      <c r="AK14" s="712"/>
      <c r="AL14" s="712">
        <f>IFERROR(IF($F$1&gt;=$F14,(IF($G$1&gt;=100,(IF(VLOOKUP($G14,MDM!$E$9:$EW$28,MATCH(FZ$11,MDM!$E$4:$EW$4,0),0)&gt;0,VLOOKUP($G14,MDM!$E$9:$EW$28,MATCH(FZ$11,MDM!$E$4:$EW$4,0),0),0)),0)),0),0)</f>
        <v>0</v>
      </c>
      <c r="AM14" s="712"/>
      <c r="AN14" s="712">
        <f>IFERROR(IF($F$1&gt;=$F14,(IF($G$1&gt;=100,(IF(VLOOKUP($G14,MDM!$E$9:$EW$28,MATCH(GB$11,MDM!$E$4:$EW$4,0),0)&gt;0,VLOOKUP($G14,MDM!$E$9:$EW$28,MATCH(GB$11,MDM!$E$4:$EW$4,0),0),0)),0)),0),0)</f>
        <v>0</v>
      </c>
      <c r="AO14" s="712"/>
      <c r="AP14" s="712">
        <f>IFERROR(IF($F$1&gt;=$F14,(IF($G$1&gt;=100,(IF(VLOOKUP($G14,MDM!$E$9:$EW$28,MATCH(GD$11,MDM!$E$4:$EW$4,0),0)&gt;0,VLOOKUP($G14,MDM!$E$9:$EW$28,MATCH(GD$11,MDM!$E$4:$EW$4,0),0),0)),0)),0),0)</f>
        <v>0</v>
      </c>
      <c r="AQ14" s="712"/>
      <c r="AR14" s="649">
        <f t="shared" si="49"/>
        <v>0</v>
      </c>
      <c r="AS14" s="649"/>
      <c r="AT14" s="649">
        <f t="shared" si="12"/>
        <v>0</v>
      </c>
      <c r="AU14" s="649"/>
      <c r="AV14" s="649">
        <f t="shared" si="13"/>
        <v>0</v>
      </c>
      <c r="AW14" s="649"/>
      <c r="AX14" s="649">
        <f t="shared" si="14"/>
        <v>0</v>
      </c>
      <c r="AY14" s="649"/>
      <c r="AZ14" s="712">
        <f>IFERROR(IF($F$1&gt;=$F14,(IF($G$1&gt;=100,VLOOKUP($G14,MDM!$E$9:$EW$28,MATCH(GN$11,MDM!$E$4:$EW$4,0),0),0)),0),0)</f>
        <v>0</v>
      </c>
      <c r="BA14" s="712"/>
      <c r="BB14" s="712">
        <f>IFERROR(IF($F$1&gt;=$F14,(IF($G$1&gt;=100,VLOOKUP($G14,MDM!$E$9:$EW$28,MATCH(GP$11,MDM!$E$4:$EW$4,0),0),0)),0),0)</f>
        <v>0</v>
      </c>
      <c r="BC14" s="712"/>
      <c r="BD14" s="712">
        <f>IFERROR(IF($F$1&gt;=$F14,(IF($G$1&gt;=100,VLOOKUP($G14,MDM!$E$9:$EW$28,MATCH(GR$11,MDM!$E$4:$EW$4,0),0),0)),0),0)</f>
        <v>0</v>
      </c>
      <c r="BE14" s="712"/>
      <c r="BF14" s="712">
        <f>IFERROR(IF($F$1&gt;=$F14,(IF($G$1&gt;=100,VLOOKUP($G14,MDM!$E$9:$EW$28,MATCH(GT$11,MDM!$E$4:$EW$4,0),0),0)),0),0)</f>
        <v>0</v>
      </c>
      <c r="BG14" s="712"/>
      <c r="BH14" s="712">
        <f>IFERROR(IF($F$1&gt;=$F14,(IF($G$1&gt;=100,(IF(VLOOKUP($G14,MDM!$E$9:$EW$28,MATCH(GV$11,MDM!$E$4:$EW$4,0),0)&lt;0,VLOOKUP($G14,MDM!$E$9:$EW$28,MATCH(GV$11,MDM!$E$4:$EW$4,0),0)*(-1),0)),0)),0),0)</f>
        <v>0</v>
      </c>
      <c r="BI14" s="712"/>
      <c r="BJ14" s="712">
        <f>IFERROR(IF($F$1&gt;=$F14,(IF($G$1&gt;=100,(IF(VLOOKUP($G14,MDM!$E$9:$EW$28,MATCH(GX$11,MDM!$E$4:$EW$4,0),0)&lt;0,VLOOKUP($G14,MDM!$E$9:$EW$28,MATCH(GX$11,MDM!$E$4:$EW$4,0),0)*(-1),0)),0)),0),0)</f>
        <v>0</v>
      </c>
      <c r="BK14" s="712"/>
      <c r="BL14" s="712">
        <f>IFERROR(IF($F$1&gt;=$F14,(IF($G$1&gt;=100,(IF(VLOOKUP($G14,MDM!$E$9:$EW$28,MATCH(GZ$11,MDM!$E$4:$EW$4,0),0)&lt;0,VLOOKUP($G14,MDM!$E$9:$EW$28,MATCH(GZ$11,MDM!$E$4:$EW$4,0),0)*(-1),0)),0)),0),0)</f>
        <v>0</v>
      </c>
      <c r="BM14" s="712"/>
      <c r="BN14" s="712">
        <f>IFERROR(IF($F$1&gt;=$F14,(IF($G$1&gt;=100,(IF(VLOOKUP($G14,MDM!$E$9:$EW$28,MATCH(HB$11,MDM!$E$4:$EW$4,0),0)&lt;0,VLOOKUP($G14,MDM!$E$9:$EW$28,MATCH(HB$11,MDM!$E$4:$EW$4,0),0)*(-1),0)),0)),0),0)</f>
        <v>0</v>
      </c>
      <c r="BO14" s="712"/>
      <c r="BP14" s="649">
        <f t="shared" si="50"/>
        <v>0</v>
      </c>
      <c r="BQ14" s="649"/>
      <c r="BR14" s="649">
        <f t="shared" si="15"/>
        <v>0</v>
      </c>
      <c r="BS14" s="649"/>
      <c r="BT14" s="649">
        <f t="shared" si="16"/>
        <v>0</v>
      </c>
      <c r="BU14" s="649"/>
      <c r="BV14" s="649">
        <f t="shared" si="17"/>
        <v>0</v>
      </c>
      <c r="BW14" s="649"/>
      <c r="BX14" s="259">
        <f>IFERROR(IF($F$1&gt;=$F14,(IF($G$1&gt;=100,VLOOKUP($G14,STUDENT!$B$7:$FZ$26,MATCH(HL$11,STUDENT!$B$2:$FZ$2,0),0),0)),0),0)</f>
        <v>0</v>
      </c>
      <c r="BY14" s="259">
        <f>IFERROR(IF($F$1&gt;=$F14,(IF($G$1&gt;=100,VLOOKUP($G14,STUDENT!$B$7:$FZ$26,MATCH(HM$11,STUDENT!$B$2:$FZ$2,0),0),0)),0),0)</f>
        <v>0</v>
      </c>
      <c r="BZ14" s="258">
        <f>STUDENT!A21</f>
        <v>0</v>
      </c>
      <c r="CA14" s="655">
        <f>STUDENT!B21</f>
        <v>0</v>
      </c>
      <c r="CB14" s="656"/>
      <c r="CC14" s="656"/>
      <c r="CD14" s="656"/>
      <c r="CE14" s="657"/>
      <c r="CF14" s="714">
        <f>IFERROR(IF($F$1&gt;=$BZ14,(IF($G$1&gt;=100,VLOOKUP($CA14,STUDENT!$B$7:$FZ$26,MATCH(EZ$11,STUDENT!$B$2:$FZ$2,0),0),0)),0),0)</f>
        <v>0</v>
      </c>
      <c r="CG14" s="714"/>
      <c r="CH14" s="714">
        <f>IFERROR(IF($F$1&gt;=$BZ14,(IF($G$1&gt;=100,VLOOKUP($CA14,STUDENT!$B$7:$FZ$26,MATCH(FB$11,STUDENT!$B$2:$FZ$2,0),0),0)),0),0)</f>
        <v>0</v>
      </c>
      <c r="CI14" s="714"/>
      <c r="CJ14" s="714">
        <f>IFERROR(IF($F$1&gt;=$BZ14,(IF($G$1&gt;=100,VLOOKUP($CA14,STUDENT!$B$7:$FZ$26,MATCH(FD$11,STUDENT!$B$2:$FZ$2,0),0),0)),0),0)</f>
        <v>0</v>
      </c>
      <c r="CK14" s="714"/>
      <c r="CL14" s="714">
        <f>IFERROR(IF($F$1&gt;=$BZ14,(IF($G$1&gt;=100,VLOOKUP($CA14,STUDENT!$B$7:$FZ$26,MATCH(FF$11,STUDENT!$B$2:$FZ$2,0),0),0)),0),0)</f>
        <v>0</v>
      </c>
      <c r="CM14" s="714"/>
      <c r="CN14" s="649">
        <f>IFERROR(IF($F$1&gt;=$BZ14,(IF($G$1&gt;=100,VLOOKUP($CA14,MDM!$E$9:$GT$28,MATCH(FH$11,MDM!$E$8:$GT$8,0),0),0)),0),0)</f>
        <v>0</v>
      </c>
      <c r="CO14" s="649"/>
      <c r="CP14" s="649">
        <f>IFERROR(IF($F$1&gt;=$BZ14,(IF($G$1&gt;=100,VLOOKUP($CA14,MDM!$E$9:$GT$28,MATCH(FJ$11,MDM!$E$8:$GT$8,0),0),0)),0),0)</f>
        <v>0</v>
      </c>
      <c r="CQ14" s="649"/>
      <c r="CR14" s="649">
        <f>IFERROR(IF($F$1&gt;=$BZ14,(IF($G$1&gt;=100,VLOOKUP($CA14,MDM!$E$9:$GT$28,MATCH(FL$11,MDM!$E$8:$GT$8,0),0),0)),0),0)</f>
        <v>0</v>
      </c>
      <c r="CS14" s="649"/>
      <c r="CT14" s="649">
        <f>IFERROR(IF($F$1&gt;=$BZ14,(IF($G$1&gt;=100,VLOOKUP($CA14,MDM!$E$9:$GT$28,MATCH(FN$11,MDM!$E$8:$GT$8,0),0),0)),0),0)</f>
        <v>0</v>
      </c>
      <c r="CU14" s="649"/>
      <c r="CV14" s="712">
        <f>IFERROR(IF($F$1&gt;=$BZ14,(IF($G$1&gt;=100,VLOOKUP($CA14,MDM!$E$9:$EW$28,MATCH(FP$11,MDM!$E$4:$EW$4,0),0),0)),0),0)</f>
        <v>0</v>
      </c>
      <c r="CW14" s="712"/>
      <c r="CX14" s="712">
        <f>IFERROR(IF($F$1&gt;=$BZ14,(IF($G$1&gt;=100,VLOOKUP($CA14,MDM!$E$9:$EW$28,MATCH(FR$11,MDM!$E$4:$EW$4,0),0),0)),0),0)</f>
        <v>0</v>
      </c>
      <c r="CY14" s="712"/>
      <c r="CZ14" s="712">
        <f>IFERROR(IF($F$1&gt;=$BZ14,(IF($G$1&gt;=100,VLOOKUP($CA14,MDM!$E$9:$EW$28,MATCH(FT$11,MDM!$E$4:$EW$4,0),0),0)),0),0)</f>
        <v>0</v>
      </c>
      <c r="DA14" s="712"/>
      <c r="DB14" s="712">
        <f>IFERROR(IF($F$1&gt;=$BZ14,(IF($G$1&gt;=100,VLOOKUP($CA14,MDM!$E$9:$EW$28,MATCH(FV$11,MDM!$E$4:$EW$4,0),0),0)),0),0)</f>
        <v>0</v>
      </c>
      <c r="DC14" s="712"/>
      <c r="DD14" s="712">
        <f>IFERROR(IF($F$1&gt;=$BZ14,(IF($G$1&gt;=100,(IF(VLOOKUP($CA14,MDM!$E$9:$EW$28,MATCH(FX$11,MDM!$E$4:$EW$4,0),0)&gt;0,VLOOKUP($CA14,MDM!$E$9:$EW$28,MATCH(FX$11,MDM!$E$4:$EW$4,0),0),0)),0)),0),0)</f>
        <v>0</v>
      </c>
      <c r="DE14" s="712"/>
      <c r="DF14" s="712">
        <f>IFERROR(IF($F$1&gt;=$BZ14,(IF($G$1&gt;=100,(IF(VLOOKUP($CA14,MDM!$E$9:$EW$28,MATCH(FZ$11,MDM!$E$4:$EW$4,0),0)&gt;0,VLOOKUP($CA14,MDM!$E$9:$EW$28,MATCH(FZ$11,MDM!$E$4:$EW$4,0),0),0)),0)),0),0)</f>
        <v>0</v>
      </c>
      <c r="DG14" s="712"/>
      <c r="DH14" s="712">
        <f>IFERROR(IF($F$1&gt;=$BZ14,(IF($G$1&gt;=100,(IF(VLOOKUP($CA14,MDM!$E$9:$EW$28,MATCH(GB$11,MDM!$E$4:$EW$4,0),0)&gt;0,VLOOKUP($CA14,MDM!$E$9:$EW$28,MATCH(GB$11,MDM!$E$4:$EW$4,0),0),0)),0)),0),0)</f>
        <v>0</v>
      </c>
      <c r="DI14" s="712"/>
      <c r="DJ14" s="712">
        <f>IFERROR(IF($F$1&gt;=$BZ14,(IF($G$1&gt;=100,(IF(VLOOKUP($CA14,MDM!$E$9:$EW$28,MATCH(GD$11,MDM!$E$4:$EW$4,0),0)&gt;0,VLOOKUP($CA14,MDM!$E$9:$EW$28,MATCH(GD$11,MDM!$E$4:$EW$4,0),0),0)),0)),0),0)</f>
        <v>0</v>
      </c>
      <c r="DK14" s="712"/>
      <c r="DL14" s="649">
        <f t="shared" si="18"/>
        <v>0</v>
      </c>
      <c r="DM14" s="649"/>
      <c r="DN14" s="649">
        <f t="shared" si="19"/>
        <v>0</v>
      </c>
      <c r="DO14" s="649"/>
      <c r="DP14" s="649">
        <f t="shared" si="20"/>
        <v>0</v>
      </c>
      <c r="DQ14" s="649"/>
      <c r="DR14" s="649">
        <f t="shared" si="21"/>
        <v>0</v>
      </c>
      <c r="DS14" s="649"/>
      <c r="DT14" s="712">
        <f>IFERROR(IF($F$1&gt;=$BZ14,(IF($G$1&gt;=100,VLOOKUP($CA14,MDM!$E$9:$EW$28,MATCH(GN$11,MDM!$E$4:$EW$4,0),0),0)),0),0)</f>
        <v>0</v>
      </c>
      <c r="DU14" s="712"/>
      <c r="DV14" s="712">
        <f>IFERROR(IF($F$1&gt;=$BZ14,(IF($G$1&gt;=100,VLOOKUP($CA14,MDM!$E$9:$EW$28,MATCH(GP$11,MDM!$E$4:$EW$4,0),0),0)),0),0)</f>
        <v>0</v>
      </c>
      <c r="DW14" s="712"/>
      <c r="DX14" s="712">
        <f>IFERROR(IF($F$1&gt;=$BZ14,(IF($G$1&gt;=100,VLOOKUP($CA14,MDM!$E$9:$EW$28,MATCH(GR$11,MDM!$E$4:$EW$4,0),0),0)),0),0)</f>
        <v>0</v>
      </c>
      <c r="DY14" s="712"/>
      <c r="DZ14" s="712">
        <f>IFERROR(IF($F$1&gt;=$BZ14,(IF($G$1&gt;=100,VLOOKUP($CA14,MDM!$E$9:$EW$28,MATCH(GT$11,MDM!$E$4:$EW$4,0),0),0)),0),0)</f>
        <v>0</v>
      </c>
      <c r="EA14" s="712"/>
      <c r="EB14" s="712">
        <f>IFERROR(IF($F$1&gt;=$BZ14,(IF($G$1&gt;=100,(IF(VLOOKUP($CA14,MDM!$E$9:$EW$28,MATCH(GV$11,MDM!$E$4:$EW$4,0),0)&lt;0,VLOOKUP($CA14,MDM!$E$9:$EW$28,MATCH(GV$11,MDM!$E$4:$EW$4,0),0)*(-1),0)),0)),0),0)</f>
        <v>0</v>
      </c>
      <c r="EC14" s="712"/>
      <c r="ED14" s="712">
        <f>IFERROR(IF($F$1&gt;=$BZ14,(IF($G$1&gt;=100,(IF(VLOOKUP($CA14,MDM!$E$9:$EW$28,MATCH(GX$11,MDM!$E$4:$EW$4,0),0)&lt;0,VLOOKUP($CA14,MDM!$E$9:$EW$28,MATCH(GX$11,MDM!$E$4:$EW$4,0),0)*(-1),0)),0)),0),0)</f>
        <v>0</v>
      </c>
      <c r="EE14" s="712"/>
      <c r="EF14" s="712">
        <f>IFERROR(IF($F$1&gt;=$BZ14,(IF($G$1&gt;=100,(IF(VLOOKUP($CA14,MDM!$E$9:$EW$28,MATCH(GZ$11,MDM!$E$4:$EW$4,0),0)&lt;0,VLOOKUP($CA14,MDM!$E$9:$EW$28,MATCH(GZ$11,MDM!$E$4:$EW$4,0),0)*(-1),0)),0)),0),0)</f>
        <v>0</v>
      </c>
      <c r="EG14" s="712"/>
      <c r="EH14" s="712">
        <f>IFERROR(IF($F$1&gt;=$BZ14,(IF($G$1&gt;=100,(IF(VLOOKUP($CA14,MDM!$E$9:$EW$28,MATCH(HB$11,MDM!$E$4:$EW$4,0),0)&lt;0,VLOOKUP($CA14,MDM!$E$9:$EW$28,MATCH(HB$11,MDM!$E$4:$EW$4,0),0)*(-1),0)),0)),0),0)</f>
        <v>0</v>
      </c>
      <c r="EI14" s="712"/>
      <c r="EJ14" s="649">
        <f t="shared" si="22"/>
        <v>0</v>
      </c>
      <c r="EK14" s="649"/>
      <c r="EL14" s="649">
        <f t="shared" si="23"/>
        <v>0</v>
      </c>
      <c r="EM14" s="649"/>
      <c r="EN14" s="649">
        <f t="shared" si="24"/>
        <v>0</v>
      </c>
      <c r="EO14" s="649"/>
      <c r="EP14" s="649">
        <f t="shared" si="25"/>
        <v>0</v>
      </c>
      <c r="EQ14" s="649"/>
      <c r="ER14" s="259">
        <f>IFERROR(IF($F$1&gt;=$BZ14,(IF($G$1&gt;=100,VLOOKUP($CA14,STUDENT!$B$7:$FZ$26,MATCH(HL$11,STUDENT!$B$2:$FZ$2,0),0),0)),0),0)</f>
        <v>0</v>
      </c>
      <c r="ES14" s="259">
        <f>IFERROR(IF($F$1&gt;=$BZ14,(IF($G$1&gt;=100,VLOOKUP($CA14,STUDENT!$B$7:$FZ$26,MATCH(HM$11,STUDENT!$B$2:$FZ$2,0),0),0)),0),0)</f>
        <v>0</v>
      </c>
      <c r="ET14" s="262"/>
      <c r="EU14" s="762"/>
      <c r="EV14" s="763"/>
      <c r="EW14" s="763"/>
      <c r="EX14" s="763"/>
      <c r="EY14" s="763"/>
      <c r="EZ14" s="763"/>
      <c r="FA14" s="763"/>
      <c r="FB14" s="763"/>
      <c r="FC14" s="764"/>
      <c r="FD14" s="732">
        <v>11</v>
      </c>
      <c r="FE14" s="733"/>
      <c r="FF14" s="733"/>
      <c r="FG14" s="734"/>
      <c r="FH14" s="762"/>
      <c r="FI14" s="763"/>
      <c r="FJ14" s="763"/>
      <c r="FK14" s="764"/>
      <c r="FL14" s="762"/>
      <c r="FM14" s="763"/>
      <c r="FN14" s="763"/>
      <c r="FO14" s="764"/>
      <c r="FP14" s="762">
        <v>11</v>
      </c>
      <c r="FQ14" s="763"/>
      <c r="FR14" s="763"/>
      <c r="FS14" s="764"/>
      <c r="FT14" s="762"/>
      <c r="FU14" s="763"/>
      <c r="FV14" s="763"/>
      <c r="FW14" s="764"/>
      <c r="FX14" s="762"/>
      <c r="FY14" s="763"/>
      <c r="FZ14" s="763"/>
      <c r="GA14" s="764"/>
      <c r="GB14" s="762"/>
      <c r="GC14" s="763"/>
      <c r="GD14" s="763"/>
      <c r="GE14" s="764"/>
      <c r="GF14" s="762"/>
      <c r="GG14" s="763"/>
      <c r="GH14" s="763"/>
      <c r="GI14" s="764"/>
      <c r="GJ14" s="762"/>
      <c r="GK14" s="763"/>
      <c r="GL14" s="763"/>
      <c r="GM14" s="764"/>
      <c r="GN14" s="762">
        <v>14</v>
      </c>
      <c r="GO14" s="763"/>
      <c r="GP14" s="763"/>
      <c r="GQ14" s="764"/>
      <c r="GR14" s="762">
        <v>15</v>
      </c>
      <c r="GS14" s="763"/>
      <c r="GT14" s="763"/>
      <c r="GU14" s="764"/>
      <c r="GV14" s="762"/>
      <c r="GW14" s="763"/>
      <c r="GX14" s="763"/>
      <c r="GY14" s="764"/>
      <c r="GZ14" s="762"/>
      <c r="HA14" s="763"/>
      <c r="HB14" s="763"/>
      <c r="HC14" s="764"/>
      <c r="HD14" s="762"/>
      <c r="HE14" s="763"/>
      <c r="HF14" s="763"/>
      <c r="HG14" s="764"/>
      <c r="HH14" s="762"/>
      <c r="HI14" s="763"/>
      <c r="HJ14" s="763"/>
      <c r="HK14" s="764"/>
      <c r="HL14" s="762"/>
      <c r="HM14" s="764"/>
    </row>
    <row r="15" spans="6:221" ht="45" customHeight="1">
      <c r="F15" s="258">
        <f>STUDENT!A12</f>
        <v>0</v>
      </c>
      <c r="G15" s="655">
        <f>STUDENT!B12</f>
        <v>0</v>
      </c>
      <c r="H15" s="656"/>
      <c r="I15" s="656"/>
      <c r="J15" s="656"/>
      <c r="K15" s="657"/>
      <c r="L15" s="714">
        <f>IFERROR(IF($F$1&gt;=$F15,(IF($G$1&gt;=100,VLOOKUP($G15,STUDENT!$B$7:$FZ$26,MATCH(EZ$11,STUDENT!$B$2:$FZ$2,0),0),0)),0),0)</f>
        <v>0</v>
      </c>
      <c r="M15" s="714"/>
      <c r="N15" s="714">
        <f>IFERROR(IF($F$1&gt;=$F15,(IF($G$1&gt;=100,VLOOKUP($G15,STUDENT!$B$7:$FZ$26,MATCH(FB$11,STUDENT!$B$2:$FZ$2,0),0),0)),0),0)</f>
        <v>0</v>
      </c>
      <c r="O15" s="714"/>
      <c r="P15" s="714">
        <f>IFERROR(IF($F$1&gt;=$F15,(IF($G$1&gt;=100,VLOOKUP($G15,STUDENT!$B$7:$FZ$26,MATCH(FD$11,STUDENT!$B$2:$FZ$2,0),0),0)),0),0)</f>
        <v>0</v>
      </c>
      <c r="Q15" s="714"/>
      <c r="R15" s="714">
        <f>IFERROR(IF($F$1&gt;=$F15,(IF($G$1&gt;=100,VLOOKUP($G15,STUDENT!$B$7:$FZ$26,MATCH(FF$11,STUDENT!$B$2:$FZ$2,0),0),0)),0),0)</f>
        <v>0</v>
      </c>
      <c r="S15" s="714"/>
      <c r="T15" s="649">
        <f>IFERROR(IF($F$1&gt;=$F15,(IF($G$1&gt;=100,VLOOKUP($G15,MDM!$E$9:$GT$28,MATCH(FH$11,MDM!$E$8:$GT$8,0),0),0)),0),0)</f>
        <v>0</v>
      </c>
      <c r="U15" s="649"/>
      <c r="V15" s="649">
        <f>IFERROR(IF($F$1&gt;=$F15,(IF($G$1&gt;=100,VLOOKUP($G15,MDM!$E$9:$GT$28,MATCH(FJ$11,MDM!$E$8:$GT$8,0),0),0)),0),0)</f>
        <v>0</v>
      </c>
      <c r="W15" s="649"/>
      <c r="X15" s="649">
        <f>IFERROR(IF($F$1&gt;=$F15,(IF($G$1&gt;=100,VLOOKUP($G15,MDM!$E$9:$GT$28,MATCH(FL$11,MDM!$E$8:$GT$8,0),0),0)),0),0)</f>
        <v>0</v>
      </c>
      <c r="Y15" s="649"/>
      <c r="Z15" s="649">
        <f>IFERROR(IF($F$1&gt;=$F15,(IF($G$1&gt;=100,VLOOKUP($G15,MDM!$E$9:$GT$28,MATCH(FN$11,MDM!$E$8:$GT$8,0),0),0)),0),0)</f>
        <v>0</v>
      </c>
      <c r="AA15" s="649"/>
      <c r="AB15" s="712">
        <f>IFERROR(IF($F$1&gt;=$F15,(IF($G$1&gt;=100,VLOOKUP($G15,MDM!$E$9:$EW$28,MATCH(FP$11,MDM!$E$4:$EW$4,0),0),0)),0),0)</f>
        <v>0</v>
      </c>
      <c r="AC15" s="712"/>
      <c r="AD15" s="712">
        <f>IFERROR(IF($F$1&gt;=$F15,(IF($G$1&gt;=100,VLOOKUP($G15,MDM!$E$9:$EW$28,MATCH(FR$11,MDM!$E$4:$EW$4,0),0),0)),0),0)</f>
        <v>0</v>
      </c>
      <c r="AE15" s="712"/>
      <c r="AF15" s="712">
        <f>IFERROR(IF($F$1&gt;=$F15,(IF($G$1&gt;=100,VLOOKUP($G15,MDM!$E$9:$EW$28,MATCH(FT$11,MDM!$E$4:$EW$4,0),0),0)),0),0)</f>
        <v>0</v>
      </c>
      <c r="AG15" s="712"/>
      <c r="AH15" s="712">
        <f>IFERROR(IF($F$1&gt;=$F15,(IF($G$1&gt;=100,VLOOKUP($G15,MDM!$E$9:$EW$28,MATCH(FV$11,MDM!$E$4:$EW$4,0),0),0)),0),0)</f>
        <v>0</v>
      </c>
      <c r="AI15" s="712"/>
      <c r="AJ15" s="712">
        <f>IFERROR(IF($F$1&gt;=$F15,(IF($G$1&gt;=100,(IF(VLOOKUP($G15,MDM!$E$9:$EW$28,MATCH(FX$11,MDM!$E$4:$EW$4,0),0)&gt;0,VLOOKUP($G15,MDM!$E$9:$EW$28,MATCH(FX$11,MDM!$E$4:$EW$4,0),0),0)),0)),0),0)</f>
        <v>0</v>
      </c>
      <c r="AK15" s="712"/>
      <c r="AL15" s="712">
        <f>IFERROR(IF($F$1&gt;=$F15,(IF($G$1&gt;=100,(IF(VLOOKUP($G15,MDM!$E$9:$EW$28,MATCH(FZ$11,MDM!$E$4:$EW$4,0),0)&gt;0,VLOOKUP($G15,MDM!$E$9:$EW$28,MATCH(FZ$11,MDM!$E$4:$EW$4,0),0),0)),0)),0),0)</f>
        <v>0</v>
      </c>
      <c r="AM15" s="712"/>
      <c r="AN15" s="712">
        <f>IFERROR(IF($F$1&gt;=$F15,(IF($G$1&gt;=100,(IF(VLOOKUP($G15,MDM!$E$9:$EW$28,MATCH(GB$11,MDM!$E$4:$EW$4,0),0)&gt;0,VLOOKUP($G15,MDM!$E$9:$EW$28,MATCH(GB$11,MDM!$E$4:$EW$4,0),0),0)),0)),0),0)</f>
        <v>0</v>
      </c>
      <c r="AO15" s="712"/>
      <c r="AP15" s="712">
        <f>IFERROR(IF($F$1&gt;=$F15,(IF($G$1&gt;=100,(IF(VLOOKUP($G15,MDM!$E$9:$EW$28,MATCH(GD$11,MDM!$E$4:$EW$4,0),0)&gt;0,VLOOKUP($G15,MDM!$E$9:$EW$28,MATCH(GD$11,MDM!$E$4:$EW$4,0),0),0)),0)),0),0)</f>
        <v>0</v>
      </c>
      <c r="AQ15" s="712"/>
      <c r="AR15" s="649">
        <f t="shared" si="49"/>
        <v>0</v>
      </c>
      <c r="AS15" s="649"/>
      <c r="AT15" s="649">
        <f t="shared" si="12"/>
        <v>0</v>
      </c>
      <c r="AU15" s="649"/>
      <c r="AV15" s="649">
        <f t="shared" si="13"/>
        <v>0</v>
      </c>
      <c r="AW15" s="649"/>
      <c r="AX15" s="649">
        <f t="shared" si="14"/>
        <v>0</v>
      </c>
      <c r="AY15" s="649"/>
      <c r="AZ15" s="712">
        <f>IFERROR(IF($F$1&gt;=$F15,(IF($G$1&gt;=100,VLOOKUP($G15,MDM!$E$9:$EW$28,MATCH(GN$11,MDM!$E$4:$EW$4,0),0),0)),0),0)</f>
        <v>0</v>
      </c>
      <c r="BA15" s="712"/>
      <c r="BB15" s="712">
        <f>IFERROR(IF($F$1&gt;=$F15,(IF($G$1&gt;=100,VLOOKUP($G15,MDM!$E$9:$EW$28,MATCH(GP$11,MDM!$E$4:$EW$4,0),0),0)),0),0)</f>
        <v>0</v>
      </c>
      <c r="BC15" s="712"/>
      <c r="BD15" s="712">
        <f>IFERROR(IF($F$1&gt;=$F15,(IF($G$1&gt;=100,VLOOKUP($G15,MDM!$E$9:$EW$28,MATCH(GR$11,MDM!$E$4:$EW$4,0),0),0)),0),0)</f>
        <v>0</v>
      </c>
      <c r="BE15" s="712"/>
      <c r="BF15" s="712">
        <f>IFERROR(IF($F$1&gt;=$F15,(IF($G$1&gt;=100,VLOOKUP($G15,MDM!$E$9:$EW$28,MATCH(GT$11,MDM!$E$4:$EW$4,0),0),0)),0),0)</f>
        <v>0</v>
      </c>
      <c r="BG15" s="712"/>
      <c r="BH15" s="712">
        <f>IFERROR(IF($F$1&gt;=$F15,(IF($G$1&gt;=100,(IF(VLOOKUP($G15,MDM!$E$9:$EW$28,MATCH(GV$11,MDM!$E$4:$EW$4,0),0)&lt;0,VLOOKUP($G15,MDM!$E$9:$EW$28,MATCH(GV$11,MDM!$E$4:$EW$4,0),0)*(-1),0)),0)),0),0)</f>
        <v>0</v>
      </c>
      <c r="BI15" s="712"/>
      <c r="BJ15" s="712">
        <f>IFERROR(IF($F$1&gt;=$F15,(IF($G$1&gt;=100,(IF(VLOOKUP($G15,MDM!$E$9:$EW$28,MATCH(GX$11,MDM!$E$4:$EW$4,0),0)&lt;0,VLOOKUP($G15,MDM!$E$9:$EW$28,MATCH(GX$11,MDM!$E$4:$EW$4,0),0)*(-1),0)),0)),0),0)</f>
        <v>0</v>
      </c>
      <c r="BK15" s="712"/>
      <c r="BL15" s="712">
        <f>IFERROR(IF($F$1&gt;=$F15,(IF($G$1&gt;=100,(IF(VLOOKUP($G15,MDM!$E$9:$EW$28,MATCH(GZ$11,MDM!$E$4:$EW$4,0),0)&lt;0,VLOOKUP($G15,MDM!$E$9:$EW$28,MATCH(GZ$11,MDM!$E$4:$EW$4,0),0)*(-1),0)),0)),0),0)</f>
        <v>0</v>
      </c>
      <c r="BM15" s="712"/>
      <c r="BN15" s="712">
        <f>IFERROR(IF($F$1&gt;=$F15,(IF($G$1&gt;=100,(IF(VLOOKUP($G15,MDM!$E$9:$EW$28,MATCH(HB$11,MDM!$E$4:$EW$4,0),0)&lt;0,VLOOKUP($G15,MDM!$E$9:$EW$28,MATCH(HB$11,MDM!$E$4:$EW$4,0),0)*(-1),0)),0)),0),0)</f>
        <v>0</v>
      </c>
      <c r="BO15" s="712"/>
      <c r="BP15" s="649">
        <f t="shared" si="50"/>
        <v>0</v>
      </c>
      <c r="BQ15" s="649"/>
      <c r="BR15" s="649">
        <f t="shared" si="15"/>
        <v>0</v>
      </c>
      <c r="BS15" s="649"/>
      <c r="BT15" s="649">
        <f t="shared" si="16"/>
        <v>0</v>
      </c>
      <c r="BU15" s="649"/>
      <c r="BV15" s="649">
        <f t="shared" si="17"/>
        <v>0</v>
      </c>
      <c r="BW15" s="649"/>
      <c r="BX15" s="259">
        <f>IFERROR(IF($F$1&gt;=$F15,(IF($G$1&gt;=100,VLOOKUP($G15,STUDENT!$B$7:$FZ$26,MATCH(HL$11,STUDENT!$B$2:$FZ$2,0),0),0)),0),0)</f>
        <v>0</v>
      </c>
      <c r="BY15" s="259">
        <f>IFERROR(IF($F$1&gt;=$F15,(IF($G$1&gt;=100,VLOOKUP($G15,STUDENT!$B$7:$FZ$26,MATCH(HM$11,STUDENT!$B$2:$FZ$2,0),0),0)),0),0)</f>
        <v>0</v>
      </c>
      <c r="BZ15" s="258">
        <f>STUDENT!A22</f>
        <v>0</v>
      </c>
      <c r="CA15" s="655">
        <f>STUDENT!B22</f>
        <v>0</v>
      </c>
      <c r="CB15" s="656"/>
      <c r="CC15" s="656"/>
      <c r="CD15" s="656"/>
      <c r="CE15" s="657"/>
      <c r="CF15" s="714">
        <f>IFERROR(IF($F$1&gt;=$BZ15,(IF($G$1&gt;=100,VLOOKUP($CA15,STUDENT!$B$7:$FZ$26,MATCH(EZ$11,STUDENT!$B$2:$FZ$2,0),0),0)),0),0)</f>
        <v>0</v>
      </c>
      <c r="CG15" s="714"/>
      <c r="CH15" s="714">
        <f>IFERROR(IF($F$1&gt;=$BZ15,(IF($G$1&gt;=100,VLOOKUP($CA15,STUDENT!$B$7:$FZ$26,MATCH(FB$11,STUDENT!$B$2:$FZ$2,0),0),0)),0),0)</f>
        <v>0</v>
      </c>
      <c r="CI15" s="714"/>
      <c r="CJ15" s="714">
        <f>IFERROR(IF($F$1&gt;=$BZ15,(IF($G$1&gt;=100,VLOOKUP($CA15,STUDENT!$B$7:$FZ$26,MATCH(FD$11,STUDENT!$B$2:$FZ$2,0),0),0)),0),0)</f>
        <v>0</v>
      </c>
      <c r="CK15" s="714"/>
      <c r="CL15" s="714">
        <f>IFERROR(IF($F$1&gt;=$BZ15,(IF($G$1&gt;=100,VLOOKUP($CA15,STUDENT!$B$7:$FZ$26,MATCH(FF$11,STUDENT!$B$2:$FZ$2,0),0),0)),0),0)</f>
        <v>0</v>
      </c>
      <c r="CM15" s="714"/>
      <c r="CN15" s="649">
        <f>IFERROR(IF($F$1&gt;=$BZ15,(IF($G$1&gt;=100,VLOOKUP($CA15,MDM!$E$9:$GT$28,MATCH(FH$11,MDM!$E$8:$GT$8,0),0),0)),0),0)</f>
        <v>0</v>
      </c>
      <c r="CO15" s="649"/>
      <c r="CP15" s="649">
        <f>IFERROR(IF($F$1&gt;=$BZ15,(IF($G$1&gt;=100,VLOOKUP($CA15,MDM!$E$9:$GT$28,MATCH(FJ$11,MDM!$E$8:$GT$8,0),0),0)),0),0)</f>
        <v>0</v>
      </c>
      <c r="CQ15" s="649"/>
      <c r="CR15" s="649">
        <f>IFERROR(IF($F$1&gt;=$BZ15,(IF($G$1&gt;=100,VLOOKUP($CA15,MDM!$E$9:$GT$28,MATCH(FL$11,MDM!$E$8:$GT$8,0),0),0)),0),0)</f>
        <v>0</v>
      </c>
      <c r="CS15" s="649"/>
      <c r="CT15" s="649">
        <f>IFERROR(IF($F$1&gt;=$BZ15,(IF($G$1&gt;=100,VLOOKUP($CA15,MDM!$E$9:$GT$28,MATCH(FN$11,MDM!$E$8:$GT$8,0),0),0)),0),0)</f>
        <v>0</v>
      </c>
      <c r="CU15" s="649"/>
      <c r="CV15" s="712">
        <f>IFERROR(IF($F$1&gt;=$BZ15,(IF($G$1&gt;=100,VLOOKUP($CA15,MDM!$E$9:$EW$28,MATCH(FP$11,MDM!$E$4:$EW$4,0),0),0)),0),0)</f>
        <v>0</v>
      </c>
      <c r="CW15" s="712"/>
      <c r="CX15" s="712">
        <f>IFERROR(IF($F$1&gt;=$BZ15,(IF($G$1&gt;=100,VLOOKUP($CA15,MDM!$E$9:$EW$28,MATCH(FR$11,MDM!$E$4:$EW$4,0),0),0)),0),0)</f>
        <v>0</v>
      </c>
      <c r="CY15" s="712"/>
      <c r="CZ15" s="712">
        <f>IFERROR(IF($F$1&gt;=$BZ15,(IF($G$1&gt;=100,VLOOKUP($CA15,MDM!$E$9:$EW$28,MATCH(FT$11,MDM!$E$4:$EW$4,0),0),0)),0),0)</f>
        <v>0</v>
      </c>
      <c r="DA15" s="712"/>
      <c r="DB15" s="712">
        <f>IFERROR(IF($F$1&gt;=$BZ15,(IF($G$1&gt;=100,VLOOKUP($CA15,MDM!$E$9:$EW$28,MATCH(FV$11,MDM!$E$4:$EW$4,0),0),0)),0),0)</f>
        <v>0</v>
      </c>
      <c r="DC15" s="712"/>
      <c r="DD15" s="712">
        <f>IFERROR(IF($F$1&gt;=$BZ15,(IF($G$1&gt;=100,(IF(VLOOKUP($CA15,MDM!$E$9:$EW$28,MATCH(FX$11,MDM!$E$4:$EW$4,0),0)&gt;0,VLOOKUP($CA15,MDM!$E$9:$EW$28,MATCH(FX$11,MDM!$E$4:$EW$4,0),0),0)),0)),0),0)</f>
        <v>0</v>
      </c>
      <c r="DE15" s="712"/>
      <c r="DF15" s="712">
        <f>IFERROR(IF($F$1&gt;=$BZ15,(IF($G$1&gt;=100,(IF(VLOOKUP($CA15,MDM!$E$9:$EW$28,MATCH(FZ$11,MDM!$E$4:$EW$4,0),0)&gt;0,VLOOKUP($CA15,MDM!$E$9:$EW$28,MATCH(FZ$11,MDM!$E$4:$EW$4,0),0),0)),0)),0),0)</f>
        <v>0</v>
      </c>
      <c r="DG15" s="712"/>
      <c r="DH15" s="712">
        <f>IFERROR(IF($F$1&gt;=$BZ15,(IF($G$1&gt;=100,(IF(VLOOKUP($CA15,MDM!$E$9:$EW$28,MATCH(GB$11,MDM!$E$4:$EW$4,0),0)&gt;0,VLOOKUP($CA15,MDM!$E$9:$EW$28,MATCH(GB$11,MDM!$E$4:$EW$4,0),0),0)),0)),0),0)</f>
        <v>0</v>
      </c>
      <c r="DI15" s="712"/>
      <c r="DJ15" s="712">
        <f>IFERROR(IF($F$1&gt;=$BZ15,(IF($G$1&gt;=100,(IF(VLOOKUP($CA15,MDM!$E$9:$EW$28,MATCH(GD$11,MDM!$E$4:$EW$4,0),0)&gt;0,VLOOKUP($CA15,MDM!$E$9:$EW$28,MATCH(GD$11,MDM!$E$4:$EW$4,0),0),0)),0)),0),0)</f>
        <v>0</v>
      </c>
      <c r="DK15" s="712"/>
      <c r="DL15" s="649">
        <f t="shared" si="18"/>
        <v>0</v>
      </c>
      <c r="DM15" s="649"/>
      <c r="DN15" s="649">
        <f t="shared" si="19"/>
        <v>0</v>
      </c>
      <c r="DO15" s="649"/>
      <c r="DP15" s="649">
        <f t="shared" si="20"/>
        <v>0</v>
      </c>
      <c r="DQ15" s="649"/>
      <c r="DR15" s="649">
        <f t="shared" si="21"/>
        <v>0</v>
      </c>
      <c r="DS15" s="649"/>
      <c r="DT15" s="712">
        <f>IFERROR(IF($F$1&gt;=$BZ15,(IF($G$1&gt;=100,VLOOKUP($CA15,MDM!$E$9:$EW$28,MATCH(GN$11,MDM!$E$4:$EW$4,0),0),0)),0),0)</f>
        <v>0</v>
      </c>
      <c r="DU15" s="712"/>
      <c r="DV15" s="712">
        <f>IFERROR(IF($F$1&gt;=$BZ15,(IF($G$1&gt;=100,VLOOKUP($CA15,MDM!$E$9:$EW$28,MATCH(GP$11,MDM!$E$4:$EW$4,0),0),0)),0),0)</f>
        <v>0</v>
      </c>
      <c r="DW15" s="712"/>
      <c r="DX15" s="712">
        <f>IFERROR(IF($F$1&gt;=$BZ15,(IF($G$1&gt;=100,VLOOKUP($CA15,MDM!$E$9:$EW$28,MATCH(GR$11,MDM!$E$4:$EW$4,0),0),0)),0),0)</f>
        <v>0</v>
      </c>
      <c r="DY15" s="712"/>
      <c r="DZ15" s="712">
        <f>IFERROR(IF($F$1&gt;=$BZ15,(IF($G$1&gt;=100,VLOOKUP($CA15,MDM!$E$9:$EW$28,MATCH(GT$11,MDM!$E$4:$EW$4,0),0),0)),0),0)</f>
        <v>0</v>
      </c>
      <c r="EA15" s="712"/>
      <c r="EB15" s="712">
        <f>IFERROR(IF($F$1&gt;=$BZ15,(IF($G$1&gt;=100,(IF(VLOOKUP($CA15,MDM!$E$9:$EW$28,MATCH(GV$11,MDM!$E$4:$EW$4,0),0)&lt;0,VLOOKUP($CA15,MDM!$E$9:$EW$28,MATCH(GV$11,MDM!$E$4:$EW$4,0),0)*(-1),0)),0)),0),0)</f>
        <v>0</v>
      </c>
      <c r="EC15" s="712"/>
      <c r="ED15" s="712">
        <f>IFERROR(IF($F$1&gt;=$BZ15,(IF($G$1&gt;=100,(IF(VLOOKUP($CA15,MDM!$E$9:$EW$28,MATCH(GX$11,MDM!$E$4:$EW$4,0),0)&lt;0,VLOOKUP($CA15,MDM!$E$9:$EW$28,MATCH(GX$11,MDM!$E$4:$EW$4,0),0)*(-1),0)),0)),0),0)</f>
        <v>0</v>
      </c>
      <c r="EE15" s="712"/>
      <c r="EF15" s="712">
        <f>IFERROR(IF($F$1&gt;=$BZ15,(IF($G$1&gt;=100,(IF(VLOOKUP($CA15,MDM!$E$9:$EW$28,MATCH(GZ$11,MDM!$E$4:$EW$4,0),0)&lt;0,VLOOKUP($CA15,MDM!$E$9:$EW$28,MATCH(GZ$11,MDM!$E$4:$EW$4,0),0)*(-1),0)),0)),0),0)</f>
        <v>0</v>
      </c>
      <c r="EG15" s="712"/>
      <c r="EH15" s="712">
        <f>IFERROR(IF($F$1&gt;=$BZ15,(IF($G$1&gt;=100,(IF(VLOOKUP($CA15,MDM!$E$9:$EW$28,MATCH(HB$11,MDM!$E$4:$EW$4,0),0)&lt;0,VLOOKUP($CA15,MDM!$E$9:$EW$28,MATCH(HB$11,MDM!$E$4:$EW$4,0),0)*(-1),0)),0)),0),0)</f>
        <v>0</v>
      </c>
      <c r="EI15" s="712"/>
      <c r="EJ15" s="649">
        <f t="shared" si="22"/>
        <v>0</v>
      </c>
      <c r="EK15" s="649"/>
      <c r="EL15" s="649">
        <f t="shared" si="23"/>
        <v>0</v>
      </c>
      <c r="EM15" s="649"/>
      <c r="EN15" s="649">
        <f t="shared" si="24"/>
        <v>0</v>
      </c>
      <c r="EO15" s="649"/>
      <c r="EP15" s="649">
        <f t="shared" si="25"/>
        <v>0</v>
      </c>
      <c r="EQ15" s="649"/>
      <c r="ER15" s="259">
        <f>IFERROR(IF($F$1&gt;=$BZ15,(IF($G$1&gt;=100,VLOOKUP($CA15,STUDENT!$B$7:$FZ$26,MATCH(HL$11,STUDENT!$B$2:$FZ$2,0),0),0)),0),0)</f>
        <v>0</v>
      </c>
      <c r="ES15" s="259">
        <f>IFERROR(IF($F$1&gt;=$BZ15,(IF($G$1&gt;=100,VLOOKUP($CA15,STUDENT!$B$7:$FZ$26,MATCH(HM$11,STUDENT!$B$2:$FZ$2,0),0),0)),0),0)</f>
        <v>0</v>
      </c>
      <c r="ET15" s="262"/>
      <c r="EU15" s="762"/>
      <c r="EV15" s="763"/>
      <c r="EW15" s="763"/>
      <c r="EX15" s="763"/>
      <c r="EY15" s="763"/>
      <c r="EZ15" s="763"/>
      <c r="FA15" s="763"/>
      <c r="FB15" s="763"/>
      <c r="FC15" s="764"/>
      <c r="FD15" s="732">
        <f>FD14+$G$1</f>
        <v>11</v>
      </c>
      <c r="FE15" s="733"/>
      <c r="FF15" s="733"/>
      <c r="FG15" s="734"/>
      <c r="FH15" s="732"/>
      <c r="FI15" s="733"/>
      <c r="FJ15" s="733"/>
      <c r="FK15" s="734"/>
      <c r="FL15" s="732"/>
      <c r="FM15" s="733"/>
      <c r="FN15" s="733"/>
      <c r="FO15" s="734"/>
      <c r="FP15" s="732">
        <f t="shared" ref="FP15" si="51">FP14+$G$1</f>
        <v>11</v>
      </c>
      <c r="FQ15" s="733"/>
      <c r="FR15" s="733"/>
      <c r="FS15" s="734"/>
      <c r="FT15" s="732"/>
      <c r="FU15" s="733"/>
      <c r="FV15" s="733"/>
      <c r="FW15" s="734"/>
      <c r="FX15" s="732"/>
      <c r="FY15" s="733"/>
      <c r="FZ15" s="733"/>
      <c r="GA15" s="734"/>
      <c r="GB15" s="762"/>
      <c r="GC15" s="763"/>
      <c r="GD15" s="763"/>
      <c r="GE15" s="764"/>
      <c r="GF15" s="762"/>
      <c r="GG15" s="763"/>
      <c r="GH15" s="763"/>
      <c r="GI15" s="764"/>
      <c r="GJ15" s="762"/>
      <c r="GK15" s="763"/>
      <c r="GL15" s="763"/>
      <c r="GM15" s="764"/>
      <c r="GN15" s="732">
        <f t="shared" ref="GN15" si="52">GN14+$G$1</f>
        <v>14</v>
      </c>
      <c r="GO15" s="733"/>
      <c r="GP15" s="733"/>
      <c r="GQ15" s="734"/>
      <c r="GR15" s="732">
        <f t="shared" ref="GR15" si="53">GR14+$G$1</f>
        <v>15</v>
      </c>
      <c r="GS15" s="733"/>
      <c r="GT15" s="733"/>
      <c r="GU15" s="734"/>
      <c r="GV15" s="732"/>
      <c r="GW15" s="733"/>
      <c r="GX15" s="733"/>
      <c r="GY15" s="734"/>
      <c r="GZ15" s="762"/>
      <c r="HA15" s="763"/>
      <c r="HB15" s="763"/>
      <c r="HC15" s="764"/>
      <c r="HD15" s="762"/>
      <c r="HE15" s="763"/>
      <c r="HF15" s="763"/>
      <c r="HG15" s="764"/>
      <c r="HH15" s="762"/>
      <c r="HI15" s="763"/>
      <c r="HJ15" s="763"/>
      <c r="HK15" s="764"/>
      <c r="HL15" s="762"/>
      <c r="HM15" s="764"/>
    </row>
    <row r="16" spans="6:221" ht="45" customHeight="1">
      <c r="F16" s="258">
        <f>STUDENT!A13</f>
        <v>0</v>
      </c>
      <c r="G16" s="655">
        <f>STUDENT!B13</f>
        <v>0</v>
      </c>
      <c r="H16" s="656"/>
      <c r="I16" s="656"/>
      <c r="J16" s="656"/>
      <c r="K16" s="657"/>
      <c r="L16" s="714">
        <f>IFERROR(IF($F$1&gt;=$F16,(IF($G$1&gt;=100,VLOOKUP($G16,STUDENT!$B$7:$FZ$26,MATCH(EZ$11,STUDENT!$B$2:$FZ$2,0),0),0)),0),0)</f>
        <v>0</v>
      </c>
      <c r="M16" s="714"/>
      <c r="N16" s="714">
        <f>IFERROR(IF($F$1&gt;=$F16,(IF($G$1&gt;=100,VLOOKUP($G16,STUDENT!$B$7:$FZ$26,MATCH(FB$11,STUDENT!$B$2:$FZ$2,0),0),0)),0),0)</f>
        <v>0</v>
      </c>
      <c r="O16" s="714"/>
      <c r="P16" s="714">
        <f>IFERROR(IF($F$1&gt;=$F16,(IF($G$1&gt;=100,VLOOKUP($G16,STUDENT!$B$7:$FZ$26,MATCH(FD$11,STUDENT!$B$2:$FZ$2,0),0),0)),0),0)</f>
        <v>0</v>
      </c>
      <c r="Q16" s="714"/>
      <c r="R16" s="714">
        <f>IFERROR(IF($F$1&gt;=$F16,(IF($G$1&gt;=100,VLOOKUP($G16,STUDENT!$B$7:$FZ$26,MATCH(FF$11,STUDENT!$B$2:$FZ$2,0),0),0)),0),0)</f>
        <v>0</v>
      </c>
      <c r="S16" s="714"/>
      <c r="T16" s="649">
        <f>IFERROR(IF($F$1&gt;=$F16,(IF($G$1&gt;=100,VLOOKUP($G16,MDM!$E$9:$GT$28,MATCH(FH$11,MDM!$E$8:$GT$8,0),0),0)),0),0)</f>
        <v>0</v>
      </c>
      <c r="U16" s="649"/>
      <c r="V16" s="649">
        <f>IFERROR(IF($F$1&gt;=$F16,(IF($G$1&gt;=100,VLOOKUP($G16,MDM!$E$9:$GT$28,MATCH(FJ$11,MDM!$E$8:$GT$8,0),0),0)),0),0)</f>
        <v>0</v>
      </c>
      <c r="W16" s="649"/>
      <c r="X16" s="649">
        <f>IFERROR(IF($F$1&gt;=$F16,(IF($G$1&gt;=100,VLOOKUP($G16,MDM!$E$9:$GT$28,MATCH(FL$11,MDM!$E$8:$GT$8,0),0),0)),0),0)</f>
        <v>0</v>
      </c>
      <c r="Y16" s="649"/>
      <c r="Z16" s="649">
        <f>IFERROR(IF($F$1&gt;=$F16,(IF($G$1&gt;=100,VLOOKUP($G16,MDM!$E$9:$GT$28,MATCH(FN$11,MDM!$E$8:$GT$8,0),0),0)),0),0)</f>
        <v>0</v>
      </c>
      <c r="AA16" s="649"/>
      <c r="AB16" s="712">
        <f>IFERROR(IF($F$1&gt;=$F16,(IF($G$1&gt;=100,VLOOKUP($G16,MDM!$E$9:$EW$28,MATCH(FP$11,MDM!$E$4:$EW$4,0),0),0)),0),0)</f>
        <v>0</v>
      </c>
      <c r="AC16" s="712"/>
      <c r="AD16" s="712">
        <f>IFERROR(IF($F$1&gt;=$F16,(IF($G$1&gt;=100,VLOOKUP($G16,MDM!$E$9:$EW$28,MATCH(FR$11,MDM!$E$4:$EW$4,0),0),0)),0),0)</f>
        <v>0</v>
      </c>
      <c r="AE16" s="712"/>
      <c r="AF16" s="712">
        <f>IFERROR(IF($F$1&gt;=$F16,(IF($G$1&gt;=100,VLOOKUP($G16,MDM!$E$9:$EW$28,MATCH(FT$11,MDM!$E$4:$EW$4,0),0),0)),0),0)</f>
        <v>0</v>
      </c>
      <c r="AG16" s="712"/>
      <c r="AH16" s="712">
        <f>IFERROR(IF($F$1&gt;=$F16,(IF($G$1&gt;=100,VLOOKUP($G16,MDM!$E$9:$EW$28,MATCH(FV$11,MDM!$E$4:$EW$4,0),0),0)),0),0)</f>
        <v>0</v>
      </c>
      <c r="AI16" s="712"/>
      <c r="AJ16" s="712">
        <f>IFERROR(IF($F$1&gt;=$F16,(IF($G$1&gt;=100,(IF(VLOOKUP($G16,MDM!$E$9:$EW$28,MATCH(FX$11,MDM!$E$4:$EW$4,0),0)&gt;0,VLOOKUP($G16,MDM!$E$9:$EW$28,MATCH(FX$11,MDM!$E$4:$EW$4,0),0),0)),0)),0),0)</f>
        <v>0</v>
      </c>
      <c r="AK16" s="712"/>
      <c r="AL16" s="712">
        <f>IFERROR(IF($F$1&gt;=$F16,(IF($G$1&gt;=100,(IF(VLOOKUP($G16,MDM!$E$9:$EW$28,MATCH(FZ$11,MDM!$E$4:$EW$4,0),0)&gt;0,VLOOKUP($G16,MDM!$E$9:$EW$28,MATCH(FZ$11,MDM!$E$4:$EW$4,0),0),0)),0)),0),0)</f>
        <v>0</v>
      </c>
      <c r="AM16" s="712"/>
      <c r="AN16" s="712">
        <f>IFERROR(IF($F$1&gt;=$F16,(IF($G$1&gt;=100,(IF(VLOOKUP($G16,MDM!$E$9:$EW$28,MATCH(GB$11,MDM!$E$4:$EW$4,0),0)&gt;0,VLOOKUP($G16,MDM!$E$9:$EW$28,MATCH(GB$11,MDM!$E$4:$EW$4,0),0),0)),0)),0),0)</f>
        <v>0</v>
      </c>
      <c r="AO16" s="712"/>
      <c r="AP16" s="712">
        <f>IFERROR(IF($F$1&gt;=$F16,(IF($G$1&gt;=100,(IF(VLOOKUP($G16,MDM!$E$9:$EW$28,MATCH(GD$11,MDM!$E$4:$EW$4,0),0)&gt;0,VLOOKUP($G16,MDM!$E$9:$EW$28,MATCH(GD$11,MDM!$E$4:$EW$4,0),0),0)),0)),0),0)</f>
        <v>0</v>
      </c>
      <c r="AQ16" s="712"/>
      <c r="AR16" s="649">
        <f t="shared" si="49"/>
        <v>0</v>
      </c>
      <c r="AS16" s="649"/>
      <c r="AT16" s="649">
        <f t="shared" si="12"/>
        <v>0</v>
      </c>
      <c r="AU16" s="649"/>
      <c r="AV16" s="649">
        <f t="shared" si="13"/>
        <v>0</v>
      </c>
      <c r="AW16" s="649"/>
      <c r="AX16" s="649">
        <f t="shared" si="14"/>
        <v>0</v>
      </c>
      <c r="AY16" s="649"/>
      <c r="AZ16" s="712">
        <f>IFERROR(IF($F$1&gt;=$F16,(IF($G$1&gt;=100,VLOOKUP($G16,MDM!$E$9:$EW$28,MATCH(GN$11,MDM!$E$4:$EW$4,0),0),0)),0),0)</f>
        <v>0</v>
      </c>
      <c r="BA16" s="712"/>
      <c r="BB16" s="712">
        <f>IFERROR(IF($F$1&gt;=$F16,(IF($G$1&gt;=100,VLOOKUP($G16,MDM!$E$9:$EW$28,MATCH(GP$11,MDM!$E$4:$EW$4,0),0),0)),0),0)</f>
        <v>0</v>
      </c>
      <c r="BC16" s="712"/>
      <c r="BD16" s="712">
        <f>IFERROR(IF($F$1&gt;=$F16,(IF($G$1&gt;=100,VLOOKUP($G16,MDM!$E$9:$EW$28,MATCH(GR$11,MDM!$E$4:$EW$4,0),0),0)),0),0)</f>
        <v>0</v>
      </c>
      <c r="BE16" s="712"/>
      <c r="BF16" s="712">
        <f>IFERROR(IF($F$1&gt;=$F16,(IF($G$1&gt;=100,VLOOKUP($G16,MDM!$E$9:$EW$28,MATCH(GT$11,MDM!$E$4:$EW$4,0),0),0)),0),0)</f>
        <v>0</v>
      </c>
      <c r="BG16" s="712"/>
      <c r="BH16" s="712">
        <f>IFERROR(IF($F$1&gt;=$F16,(IF($G$1&gt;=100,(IF(VLOOKUP($G16,MDM!$E$9:$EW$28,MATCH(GV$11,MDM!$E$4:$EW$4,0),0)&lt;0,VLOOKUP($G16,MDM!$E$9:$EW$28,MATCH(GV$11,MDM!$E$4:$EW$4,0),0)*(-1),0)),0)),0),0)</f>
        <v>0</v>
      </c>
      <c r="BI16" s="712"/>
      <c r="BJ16" s="712">
        <f>IFERROR(IF($F$1&gt;=$F16,(IF($G$1&gt;=100,(IF(VLOOKUP($G16,MDM!$E$9:$EW$28,MATCH(GX$11,MDM!$E$4:$EW$4,0),0)&lt;0,VLOOKUP($G16,MDM!$E$9:$EW$28,MATCH(GX$11,MDM!$E$4:$EW$4,0),0)*(-1),0)),0)),0),0)</f>
        <v>0</v>
      </c>
      <c r="BK16" s="712"/>
      <c r="BL16" s="712">
        <f>IFERROR(IF($F$1&gt;=$F16,(IF($G$1&gt;=100,(IF(VLOOKUP($G16,MDM!$E$9:$EW$28,MATCH(GZ$11,MDM!$E$4:$EW$4,0),0)&lt;0,VLOOKUP($G16,MDM!$E$9:$EW$28,MATCH(GZ$11,MDM!$E$4:$EW$4,0),0)*(-1),0)),0)),0),0)</f>
        <v>0</v>
      </c>
      <c r="BM16" s="712"/>
      <c r="BN16" s="712">
        <f>IFERROR(IF($F$1&gt;=$F16,(IF($G$1&gt;=100,(IF(VLOOKUP($G16,MDM!$E$9:$EW$28,MATCH(HB$11,MDM!$E$4:$EW$4,0),0)&lt;0,VLOOKUP($G16,MDM!$E$9:$EW$28,MATCH(HB$11,MDM!$E$4:$EW$4,0),0)*(-1),0)),0)),0),0)</f>
        <v>0</v>
      </c>
      <c r="BO16" s="712"/>
      <c r="BP16" s="649">
        <f t="shared" si="50"/>
        <v>0</v>
      </c>
      <c r="BQ16" s="649"/>
      <c r="BR16" s="649">
        <f t="shared" si="15"/>
        <v>0</v>
      </c>
      <c r="BS16" s="649"/>
      <c r="BT16" s="649">
        <f t="shared" si="16"/>
        <v>0</v>
      </c>
      <c r="BU16" s="649"/>
      <c r="BV16" s="649">
        <f t="shared" si="17"/>
        <v>0</v>
      </c>
      <c r="BW16" s="649"/>
      <c r="BX16" s="259">
        <f>IFERROR(IF($F$1&gt;=$F16,(IF($G$1&gt;=100,VLOOKUP($G16,STUDENT!$B$7:$FZ$26,MATCH(HL$11,STUDENT!$B$2:$FZ$2,0),0),0)),0),0)</f>
        <v>0</v>
      </c>
      <c r="BY16" s="259">
        <f>IFERROR(IF($F$1&gt;=$F16,(IF($G$1&gt;=100,VLOOKUP($G16,STUDENT!$B$7:$FZ$26,MATCH(HM$11,STUDENT!$B$2:$FZ$2,0),0),0)),0),0)</f>
        <v>0</v>
      </c>
      <c r="BZ16" s="258">
        <f>STUDENT!A23</f>
        <v>0</v>
      </c>
      <c r="CA16" s="655">
        <f>STUDENT!B23</f>
        <v>0</v>
      </c>
      <c r="CB16" s="656"/>
      <c r="CC16" s="656"/>
      <c r="CD16" s="656"/>
      <c r="CE16" s="657"/>
      <c r="CF16" s="714">
        <f>IFERROR(IF($F$1&gt;=$BZ16,(IF($G$1&gt;=100,VLOOKUP($CA16,STUDENT!$B$7:$FZ$26,MATCH(EZ$11,STUDENT!$B$2:$FZ$2,0),0),0)),0),0)</f>
        <v>0</v>
      </c>
      <c r="CG16" s="714"/>
      <c r="CH16" s="714">
        <f>IFERROR(IF($F$1&gt;=$BZ16,(IF($G$1&gt;=100,VLOOKUP($CA16,STUDENT!$B$7:$FZ$26,MATCH(FB$11,STUDENT!$B$2:$FZ$2,0),0),0)),0),0)</f>
        <v>0</v>
      </c>
      <c r="CI16" s="714"/>
      <c r="CJ16" s="714">
        <f>IFERROR(IF($F$1&gt;=$BZ16,(IF($G$1&gt;=100,VLOOKUP($CA16,STUDENT!$B$7:$FZ$26,MATCH(FD$11,STUDENT!$B$2:$FZ$2,0),0),0)),0),0)</f>
        <v>0</v>
      </c>
      <c r="CK16" s="714"/>
      <c r="CL16" s="714">
        <f>IFERROR(IF($F$1&gt;=$BZ16,(IF($G$1&gt;=100,VLOOKUP($CA16,STUDENT!$B$7:$FZ$26,MATCH(FF$11,STUDENT!$B$2:$FZ$2,0),0),0)),0),0)</f>
        <v>0</v>
      </c>
      <c r="CM16" s="714"/>
      <c r="CN16" s="649">
        <f>IFERROR(IF($F$1&gt;=$BZ16,(IF($G$1&gt;=100,VLOOKUP($CA16,MDM!$E$9:$GT$28,MATCH(FH$11,MDM!$E$8:$GT$8,0),0),0)),0),0)</f>
        <v>0</v>
      </c>
      <c r="CO16" s="649"/>
      <c r="CP16" s="649">
        <f>IFERROR(IF($F$1&gt;=$BZ16,(IF($G$1&gt;=100,VLOOKUP($CA16,MDM!$E$9:$GT$28,MATCH(FJ$11,MDM!$E$8:$GT$8,0),0),0)),0),0)</f>
        <v>0</v>
      </c>
      <c r="CQ16" s="649"/>
      <c r="CR16" s="649">
        <f>IFERROR(IF($F$1&gt;=$BZ16,(IF($G$1&gt;=100,VLOOKUP($CA16,MDM!$E$9:$GT$28,MATCH(FL$11,MDM!$E$8:$GT$8,0),0),0)),0),0)</f>
        <v>0</v>
      </c>
      <c r="CS16" s="649"/>
      <c r="CT16" s="649">
        <f>IFERROR(IF($F$1&gt;=$BZ16,(IF($G$1&gt;=100,VLOOKUP($CA16,MDM!$E$9:$GT$28,MATCH(FN$11,MDM!$E$8:$GT$8,0),0),0)),0),0)</f>
        <v>0</v>
      </c>
      <c r="CU16" s="649"/>
      <c r="CV16" s="712">
        <f>IFERROR(IF($F$1&gt;=$BZ16,(IF($G$1&gt;=100,VLOOKUP($CA16,MDM!$E$9:$EW$28,MATCH(FP$11,MDM!$E$4:$EW$4,0),0),0)),0),0)</f>
        <v>0</v>
      </c>
      <c r="CW16" s="712"/>
      <c r="CX16" s="712">
        <f>IFERROR(IF($F$1&gt;=$BZ16,(IF($G$1&gt;=100,VLOOKUP($CA16,MDM!$E$9:$EW$28,MATCH(FR$11,MDM!$E$4:$EW$4,0),0),0)),0),0)</f>
        <v>0</v>
      </c>
      <c r="CY16" s="712"/>
      <c r="CZ16" s="712">
        <f>IFERROR(IF($F$1&gt;=$BZ16,(IF($G$1&gt;=100,VLOOKUP($CA16,MDM!$E$9:$EW$28,MATCH(FT$11,MDM!$E$4:$EW$4,0),0),0)),0),0)</f>
        <v>0</v>
      </c>
      <c r="DA16" s="712"/>
      <c r="DB16" s="712">
        <f>IFERROR(IF($F$1&gt;=$BZ16,(IF($G$1&gt;=100,VLOOKUP($CA16,MDM!$E$9:$EW$28,MATCH(FV$11,MDM!$E$4:$EW$4,0),0),0)),0),0)</f>
        <v>0</v>
      </c>
      <c r="DC16" s="712"/>
      <c r="DD16" s="712">
        <f>IFERROR(IF($F$1&gt;=$BZ16,(IF($G$1&gt;=100,(IF(VLOOKUP($CA16,MDM!$E$9:$EW$28,MATCH(FX$11,MDM!$E$4:$EW$4,0),0)&gt;0,VLOOKUP($CA16,MDM!$E$9:$EW$28,MATCH(FX$11,MDM!$E$4:$EW$4,0),0),0)),0)),0),0)</f>
        <v>0</v>
      </c>
      <c r="DE16" s="712"/>
      <c r="DF16" s="712">
        <f>IFERROR(IF($F$1&gt;=$BZ16,(IF($G$1&gt;=100,(IF(VLOOKUP($CA16,MDM!$E$9:$EW$28,MATCH(FZ$11,MDM!$E$4:$EW$4,0),0)&gt;0,VLOOKUP($CA16,MDM!$E$9:$EW$28,MATCH(FZ$11,MDM!$E$4:$EW$4,0),0),0)),0)),0),0)</f>
        <v>0</v>
      </c>
      <c r="DG16" s="712"/>
      <c r="DH16" s="712">
        <f>IFERROR(IF($F$1&gt;=$BZ16,(IF($G$1&gt;=100,(IF(VLOOKUP($CA16,MDM!$E$9:$EW$28,MATCH(GB$11,MDM!$E$4:$EW$4,0),0)&gt;0,VLOOKUP($CA16,MDM!$E$9:$EW$28,MATCH(GB$11,MDM!$E$4:$EW$4,0),0),0)),0)),0),0)</f>
        <v>0</v>
      </c>
      <c r="DI16" s="712"/>
      <c r="DJ16" s="712">
        <f>IFERROR(IF($F$1&gt;=$BZ16,(IF($G$1&gt;=100,(IF(VLOOKUP($CA16,MDM!$E$9:$EW$28,MATCH(GD$11,MDM!$E$4:$EW$4,0),0)&gt;0,VLOOKUP($CA16,MDM!$E$9:$EW$28,MATCH(GD$11,MDM!$E$4:$EW$4,0),0),0)),0)),0),0)</f>
        <v>0</v>
      </c>
      <c r="DK16" s="712"/>
      <c r="DL16" s="649">
        <f t="shared" si="18"/>
        <v>0</v>
      </c>
      <c r="DM16" s="649"/>
      <c r="DN16" s="649">
        <f t="shared" si="19"/>
        <v>0</v>
      </c>
      <c r="DO16" s="649"/>
      <c r="DP16" s="649">
        <f t="shared" si="20"/>
        <v>0</v>
      </c>
      <c r="DQ16" s="649"/>
      <c r="DR16" s="649">
        <f t="shared" si="21"/>
        <v>0</v>
      </c>
      <c r="DS16" s="649"/>
      <c r="DT16" s="712">
        <f>IFERROR(IF($F$1&gt;=$BZ16,(IF($G$1&gt;=100,VLOOKUP($CA16,MDM!$E$9:$EW$28,MATCH(GN$11,MDM!$E$4:$EW$4,0),0),0)),0),0)</f>
        <v>0</v>
      </c>
      <c r="DU16" s="712"/>
      <c r="DV16" s="712">
        <f>IFERROR(IF($F$1&gt;=$BZ16,(IF($G$1&gt;=100,VLOOKUP($CA16,MDM!$E$9:$EW$28,MATCH(GP$11,MDM!$E$4:$EW$4,0),0),0)),0),0)</f>
        <v>0</v>
      </c>
      <c r="DW16" s="712"/>
      <c r="DX16" s="712">
        <f>IFERROR(IF($F$1&gt;=$BZ16,(IF($G$1&gt;=100,VLOOKUP($CA16,MDM!$E$9:$EW$28,MATCH(GR$11,MDM!$E$4:$EW$4,0),0),0)),0),0)</f>
        <v>0</v>
      </c>
      <c r="DY16" s="712"/>
      <c r="DZ16" s="712">
        <f>IFERROR(IF($F$1&gt;=$BZ16,(IF($G$1&gt;=100,VLOOKUP($CA16,MDM!$E$9:$EW$28,MATCH(GT$11,MDM!$E$4:$EW$4,0),0),0)),0),0)</f>
        <v>0</v>
      </c>
      <c r="EA16" s="712"/>
      <c r="EB16" s="712">
        <f>IFERROR(IF($F$1&gt;=$BZ16,(IF($G$1&gt;=100,(IF(VLOOKUP($CA16,MDM!$E$9:$EW$28,MATCH(GV$11,MDM!$E$4:$EW$4,0),0)&lt;0,VLOOKUP($CA16,MDM!$E$9:$EW$28,MATCH(GV$11,MDM!$E$4:$EW$4,0),0)*(-1),0)),0)),0),0)</f>
        <v>0</v>
      </c>
      <c r="EC16" s="712"/>
      <c r="ED16" s="712">
        <f>IFERROR(IF($F$1&gt;=$BZ16,(IF($G$1&gt;=100,(IF(VLOOKUP($CA16,MDM!$E$9:$EW$28,MATCH(GX$11,MDM!$E$4:$EW$4,0),0)&lt;0,VLOOKUP($CA16,MDM!$E$9:$EW$28,MATCH(GX$11,MDM!$E$4:$EW$4,0),0)*(-1),0)),0)),0),0)</f>
        <v>0</v>
      </c>
      <c r="EE16" s="712"/>
      <c r="EF16" s="712">
        <f>IFERROR(IF($F$1&gt;=$BZ16,(IF($G$1&gt;=100,(IF(VLOOKUP($CA16,MDM!$E$9:$EW$28,MATCH(GZ$11,MDM!$E$4:$EW$4,0),0)&lt;0,VLOOKUP($CA16,MDM!$E$9:$EW$28,MATCH(GZ$11,MDM!$E$4:$EW$4,0),0)*(-1),0)),0)),0),0)</f>
        <v>0</v>
      </c>
      <c r="EG16" s="712"/>
      <c r="EH16" s="712">
        <f>IFERROR(IF($F$1&gt;=$BZ16,(IF($G$1&gt;=100,(IF(VLOOKUP($CA16,MDM!$E$9:$EW$28,MATCH(HB$11,MDM!$E$4:$EW$4,0),0)&lt;0,VLOOKUP($CA16,MDM!$E$9:$EW$28,MATCH(HB$11,MDM!$E$4:$EW$4,0),0)*(-1),0)),0)),0),0)</f>
        <v>0</v>
      </c>
      <c r="EI16" s="712"/>
      <c r="EJ16" s="649">
        <f t="shared" si="22"/>
        <v>0</v>
      </c>
      <c r="EK16" s="649"/>
      <c r="EL16" s="649">
        <f t="shared" si="23"/>
        <v>0</v>
      </c>
      <c r="EM16" s="649"/>
      <c r="EN16" s="649">
        <f t="shared" si="24"/>
        <v>0</v>
      </c>
      <c r="EO16" s="649"/>
      <c r="EP16" s="649">
        <f t="shared" si="25"/>
        <v>0</v>
      </c>
      <c r="EQ16" s="649"/>
      <c r="ER16" s="259">
        <f>IFERROR(IF($F$1&gt;=$BZ16,(IF($G$1&gt;=100,VLOOKUP($CA16,STUDENT!$B$7:$FZ$26,MATCH(HL$11,STUDENT!$B$2:$FZ$2,0),0),0)),0),0)</f>
        <v>0</v>
      </c>
      <c r="ES16" s="259">
        <f>IFERROR(IF($F$1&gt;=$BZ16,(IF($G$1&gt;=100,VLOOKUP($CA16,STUDENT!$B$7:$FZ$26,MATCH(HM$11,STUDENT!$B$2:$FZ$2,0),0),0)),0),0)</f>
        <v>0</v>
      </c>
      <c r="ET16" s="720" t="s">
        <v>74</v>
      </c>
      <c r="EU16" s="797" t="s">
        <v>40</v>
      </c>
      <c r="EV16" s="798"/>
      <c r="EW16" s="798"/>
      <c r="EX16" s="798"/>
      <c r="EY16" s="799"/>
      <c r="EZ16" s="732" t="s">
        <v>154</v>
      </c>
      <c r="FA16" s="733"/>
      <c r="FB16" s="733"/>
      <c r="FC16" s="733"/>
      <c r="FD16" s="733"/>
      <c r="FE16" s="734"/>
      <c r="FF16" s="732" t="s">
        <v>155</v>
      </c>
      <c r="FG16" s="733"/>
      <c r="FH16" s="733"/>
      <c r="FI16" s="733"/>
      <c r="FJ16" s="733"/>
      <c r="FK16" s="733"/>
      <c r="FL16" s="733"/>
      <c r="FM16" s="733"/>
      <c r="FN16" s="733"/>
      <c r="FO16" s="733"/>
      <c r="FP16" s="733"/>
      <c r="FQ16" s="733"/>
      <c r="FR16" s="733"/>
      <c r="FS16" s="733"/>
      <c r="FT16" s="733"/>
      <c r="FU16" s="733"/>
      <c r="FV16" s="733"/>
      <c r="FW16" s="733"/>
      <c r="FX16" s="733"/>
      <c r="FY16" s="733"/>
      <c r="FZ16" s="733"/>
      <c r="GA16" s="733"/>
      <c r="GB16" s="733"/>
      <c r="GC16" s="734"/>
      <c r="GD16" s="765" t="s">
        <v>157</v>
      </c>
      <c r="GE16" s="766"/>
      <c r="GF16" s="766"/>
      <c r="GG16" s="766"/>
      <c r="GH16" s="766"/>
      <c r="GI16" s="766"/>
      <c r="GJ16" s="766"/>
      <c r="GK16" s="766"/>
      <c r="GL16" s="767"/>
      <c r="GM16" s="765" t="s">
        <v>158</v>
      </c>
      <c r="GN16" s="766"/>
      <c r="GO16" s="766"/>
      <c r="GP16" s="766"/>
      <c r="GQ16" s="766"/>
      <c r="GR16" s="767"/>
      <c r="GS16" s="765" t="s">
        <v>159</v>
      </c>
      <c r="GT16" s="766"/>
      <c r="GU16" s="766"/>
      <c r="GV16" s="766"/>
      <c r="GW16" s="766"/>
      <c r="GX16" s="766"/>
      <c r="GY16" s="767"/>
      <c r="GZ16" s="765" t="s">
        <v>160</v>
      </c>
      <c r="HA16" s="766"/>
      <c r="HB16" s="767"/>
      <c r="HC16" s="774" t="s">
        <v>161</v>
      </c>
      <c r="HD16" s="775"/>
      <c r="HE16" s="776"/>
      <c r="HF16" s="765" t="s">
        <v>162</v>
      </c>
      <c r="HG16" s="766"/>
      <c r="HH16" s="767"/>
      <c r="HI16" s="774" t="s">
        <v>164</v>
      </c>
      <c r="HJ16" s="775"/>
      <c r="HK16" s="776"/>
      <c r="HL16" s="783" t="s">
        <v>163</v>
      </c>
      <c r="HM16" s="784"/>
    </row>
    <row r="17" spans="6:221" ht="45" customHeight="1">
      <c r="F17" s="258">
        <f>STUDENT!A14</f>
        <v>0</v>
      </c>
      <c r="G17" s="655">
        <f>STUDENT!B14</f>
        <v>0</v>
      </c>
      <c r="H17" s="656"/>
      <c r="I17" s="656"/>
      <c r="J17" s="656"/>
      <c r="K17" s="657"/>
      <c r="L17" s="714">
        <f>IFERROR(IF($F$1&gt;=$F17,(IF($G$1&gt;=100,VLOOKUP($G17,STUDENT!$B$7:$FZ$26,MATCH(EZ$11,STUDENT!$B$2:$FZ$2,0),0),0)),0),0)</f>
        <v>0</v>
      </c>
      <c r="M17" s="714"/>
      <c r="N17" s="714">
        <f>IFERROR(IF($F$1&gt;=$F17,(IF($G$1&gt;=100,VLOOKUP($G17,STUDENT!$B$7:$FZ$26,MATCH(FB$11,STUDENT!$B$2:$FZ$2,0),0),0)),0),0)</f>
        <v>0</v>
      </c>
      <c r="O17" s="714"/>
      <c r="P17" s="714">
        <f>IFERROR(IF($F$1&gt;=$F17,(IF($G$1&gt;=100,VLOOKUP($G17,STUDENT!$B$7:$FZ$26,MATCH(FD$11,STUDENT!$B$2:$FZ$2,0),0),0)),0),0)</f>
        <v>0</v>
      </c>
      <c r="Q17" s="714"/>
      <c r="R17" s="714">
        <f>IFERROR(IF($F$1&gt;=$F17,(IF($G$1&gt;=100,VLOOKUP($G17,STUDENT!$B$7:$FZ$26,MATCH(FF$11,STUDENT!$B$2:$FZ$2,0),0),0)),0),0)</f>
        <v>0</v>
      </c>
      <c r="S17" s="714"/>
      <c r="T17" s="649">
        <f>IFERROR(IF($F$1&gt;=$F17,(IF($G$1&gt;=100,VLOOKUP($G17,MDM!$E$9:$GT$28,MATCH(FH$11,MDM!$E$8:$GT$8,0),0),0)),0),0)</f>
        <v>0</v>
      </c>
      <c r="U17" s="649"/>
      <c r="V17" s="649">
        <f>IFERROR(IF($F$1&gt;=$F17,(IF($G$1&gt;=100,VLOOKUP($G17,MDM!$E$9:$GT$28,MATCH(FJ$11,MDM!$E$8:$GT$8,0),0),0)),0),0)</f>
        <v>0</v>
      </c>
      <c r="W17" s="649"/>
      <c r="X17" s="649">
        <f>IFERROR(IF($F$1&gt;=$F17,(IF($G$1&gt;=100,VLOOKUP($G17,MDM!$E$9:$GT$28,MATCH(FL$11,MDM!$E$8:$GT$8,0),0),0)),0),0)</f>
        <v>0</v>
      </c>
      <c r="Y17" s="649"/>
      <c r="Z17" s="649">
        <f>IFERROR(IF($F$1&gt;=$F17,(IF($G$1&gt;=100,VLOOKUP($G17,MDM!$E$9:$GT$28,MATCH(FN$11,MDM!$E$8:$GT$8,0),0),0)),0),0)</f>
        <v>0</v>
      </c>
      <c r="AA17" s="649"/>
      <c r="AB17" s="712">
        <f>IFERROR(IF($F$1&gt;=$F17,(IF($G$1&gt;=100,VLOOKUP($G17,MDM!$E$9:$EW$28,MATCH(FP$11,MDM!$E$4:$EW$4,0),0),0)),0),0)</f>
        <v>0</v>
      </c>
      <c r="AC17" s="712"/>
      <c r="AD17" s="712">
        <f>IFERROR(IF($F$1&gt;=$F17,(IF($G$1&gt;=100,VLOOKUP($G17,MDM!$E$9:$EW$28,MATCH(FR$11,MDM!$E$4:$EW$4,0),0),0)),0),0)</f>
        <v>0</v>
      </c>
      <c r="AE17" s="712"/>
      <c r="AF17" s="712">
        <f>IFERROR(IF($F$1&gt;=$F17,(IF($G$1&gt;=100,VLOOKUP($G17,MDM!$E$9:$EW$28,MATCH(FT$11,MDM!$E$4:$EW$4,0),0),0)),0),0)</f>
        <v>0</v>
      </c>
      <c r="AG17" s="712"/>
      <c r="AH17" s="712">
        <f>IFERROR(IF($F$1&gt;=$F17,(IF($G$1&gt;=100,VLOOKUP($G17,MDM!$E$9:$EW$28,MATCH(FV$11,MDM!$E$4:$EW$4,0),0),0)),0),0)</f>
        <v>0</v>
      </c>
      <c r="AI17" s="712"/>
      <c r="AJ17" s="712">
        <f>IFERROR(IF($F$1&gt;=$F17,(IF($G$1&gt;=100,(IF(VLOOKUP($G17,MDM!$E$9:$EW$28,MATCH(FX$11,MDM!$E$4:$EW$4,0),0)&gt;0,VLOOKUP($G17,MDM!$E$9:$EW$28,MATCH(FX$11,MDM!$E$4:$EW$4,0),0),0)),0)),0),0)</f>
        <v>0</v>
      </c>
      <c r="AK17" s="712"/>
      <c r="AL17" s="712">
        <f>IFERROR(IF($F$1&gt;=$F17,(IF($G$1&gt;=100,(IF(VLOOKUP($G17,MDM!$E$9:$EW$28,MATCH(FZ$11,MDM!$E$4:$EW$4,0),0)&gt;0,VLOOKUP($G17,MDM!$E$9:$EW$28,MATCH(FZ$11,MDM!$E$4:$EW$4,0),0),0)),0)),0),0)</f>
        <v>0</v>
      </c>
      <c r="AM17" s="712"/>
      <c r="AN17" s="712">
        <f>IFERROR(IF($F$1&gt;=$F17,(IF($G$1&gt;=100,(IF(VLOOKUP($G17,MDM!$E$9:$EW$28,MATCH(GB$11,MDM!$E$4:$EW$4,0),0)&gt;0,VLOOKUP($G17,MDM!$E$9:$EW$28,MATCH(GB$11,MDM!$E$4:$EW$4,0),0),0)),0)),0),0)</f>
        <v>0</v>
      </c>
      <c r="AO17" s="712"/>
      <c r="AP17" s="712">
        <f>IFERROR(IF($F$1&gt;=$F17,(IF($G$1&gt;=100,(IF(VLOOKUP($G17,MDM!$E$9:$EW$28,MATCH(GD$11,MDM!$E$4:$EW$4,0),0)&gt;0,VLOOKUP($G17,MDM!$E$9:$EW$28,MATCH(GD$11,MDM!$E$4:$EW$4,0),0),0)),0)),0),0)</f>
        <v>0</v>
      </c>
      <c r="AQ17" s="712"/>
      <c r="AR17" s="649">
        <f t="shared" si="49"/>
        <v>0</v>
      </c>
      <c r="AS17" s="649"/>
      <c r="AT17" s="649">
        <f t="shared" si="12"/>
        <v>0</v>
      </c>
      <c r="AU17" s="649"/>
      <c r="AV17" s="649">
        <f t="shared" si="13"/>
        <v>0</v>
      </c>
      <c r="AW17" s="649"/>
      <c r="AX17" s="649">
        <f t="shared" si="14"/>
        <v>0</v>
      </c>
      <c r="AY17" s="649"/>
      <c r="AZ17" s="712">
        <f>IFERROR(IF($F$1&gt;=$F17,(IF($G$1&gt;=100,VLOOKUP($G17,MDM!$E$9:$EW$28,MATCH(GN$11,MDM!$E$4:$EW$4,0),0),0)),0),0)</f>
        <v>0</v>
      </c>
      <c r="BA17" s="712"/>
      <c r="BB17" s="712">
        <f>IFERROR(IF($F$1&gt;=$F17,(IF($G$1&gt;=100,VLOOKUP($G17,MDM!$E$9:$EW$28,MATCH(GP$11,MDM!$E$4:$EW$4,0),0),0)),0),0)</f>
        <v>0</v>
      </c>
      <c r="BC17" s="712"/>
      <c r="BD17" s="712">
        <f>IFERROR(IF($F$1&gt;=$F17,(IF($G$1&gt;=100,VLOOKUP($G17,MDM!$E$9:$EW$28,MATCH(GR$11,MDM!$E$4:$EW$4,0),0),0)),0),0)</f>
        <v>0</v>
      </c>
      <c r="BE17" s="712"/>
      <c r="BF17" s="712">
        <f>IFERROR(IF($F$1&gt;=$F17,(IF($G$1&gt;=100,VLOOKUP($G17,MDM!$E$9:$EW$28,MATCH(GT$11,MDM!$E$4:$EW$4,0),0),0)),0),0)</f>
        <v>0</v>
      </c>
      <c r="BG17" s="712"/>
      <c r="BH17" s="712">
        <f>IFERROR(IF($F$1&gt;=$F17,(IF($G$1&gt;=100,(IF(VLOOKUP($G17,MDM!$E$9:$EW$28,MATCH(GV$11,MDM!$E$4:$EW$4,0),0)&lt;0,VLOOKUP($G17,MDM!$E$9:$EW$28,MATCH(GV$11,MDM!$E$4:$EW$4,0),0)*(-1),0)),0)),0),0)</f>
        <v>0</v>
      </c>
      <c r="BI17" s="712"/>
      <c r="BJ17" s="712">
        <f>IFERROR(IF($F$1&gt;=$F17,(IF($G$1&gt;=100,(IF(VLOOKUP($G17,MDM!$E$9:$EW$28,MATCH(GX$11,MDM!$E$4:$EW$4,0),0)&lt;0,VLOOKUP($G17,MDM!$E$9:$EW$28,MATCH(GX$11,MDM!$E$4:$EW$4,0),0)*(-1),0)),0)),0),0)</f>
        <v>0</v>
      </c>
      <c r="BK17" s="712"/>
      <c r="BL17" s="712">
        <f>IFERROR(IF($F$1&gt;=$F17,(IF($G$1&gt;=100,(IF(VLOOKUP($G17,MDM!$E$9:$EW$28,MATCH(GZ$11,MDM!$E$4:$EW$4,0),0)&lt;0,VLOOKUP($G17,MDM!$E$9:$EW$28,MATCH(GZ$11,MDM!$E$4:$EW$4,0),0)*(-1),0)),0)),0),0)</f>
        <v>0</v>
      </c>
      <c r="BM17" s="712"/>
      <c r="BN17" s="712">
        <f>IFERROR(IF($F$1&gt;=$F17,(IF($G$1&gt;=100,(IF(VLOOKUP($G17,MDM!$E$9:$EW$28,MATCH(HB$11,MDM!$E$4:$EW$4,0),0)&lt;0,VLOOKUP($G17,MDM!$E$9:$EW$28,MATCH(HB$11,MDM!$E$4:$EW$4,0),0)*(-1),0)),0)),0),0)</f>
        <v>0</v>
      </c>
      <c r="BO17" s="712"/>
      <c r="BP17" s="649">
        <f t="shared" si="50"/>
        <v>0</v>
      </c>
      <c r="BQ17" s="649"/>
      <c r="BR17" s="649">
        <f t="shared" si="15"/>
        <v>0</v>
      </c>
      <c r="BS17" s="649"/>
      <c r="BT17" s="649">
        <f t="shared" si="16"/>
        <v>0</v>
      </c>
      <c r="BU17" s="649"/>
      <c r="BV17" s="649">
        <f t="shared" si="17"/>
        <v>0</v>
      </c>
      <c r="BW17" s="649"/>
      <c r="BX17" s="259">
        <f>IFERROR(IF($F$1&gt;=$F17,(IF($G$1&gt;=100,VLOOKUP($G17,STUDENT!$B$7:$FZ$26,MATCH(HL$11,STUDENT!$B$2:$FZ$2,0),0),0)),0),0)</f>
        <v>0</v>
      </c>
      <c r="BY17" s="259">
        <f>IFERROR(IF($F$1&gt;=$F17,(IF($G$1&gt;=100,VLOOKUP($G17,STUDENT!$B$7:$FZ$26,MATCH(HM$11,STUDENT!$B$2:$FZ$2,0),0),0)),0),0)</f>
        <v>0</v>
      </c>
      <c r="BZ17" s="258">
        <f>STUDENT!A24</f>
        <v>0</v>
      </c>
      <c r="CA17" s="655">
        <f>STUDENT!B24</f>
        <v>0</v>
      </c>
      <c r="CB17" s="656"/>
      <c r="CC17" s="656"/>
      <c r="CD17" s="656"/>
      <c r="CE17" s="657"/>
      <c r="CF17" s="714">
        <f>IFERROR(IF($F$1&gt;=$BZ17,(IF($G$1&gt;=100,VLOOKUP($CA17,STUDENT!$B$7:$FZ$26,MATCH(EZ$11,STUDENT!$B$2:$FZ$2,0),0),0)),0),0)</f>
        <v>0</v>
      </c>
      <c r="CG17" s="714"/>
      <c r="CH17" s="714">
        <f>IFERROR(IF($F$1&gt;=$BZ17,(IF($G$1&gt;=100,VLOOKUP($CA17,STUDENT!$B$7:$FZ$26,MATCH(FB$11,STUDENT!$B$2:$FZ$2,0),0),0)),0),0)</f>
        <v>0</v>
      </c>
      <c r="CI17" s="714"/>
      <c r="CJ17" s="714">
        <f>IFERROR(IF($F$1&gt;=$BZ17,(IF($G$1&gt;=100,VLOOKUP($CA17,STUDENT!$B$7:$FZ$26,MATCH(FD$11,STUDENT!$B$2:$FZ$2,0),0),0)),0),0)</f>
        <v>0</v>
      </c>
      <c r="CK17" s="714"/>
      <c r="CL17" s="714">
        <f>IFERROR(IF($F$1&gt;=$BZ17,(IF($G$1&gt;=100,VLOOKUP($CA17,STUDENT!$B$7:$FZ$26,MATCH(FF$11,STUDENT!$B$2:$FZ$2,0),0),0)),0),0)</f>
        <v>0</v>
      </c>
      <c r="CM17" s="714"/>
      <c r="CN17" s="649">
        <f>IFERROR(IF($F$1&gt;=$BZ17,(IF($G$1&gt;=100,VLOOKUP($CA17,MDM!$E$9:$GT$28,MATCH(FH$11,MDM!$E$8:$GT$8,0),0),0)),0),0)</f>
        <v>0</v>
      </c>
      <c r="CO17" s="649"/>
      <c r="CP17" s="649">
        <f>IFERROR(IF($F$1&gt;=$BZ17,(IF($G$1&gt;=100,VLOOKUP($CA17,MDM!$E$9:$GT$28,MATCH(FJ$11,MDM!$E$8:$GT$8,0),0),0)),0),0)</f>
        <v>0</v>
      </c>
      <c r="CQ17" s="649"/>
      <c r="CR17" s="649">
        <f>IFERROR(IF($F$1&gt;=$BZ17,(IF($G$1&gt;=100,VLOOKUP($CA17,MDM!$E$9:$GT$28,MATCH(FL$11,MDM!$E$8:$GT$8,0),0),0)),0),0)</f>
        <v>0</v>
      </c>
      <c r="CS17" s="649"/>
      <c r="CT17" s="649">
        <f>IFERROR(IF($F$1&gt;=$BZ17,(IF($G$1&gt;=100,VLOOKUP($CA17,MDM!$E$9:$GT$28,MATCH(FN$11,MDM!$E$8:$GT$8,0),0),0)),0),0)</f>
        <v>0</v>
      </c>
      <c r="CU17" s="649"/>
      <c r="CV17" s="712">
        <f>IFERROR(IF($F$1&gt;=$BZ17,(IF($G$1&gt;=100,VLOOKUP($CA17,MDM!$E$9:$EW$28,MATCH(FP$11,MDM!$E$4:$EW$4,0),0),0)),0),0)</f>
        <v>0</v>
      </c>
      <c r="CW17" s="712"/>
      <c r="CX17" s="712">
        <f>IFERROR(IF($F$1&gt;=$BZ17,(IF($G$1&gt;=100,VLOOKUP($CA17,MDM!$E$9:$EW$28,MATCH(FR$11,MDM!$E$4:$EW$4,0),0),0)),0),0)</f>
        <v>0</v>
      </c>
      <c r="CY17" s="712"/>
      <c r="CZ17" s="712">
        <f>IFERROR(IF($F$1&gt;=$BZ17,(IF($G$1&gt;=100,VLOOKUP($CA17,MDM!$E$9:$EW$28,MATCH(FT$11,MDM!$E$4:$EW$4,0),0),0)),0),0)</f>
        <v>0</v>
      </c>
      <c r="DA17" s="712"/>
      <c r="DB17" s="712">
        <f>IFERROR(IF($F$1&gt;=$BZ17,(IF($G$1&gt;=100,VLOOKUP($CA17,MDM!$E$9:$EW$28,MATCH(FV$11,MDM!$E$4:$EW$4,0),0),0)),0),0)</f>
        <v>0</v>
      </c>
      <c r="DC17" s="712"/>
      <c r="DD17" s="712">
        <f>IFERROR(IF($F$1&gt;=$BZ17,(IF($G$1&gt;=100,(IF(VLOOKUP($CA17,MDM!$E$9:$EW$28,MATCH(FX$11,MDM!$E$4:$EW$4,0),0)&gt;0,VLOOKUP($CA17,MDM!$E$9:$EW$28,MATCH(FX$11,MDM!$E$4:$EW$4,0),0),0)),0)),0),0)</f>
        <v>0</v>
      </c>
      <c r="DE17" s="712"/>
      <c r="DF17" s="712">
        <f>IFERROR(IF($F$1&gt;=$BZ17,(IF($G$1&gt;=100,(IF(VLOOKUP($CA17,MDM!$E$9:$EW$28,MATCH(FZ$11,MDM!$E$4:$EW$4,0),0)&gt;0,VLOOKUP($CA17,MDM!$E$9:$EW$28,MATCH(FZ$11,MDM!$E$4:$EW$4,0),0),0)),0)),0),0)</f>
        <v>0</v>
      </c>
      <c r="DG17" s="712"/>
      <c r="DH17" s="712">
        <f>IFERROR(IF($F$1&gt;=$BZ17,(IF($G$1&gt;=100,(IF(VLOOKUP($CA17,MDM!$E$9:$EW$28,MATCH(GB$11,MDM!$E$4:$EW$4,0),0)&gt;0,VLOOKUP($CA17,MDM!$E$9:$EW$28,MATCH(GB$11,MDM!$E$4:$EW$4,0),0),0)),0)),0),0)</f>
        <v>0</v>
      </c>
      <c r="DI17" s="712"/>
      <c r="DJ17" s="712">
        <f>IFERROR(IF($F$1&gt;=$BZ17,(IF($G$1&gt;=100,(IF(VLOOKUP($CA17,MDM!$E$9:$EW$28,MATCH(GD$11,MDM!$E$4:$EW$4,0),0)&gt;0,VLOOKUP($CA17,MDM!$E$9:$EW$28,MATCH(GD$11,MDM!$E$4:$EW$4,0),0),0)),0)),0),0)</f>
        <v>0</v>
      </c>
      <c r="DK17" s="712"/>
      <c r="DL17" s="649">
        <f t="shared" si="18"/>
        <v>0</v>
      </c>
      <c r="DM17" s="649"/>
      <c r="DN17" s="649">
        <f t="shared" si="19"/>
        <v>0</v>
      </c>
      <c r="DO17" s="649"/>
      <c r="DP17" s="649">
        <f t="shared" si="20"/>
        <v>0</v>
      </c>
      <c r="DQ17" s="649"/>
      <c r="DR17" s="649">
        <f t="shared" si="21"/>
        <v>0</v>
      </c>
      <c r="DS17" s="649"/>
      <c r="DT17" s="712">
        <f>IFERROR(IF($F$1&gt;=$BZ17,(IF($G$1&gt;=100,VLOOKUP($CA17,MDM!$E$9:$EW$28,MATCH(GN$11,MDM!$E$4:$EW$4,0),0),0)),0),0)</f>
        <v>0</v>
      </c>
      <c r="DU17" s="712"/>
      <c r="DV17" s="712">
        <f>IFERROR(IF($F$1&gt;=$BZ17,(IF($G$1&gt;=100,VLOOKUP($CA17,MDM!$E$9:$EW$28,MATCH(GP$11,MDM!$E$4:$EW$4,0),0),0)),0),0)</f>
        <v>0</v>
      </c>
      <c r="DW17" s="712"/>
      <c r="DX17" s="712">
        <f>IFERROR(IF($F$1&gt;=$BZ17,(IF($G$1&gt;=100,VLOOKUP($CA17,MDM!$E$9:$EW$28,MATCH(GR$11,MDM!$E$4:$EW$4,0),0),0)),0),0)</f>
        <v>0</v>
      </c>
      <c r="DY17" s="712"/>
      <c r="DZ17" s="712">
        <f>IFERROR(IF($F$1&gt;=$BZ17,(IF($G$1&gt;=100,VLOOKUP($CA17,MDM!$E$9:$EW$28,MATCH(GT$11,MDM!$E$4:$EW$4,0),0),0)),0),0)</f>
        <v>0</v>
      </c>
      <c r="EA17" s="712"/>
      <c r="EB17" s="712">
        <f>IFERROR(IF($F$1&gt;=$BZ17,(IF($G$1&gt;=100,(IF(VLOOKUP($CA17,MDM!$E$9:$EW$28,MATCH(GV$11,MDM!$E$4:$EW$4,0),0)&lt;0,VLOOKUP($CA17,MDM!$E$9:$EW$28,MATCH(GV$11,MDM!$E$4:$EW$4,0),0)*(-1),0)),0)),0),0)</f>
        <v>0</v>
      </c>
      <c r="EC17" s="712"/>
      <c r="ED17" s="712">
        <f>IFERROR(IF($F$1&gt;=$BZ17,(IF($G$1&gt;=100,(IF(VLOOKUP($CA17,MDM!$E$9:$EW$28,MATCH(GX$11,MDM!$E$4:$EW$4,0),0)&lt;0,VLOOKUP($CA17,MDM!$E$9:$EW$28,MATCH(GX$11,MDM!$E$4:$EW$4,0),0)*(-1),0)),0)),0),0)</f>
        <v>0</v>
      </c>
      <c r="EE17" s="712"/>
      <c r="EF17" s="712">
        <f>IFERROR(IF($F$1&gt;=$BZ17,(IF($G$1&gt;=100,(IF(VLOOKUP($CA17,MDM!$E$9:$EW$28,MATCH(GZ$11,MDM!$E$4:$EW$4,0),0)&lt;0,VLOOKUP($CA17,MDM!$E$9:$EW$28,MATCH(GZ$11,MDM!$E$4:$EW$4,0),0)*(-1),0)),0)),0),0)</f>
        <v>0</v>
      </c>
      <c r="EG17" s="712"/>
      <c r="EH17" s="712">
        <f>IFERROR(IF($F$1&gt;=$BZ17,(IF($G$1&gt;=100,(IF(VLOOKUP($CA17,MDM!$E$9:$EW$28,MATCH(HB$11,MDM!$E$4:$EW$4,0),0)&lt;0,VLOOKUP($CA17,MDM!$E$9:$EW$28,MATCH(HB$11,MDM!$E$4:$EW$4,0),0)*(-1),0)),0)),0),0)</f>
        <v>0</v>
      </c>
      <c r="EI17" s="712"/>
      <c r="EJ17" s="649">
        <f t="shared" si="22"/>
        <v>0</v>
      </c>
      <c r="EK17" s="649"/>
      <c r="EL17" s="649">
        <f t="shared" si="23"/>
        <v>0</v>
      </c>
      <c r="EM17" s="649"/>
      <c r="EN17" s="649">
        <f t="shared" si="24"/>
        <v>0</v>
      </c>
      <c r="EO17" s="649"/>
      <c r="EP17" s="649">
        <f t="shared" si="25"/>
        <v>0</v>
      </c>
      <c r="EQ17" s="649"/>
      <c r="ER17" s="259">
        <f>IFERROR(IF($F$1&gt;=$BZ17,(IF($G$1&gt;=100,VLOOKUP($CA17,STUDENT!$B$7:$FZ$26,MATCH(HL$11,STUDENT!$B$2:$FZ$2,0),0),0)),0),0)</f>
        <v>0</v>
      </c>
      <c r="ES17" s="259">
        <f>IFERROR(IF($F$1&gt;=$BZ17,(IF($G$1&gt;=100,VLOOKUP($CA17,STUDENT!$B$7:$FZ$26,MATCH(HM$11,STUDENT!$B$2:$FZ$2,0),0),0)),0),0)</f>
        <v>0</v>
      </c>
      <c r="ET17" s="721"/>
      <c r="EU17" s="800"/>
      <c r="EV17" s="801"/>
      <c r="EW17" s="801"/>
      <c r="EX17" s="801"/>
      <c r="EY17" s="802"/>
      <c r="EZ17" s="783" t="s">
        <v>95</v>
      </c>
      <c r="FA17" s="789"/>
      <c r="FB17" s="784"/>
      <c r="FC17" s="791" t="s">
        <v>82</v>
      </c>
      <c r="FD17" s="792"/>
      <c r="FE17" s="793"/>
      <c r="FF17" s="324" t="s">
        <v>63</v>
      </c>
      <c r="FG17" s="325"/>
      <c r="FH17" s="325"/>
      <c r="FI17" s="325"/>
      <c r="FJ17" s="325"/>
      <c r="FK17" s="326"/>
      <c r="FL17" s="324" t="s">
        <v>156</v>
      </c>
      <c r="FM17" s="325"/>
      <c r="FN17" s="325"/>
      <c r="FO17" s="325"/>
      <c r="FP17" s="325"/>
      <c r="FQ17" s="326"/>
      <c r="FR17" s="324" t="s">
        <v>68</v>
      </c>
      <c r="FS17" s="325"/>
      <c r="FT17" s="325"/>
      <c r="FU17" s="325"/>
      <c r="FV17" s="325"/>
      <c r="FW17" s="326"/>
      <c r="FX17" s="324" t="s">
        <v>67</v>
      </c>
      <c r="FY17" s="325"/>
      <c r="FZ17" s="325"/>
      <c r="GA17" s="325"/>
      <c r="GB17" s="325"/>
      <c r="GC17" s="326"/>
      <c r="GD17" s="771"/>
      <c r="GE17" s="772"/>
      <c r="GF17" s="772"/>
      <c r="GG17" s="772"/>
      <c r="GH17" s="772"/>
      <c r="GI17" s="772"/>
      <c r="GJ17" s="772"/>
      <c r="GK17" s="772"/>
      <c r="GL17" s="773"/>
      <c r="GM17" s="771"/>
      <c r="GN17" s="772"/>
      <c r="GO17" s="772"/>
      <c r="GP17" s="772"/>
      <c r="GQ17" s="772"/>
      <c r="GR17" s="773"/>
      <c r="GS17" s="768"/>
      <c r="GT17" s="769"/>
      <c r="GU17" s="769"/>
      <c r="GV17" s="769"/>
      <c r="GW17" s="769"/>
      <c r="GX17" s="769"/>
      <c r="GY17" s="770"/>
      <c r="GZ17" s="768"/>
      <c r="HA17" s="769"/>
      <c r="HB17" s="770"/>
      <c r="HC17" s="777"/>
      <c r="HD17" s="778"/>
      <c r="HE17" s="779"/>
      <c r="HF17" s="768"/>
      <c r="HG17" s="769"/>
      <c r="HH17" s="770"/>
      <c r="HI17" s="777"/>
      <c r="HJ17" s="778"/>
      <c r="HK17" s="779"/>
      <c r="HL17" s="785"/>
      <c r="HM17" s="786"/>
    </row>
    <row r="18" spans="6:221" ht="45" customHeight="1">
      <c r="F18" s="258">
        <f>STUDENT!A15</f>
        <v>0</v>
      </c>
      <c r="G18" s="655">
        <f>STUDENT!B15</f>
        <v>0</v>
      </c>
      <c r="H18" s="656"/>
      <c r="I18" s="656"/>
      <c r="J18" s="656"/>
      <c r="K18" s="657"/>
      <c r="L18" s="714">
        <f>IFERROR(IF($F$1&gt;=$F18,(IF($G$1&gt;=100,VLOOKUP($G18,STUDENT!$B$7:$FZ$26,MATCH(EZ$11,STUDENT!$B$2:$FZ$2,0),0),0)),0),0)</f>
        <v>0</v>
      </c>
      <c r="M18" s="714"/>
      <c r="N18" s="714">
        <f>IFERROR(IF($F$1&gt;=$F18,(IF($G$1&gt;=100,VLOOKUP($G18,STUDENT!$B$7:$FZ$26,MATCH(FB$11,STUDENT!$B$2:$FZ$2,0),0),0)),0),0)</f>
        <v>0</v>
      </c>
      <c r="O18" s="714"/>
      <c r="P18" s="714">
        <f>IFERROR(IF($F$1&gt;=$F18,(IF($G$1&gt;=100,VLOOKUP($G18,STUDENT!$B$7:$FZ$26,MATCH(FD$11,STUDENT!$B$2:$FZ$2,0),0),0)),0),0)</f>
        <v>0</v>
      </c>
      <c r="Q18" s="714"/>
      <c r="R18" s="714">
        <f>IFERROR(IF($F$1&gt;=$F18,(IF($G$1&gt;=100,VLOOKUP($G18,STUDENT!$B$7:$FZ$26,MATCH(FF$11,STUDENT!$B$2:$FZ$2,0),0),0)),0),0)</f>
        <v>0</v>
      </c>
      <c r="S18" s="714"/>
      <c r="T18" s="649">
        <f>IFERROR(IF($F$1&gt;=$F18,(IF($G$1&gt;=100,VLOOKUP($G18,MDM!$E$9:$GT$28,MATCH(FH$11,MDM!$E$8:$GT$8,0),0),0)),0),0)</f>
        <v>0</v>
      </c>
      <c r="U18" s="649"/>
      <c r="V18" s="649">
        <f>IFERROR(IF($F$1&gt;=$F18,(IF($G$1&gt;=100,VLOOKUP($G18,MDM!$E$9:$GT$28,MATCH(FJ$11,MDM!$E$8:$GT$8,0),0),0)),0),0)</f>
        <v>0</v>
      </c>
      <c r="W18" s="649"/>
      <c r="X18" s="649">
        <f>IFERROR(IF($F$1&gt;=$F18,(IF($G$1&gt;=100,VLOOKUP($G18,MDM!$E$9:$GT$28,MATCH(FL$11,MDM!$E$8:$GT$8,0),0),0)),0),0)</f>
        <v>0</v>
      </c>
      <c r="Y18" s="649"/>
      <c r="Z18" s="649">
        <f>IFERROR(IF($F$1&gt;=$F18,(IF($G$1&gt;=100,VLOOKUP($G18,MDM!$E$9:$GT$28,MATCH(FN$11,MDM!$E$8:$GT$8,0),0),0)),0),0)</f>
        <v>0</v>
      </c>
      <c r="AA18" s="649"/>
      <c r="AB18" s="712">
        <f>IFERROR(IF($F$1&gt;=$F18,(IF($G$1&gt;=100,VLOOKUP($G18,MDM!$E$9:$EW$28,MATCH(FP$11,MDM!$E$4:$EW$4,0),0),0)),0),0)</f>
        <v>0</v>
      </c>
      <c r="AC18" s="712"/>
      <c r="AD18" s="712">
        <f>IFERROR(IF($F$1&gt;=$F18,(IF($G$1&gt;=100,VLOOKUP($G18,MDM!$E$9:$EW$28,MATCH(FR$11,MDM!$E$4:$EW$4,0),0),0)),0),0)</f>
        <v>0</v>
      </c>
      <c r="AE18" s="712"/>
      <c r="AF18" s="712">
        <f>IFERROR(IF($F$1&gt;=$F18,(IF($G$1&gt;=100,VLOOKUP($G18,MDM!$E$9:$EW$28,MATCH(FT$11,MDM!$E$4:$EW$4,0),0),0)),0),0)</f>
        <v>0</v>
      </c>
      <c r="AG18" s="712"/>
      <c r="AH18" s="712">
        <f>IFERROR(IF($F$1&gt;=$F18,(IF($G$1&gt;=100,VLOOKUP($G18,MDM!$E$9:$EW$28,MATCH(FV$11,MDM!$E$4:$EW$4,0),0),0)),0),0)</f>
        <v>0</v>
      </c>
      <c r="AI18" s="712"/>
      <c r="AJ18" s="712">
        <f>IFERROR(IF($F$1&gt;=$F18,(IF($G$1&gt;=100,(IF(VLOOKUP($G18,MDM!$E$9:$EW$28,MATCH(FX$11,MDM!$E$4:$EW$4,0),0)&gt;0,VLOOKUP($G18,MDM!$E$9:$EW$28,MATCH(FX$11,MDM!$E$4:$EW$4,0),0),0)),0)),0),0)</f>
        <v>0</v>
      </c>
      <c r="AK18" s="712"/>
      <c r="AL18" s="712">
        <f>IFERROR(IF($F$1&gt;=$F18,(IF($G$1&gt;=100,(IF(VLOOKUP($G18,MDM!$E$9:$EW$28,MATCH(FZ$11,MDM!$E$4:$EW$4,0),0)&gt;0,VLOOKUP($G18,MDM!$E$9:$EW$28,MATCH(FZ$11,MDM!$E$4:$EW$4,0),0),0)),0)),0),0)</f>
        <v>0</v>
      </c>
      <c r="AM18" s="712"/>
      <c r="AN18" s="712">
        <f>IFERROR(IF($F$1&gt;=$F18,(IF($G$1&gt;=100,(IF(VLOOKUP($G18,MDM!$E$9:$EW$28,MATCH(GB$11,MDM!$E$4:$EW$4,0),0)&gt;0,VLOOKUP($G18,MDM!$E$9:$EW$28,MATCH(GB$11,MDM!$E$4:$EW$4,0),0),0)),0)),0),0)</f>
        <v>0</v>
      </c>
      <c r="AO18" s="712"/>
      <c r="AP18" s="712">
        <f>IFERROR(IF($F$1&gt;=$F18,(IF($G$1&gt;=100,(IF(VLOOKUP($G18,MDM!$E$9:$EW$28,MATCH(GD$11,MDM!$E$4:$EW$4,0),0)&gt;0,VLOOKUP($G18,MDM!$E$9:$EW$28,MATCH(GD$11,MDM!$E$4:$EW$4,0),0),0)),0)),0),0)</f>
        <v>0</v>
      </c>
      <c r="AQ18" s="712"/>
      <c r="AR18" s="649">
        <f t="shared" si="49"/>
        <v>0</v>
      </c>
      <c r="AS18" s="649"/>
      <c r="AT18" s="649">
        <f t="shared" si="12"/>
        <v>0</v>
      </c>
      <c r="AU18" s="649"/>
      <c r="AV18" s="649">
        <f t="shared" si="13"/>
        <v>0</v>
      </c>
      <c r="AW18" s="649"/>
      <c r="AX18" s="649">
        <f t="shared" si="14"/>
        <v>0</v>
      </c>
      <c r="AY18" s="649"/>
      <c r="AZ18" s="712">
        <f>IFERROR(IF($F$1&gt;=$F18,(IF($G$1&gt;=100,VLOOKUP($G18,MDM!$E$9:$EW$28,MATCH(GN$11,MDM!$E$4:$EW$4,0),0),0)),0),0)</f>
        <v>0</v>
      </c>
      <c r="BA18" s="712"/>
      <c r="BB18" s="712">
        <f>IFERROR(IF($F$1&gt;=$F18,(IF($G$1&gt;=100,VLOOKUP($G18,MDM!$E$9:$EW$28,MATCH(GP$11,MDM!$E$4:$EW$4,0),0),0)),0),0)</f>
        <v>0</v>
      </c>
      <c r="BC18" s="712"/>
      <c r="BD18" s="712">
        <f>IFERROR(IF($F$1&gt;=$F18,(IF($G$1&gt;=100,VLOOKUP($G18,MDM!$E$9:$EW$28,MATCH(GR$11,MDM!$E$4:$EW$4,0),0),0)),0),0)</f>
        <v>0</v>
      </c>
      <c r="BE18" s="712"/>
      <c r="BF18" s="712">
        <f>IFERROR(IF($F$1&gt;=$F18,(IF($G$1&gt;=100,VLOOKUP($G18,MDM!$E$9:$EW$28,MATCH(GT$11,MDM!$E$4:$EW$4,0),0),0)),0),0)</f>
        <v>0</v>
      </c>
      <c r="BG18" s="712"/>
      <c r="BH18" s="712">
        <f>IFERROR(IF($F$1&gt;=$F18,(IF($G$1&gt;=100,(IF(VLOOKUP($G18,MDM!$E$9:$EW$28,MATCH(GV$11,MDM!$E$4:$EW$4,0),0)&lt;0,VLOOKUP($G18,MDM!$E$9:$EW$28,MATCH(GV$11,MDM!$E$4:$EW$4,0),0)*(-1),0)),0)),0),0)</f>
        <v>0</v>
      </c>
      <c r="BI18" s="712"/>
      <c r="BJ18" s="712">
        <f>IFERROR(IF($F$1&gt;=$F18,(IF($G$1&gt;=100,(IF(VLOOKUP($G18,MDM!$E$9:$EW$28,MATCH(GX$11,MDM!$E$4:$EW$4,0),0)&lt;0,VLOOKUP($G18,MDM!$E$9:$EW$28,MATCH(GX$11,MDM!$E$4:$EW$4,0),0)*(-1),0)),0)),0),0)</f>
        <v>0</v>
      </c>
      <c r="BK18" s="712"/>
      <c r="BL18" s="712">
        <f>IFERROR(IF($F$1&gt;=$F18,(IF($G$1&gt;=100,(IF(VLOOKUP($G18,MDM!$E$9:$EW$28,MATCH(GZ$11,MDM!$E$4:$EW$4,0),0)&lt;0,VLOOKUP($G18,MDM!$E$9:$EW$28,MATCH(GZ$11,MDM!$E$4:$EW$4,0),0)*(-1),0)),0)),0),0)</f>
        <v>0</v>
      </c>
      <c r="BM18" s="712"/>
      <c r="BN18" s="712">
        <f>IFERROR(IF($F$1&gt;=$F18,(IF($G$1&gt;=100,(IF(VLOOKUP($G18,MDM!$E$9:$EW$28,MATCH(HB$11,MDM!$E$4:$EW$4,0),0)&lt;0,VLOOKUP($G18,MDM!$E$9:$EW$28,MATCH(HB$11,MDM!$E$4:$EW$4,0),0)*(-1),0)),0)),0),0)</f>
        <v>0</v>
      </c>
      <c r="BO18" s="712"/>
      <c r="BP18" s="649">
        <f t="shared" si="50"/>
        <v>0</v>
      </c>
      <c r="BQ18" s="649"/>
      <c r="BR18" s="649">
        <f t="shared" si="15"/>
        <v>0</v>
      </c>
      <c r="BS18" s="649"/>
      <c r="BT18" s="649">
        <f t="shared" si="16"/>
        <v>0</v>
      </c>
      <c r="BU18" s="649"/>
      <c r="BV18" s="649">
        <f t="shared" si="17"/>
        <v>0</v>
      </c>
      <c r="BW18" s="649"/>
      <c r="BX18" s="259">
        <f>IFERROR(IF($F$1&gt;=$F18,(IF($G$1&gt;=100,VLOOKUP($G18,STUDENT!$B$7:$FZ$26,MATCH(HL$11,STUDENT!$B$2:$FZ$2,0),0),0)),0),0)</f>
        <v>0</v>
      </c>
      <c r="BY18" s="259">
        <f>IFERROR(IF($F$1&gt;=$F18,(IF($G$1&gt;=100,VLOOKUP($G18,STUDENT!$B$7:$FZ$26,MATCH(HM$11,STUDENT!$B$2:$FZ$2,0),0),0)),0),0)</f>
        <v>0</v>
      </c>
      <c r="BZ18" s="258">
        <f>STUDENT!A25</f>
        <v>0</v>
      </c>
      <c r="CA18" s="655">
        <f>STUDENT!B25</f>
        <v>0</v>
      </c>
      <c r="CB18" s="656"/>
      <c r="CC18" s="656"/>
      <c r="CD18" s="656"/>
      <c r="CE18" s="657"/>
      <c r="CF18" s="714">
        <f>IFERROR(IF($F$1&gt;=$BZ18,(IF($G$1&gt;=100,VLOOKUP($CA18,STUDENT!$B$7:$FZ$26,MATCH(EZ$11,STUDENT!$B$2:$FZ$2,0),0),0)),0),0)</f>
        <v>0</v>
      </c>
      <c r="CG18" s="714"/>
      <c r="CH18" s="714">
        <f>IFERROR(IF($F$1&gt;=$BZ18,(IF($G$1&gt;=100,VLOOKUP($CA18,STUDENT!$B$7:$FZ$26,MATCH(FB$11,STUDENT!$B$2:$FZ$2,0),0),0)),0),0)</f>
        <v>0</v>
      </c>
      <c r="CI18" s="714"/>
      <c r="CJ18" s="714">
        <f>IFERROR(IF($F$1&gt;=$BZ18,(IF($G$1&gt;=100,VLOOKUP($CA18,STUDENT!$B$7:$FZ$26,MATCH(FD$11,STUDENT!$B$2:$FZ$2,0),0),0)),0),0)</f>
        <v>0</v>
      </c>
      <c r="CK18" s="714"/>
      <c r="CL18" s="714">
        <f>IFERROR(IF($F$1&gt;=$BZ18,(IF($G$1&gt;=100,VLOOKUP($CA18,STUDENT!$B$7:$FZ$26,MATCH(FF$11,STUDENT!$B$2:$FZ$2,0),0),0)),0),0)</f>
        <v>0</v>
      </c>
      <c r="CM18" s="714"/>
      <c r="CN18" s="649">
        <f>IFERROR(IF($F$1&gt;=$BZ18,(IF($G$1&gt;=100,VLOOKUP($CA18,MDM!$E$9:$GT$28,MATCH(FH$11,MDM!$E$8:$GT$8,0),0),0)),0),0)</f>
        <v>0</v>
      </c>
      <c r="CO18" s="649"/>
      <c r="CP18" s="649">
        <f>IFERROR(IF($F$1&gt;=$BZ18,(IF($G$1&gt;=100,VLOOKUP($CA18,MDM!$E$9:$GT$28,MATCH(FJ$11,MDM!$E$8:$GT$8,0),0),0)),0),0)</f>
        <v>0</v>
      </c>
      <c r="CQ18" s="649"/>
      <c r="CR18" s="649">
        <f>IFERROR(IF($F$1&gt;=$BZ18,(IF($G$1&gt;=100,VLOOKUP($CA18,MDM!$E$9:$GT$28,MATCH(FL$11,MDM!$E$8:$GT$8,0),0),0)),0),0)</f>
        <v>0</v>
      </c>
      <c r="CS18" s="649"/>
      <c r="CT18" s="649">
        <f>IFERROR(IF($F$1&gt;=$BZ18,(IF($G$1&gt;=100,VLOOKUP($CA18,MDM!$E$9:$GT$28,MATCH(FN$11,MDM!$E$8:$GT$8,0),0),0)),0),0)</f>
        <v>0</v>
      </c>
      <c r="CU18" s="649"/>
      <c r="CV18" s="712">
        <f>IFERROR(IF($F$1&gt;=$BZ18,(IF($G$1&gt;=100,VLOOKUP($CA18,MDM!$E$9:$EW$28,MATCH(FP$11,MDM!$E$4:$EW$4,0),0),0)),0),0)</f>
        <v>0</v>
      </c>
      <c r="CW18" s="712"/>
      <c r="CX18" s="712">
        <f>IFERROR(IF($F$1&gt;=$BZ18,(IF($G$1&gt;=100,VLOOKUP($CA18,MDM!$E$9:$EW$28,MATCH(FR$11,MDM!$E$4:$EW$4,0),0),0)),0),0)</f>
        <v>0</v>
      </c>
      <c r="CY18" s="712"/>
      <c r="CZ18" s="712">
        <f>IFERROR(IF($F$1&gt;=$BZ18,(IF($G$1&gt;=100,VLOOKUP($CA18,MDM!$E$9:$EW$28,MATCH(FT$11,MDM!$E$4:$EW$4,0),0),0)),0),0)</f>
        <v>0</v>
      </c>
      <c r="DA18" s="712"/>
      <c r="DB18" s="712">
        <f>IFERROR(IF($F$1&gt;=$BZ18,(IF($G$1&gt;=100,VLOOKUP($CA18,MDM!$E$9:$EW$28,MATCH(FV$11,MDM!$E$4:$EW$4,0),0),0)),0),0)</f>
        <v>0</v>
      </c>
      <c r="DC18" s="712"/>
      <c r="DD18" s="712">
        <f>IFERROR(IF($F$1&gt;=$BZ18,(IF($G$1&gt;=100,(IF(VLOOKUP($CA18,MDM!$E$9:$EW$28,MATCH(FX$11,MDM!$E$4:$EW$4,0),0)&gt;0,VLOOKUP($CA18,MDM!$E$9:$EW$28,MATCH(FX$11,MDM!$E$4:$EW$4,0),0),0)),0)),0),0)</f>
        <v>0</v>
      </c>
      <c r="DE18" s="712"/>
      <c r="DF18" s="712">
        <f>IFERROR(IF($F$1&gt;=$BZ18,(IF($G$1&gt;=100,(IF(VLOOKUP($CA18,MDM!$E$9:$EW$28,MATCH(FZ$11,MDM!$E$4:$EW$4,0),0)&gt;0,VLOOKUP($CA18,MDM!$E$9:$EW$28,MATCH(FZ$11,MDM!$E$4:$EW$4,0),0),0)),0)),0),0)</f>
        <v>0</v>
      </c>
      <c r="DG18" s="712"/>
      <c r="DH18" s="712">
        <f>IFERROR(IF($F$1&gt;=$BZ18,(IF($G$1&gt;=100,(IF(VLOOKUP($CA18,MDM!$E$9:$EW$28,MATCH(GB$11,MDM!$E$4:$EW$4,0),0)&gt;0,VLOOKUP($CA18,MDM!$E$9:$EW$28,MATCH(GB$11,MDM!$E$4:$EW$4,0),0),0)),0)),0),0)</f>
        <v>0</v>
      </c>
      <c r="DI18" s="712"/>
      <c r="DJ18" s="712">
        <f>IFERROR(IF($F$1&gt;=$BZ18,(IF($G$1&gt;=100,(IF(VLOOKUP($CA18,MDM!$E$9:$EW$28,MATCH(GD$11,MDM!$E$4:$EW$4,0),0)&gt;0,VLOOKUP($CA18,MDM!$E$9:$EW$28,MATCH(GD$11,MDM!$E$4:$EW$4,0),0),0)),0)),0),0)</f>
        <v>0</v>
      </c>
      <c r="DK18" s="712"/>
      <c r="DL18" s="649">
        <f t="shared" si="18"/>
        <v>0</v>
      </c>
      <c r="DM18" s="649"/>
      <c r="DN18" s="649">
        <f t="shared" si="19"/>
        <v>0</v>
      </c>
      <c r="DO18" s="649"/>
      <c r="DP18" s="649">
        <f t="shared" si="20"/>
        <v>0</v>
      </c>
      <c r="DQ18" s="649"/>
      <c r="DR18" s="649">
        <f t="shared" si="21"/>
        <v>0</v>
      </c>
      <c r="DS18" s="649"/>
      <c r="DT18" s="712">
        <f>IFERROR(IF($F$1&gt;=$BZ18,(IF($G$1&gt;=100,VLOOKUP($CA18,MDM!$E$9:$EW$28,MATCH(GN$11,MDM!$E$4:$EW$4,0),0),0)),0),0)</f>
        <v>0</v>
      </c>
      <c r="DU18" s="712"/>
      <c r="DV18" s="712">
        <f>IFERROR(IF($F$1&gt;=$BZ18,(IF($G$1&gt;=100,VLOOKUP($CA18,MDM!$E$9:$EW$28,MATCH(GP$11,MDM!$E$4:$EW$4,0),0),0)),0),0)</f>
        <v>0</v>
      </c>
      <c r="DW18" s="712"/>
      <c r="DX18" s="712">
        <f>IFERROR(IF($F$1&gt;=$BZ18,(IF($G$1&gt;=100,VLOOKUP($CA18,MDM!$E$9:$EW$28,MATCH(GR$11,MDM!$E$4:$EW$4,0),0),0)),0),0)</f>
        <v>0</v>
      </c>
      <c r="DY18" s="712"/>
      <c r="DZ18" s="712">
        <f>IFERROR(IF($F$1&gt;=$BZ18,(IF($G$1&gt;=100,VLOOKUP($CA18,MDM!$E$9:$EW$28,MATCH(GT$11,MDM!$E$4:$EW$4,0),0),0)),0),0)</f>
        <v>0</v>
      </c>
      <c r="EA18" s="712"/>
      <c r="EB18" s="712">
        <f>IFERROR(IF($F$1&gt;=$BZ18,(IF($G$1&gt;=100,(IF(VLOOKUP($CA18,MDM!$E$9:$EW$28,MATCH(GV$11,MDM!$E$4:$EW$4,0),0)&lt;0,VLOOKUP($CA18,MDM!$E$9:$EW$28,MATCH(GV$11,MDM!$E$4:$EW$4,0),0)*(-1),0)),0)),0),0)</f>
        <v>0</v>
      </c>
      <c r="EC18" s="712"/>
      <c r="ED18" s="712">
        <f>IFERROR(IF($F$1&gt;=$BZ18,(IF($G$1&gt;=100,(IF(VLOOKUP($CA18,MDM!$E$9:$EW$28,MATCH(GX$11,MDM!$E$4:$EW$4,0),0)&lt;0,VLOOKUP($CA18,MDM!$E$9:$EW$28,MATCH(GX$11,MDM!$E$4:$EW$4,0),0)*(-1),0)),0)),0),0)</f>
        <v>0</v>
      </c>
      <c r="EE18" s="712"/>
      <c r="EF18" s="712">
        <f>IFERROR(IF($F$1&gt;=$BZ18,(IF($G$1&gt;=100,(IF(VLOOKUP($CA18,MDM!$E$9:$EW$28,MATCH(GZ$11,MDM!$E$4:$EW$4,0),0)&lt;0,VLOOKUP($CA18,MDM!$E$9:$EW$28,MATCH(GZ$11,MDM!$E$4:$EW$4,0),0)*(-1),0)),0)),0),0)</f>
        <v>0</v>
      </c>
      <c r="EG18" s="712"/>
      <c r="EH18" s="712">
        <f>IFERROR(IF($F$1&gt;=$BZ18,(IF($G$1&gt;=100,(IF(VLOOKUP($CA18,MDM!$E$9:$EW$28,MATCH(HB$11,MDM!$E$4:$EW$4,0),0)&lt;0,VLOOKUP($CA18,MDM!$E$9:$EW$28,MATCH(HB$11,MDM!$E$4:$EW$4,0),0)*(-1),0)),0)),0),0)</f>
        <v>0</v>
      </c>
      <c r="EI18" s="712"/>
      <c r="EJ18" s="649">
        <f t="shared" si="22"/>
        <v>0</v>
      </c>
      <c r="EK18" s="649"/>
      <c r="EL18" s="649">
        <f t="shared" si="23"/>
        <v>0</v>
      </c>
      <c r="EM18" s="649"/>
      <c r="EN18" s="649">
        <f t="shared" si="24"/>
        <v>0</v>
      </c>
      <c r="EO18" s="649"/>
      <c r="EP18" s="649">
        <f t="shared" si="25"/>
        <v>0</v>
      </c>
      <c r="EQ18" s="649"/>
      <c r="ER18" s="259">
        <f>IFERROR(IF($F$1&gt;=$BZ18,(IF($G$1&gt;=100,VLOOKUP($CA18,STUDENT!$B$7:$FZ$26,MATCH(HL$11,STUDENT!$B$2:$FZ$2,0),0),0)),0),0)</f>
        <v>0</v>
      </c>
      <c r="ES18" s="259">
        <f>IFERROR(IF($F$1&gt;=$BZ18,(IF($G$1&gt;=100,VLOOKUP($CA18,STUDENT!$B$7:$FZ$26,MATCH(HM$11,STUDENT!$B$2:$FZ$2,0),0),0)),0),0)</f>
        <v>0</v>
      </c>
      <c r="ET18" s="722"/>
      <c r="EU18" s="803"/>
      <c r="EV18" s="804"/>
      <c r="EW18" s="804"/>
      <c r="EX18" s="804"/>
      <c r="EY18" s="805"/>
      <c r="EZ18" s="787"/>
      <c r="FA18" s="790"/>
      <c r="FB18" s="788"/>
      <c r="FC18" s="794"/>
      <c r="FD18" s="795"/>
      <c r="FE18" s="796"/>
      <c r="FF18" s="732" t="s">
        <v>64</v>
      </c>
      <c r="FG18" s="733"/>
      <c r="FH18" s="734"/>
      <c r="FI18" s="732" t="s">
        <v>65</v>
      </c>
      <c r="FJ18" s="733"/>
      <c r="FK18" s="734"/>
      <c r="FL18" s="732" t="s">
        <v>64</v>
      </c>
      <c r="FM18" s="733"/>
      <c r="FN18" s="734"/>
      <c r="FO18" s="732" t="s">
        <v>65</v>
      </c>
      <c r="FP18" s="733"/>
      <c r="FQ18" s="734"/>
      <c r="FR18" s="732" t="s">
        <v>64</v>
      </c>
      <c r="FS18" s="733"/>
      <c r="FT18" s="734"/>
      <c r="FU18" s="732" t="s">
        <v>65</v>
      </c>
      <c r="FV18" s="733"/>
      <c r="FW18" s="734"/>
      <c r="FX18" s="732" t="s">
        <v>64</v>
      </c>
      <c r="FY18" s="733"/>
      <c r="FZ18" s="734"/>
      <c r="GA18" s="732" t="s">
        <v>65</v>
      </c>
      <c r="GB18" s="733"/>
      <c r="GC18" s="734"/>
      <c r="GD18" s="732" t="s">
        <v>69</v>
      </c>
      <c r="GE18" s="733"/>
      <c r="GF18" s="734"/>
      <c r="GG18" s="732" t="s">
        <v>70</v>
      </c>
      <c r="GH18" s="733"/>
      <c r="GI18" s="734"/>
      <c r="GJ18" s="732" t="s">
        <v>71</v>
      </c>
      <c r="GK18" s="733"/>
      <c r="GL18" s="734"/>
      <c r="GM18" s="732" t="s">
        <v>57</v>
      </c>
      <c r="GN18" s="733"/>
      <c r="GO18" s="734"/>
      <c r="GP18" s="732" t="s">
        <v>58</v>
      </c>
      <c r="GQ18" s="733"/>
      <c r="GR18" s="734"/>
      <c r="GS18" s="771"/>
      <c r="GT18" s="772"/>
      <c r="GU18" s="772"/>
      <c r="GV18" s="772"/>
      <c r="GW18" s="772"/>
      <c r="GX18" s="772"/>
      <c r="GY18" s="773"/>
      <c r="GZ18" s="771"/>
      <c r="HA18" s="772"/>
      <c r="HB18" s="773"/>
      <c r="HC18" s="780"/>
      <c r="HD18" s="781"/>
      <c r="HE18" s="782"/>
      <c r="HF18" s="771"/>
      <c r="HG18" s="772"/>
      <c r="HH18" s="773"/>
      <c r="HI18" s="780"/>
      <c r="HJ18" s="781"/>
      <c r="HK18" s="782"/>
      <c r="HL18" s="787"/>
      <c r="HM18" s="788"/>
    </row>
    <row r="19" spans="6:221" ht="45" customHeight="1">
      <c r="F19" s="258">
        <f>STUDENT!A16</f>
        <v>0</v>
      </c>
      <c r="G19" s="655">
        <f>STUDENT!B16</f>
        <v>0</v>
      </c>
      <c r="H19" s="656"/>
      <c r="I19" s="656"/>
      <c r="J19" s="656"/>
      <c r="K19" s="657"/>
      <c r="L19" s="714">
        <f>IFERROR(IF($F$1&gt;=$F19,(IF($G$1&gt;=100,VLOOKUP($G19,STUDENT!$B$7:$FZ$26,MATCH(EZ$11,STUDENT!$B$2:$FZ$2,0),0),0)),0),0)</f>
        <v>0</v>
      </c>
      <c r="M19" s="714"/>
      <c r="N19" s="714">
        <f>IFERROR(IF($F$1&gt;=$F19,(IF($G$1&gt;=100,VLOOKUP($G19,STUDENT!$B$7:$FZ$26,MATCH(FB$11,STUDENT!$B$2:$FZ$2,0),0),0)),0),0)</f>
        <v>0</v>
      </c>
      <c r="O19" s="714"/>
      <c r="P19" s="714">
        <f>IFERROR(IF($F$1&gt;=$F19,(IF($G$1&gt;=100,VLOOKUP($G19,STUDENT!$B$7:$FZ$26,MATCH(FD$11,STUDENT!$B$2:$FZ$2,0),0),0)),0),0)</f>
        <v>0</v>
      </c>
      <c r="Q19" s="714"/>
      <c r="R19" s="714">
        <f>IFERROR(IF($F$1&gt;=$F19,(IF($G$1&gt;=100,VLOOKUP($G19,STUDENT!$B$7:$FZ$26,MATCH(FF$11,STUDENT!$B$2:$FZ$2,0),0),0)),0),0)</f>
        <v>0</v>
      </c>
      <c r="S19" s="714"/>
      <c r="T19" s="649">
        <f>IFERROR(IF($F$1&gt;=$F19,(IF($G$1&gt;=100,VLOOKUP($G19,MDM!$E$9:$GT$28,MATCH(FH$11,MDM!$E$8:$GT$8,0),0),0)),0),0)</f>
        <v>0</v>
      </c>
      <c r="U19" s="649"/>
      <c r="V19" s="649">
        <f>IFERROR(IF($F$1&gt;=$F19,(IF($G$1&gt;=100,VLOOKUP($G19,MDM!$E$9:$GT$28,MATCH(FJ$11,MDM!$E$8:$GT$8,0),0),0)),0),0)</f>
        <v>0</v>
      </c>
      <c r="W19" s="649"/>
      <c r="X19" s="649">
        <f>IFERROR(IF($F$1&gt;=$F19,(IF($G$1&gt;=100,VLOOKUP($G19,MDM!$E$9:$GT$28,MATCH(FL$11,MDM!$E$8:$GT$8,0),0),0)),0),0)</f>
        <v>0</v>
      </c>
      <c r="Y19" s="649"/>
      <c r="Z19" s="649">
        <f>IFERROR(IF($F$1&gt;=$F19,(IF($G$1&gt;=100,VLOOKUP($G19,MDM!$E$9:$GT$28,MATCH(FN$11,MDM!$E$8:$GT$8,0),0),0)),0),0)</f>
        <v>0</v>
      </c>
      <c r="AA19" s="649"/>
      <c r="AB19" s="712">
        <f>IFERROR(IF($F$1&gt;=$F19,(IF($G$1&gt;=100,VLOOKUP($G19,MDM!$E$9:$EW$28,MATCH(FP$11,MDM!$E$4:$EW$4,0),0),0)),0),0)</f>
        <v>0</v>
      </c>
      <c r="AC19" s="712"/>
      <c r="AD19" s="712">
        <f>IFERROR(IF($F$1&gt;=$F19,(IF($G$1&gt;=100,VLOOKUP($G19,MDM!$E$9:$EW$28,MATCH(FR$11,MDM!$E$4:$EW$4,0),0),0)),0),0)</f>
        <v>0</v>
      </c>
      <c r="AE19" s="712"/>
      <c r="AF19" s="712">
        <f>IFERROR(IF($F$1&gt;=$F19,(IF($G$1&gt;=100,VLOOKUP($G19,MDM!$E$9:$EW$28,MATCH(FT$11,MDM!$E$4:$EW$4,0),0),0)),0),0)</f>
        <v>0</v>
      </c>
      <c r="AG19" s="712"/>
      <c r="AH19" s="712">
        <f>IFERROR(IF($F$1&gt;=$F19,(IF($G$1&gt;=100,VLOOKUP($G19,MDM!$E$9:$EW$28,MATCH(FV$11,MDM!$E$4:$EW$4,0),0),0)),0),0)</f>
        <v>0</v>
      </c>
      <c r="AI19" s="712"/>
      <c r="AJ19" s="712">
        <f>IFERROR(IF($F$1&gt;=$F19,(IF($G$1&gt;=100,(IF(VLOOKUP($G19,MDM!$E$9:$EW$28,MATCH(FX$11,MDM!$E$4:$EW$4,0),0)&gt;0,VLOOKUP($G19,MDM!$E$9:$EW$28,MATCH(FX$11,MDM!$E$4:$EW$4,0),0),0)),0)),0),0)</f>
        <v>0</v>
      </c>
      <c r="AK19" s="712"/>
      <c r="AL19" s="712">
        <f>IFERROR(IF($F$1&gt;=$F19,(IF($G$1&gt;=100,(IF(VLOOKUP($G19,MDM!$E$9:$EW$28,MATCH(FZ$11,MDM!$E$4:$EW$4,0),0)&gt;0,VLOOKUP($G19,MDM!$E$9:$EW$28,MATCH(FZ$11,MDM!$E$4:$EW$4,0),0),0)),0)),0),0)</f>
        <v>0</v>
      </c>
      <c r="AM19" s="712"/>
      <c r="AN19" s="712">
        <f>IFERROR(IF($F$1&gt;=$F19,(IF($G$1&gt;=100,(IF(VLOOKUP($G19,MDM!$E$9:$EW$28,MATCH(GB$11,MDM!$E$4:$EW$4,0),0)&gt;0,VLOOKUP($G19,MDM!$E$9:$EW$28,MATCH(GB$11,MDM!$E$4:$EW$4,0),0),0)),0)),0),0)</f>
        <v>0</v>
      </c>
      <c r="AO19" s="712"/>
      <c r="AP19" s="712">
        <f>IFERROR(IF($F$1&gt;=$F19,(IF($G$1&gt;=100,(IF(VLOOKUP($G19,MDM!$E$9:$EW$28,MATCH(GD$11,MDM!$E$4:$EW$4,0),0)&gt;0,VLOOKUP($G19,MDM!$E$9:$EW$28,MATCH(GD$11,MDM!$E$4:$EW$4,0),0),0)),0)),0),0)</f>
        <v>0</v>
      </c>
      <c r="AQ19" s="712"/>
      <c r="AR19" s="649">
        <f t="shared" si="49"/>
        <v>0</v>
      </c>
      <c r="AS19" s="649"/>
      <c r="AT19" s="649">
        <f t="shared" si="12"/>
        <v>0</v>
      </c>
      <c r="AU19" s="649"/>
      <c r="AV19" s="649">
        <f t="shared" si="13"/>
        <v>0</v>
      </c>
      <c r="AW19" s="649"/>
      <c r="AX19" s="649">
        <f t="shared" si="14"/>
        <v>0</v>
      </c>
      <c r="AY19" s="649"/>
      <c r="AZ19" s="712">
        <f>IFERROR(IF($F$1&gt;=$F19,(IF($G$1&gt;=100,VLOOKUP($G19,MDM!$E$9:$EW$28,MATCH(GN$11,MDM!$E$4:$EW$4,0),0),0)),0),0)</f>
        <v>0</v>
      </c>
      <c r="BA19" s="712"/>
      <c r="BB19" s="712">
        <f>IFERROR(IF($F$1&gt;=$F19,(IF($G$1&gt;=100,VLOOKUP($G19,MDM!$E$9:$EW$28,MATCH(GP$11,MDM!$E$4:$EW$4,0),0),0)),0),0)</f>
        <v>0</v>
      </c>
      <c r="BC19" s="712"/>
      <c r="BD19" s="712">
        <f>IFERROR(IF($F$1&gt;=$F19,(IF($G$1&gt;=100,VLOOKUP($G19,MDM!$E$9:$EW$28,MATCH(GR$11,MDM!$E$4:$EW$4,0),0),0)),0),0)</f>
        <v>0</v>
      </c>
      <c r="BE19" s="712"/>
      <c r="BF19" s="712">
        <f>IFERROR(IF($F$1&gt;=$F19,(IF($G$1&gt;=100,VLOOKUP($G19,MDM!$E$9:$EW$28,MATCH(GT$11,MDM!$E$4:$EW$4,0),0),0)),0),0)</f>
        <v>0</v>
      </c>
      <c r="BG19" s="712"/>
      <c r="BH19" s="712">
        <f>IFERROR(IF($F$1&gt;=$F19,(IF($G$1&gt;=100,(IF(VLOOKUP($G19,MDM!$E$9:$EW$28,MATCH(GV$11,MDM!$E$4:$EW$4,0),0)&lt;0,VLOOKUP($G19,MDM!$E$9:$EW$28,MATCH(GV$11,MDM!$E$4:$EW$4,0),0)*(-1),0)),0)),0),0)</f>
        <v>0</v>
      </c>
      <c r="BI19" s="712"/>
      <c r="BJ19" s="712">
        <f>IFERROR(IF($F$1&gt;=$F19,(IF($G$1&gt;=100,(IF(VLOOKUP($G19,MDM!$E$9:$EW$28,MATCH(GX$11,MDM!$E$4:$EW$4,0),0)&lt;0,VLOOKUP($G19,MDM!$E$9:$EW$28,MATCH(GX$11,MDM!$E$4:$EW$4,0),0)*(-1),0)),0)),0),0)</f>
        <v>0</v>
      </c>
      <c r="BK19" s="712"/>
      <c r="BL19" s="712">
        <f>IFERROR(IF($F$1&gt;=$F19,(IF($G$1&gt;=100,(IF(VLOOKUP($G19,MDM!$E$9:$EW$28,MATCH(GZ$11,MDM!$E$4:$EW$4,0),0)&lt;0,VLOOKUP($G19,MDM!$E$9:$EW$28,MATCH(GZ$11,MDM!$E$4:$EW$4,0),0)*(-1),0)),0)),0),0)</f>
        <v>0</v>
      </c>
      <c r="BM19" s="712"/>
      <c r="BN19" s="712">
        <f>IFERROR(IF($F$1&gt;=$F19,(IF($G$1&gt;=100,(IF(VLOOKUP($G19,MDM!$E$9:$EW$28,MATCH(HB$11,MDM!$E$4:$EW$4,0),0)&lt;0,VLOOKUP($G19,MDM!$E$9:$EW$28,MATCH(HB$11,MDM!$E$4:$EW$4,0),0)*(-1),0)),0)),0),0)</f>
        <v>0</v>
      </c>
      <c r="BO19" s="712"/>
      <c r="BP19" s="649">
        <f t="shared" si="50"/>
        <v>0</v>
      </c>
      <c r="BQ19" s="649"/>
      <c r="BR19" s="649">
        <f t="shared" si="15"/>
        <v>0</v>
      </c>
      <c r="BS19" s="649"/>
      <c r="BT19" s="649">
        <f t="shared" si="16"/>
        <v>0</v>
      </c>
      <c r="BU19" s="649"/>
      <c r="BV19" s="649">
        <f t="shared" si="17"/>
        <v>0</v>
      </c>
      <c r="BW19" s="649"/>
      <c r="BX19" s="259">
        <f>IFERROR(IF($F$1&gt;=$F19,(IF($G$1&gt;=100,VLOOKUP($G19,STUDENT!$B$7:$FZ$26,MATCH(HL$11,STUDENT!$B$2:$FZ$2,0),0),0)),0),0)</f>
        <v>0</v>
      </c>
      <c r="BY19" s="259">
        <f>IFERROR(IF($F$1&gt;=$F19,(IF($G$1&gt;=100,VLOOKUP($G19,STUDENT!$B$7:$FZ$26,MATCH(HM$11,STUDENT!$B$2:$FZ$2,0),0),0)),0),0)</f>
        <v>0</v>
      </c>
      <c r="BZ19" s="258">
        <f>STUDENT!A26</f>
        <v>0</v>
      </c>
      <c r="CA19" s="655">
        <f>STUDENT!B26</f>
        <v>0</v>
      </c>
      <c r="CB19" s="656"/>
      <c r="CC19" s="656"/>
      <c r="CD19" s="656"/>
      <c r="CE19" s="657"/>
      <c r="CF19" s="714">
        <f>IFERROR(IF($F$1&gt;=$BZ19,(IF($G$1&gt;=100,VLOOKUP($CA19,STUDENT!$B$7:$FZ$26,MATCH(EZ$11,STUDENT!$B$2:$FZ$2,0),0),0)),0),0)</f>
        <v>0</v>
      </c>
      <c r="CG19" s="714"/>
      <c r="CH19" s="714">
        <f>IFERROR(IF($F$1&gt;=$BZ19,(IF($G$1&gt;=100,VLOOKUP($CA19,STUDENT!$B$7:$FZ$26,MATCH(FB$11,STUDENT!$B$2:$FZ$2,0),0),0)),0),0)</f>
        <v>0</v>
      </c>
      <c r="CI19" s="714"/>
      <c r="CJ19" s="714">
        <f>IFERROR(IF($F$1&gt;=$BZ19,(IF($G$1&gt;=100,VLOOKUP($CA19,STUDENT!$B$7:$FZ$26,MATCH(FD$11,STUDENT!$B$2:$FZ$2,0),0),0)),0),0)</f>
        <v>0</v>
      </c>
      <c r="CK19" s="714"/>
      <c r="CL19" s="714">
        <f>IFERROR(IF($F$1&gt;=$BZ19,(IF($G$1&gt;=100,VLOOKUP($CA19,STUDENT!$B$7:$FZ$26,MATCH(FF$11,STUDENT!$B$2:$FZ$2,0),0),0)),0),0)</f>
        <v>0</v>
      </c>
      <c r="CM19" s="714"/>
      <c r="CN19" s="649">
        <f>IFERROR(IF($F$1&gt;=$BZ19,(IF($G$1&gt;=100,VLOOKUP($CA19,MDM!$E$9:$GT$28,MATCH(FH$11,MDM!$E$8:$GT$8,0),0),0)),0),0)</f>
        <v>0</v>
      </c>
      <c r="CO19" s="649"/>
      <c r="CP19" s="649">
        <f>IFERROR(IF($F$1&gt;=$BZ19,(IF($G$1&gt;=100,VLOOKUP($CA19,MDM!$E$9:$GT$28,MATCH(FJ$11,MDM!$E$8:$GT$8,0),0),0)),0),0)</f>
        <v>0</v>
      </c>
      <c r="CQ19" s="649"/>
      <c r="CR19" s="649">
        <f>IFERROR(IF($F$1&gt;=$BZ19,(IF($G$1&gt;=100,VLOOKUP($CA19,MDM!$E$9:$GT$28,MATCH(FL$11,MDM!$E$8:$GT$8,0),0),0)),0),0)</f>
        <v>0</v>
      </c>
      <c r="CS19" s="649"/>
      <c r="CT19" s="649">
        <f>IFERROR(IF($F$1&gt;=$BZ19,(IF($G$1&gt;=100,VLOOKUP($CA19,MDM!$E$9:$GT$28,MATCH(FN$11,MDM!$E$8:$GT$8,0),0),0)),0),0)</f>
        <v>0</v>
      </c>
      <c r="CU19" s="649"/>
      <c r="CV19" s="712">
        <f>IFERROR(IF($F$1&gt;=$BZ19,(IF($G$1&gt;=100,VLOOKUP($CA19,MDM!$E$9:$EW$28,MATCH(FP$11,MDM!$E$4:$EW$4,0),0),0)),0),0)</f>
        <v>0</v>
      </c>
      <c r="CW19" s="712"/>
      <c r="CX19" s="712">
        <f>IFERROR(IF($F$1&gt;=$BZ19,(IF($G$1&gt;=100,VLOOKUP($CA19,MDM!$E$9:$EW$28,MATCH(FR$11,MDM!$E$4:$EW$4,0),0),0)),0),0)</f>
        <v>0</v>
      </c>
      <c r="CY19" s="712"/>
      <c r="CZ19" s="712">
        <f>IFERROR(IF($F$1&gt;=$BZ19,(IF($G$1&gt;=100,VLOOKUP($CA19,MDM!$E$9:$EW$28,MATCH(FT$11,MDM!$E$4:$EW$4,0),0),0)),0),0)</f>
        <v>0</v>
      </c>
      <c r="DA19" s="712"/>
      <c r="DB19" s="712">
        <f>IFERROR(IF($F$1&gt;=$BZ19,(IF($G$1&gt;=100,VLOOKUP($CA19,MDM!$E$9:$EW$28,MATCH(FV$11,MDM!$E$4:$EW$4,0),0),0)),0),0)</f>
        <v>0</v>
      </c>
      <c r="DC19" s="712"/>
      <c r="DD19" s="712">
        <f>IFERROR(IF($F$1&gt;=$BZ19,(IF($G$1&gt;=100,(IF(VLOOKUP($CA19,MDM!$E$9:$EW$28,MATCH(FX$11,MDM!$E$4:$EW$4,0),0)&gt;0,VLOOKUP($CA19,MDM!$E$9:$EW$28,MATCH(FX$11,MDM!$E$4:$EW$4,0),0),0)),0)),0),0)</f>
        <v>0</v>
      </c>
      <c r="DE19" s="712"/>
      <c r="DF19" s="712">
        <f>IFERROR(IF($F$1&gt;=$BZ19,(IF($G$1&gt;=100,(IF(VLOOKUP($CA19,MDM!$E$9:$EW$28,MATCH(FZ$11,MDM!$E$4:$EW$4,0),0)&gt;0,VLOOKUP($CA19,MDM!$E$9:$EW$28,MATCH(FZ$11,MDM!$E$4:$EW$4,0),0),0)),0)),0),0)</f>
        <v>0</v>
      </c>
      <c r="DG19" s="712"/>
      <c r="DH19" s="712">
        <f>IFERROR(IF($F$1&gt;=$BZ19,(IF($G$1&gt;=100,(IF(VLOOKUP($CA19,MDM!$E$9:$EW$28,MATCH(GB$11,MDM!$E$4:$EW$4,0),0)&gt;0,VLOOKUP($CA19,MDM!$E$9:$EW$28,MATCH(GB$11,MDM!$E$4:$EW$4,0),0),0)),0)),0),0)</f>
        <v>0</v>
      </c>
      <c r="DI19" s="712"/>
      <c r="DJ19" s="712">
        <f>IFERROR(IF($F$1&gt;=$BZ19,(IF($G$1&gt;=100,(IF(VLOOKUP($CA19,MDM!$E$9:$EW$28,MATCH(GD$11,MDM!$E$4:$EW$4,0),0)&gt;0,VLOOKUP($CA19,MDM!$E$9:$EW$28,MATCH(GD$11,MDM!$E$4:$EW$4,0),0),0)),0)),0),0)</f>
        <v>0</v>
      </c>
      <c r="DK19" s="712"/>
      <c r="DL19" s="649">
        <f t="shared" si="18"/>
        <v>0</v>
      </c>
      <c r="DM19" s="649"/>
      <c r="DN19" s="649">
        <f t="shared" si="19"/>
        <v>0</v>
      </c>
      <c r="DO19" s="649"/>
      <c r="DP19" s="649">
        <f t="shared" si="20"/>
        <v>0</v>
      </c>
      <c r="DQ19" s="649"/>
      <c r="DR19" s="649">
        <f t="shared" si="21"/>
        <v>0</v>
      </c>
      <c r="DS19" s="649"/>
      <c r="DT19" s="712">
        <f>IFERROR(IF($F$1&gt;=$BZ19,(IF($G$1&gt;=100,VLOOKUP($CA19,MDM!$E$9:$EW$28,MATCH(GN$11,MDM!$E$4:$EW$4,0),0),0)),0),0)</f>
        <v>0</v>
      </c>
      <c r="DU19" s="712"/>
      <c r="DV19" s="712">
        <f>IFERROR(IF($F$1&gt;=$BZ19,(IF($G$1&gt;=100,VLOOKUP($CA19,MDM!$E$9:$EW$28,MATCH(GP$11,MDM!$E$4:$EW$4,0),0),0)),0),0)</f>
        <v>0</v>
      </c>
      <c r="DW19" s="712"/>
      <c r="DX19" s="712">
        <f>IFERROR(IF($F$1&gt;=$BZ19,(IF($G$1&gt;=100,VLOOKUP($CA19,MDM!$E$9:$EW$28,MATCH(GR$11,MDM!$E$4:$EW$4,0),0),0)),0),0)</f>
        <v>0</v>
      </c>
      <c r="DY19" s="712"/>
      <c r="DZ19" s="712">
        <f>IFERROR(IF($F$1&gt;=$BZ19,(IF($G$1&gt;=100,VLOOKUP($CA19,MDM!$E$9:$EW$28,MATCH(GT$11,MDM!$E$4:$EW$4,0),0),0)),0),0)</f>
        <v>0</v>
      </c>
      <c r="EA19" s="712"/>
      <c r="EB19" s="712">
        <f>IFERROR(IF($F$1&gt;=$BZ19,(IF($G$1&gt;=100,(IF(VLOOKUP($CA19,MDM!$E$9:$EW$28,MATCH(GV$11,MDM!$E$4:$EW$4,0),0)&lt;0,VLOOKUP($CA19,MDM!$E$9:$EW$28,MATCH(GV$11,MDM!$E$4:$EW$4,0),0)*(-1),0)),0)),0),0)</f>
        <v>0</v>
      </c>
      <c r="EC19" s="712"/>
      <c r="ED19" s="712">
        <f>IFERROR(IF($F$1&gt;=$BZ19,(IF($G$1&gt;=100,(IF(VLOOKUP($CA19,MDM!$E$9:$EW$28,MATCH(GX$11,MDM!$E$4:$EW$4,0),0)&lt;0,VLOOKUP($CA19,MDM!$E$9:$EW$28,MATCH(GX$11,MDM!$E$4:$EW$4,0),0)*(-1),0)),0)),0),0)</f>
        <v>0</v>
      </c>
      <c r="EE19" s="712"/>
      <c r="EF19" s="712">
        <f>IFERROR(IF($F$1&gt;=$BZ19,(IF($G$1&gt;=100,(IF(VLOOKUP($CA19,MDM!$E$9:$EW$28,MATCH(GZ$11,MDM!$E$4:$EW$4,0),0)&lt;0,VLOOKUP($CA19,MDM!$E$9:$EW$28,MATCH(GZ$11,MDM!$E$4:$EW$4,0),0)*(-1),0)),0)),0),0)</f>
        <v>0</v>
      </c>
      <c r="EG19" s="712"/>
      <c r="EH19" s="712">
        <f>IFERROR(IF($F$1&gt;=$BZ19,(IF($G$1&gt;=100,(IF(VLOOKUP($CA19,MDM!$E$9:$EW$28,MATCH(HB$11,MDM!$E$4:$EW$4,0),0)&lt;0,VLOOKUP($CA19,MDM!$E$9:$EW$28,MATCH(HB$11,MDM!$E$4:$EW$4,0),0)*(-1),0)),0)),0),0)</f>
        <v>0</v>
      </c>
      <c r="EI19" s="712"/>
      <c r="EJ19" s="649">
        <f t="shared" si="22"/>
        <v>0</v>
      </c>
      <c r="EK19" s="649"/>
      <c r="EL19" s="649">
        <f t="shared" si="23"/>
        <v>0</v>
      </c>
      <c r="EM19" s="649"/>
      <c r="EN19" s="649">
        <f t="shared" si="24"/>
        <v>0</v>
      </c>
      <c r="EO19" s="649"/>
      <c r="EP19" s="649">
        <f t="shared" si="25"/>
        <v>0</v>
      </c>
      <c r="EQ19" s="649"/>
      <c r="ER19" s="259">
        <f>IFERROR(IF($F$1&gt;=$BZ19,(IF($G$1&gt;=100,VLOOKUP($CA19,STUDENT!$B$7:$FZ$26,MATCH(HL$11,STUDENT!$B$2:$FZ$2,0),0),0)),0),0)</f>
        <v>0</v>
      </c>
      <c r="ES19" s="259">
        <f>IFERROR(IF($F$1&gt;=$BZ19,(IF($G$1&gt;=100,VLOOKUP($CA19,STUDENT!$B$7:$FZ$26,MATCH(HM$11,STUDENT!$B$2:$FZ$2,0),0),0)),0),0)</f>
        <v>0</v>
      </c>
      <c r="ET19" s="263"/>
      <c r="EU19" s="749"/>
      <c r="EV19" s="761"/>
      <c r="EW19" s="761"/>
      <c r="EX19" s="761"/>
      <c r="EY19" s="750"/>
      <c r="EZ19" s="749">
        <v>21</v>
      </c>
      <c r="FA19" s="761"/>
      <c r="FB19" s="750"/>
      <c r="FC19" s="749">
        <v>22</v>
      </c>
      <c r="FD19" s="761"/>
      <c r="FE19" s="750"/>
      <c r="FF19" s="749">
        <v>11</v>
      </c>
      <c r="FG19" s="761"/>
      <c r="FH19" s="750"/>
      <c r="FI19" s="749">
        <v>12</v>
      </c>
      <c r="FJ19" s="761"/>
      <c r="FK19" s="750"/>
      <c r="FL19" s="749">
        <f>FF19+10</f>
        <v>21</v>
      </c>
      <c r="FM19" s="761"/>
      <c r="FN19" s="750"/>
      <c r="FO19" s="749">
        <f t="shared" ref="FO19" si="54">FI19+10</f>
        <v>22</v>
      </c>
      <c r="FP19" s="761"/>
      <c r="FQ19" s="750"/>
      <c r="FR19" s="749">
        <f t="shared" ref="FR19" si="55">FL19+10</f>
        <v>31</v>
      </c>
      <c r="FS19" s="761"/>
      <c r="FT19" s="750"/>
      <c r="FU19" s="749">
        <f t="shared" ref="FU19" si="56">FO19+10</f>
        <v>32</v>
      </c>
      <c r="FV19" s="761"/>
      <c r="FW19" s="750"/>
      <c r="FX19" s="749">
        <f t="shared" ref="FX19" si="57">FR19+10</f>
        <v>41</v>
      </c>
      <c r="FY19" s="761"/>
      <c r="FZ19" s="750"/>
      <c r="GA19" s="749">
        <f t="shared" ref="GA19" si="58">FU19+10</f>
        <v>42</v>
      </c>
      <c r="GB19" s="761"/>
      <c r="GC19" s="750"/>
      <c r="GD19" s="749">
        <v>1</v>
      </c>
      <c r="GE19" s="761"/>
      <c r="GF19" s="750"/>
      <c r="GG19" s="749">
        <v>2</v>
      </c>
      <c r="GH19" s="761"/>
      <c r="GI19" s="750"/>
      <c r="GJ19" s="749">
        <v>3</v>
      </c>
      <c r="GK19" s="761"/>
      <c r="GL19" s="750"/>
      <c r="GM19" s="749"/>
      <c r="GN19" s="761"/>
      <c r="GO19" s="750"/>
      <c r="GP19" s="749"/>
      <c r="GQ19" s="761"/>
      <c r="GR19" s="750"/>
      <c r="GS19" s="749">
        <v>24</v>
      </c>
      <c r="GT19" s="761"/>
      <c r="GU19" s="761"/>
      <c r="GV19" s="761"/>
      <c r="GW19" s="761"/>
      <c r="GX19" s="761"/>
      <c r="GY19" s="750"/>
      <c r="GZ19" s="749"/>
      <c r="HA19" s="761"/>
      <c r="HB19" s="750"/>
      <c r="HC19" s="749"/>
      <c r="HD19" s="761"/>
      <c r="HE19" s="750"/>
      <c r="HF19" s="749"/>
      <c r="HG19" s="761"/>
      <c r="HH19" s="750"/>
      <c r="HI19" s="749">
        <v>25</v>
      </c>
      <c r="HJ19" s="761"/>
      <c r="HK19" s="750"/>
      <c r="HL19" s="749"/>
      <c r="HM19" s="750"/>
    </row>
    <row r="20" spans="6:221" ht="45" customHeight="1">
      <c r="F20" s="652" t="s">
        <v>145</v>
      </c>
      <c r="G20" s="653"/>
      <c r="H20" s="653"/>
      <c r="I20" s="653"/>
      <c r="J20" s="653"/>
      <c r="K20" s="654"/>
      <c r="L20" s="713">
        <f>SUM(L10:M19)</f>
        <v>0</v>
      </c>
      <c r="M20" s="713"/>
      <c r="N20" s="713">
        <f>SUM(N10:O19)</f>
        <v>0</v>
      </c>
      <c r="O20" s="713"/>
      <c r="P20" s="713">
        <f>SUM(P10:Q19)</f>
        <v>0</v>
      </c>
      <c r="Q20" s="713"/>
      <c r="R20" s="713">
        <f>SUM(R10:S19)</f>
        <v>0</v>
      </c>
      <c r="S20" s="713"/>
      <c r="T20" s="649">
        <f>SUM(T10:U19)</f>
        <v>0</v>
      </c>
      <c r="U20" s="649"/>
      <c r="V20" s="649">
        <f>SUM(V10:W19)</f>
        <v>0</v>
      </c>
      <c r="W20" s="649"/>
      <c r="X20" s="649">
        <f>SUM(X10:Y19)</f>
        <v>0</v>
      </c>
      <c r="Y20" s="649"/>
      <c r="Z20" s="649">
        <f>SUM(Z10:AA19)</f>
        <v>0</v>
      </c>
      <c r="AA20" s="649"/>
      <c r="AB20" s="649">
        <f>SUM(AB10:AC19)</f>
        <v>0</v>
      </c>
      <c r="AC20" s="649"/>
      <c r="AD20" s="649">
        <f>SUM(AD10:AE19)</f>
        <v>0</v>
      </c>
      <c r="AE20" s="649"/>
      <c r="AF20" s="649">
        <f>SUM(AF10:AG19)</f>
        <v>0</v>
      </c>
      <c r="AG20" s="649"/>
      <c r="AH20" s="649">
        <f>SUM(AH10:AI19)</f>
        <v>0</v>
      </c>
      <c r="AI20" s="649"/>
      <c r="AJ20" s="649">
        <f>SUM(AJ10:AK19)</f>
        <v>0</v>
      </c>
      <c r="AK20" s="649"/>
      <c r="AL20" s="649">
        <f>SUM(AL10:AM19)</f>
        <v>0</v>
      </c>
      <c r="AM20" s="649"/>
      <c r="AN20" s="649">
        <f>SUM(AN10:AO19)</f>
        <v>0</v>
      </c>
      <c r="AO20" s="649"/>
      <c r="AP20" s="649">
        <f>SUM(AP10:AQ19)</f>
        <v>0</v>
      </c>
      <c r="AQ20" s="649"/>
      <c r="AR20" s="649">
        <f>SUM(AR10:AS19)</f>
        <v>0</v>
      </c>
      <c r="AS20" s="649"/>
      <c r="AT20" s="649">
        <f>SUM(AT10:AU19)</f>
        <v>0</v>
      </c>
      <c r="AU20" s="649"/>
      <c r="AV20" s="649">
        <f>SUM(AV10:AW19)</f>
        <v>0</v>
      </c>
      <c r="AW20" s="649"/>
      <c r="AX20" s="649">
        <f>SUM(AX10:AY19)</f>
        <v>0</v>
      </c>
      <c r="AY20" s="649"/>
      <c r="AZ20" s="649">
        <f>SUM(AZ10:BA19)</f>
        <v>0</v>
      </c>
      <c r="BA20" s="649"/>
      <c r="BB20" s="649">
        <f>SUM(BB10:BC19)</f>
        <v>0</v>
      </c>
      <c r="BC20" s="649"/>
      <c r="BD20" s="649">
        <f>SUM(BD10:BE19)</f>
        <v>0</v>
      </c>
      <c r="BE20" s="649"/>
      <c r="BF20" s="649">
        <f>SUM(BF10:BG19)</f>
        <v>0</v>
      </c>
      <c r="BG20" s="649"/>
      <c r="BH20" s="649">
        <f>SUM(BH10:BI19)</f>
        <v>0</v>
      </c>
      <c r="BI20" s="649"/>
      <c r="BJ20" s="649">
        <f>SUM(BJ10:BK19)</f>
        <v>0</v>
      </c>
      <c r="BK20" s="649"/>
      <c r="BL20" s="649">
        <f>SUM(BL10:BM19)</f>
        <v>0</v>
      </c>
      <c r="BM20" s="649"/>
      <c r="BN20" s="649">
        <f>SUM(BN10:BO19)</f>
        <v>0</v>
      </c>
      <c r="BO20" s="649"/>
      <c r="BP20" s="649">
        <f>SUM(BP10:BQ19)</f>
        <v>0</v>
      </c>
      <c r="BQ20" s="649"/>
      <c r="BR20" s="649">
        <f>SUM(BR10:BS19)</f>
        <v>0</v>
      </c>
      <c r="BS20" s="649"/>
      <c r="BT20" s="649">
        <f>SUM(BT10:BU19)</f>
        <v>0</v>
      </c>
      <c r="BU20" s="649"/>
      <c r="BV20" s="649">
        <f>SUM(BV10:BW19)</f>
        <v>0</v>
      </c>
      <c r="BW20" s="649"/>
      <c r="BX20" s="264">
        <f>IFERROR(LARGE(BX10:BX19,1),0)</f>
        <v>0</v>
      </c>
      <c r="BY20" s="264">
        <f>SUM(BY10:BZ19)</f>
        <v>0</v>
      </c>
      <c r="BZ20" s="652" t="s">
        <v>145</v>
      </c>
      <c r="CA20" s="653"/>
      <c r="CB20" s="653"/>
      <c r="CC20" s="653"/>
      <c r="CD20" s="653"/>
      <c r="CE20" s="654"/>
      <c r="CF20" s="713">
        <f>L20+SUM(CF10:CG19)</f>
        <v>0</v>
      </c>
      <c r="CG20" s="713"/>
      <c r="CH20" s="713">
        <f t="shared" ref="CH20" si="59">N20+SUM(CH10:CI19)</f>
        <v>0</v>
      </c>
      <c r="CI20" s="713"/>
      <c r="CJ20" s="713">
        <f t="shared" ref="CJ20" si="60">P20+SUM(CJ10:CK19)</f>
        <v>0</v>
      </c>
      <c r="CK20" s="713"/>
      <c r="CL20" s="713">
        <f t="shared" ref="CL20" si="61">R20+SUM(CL10:CM19)</f>
        <v>0</v>
      </c>
      <c r="CM20" s="713"/>
      <c r="CN20" s="711">
        <f>T20+SUM(CN10:CO19)</f>
        <v>0</v>
      </c>
      <c r="CO20" s="711"/>
      <c r="CP20" s="711">
        <f t="shared" ref="CP20" si="62">V20+SUM(CP10:CQ19)</f>
        <v>0</v>
      </c>
      <c r="CQ20" s="711"/>
      <c r="CR20" s="711">
        <f t="shared" ref="CR20" si="63">X20+SUM(CR10:CS19)</f>
        <v>0</v>
      </c>
      <c r="CS20" s="711"/>
      <c r="CT20" s="711">
        <f t="shared" ref="CT20" si="64">Z20+SUM(CT10:CU19)</f>
        <v>0</v>
      </c>
      <c r="CU20" s="711"/>
      <c r="CV20" s="711">
        <f t="shared" ref="CV20" si="65">AB20+SUM(CV10:CW19)</f>
        <v>0</v>
      </c>
      <c r="CW20" s="711"/>
      <c r="CX20" s="711">
        <f t="shared" ref="CX20" si="66">AD20+SUM(CX10:CY19)</f>
        <v>0</v>
      </c>
      <c r="CY20" s="711"/>
      <c r="CZ20" s="711">
        <f t="shared" ref="CZ20" si="67">AF20+SUM(CZ10:DA19)</f>
        <v>0</v>
      </c>
      <c r="DA20" s="711"/>
      <c r="DB20" s="711">
        <f t="shared" ref="DB20" si="68">AH20+SUM(DB10:DC19)</f>
        <v>0</v>
      </c>
      <c r="DC20" s="711"/>
      <c r="DD20" s="711">
        <f t="shared" ref="DD20" si="69">AJ20+SUM(DD10:DE19)</f>
        <v>0</v>
      </c>
      <c r="DE20" s="711"/>
      <c r="DF20" s="711">
        <f t="shared" ref="DF20" si="70">AL20+SUM(DF10:DG19)</f>
        <v>0</v>
      </c>
      <c r="DG20" s="711"/>
      <c r="DH20" s="711">
        <f t="shared" ref="DH20" si="71">AN20+SUM(DH10:DI19)</f>
        <v>0</v>
      </c>
      <c r="DI20" s="711"/>
      <c r="DJ20" s="711">
        <f t="shared" ref="DJ20" si="72">AP20+SUM(DJ10:DK19)</f>
        <v>0</v>
      </c>
      <c r="DK20" s="711"/>
      <c r="DL20" s="711">
        <f t="shared" ref="DL20" si="73">AR20+SUM(DL10:DM19)</f>
        <v>0</v>
      </c>
      <c r="DM20" s="711"/>
      <c r="DN20" s="711">
        <f t="shared" ref="DN20" si="74">AT20+SUM(DN10:DO19)</f>
        <v>0</v>
      </c>
      <c r="DO20" s="711"/>
      <c r="DP20" s="711">
        <f t="shared" ref="DP20" si="75">AV20+SUM(DP10:DQ19)</f>
        <v>0</v>
      </c>
      <c r="DQ20" s="711"/>
      <c r="DR20" s="711">
        <f t="shared" ref="DR20" si="76">AX20+SUM(DR10:DS19)</f>
        <v>0</v>
      </c>
      <c r="DS20" s="711"/>
      <c r="DT20" s="711">
        <f t="shared" ref="DT20" si="77">AZ20+SUM(DT10:DU19)</f>
        <v>0</v>
      </c>
      <c r="DU20" s="711"/>
      <c r="DV20" s="711">
        <f t="shared" ref="DV20" si="78">BB20+SUM(DV10:DW19)</f>
        <v>0</v>
      </c>
      <c r="DW20" s="711"/>
      <c r="DX20" s="711">
        <f t="shared" ref="DX20" si="79">BD20+SUM(DX10:DY19)</f>
        <v>0</v>
      </c>
      <c r="DY20" s="711"/>
      <c r="DZ20" s="711">
        <f t="shared" ref="DZ20" si="80">BF20+SUM(DZ10:EA19)</f>
        <v>0</v>
      </c>
      <c r="EA20" s="711"/>
      <c r="EB20" s="711">
        <f t="shared" ref="EB20" si="81">BH20+SUM(EB10:EC19)</f>
        <v>0</v>
      </c>
      <c r="EC20" s="711"/>
      <c r="ED20" s="711">
        <f t="shared" ref="ED20" si="82">BJ20+SUM(ED10:EE19)</f>
        <v>0</v>
      </c>
      <c r="EE20" s="711"/>
      <c r="EF20" s="711">
        <f t="shared" ref="EF20" si="83">BL20+SUM(EF10:EG19)</f>
        <v>0</v>
      </c>
      <c r="EG20" s="711"/>
      <c r="EH20" s="711">
        <f t="shared" ref="EH20" si="84">BN20+SUM(EH10:EI19)</f>
        <v>0</v>
      </c>
      <c r="EI20" s="711"/>
      <c r="EJ20" s="711">
        <f t="shared" ref="EJ20" si="85">BP20+SUM(EJ10:EK19)</f>
        <v>0</v>
      </c>
      <c r="EK20" s="711"/>
      <c r="EL20" s="711">
        <f t="shared" ref="EL20" si="86">BR20+SUM(EL10:EM19)</f>
        <v>0</v>
      </c>
      <c r="EM20" s="711"/>
      <c r="EN20" s="711">
        <f t="shared" ref="EN20" si="87">BT20+SUM(EN10:EO19)</f>
        <v>0</v>
      </c>
      <c r="EO20" s="711"/>
      <c r="EP20" s="711">
        <f t="shared" ref="EP20" si="88">BV20+SUM(EP10:EQ19)</f>
        <v>0</v>
      </c>
      <c r="EQ20" s="711"/>
      <c r="ER20" s="264">
        <f>IFERROR(LARGE(ER10:ER19,1),0)</f>
        <v>0</v>
      </c>
      <c r="ES20" s="264">
        <f>BY20+SUM(ES10:ET19)</f>
        <v>0</v>
      </c>
      <c r="ET20" s="260"/>
      <c r="EU20" s="755"/>
      <c r="EV20" s="756"/>
      <c r="EW20" s="756"/>
      <c r="EX20" s="756"/>
      <c r="EY20" s="757"/>
      <c r="EZ20" s="749">
        <f>EZ19+$G$1</f>
        <v>21</v>
      </c>
      <c r="FA20" s="761"/>
      <c r="FB20" s="750"/>
      <c r="FC20" s="749">
        <f>FC19+$G$1</f>
        <v>22</v>
      </c>
      <c r="FD20" s="761"/>
      <c r="FE20" s="750"/>
      <c r="FF20" s="749">
        <v>20</v>
      </c>
      <c r="FG20" s="761"/>
      <c r="FH20" s="750"/>
      <c r="FI20" s="749"/>
      <c r="FJ20" s="761"/>
      <c r="FK20" s="750"/>
      <c r="FL20" s="749"/>
      <c r="FM20" s="761"/>
      <c r="FN20" s="750"/>
      <c r="FO20" s="749"/>
      <c r="FP20" s="761"/>
      <c r="FQ20" s="750"/>
      <c r="FR20" s="749"/>
      <c r="FS20" s="761"/>
      <c r="FT20" s="750"/>
      <c r="FU20" s="749"/>
      <c r="FV20" s="761"/>
      <c r="FW20" s="750"/>
      <c r="FX20" s="749"/>
      <c r="FY20" s="761"/>
      <c r="FZ20" s="750"/>
      <c r="GA20" s="749"/>
      <c r="GB20" s="761"/>
      <c r="GC20" s="750"/>
      <c r="GD20" s="749">
        <v>21</v>
      </c>
      <c r="GE20" s="761"/>
      <c r="GF20" s="750"/>
      <c r="GG20" s="749"/>
      <c r="GH20" s="761"/>
      <c r="GI20" s="750"/>
      <c r="GJ20" s="749"/>
      <c r="GK20" s="761"/>
      <c r="GL20" s="750"/>
      <c r="GM20" s="749">
        <v>14</v>
      </c>
      <c r="GN20" s="761"/>
      <c r="GO20" s="750"/>
      <c r="GP20" s="749">
        <v>15</v>
      </c>
      <c r="GQ20" s="761"/>
      <c r="GR20" s="750"/>
      <c r="GS20" s="749">
        <f>GS19+$G$1</f>
        <v>24</v>
      </c>
      <c r="GT20" s="761"/>
      <c r="GU20" s="761"/>
      <c r="GV20" s="761"/>
      <c r="GW20" s="761"/>
      <c r="GX20" s="761"/>
      <c r="GY20" s="750"/>
      <c r="GZ20" s="749">
        <v>16</v>
      </c>
      <c r="HA20" s="761"/>
      <c r="HB20" s="750"/>
      <c r="HC20" s="749">
        <v>17</v>
      </c>
      <c r="HD20" s="761"/>
      <c r="HE20" s="750"/>
      <c r="HF20" s="749">
        <v>18</v>
      </c>
      <c r="HG20" s="761"/>
      <c r="HH20" s="750"/>
      <c r="HI20" s="749">
        <f>HI19+$G$1</f>
        <v>25</v>
      </c>
      <c r="HJ20" s="761"/>
      <c r="HK20" s="750"/>
      <c r="HL20" s="749">
        <v>19</v>
      </c>
      <c r="HM20" s="750"/>
    </row>
    <row r="21" spans="6:221" ht="24" customHeight="1">
      <c r="F21" s="648" t="s">
        <v>147</v>
      </c>
      <c r="G21" s="648"/>
      <c r="H21" s="648"/>
      <c r="I21" s="648"/>
      <c r="J21" s="648"/>
      <c r="K21" s="648"/>
      <c r="L21" s="648"/>
      <c r="M21" s="648"/>
      <c r="N21" s="648"/>
      <c r="O21" s="648"/>
      <c r="P21" s="648"/>
      <c r="Q21" s="648"/>
      <c r="R21" s="648"/>
      <c r="S21" s="648"/>
      <c r="T21" s="648"/>
      <c r="U21" s="648"/>
      <c r="V21" s="648"/>
      <c r="W21" s="648"/>
      <c r="X21" s="648"/>
      <c r="Y21" s="648"/>
      <c r="Z21" s="648"/>
      <c r="AA21" s="648"/>
      <c r="AB21" s="648"/>
      <c r="AC21" s="648"/>
      <c r="AD21" s="648"/>
      <c r="AE21" s="648"/>
      <c r="AF21" s="648"/>
      <c r="AG21" s="648"/>
      <c r="AH21" s="648"/>
      <c r="AI21" s="648"/>
      <c r="AJ21" s="648"/>
      <c r="AK21" s="648"/>
      <c r="AL21" s="648"/>
      <c r="AM21" s="648"/>
      <c r="AN21" s="648"/>
      <c r="AO21" s="648"/>
      <c r="AP21" s="648"/>
      <c r="AQ21" s="648"/>
      <c r="AR21" s="648"/>
      <c r="AS21" s="648"/>
      <c r="AT21" s="648"/>
      <c r="AU21" s="648"/>
      <c r="AV21" s="648"/>
      <c r="AW21" s="648"/>
      <c r="AX21" s="648"/>
      <c r="AY21" s="648"/>
      <c r="AZ21" s="648"/>
      <c r="BA21" s="648"/>
      <c r="BB21" s="648"/>
      <c r="BC21" s="648"/>
      <c r="BD21" s="648"/>
      <c r="BE21" s="648"/>
      <c r="BF21" s="648"/>
      <c r="BG21" s="648"/>
      <c r="BH21" s="648"/>
      <c r="BI21" s="648"/>
      <c r="BJ21" s="648"/>
      <c r="BK21" s="648"/>
      <c r="BL21" s="648"/>
      <c r="BM21" s="648"/>
      <c r="BN21" s="648"/>
      <c r="BO21" s="648"/>
      <c r="BP21" s="648"/>
      <c r="BQ21" s="648"/>
      <c r="BR21" s="648"/>
      <c r="BS21" s="648"/>
      <c r="BT21" s="648"/>
      <c r="BU21" s="648"/>
      <c r="BV21" s="648"/>
      <c r="BW21" s="648"/>
      <c r="BX21" s="648"/>
      <c r="BY21" s="648"/>
      <c r="BZ21" s="648" t="s">
        <v>147</v>
      </c>
      <c r="CA21" s="648"/>
      <c r="CB21" s="648"/>
      <c r="CC21" s="648"/>
      <c r="CD21" s="648"/>
      <c r="CE21" s="648"/>
      <c r="CF21" s="648"/>
      <c r="CG21" s="648"/>
      <c r="CH21" s="648"/>
      <c r="CI21" s="648"/>
      <c r="CJ21" s="648"/>
      <c r="CK21" s="648"/>
      <c r="CL21" s="648"/>
      <c r="CM21" s="648"/>
      <c r="CN21" s="648"/>
      <c r="CO21" s="648"/>
      <c r="CP21" s="648"/>
      <c r="CQ21" s="648"/>
      <c r="CR21" s="648"/>
      <c r="CS21" s="648"/>
      <c r="CT21" s="648"/>
      <c r="CU21" s="648"/>
      <c r="CV21" s="648"/>
      <c r="CW21" s="648"/>
      <c r="CX21" s="648"/>
      <c r="CY21" s="648"/>
      <c r="CZ21" s="648"/>
      <c r="DA21" s="648"/>
      <c r="DB21" s="648"/>
      <c r="DC21" s="648"/>
      <c r="DD21" s="648"/>
      <c r="DE21" s="648"/>
      <c r="DF21" s="648"/>
      <c r="DG21" s="648"/>
      <c r="DH21" s="648"/>
      <c r="DI21" s="648"/>
      <c r="DJ21" s="648"/>
      <c r="DK21" s="648"/>
      <c r="DL21" s="648"/>
      <c r="DM21" s="648"/>
      <c r="DN21" s="648"/>
      <c r="DO21" s="648"/>
      <c r="DP21" s="648"/>
      <c r="DQ21" s="648"/>
      <c r="DR21" s="648"/>
      <c r="DS21" s="648"/>
      <c r="DT21" s="648"/>
      <c r="DU21" s="648"/>
      <c r="DV21" s="648"/>
      <c r="DW21" s="648"/>
      <c r="DX21" s="648"/>
      <c r="DY21" s="648"/>
      <c r="DZ21" s="648"/>
      <c r="EA21" s="648"/>
      <c r="EB21" s="648"/>
      <c r="EC21" s="648"/>
      <c r="ED21" s="648"/>
      <c r="EE21" s="648"/>
      <c r="EF21" s="648"/>
      <c r="EG21" s="648"/>
      <c r="EH21" s="648"/>
      <c r="EI21" s="648"/>
      <c r="EJ21" s="648"/>
      <c r="EK21" s="648"/>
      <c r="EL21" s="648"/>
      <c r="EM21" s="648"/>
      <c r="EN21" s="648"/>
      <c r="EO21" s="648"/>
      <c r="EP21" s="648"/>
      <c r="EQ21" s="648"/>
      <c r="ER21" s="648"/>
      <c r="ES21" s="648"/>
      <c r="ET21" s="806" t="s">
        <v>40</v>
      </c>
      <c r="EU21" s="807"/>
      <c r="EV21" s="807"/>
      <c r="EW21" s="808"/>
      <c r="EX21" s="815" t="s">
        <v>100</v>
      </c>
      <c r="EY21" s="816"/>
      <c r="EZ21" s="816"/>
      <c r="FA21" s="816"/>
      <c r="FB21" s="816"/>
      <c r="FC21" s="816"/>
      <c r="FD21" s="816"/>
      <c r="FE21" s="816"/>
      <c r="FF21" s="816"/>
      <c r="FG21" s="816"/>
      <c r="FH21" s="816"/>
      <c r="FI21" s="816"/>
      <c r="FJ21" s="816"/>
      <c r="FK21" s="816"/>
      <c r="FL21" s="816"/>
      <c r="FM21" s="817"/>
      <c r="FN21" s="815" t="s">
        <v>103</v>
      </c>
      <c r="FO21" s="816"/>
      <c r="FP21" s="816"/>
      <c r="FQ21" s="816"/>
      <c r="FR21" s="816"/>
      <c r="FS21" s="816"/>
      <c r="FT21" s="816"/>
      <c r="FU21" s="816"/>
      <c r="FV21" s="816"/>
      <c r="FW21" s="816"/>
      <c r="FX21" s="816"/>
      <c r="FY21" s="816"/>
      <c r="FZ21" s="816"/>
      <c r="GA21" s="816"/>
      <c r="GB21" s="816"/>
      <c r="GC21" s="816"/>
      <c r="GD21" s="816"/>
      <c r="GE21" s="817"/>
      <c r="GF21" s="815" t="s">
        <v>106</v>
      </c>
      <c r="GG21" s="816"/>
      <c r="GH21" s="816"/>
      <c r="GI21" s="816"/>
      <c r="GJ21" s="816"/>
      <c r="GK21" s="816"/>
      <c r="GL21" s="816"/>
      <c r="GM21" s="816"/>
      <c r="GN21" s="816"/>
      <c r="GO21" s="816"/>
      <c r="GP21" s="816"/>
      <c r="GQ21" s="816"/>
      <c r="GR21" s="816"/>
      <c r="GS21" s="816"/>
      <c r="GT21" s="816"/>
      <c r="GU21" s="816"/>
      <c r="GV21" s="816"/>
      <c r="GW21" s="817"/>
      <c r="GX21" s="815" t="s">
        <v>172</v>
      </c>
      <c r="GY21" s="816"/>
      <c r="GZ21" s="816"/>
      <c r="HA21" s="816"/>
      <c r="HB21" s="816"/>
      <c r="HC21" s="816"/>
      <c r="HD21" s="816"/>
      <c r="HE21" s="816"/>
      <c r="HF21" s="816"/>
      <c r="HG21" s="816"/>
      <c r="HH21" s="816"/>
      <c r="HI21" s="816"/>
      <c r="HJ21" s="816"/>
      <c r="HK21" s="816"/>
      <c r="HL21" s="816"/>
      <c r="HM21" s="817"/>
    </row>
    <row r="22" spans="6:221" ht="35.25" customHeight="1">
      <c r="F22" s="265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6"/>
      <c r="AO22" s="646"/>
      <c r="AP22" s="646"/>
      <c r="AQ22" s="646"/>
      <c r="AR22" s="646"/>
      <c r="AS22" s="646"/>
      <c r="AT22" s="646"/>
      <c r="AU22" s="646"/>
      <c r="AV22" s="646"/>
      <c r="AW22" s="646"/>
      <c r="AX22" s="646"/>
      <c r="AY22" s="646"/>
      <c r="AZ22" s="646"/>
      <c r="BA22" s="646"/>
      <c r="BB22" s="646"/>
      <c r="BC22" s="646"/>
      <c r="BD22" s="646"/>
      <c r="BE22" s="646"/>
      <c r="BF22" s="646"/>
      <c r="BG22" s="646"/>
      <c r="BH22" s="646"/>
      <c r="BI22" s="646"/>
      <c r="BJ22" s="646"/>
      <c r="BK22" s="646"/>
      <c r="BL22" s="646"/>
      <c r="BM22" s="646"/>
      <c r="BN22" s="646"/>
      <c r="BO22" s="646"/>
      <c r="BP22" s="646"/>
      <c r="BQ22" s="646"/>
      <c r="BR22" s="646"/>
      <c r="BS22" s="646"/>
      <c r="BT22" s="646"/>
      <c r="BU22" s="646"/>
      <c r="BV22" s="646"/>
      <c r="BW22" s="646"/>
      <c r="BX22" s="265"/>
      <c r="BY22" s="265"/>
      <c r="BZ22" s="265"/>
      <c r="CA22" s="646"/>
      <c r="CB22" s="646"/>
      <c r="CC22" s="646"/>
      <c r="CD22" s="646"/>
      <c r="CE22" s="646"/>
      <c r="CF22" s="646"/>
      <c r="CG22" s="646"/>
      <c r="CH22" s="646"/>
      <c r="CI22" s="646"/>
      <c r="CJ22" s="646"/>
      <c r="CK22" s="646"/>
      <c r="CL22" s="646"/>
      <c r="CM22" s="646"/>
      <c r="CN22" s="646"/>
      <c r="CO22" s="646"/>
      <c r="CP22" s="646"/>
      <c r="CQ22" s="646"/>
      <c r="CR22" s="646"/>
      <c r="CS22" s="646"/>
      <c r="CT22" s="646"/>
      <c r="CU22" s="646"/>
      <c r="CV22" s="646"/>
      <c r="CW22" s="646"/>
      <c r="CX22" s="646"/>
      <c r="CY22" s="646"/>
      <c r="CZ22" s="646"/>
      <c r="DA22" s="646"/>
      <c r="DB22" s="646"/>
      <c r="DC22" s="646"/>
      <c r="DD22" s="646"/>
      <c r="DE22" s="646"/>
      <c r="DF22" s="646"/>
      <c r="DG22" s="646"/>
      <c r="DH22" s="646"/>
      <c r="DI22" s="646"/>
      <c r="DJ22" s="646"/>
      <c r="DK22" s="646"/>
      <c r="DL22" s="646"/>
      <c r="DM22" s="646"/>
      <c r="DN22" s="646"/>
      <c r="DO22" s="646"/>
      <c r="DP22" s="646"/>
      <c r="DQ22" s="646"/>
      <c r="DR22" s="646"/>
      <c r="DS22" s="646"/>
      <c r="DT22" s="646"/>
      <c r="DU22" s="646"/>
      <c r="DV22" s="646"/>
      <c r="DW22" s="646"/>
      <c r="DX22" s="646"/>
      <c r="DY22" s="646"/>
      <c r="DZ22" s="646"/>
      <c r="EA22" s="646"/>
      <c r="EB22" s="646"/>
      <c r="EC22" s="646"/>
      <c r="ED22" s="646"/>
      <c r="EE22" s="646"/>
      <c r="EF22" s="646"/>
      <c r="EG22" s="646"/>
      <c r="EH22" s="646"/>
      <c r="EI22" s="646"/>
      <c r="EJ22" s="646"/>
      <c r="EK22" s="646"/>
      <c r="EL22" s="646"/>
      <c r="EM22" s="646"/>
      <c r="EN22" s="646"/>
      <c r="EO22" s="646"/>
      <c r="EP22" s="646"/>
      <c r="EQ22" s="646"/>
      <c r="ER22" s="265"/>
      <c r="ES22" s="265"/>
      <c r="ET22" s="809"/>
      <c r="EU22" s="810"/>
      <c r="EV22" s="810"/>
      <c r="EW22" s="811"/>
      <c r="EX22" s="818" t="s">
        <v>151</v>
      </c>
      <c r="EY22" s="819"/>
      <c r="EZ22" s="819"/>
      <c r="FA22" s="819"/>
      <c r="FB22" s="819"/>
      <c r="FC22" s="820"/>
      <c r="FD22" s="818" t="s">
        <v>152</v>
      </c>
      <c r="FE22" s="819"/>
      <c r="FF22" s="819"/>
      <c r="FG22" s="819"/>
      <c r="FH22" s="819"/>
      <c r="FI22" s="819"/>
      <c r="FJ22" s="819"/>
      <c r="FK22" s="820"/>
      <c r="FL22" s="723" t="s">
        <v>170</v>
      </c>
      <c r="FM22" s="725"/>
      <c r="FN22" s="818" t="s">
        <v>151</v>
      </c>
      <c r="FO22" s="819"/>
      <c r="FP22" s="819"/>
      <c r="FQ22" s="819"/>
      <c r="FR22" s="819"/>
      <c r="FS22" s="819"/>
      <c r="FT22" s="819"/>
      <c r="FU22" s="820"/>
      <c r="FV22" s="818" t="s">
        <v>152</v>
      </c>
      <c r="FW22" s="819"/>
      <c r="FX22" s="819"/>
      <c r="FY22" s="819"/>
      <c r="FZ22" s="819"/>
      <c r="GA22" s="819"/>
      <c r="GB22" s="819"/>
      <c r="GC22" s="820"/>
      <c r="GD22" s="723" t="s">
        <v>170</v>
      </c>
      <c r="GE22" s="725"/>
      <c r="GF22" s="818" t="s">
        <v>151</v>
      </c>
      <c r="GG22" s="819"/>
      <c r="GH22" s="819"/>
      <c r="GI22" s="819"/>
      <c r="GJ22" s="819"/>
      <c r="GK22" s="819"/>
      <c r="GL22" s="819"/>
      <c r="GM22" s="820"/>
      <c r="GN22" s="818" t="s">
        <v>152</v>
      </c>
      <c r="GO22" s="819"/>
      <c r="GP22" s="819"/>
      <c r="GQ22" s="819"/>
      <c r="GR22" s="819"/>
      <c r="GS22" s="819"/>
      <c r="GT22" s="819"/>
      <c r="GU22" s="820"/>
      <c r="GV22" s="723" t="s">
        <v>170</v>
      </c>
      <c r="GW22" s="725"/>
      <c r="GX22" s="818" t="s">
        <v>151</v>
      </c>
      <c r="GY22" s="819"/>
      <c r="GZ22" s="819"/>
      <c r="HA22" s="819"/>
      <c r="HB22" s="819"/>
      <c r="HC22" s="819"/>
      <c r="HD22" s="819"/>
      <c r="HE22" s="820"/>
      <c r="HF22" s="818" t="s">
        <v>152</v>
      </c>
      <c r="HG22" s="819"/>
      <c r="HH22" s="819"/>
      <c r="HI22" s="819"/>
      <c r="HJ22" s="819"/>
      <c r="HK22" s="819"/>
      <c r="HL22" s="820"/>
      <c r="HM22" s="821" t="s">
        <v>170</v>
      </c>
    </row>
    <row r="23" spans="6:221" ht="24.95" customHeight="1">
      <c r="F23" s="265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6"/>
      <c r="BC23" s="646"/>
      <c r="BD23" s="646"/>
      <c r="BE23" s="646"/>
      <c r="BF23" s="646"/>
      <c r="BG23" s="646"/>
      <c r="BH23" s="646"/>
      <c r="BI23" s="646"/>
      <c r="BJ23" s="646"/>
      <c r="BK23" s="646"/>
      <c r="BL23" s="647" t="s">
        <v>146</v>
      </c>
      <c r="BM23" s="647"/>
      <c r="BN23" s="647"/>
      <c r="BO23" s="647"/>
      <c r="BP23" s="647"/>
      <c r="BQ23" s="647"/>
      <c r="BR23" s="647"/>
      <c r="BS23" s="647"/>
      <c r="BT23" s="647"/>
      <c r="BU23" s="647"/>
      <c r="BV23" s="647"/>
      <c r="BW23" s="647"/>
      <c r="BX23" s="647"/>
      <c r="BY23" s="647"/>
      <c r="BZ23" s="265"/>
      <c r="CA23" s="646"/>
      <c r="CB23" s="646"/>
      <c r="CC23" s="646"/>
      <c r="CD23" s="646"/>
      <c r="CE23" s="646"/>
      <c r="CF23" s="646"/>
      <c r="CG23" s="646"/>
      <c r="CH23" s="646"/>
      <c r="CI23" s="646"/>
      <c r="CJ23" s="646"/>
      <c r="CK23" s="646"/>
      <c r="CL23" s="646"/>
      <c r="CM23" s="646"/>
      <c r="CN23" s="646"/>
      <c r="CO23" s="646"/>
      <c r="CP23" s="646"/>
      <c r="CQ23" s="646"/>
      <c r="CR23" s="646"/>
      <c r="CS23" s="646"/>
      <c r="CT23" s="646"/>
      <c r="CU23" s="646"/>
      <c r="CV23" s="646"/>
      <c r="CW23" s="646"/>
      <c r="CX23" s="646"/>
      <c r="CY23" s="646"/>
      <c r="CZ23" s="646"/>
      <c r="DA23" s="646"/>
      <c r="DB23" s="646"/>
      <c r="DC23" s="646"/>
      <c r="DD23" s="646"/>
      <c r="DE23" s="646"/>
      <c r="DF23" s="646"/>
      <c r="DG23" s="646"/>
      <c r="DH23" s="646"/>
      <c r="DI23" s="646"/>
      <c r="DJ23" s="646"/>
      <c r="DK23" s="646"/>
      <c r="DL23" s="646"/>
      <c r="DM23" s="646"/>
      <c r="DN23" s="646"/>
      <c r="DO23" s="646"/>
      <c r="DP23" s="646"/>
      <c r="DQ23" s="646"/>
      <c r="DR23" s="646"/>
      <c r="DS23" s="646"/>
      <c r="DT23" s="646"/>
      <c r="DU23" s="646"/>
      <c r="DV23" s="646"/>
      <c r="DW23" s="646"/>
      <c r="DX23" s="646"/>
      <c r="DY23" s="646"/>
      <c r="DZ23" s="646"/>
      <c r="EA23" s="646"/>
      <c r="EB23" s="646"/>
      <c r="EC23" s="646"/>
      <c r="ED23" s="646"/>
      <c r="EE23" s="646"/>
      <c r="EF23" s="647" t="s">
        <v>146</v>
      </c>
      <c r="EG23" s="647"/>
      <c r="EH23" s="647"/>
      <c r="EI23" s="647"/>
      <c r="EJ23" s="647"/>
      <c r="EK23" s="647"/>
      <c r="EL23" s="647"/>
      <c r="EM23" s="647"/>
      <c r="EN23" s="647"/>
      <c r="EO23" s="647"/>
      <c r="EP23" s="647"/>
      <c r="EQ23" s="647"/>
      <c r="ER23" s="647"/>
      <c r="ES23" s="647"/>
      <c r="ET23" s="812"/>
      <c r="EU23" s="813"/>
      <c r="EV23" s="813"/>
      <c r="EW23" s="814"/>
      <c r="EX23" s="266" t="s">
        <v>167</v>
      </c>
      <c r="EY23" s="266" t="s">
        <v>168</v>
      </c>
      <c r="EZ23" s="745" t="s">
        <v>169</v>
      </c>
      <c r="FA23" s="746"/>
      <c r="FB23" s="823" t="s">
        <v>1</v>
      </c>
      <c r="FC23" s="824"/>
      <c r="FD23" s="745" t="s">
        <v>167</v>
      </c>
      <c r="FE23" s="746"/>
      <c r="FF23" s="745" t="s">
        <v>168</v>
      </c>
      <c r="FG23" s="746"/>
      <c r="FH23" s="745" t="s">
        <v>169</v>
      </c>
      <c r="FI23" s="746"/>
      <c r="FJ23" s="823" t="s">
        <v>1</v>
      </c>
      <c r="FK23" s="824"/>
      <c r="FL23" s="729"/>
      <c r="FM23" s="731"/>
      <c r="FN23" s="745" t="s">
        <v>167</v>
      </c>
      <c r="FO23" s="746"/>
      <c r="FP23" s="745" t="s">
        <v>168</v>
      </c>
      <c r="FQ23" s="746"/>
      <c r="FR23" s="745" t="s">
        <v>169</v>
      </c>
      <c r="FS23" s="746"/>
      <c r="FT23" s="823" t="s">
        <v>1</v>
      </c>
      <c r="FU23" s="824"/>
      <c r="FV23" s="745" t="s">
        <v>167</v>
      </c>
      <c r="FW23" s="746"/>
      <c r="FX23" s="745" t="s">
        <v>168</v>
      </c>
      <c r="FY23" s="746"/>
      <c r="FZ23" s="745" t="s">
        <v>169</v>
      </c>
      <c r="GA23" s="746"/>
      <c r="GB23" s="823" t="s">
        <v>1</v>
      </c>
      <c r="GC23" s="824"/>
      <c r="GD23" s="729"/>
      <c r="GE23" s="731"/>
      <c r="GF23" s="745" t="s">
        <v>167</v>
      </c>
      <c r="GG23" s="746"/>
      <c r="GH23" s="745" t="s">
        <v>168</v>
      </c>
      <c r="GI23" s="746"/>
      <c r="GJ23" s="745" t="s">
        <v>169</v>
      </c>
      <c r="GK23" s="746"/>
      <c r="GL23" s="823" t="s">
        <v>1</v>
      </c>
      <c r="GM23" s="824"/>
      <c r="GN23" s="745" t="s">
        <v>167</v>
      </c>
      <c r="GO23" s="746"/>
      <c r="GP23" s="745" t="s">
        <v>168</v>
      </c>
      <c r="GQ23" s="746"/>
      <c r="GR23" s="745" t="s">
        <v>169</v>
      </c>
      <c r="GS23" s="746"/>
      <c r="GT23" s="823" t="s">
        <v>1</v>
      </c>
      <c r="GU23" s="824"/>
      <c r="GV23" s="729"/>
      <c r="GW23" s="731"/>
      <c r="GX23" s="745" t="s">
        <v>167</v>
      </c>
      <c r="GY23" s="746"/>
      <c r="GZ23" s="745" t="s">
        <v>168</v>
      </c>
      <c r="HA23" s="746"/>
      <c r="HB23" s="745" t="s">
        <v>169</v>
      </c>
      <c r="HC23" s="746"/>
      <c r="HD23" s="823" t="s">
        <v>1</v>
      </c>
      <c r="HE23" s="824"/>
      <c r="HF23" s="745" t="s">
        <v>167</v>
      </c>
      <c r="HG23" s="746"/>
      <c r="HH23" s="745" t="s">
        <v>168</v>
      </c>
      <c r="HI23" s="746"/>
      <c r="HJ23" s="745" t="s">
        <v>169</v>
      </c>
      <c r="HK23" s="746"/>
      <c r="HL23" s="267" t="s">
        <v>1</v>
      </c>
      <c r="HM23" s="822"/>
    </row>
    <row r="24" spans="6:221" ht="17.25" customHeight="1">
      <c r="F24" s="660" t="s">
        <v>111</v>
      </c>
      <c r="G24" s="660"/>
      <c r="H24" s="660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  <c r="AO24" s="660"/>
      <c r="AP24" s="660"/>
      <c r="AQ24" s="660"/>
      <c r="AR24" s="660"/>
      <c r="AS24" s="660"/>
      <c r="AT24" s="660"/>
      <c r="AU24" s="660"/>
      <c r="AV24" s="660"/>
      <c r="AW24" s="660"/>
      <c r="AX24" s="660"/>
      <c r="AY24" s="660"/>
      <c r="AZ24" s="660"/>
      <c r="BA24" s="660"/>
      <c r="BB24" s="660"/>
      <c r="BC24" s="660"/>
      <c r="BD24" s="660"/>
      <c r="BE24" s="660"/>
      <c r="BF24" s="660"/>
      <c r="BG24" s="660"/>
      <c r="BH24" s="660"/>
      <c r="BI24" s="660"/>
      <c r="BJ24" s="660"/>
      <c r="BK24" s="660"/>
      <c r="BL24" s="660"/>
      <c r="BM24" s="660"/>
      <c r="BN24" s="660"/>
      <c r="BO24" s="660"/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 t="s">
        <v>111</v>
      </c>
      <c r="CA24" s="660"/>
      <c r="CB24" s="660"/>
      <c r="CC24" s="660"/>
      <c r="CD24" s="660"/>
      <c r="CE24" s="660"/>
      <c r="CF24" s="660"/>
      <c r="CG24" s="660"/>
      <c r="CH24" s="660"/>
      <c r="CI24" s="660"/>
      <c r="CJ24" s="660"/>
      <c r="CK24" s="660"/>
      <c r="CL24" s="660"/>
      <c r="CM24" s="660"/>
      <c r="CN24" s="660"/>
      <c r="CO24" s="660"/>
      <c r="CP24" s="660"/>
      <c r="CQ24" s="660"/>
      <c r="CR24" s="660"/>
      <c r="CS24" s="660"/>
      <c r="CT24" s="660"/>
      <c r="CU24" s="660"/>
      <c r="CV24" s="660"/>
      <c r="CW24" s="660"/>
      <c r="CX24" s="660"/>
      <c r="CY24" s="660"/>
      <c r="CZ24" s="660"/>
      <c r="DA24" s="660"/>
      <c r="DB24" s="660"/>
      <c r="DC24" s="660"/>
      <c r="DD24" s="660"/>
      <c r="DE24" s="660"/>
      <c r="DF24" s="660"/>
      <c r="DG24" s="660"/>
      <c r="DH24" s="660"/>
      <c r="DI24" s="660"/>
      <c r="DJ24" s="660"/>
      <c r="DK24" s="660"/>
      <c r="DL24" s="660"/>
      <c r="DM24" s="660"/>
      <c r="DN24" s="660"/>
      <c r="DO24" s="660"/>
      <c r="DP24" s="660"/>
      <c r="DQ24" s="660"/>
      <c r="DR24" s="660"/>
      <c r="DS24" s="660"/>
      <c r="DT24" s="660"/>
      <c r="DU24" s="660"/>
      <c r="DV24" s="660"/>
      <c r="DW24" s="660"/>
      <c r="DX24" s="660"/>
      <c r="DY24" s="660"/>
      <c r="DZ24" s="660"/>
      <c r="EA24" s="660"/>
      <c r="EB24" s="660"/>
      <c r="EC24" s="660"/>
      <c r="ED24" s="660"/>
      <c r="EE24" s="660"/>
      <c r="EF24" s="660"/>
      <c r="EG24" s="660"/>
      <c r="EH24" s="660"/>
      <c r="EI24" s="660"/>
      <c r="EJ24" s="660"/>
      <c r="EK24" s="660"/>
      <c r="EL24" s="660"/>
      <c r="EM24" s="660"/>
      <c r="EN24" s="660"/>
      <c r="EO24" s="660"/>
      <c r="EP24" s="660"/>
      <c r="EQ24" s="660"/>
      <c r="ER24" s="660"/>
      <c r="ES24" s="660"/>
      <c r="ET24" s="823"/>
      <c r="EU24" s="825"/>
      <c r="EV24" s="825"/>
      <c r="EW24" s="824"/>
      <c r="EX24" s="267">
        <v>11</v>
      </c>
      <c r="EY24" s="267">
        <f>EX24+1</f>
        <v>12</v>
      </c>
      <c r="EZ24" s="823">
        <f>EY24+1</f>
        <v>13</v>
      </c>
      <c r="FA24" s="824"/>
      <c r="FB24" s="823"/>
      <c r="FC24" s="824"/>
      <c r="FD24" s="823">
        <v>14</v>
      </c>
      <c r="FE24" s="824"/>
      <c r="FF24" s="823">
        <f>FD24+1</f>
        <v>15</v>
      </c>
      <c r="FG24" s="824"/>
      <c r="FH24" s="823">
        <f>FF24+1</f>
        <v>16</v>
      </c>
      <c r="FI24" s="824"/>
      <c r="FJ24" s="823"/>
      <c r="FK24" s="824"/>
      <c r="FL24" s="823"/>
      <c r="FM24" s="824"/>
      <c r="FN24" s="823">
        <v>11</v>
      </c>
      <c r="FO24" s="824"/>
      <c r="FP24" s="823">
        <f>FN24+1</f>
        <v>12</v>
      </c>
      <c r="FQ24" s="824"/>
      <c r="FR24" s="823">
        <f>FP24+1</f>
        <v>13</v>
      </c>
      <c r="FS24" s="824"/>
      <c r="FT24" s="823"/>
      <c r="FU24" s="824"/>
      <c r="FV24" s="823">
        <f>FR24+1</f>
        <v>14</v>
      </c>
      <c r="FW24" s="824"/>
      <c r="FX24" s="823">
        <f>FV24+1</f>
        <v>15</v>
      </c>
      <c r="FY24" s="824"/>
      <c r="FZ24" s="823">
        <f>FX24+1</f>
        <v>16</v>
      </c>
      <c r="GA24" s="824"/>
      <c r="GB24" s="823"/>
      <c r="GC24" s="824"/>
      <c r="GD24" s="823"/>
      <c r="GE24" s="824"/>
      <c r="GF24" s="823">
        <v>17</v>
      </c>
      <c r="GG24" s="824"/>
      <c r="GH24" s="823">
        <f>GF24+1</f>
        <v>18</v>
      </c>
      <c r="GI24" s="824"/>
      <c r="GJ24" s="823">
        <f>GH24+1</f>
        <v>19</v>
      </c>
      <c r="GK24" s="824"/>
      <c r="GL24" s="823"/>
      <c r="GM24" s="824"/>
      <c r="GN24" s="823">
        <f>GJ24+1</f>
        <v>20</v>
      </c>
      <c r="GO24" s="824"/>
      <c r="GP24" s="823">
        <f>GN24+1</f>
        <v>21</v>
      </c>
      <c r="GQ24" s="824"/>
      <c r="GR24" s="823">
        <f>GP24+1</f>
        <v>22</v>
      </c>
      <c r="GS24" s="824"/>
      <c r="GT24" s="823"/>
      <c r="GU24" s="824"/>
      <c r="GV24" s="823"/>
      <c r="GW24" s="824"/>
      <c r="GX24" s="823">
        <v>23</v>
      </c>
      <c r="GY24" s="824"/>
      <c r="GZ24" s="823">
        <f>GX24+1</f>
        <v>24</v>
      </c>
      <c r="HA24" s="824"/>
      <c r="HB24" s="823">
        <f>GZ24+1</f>
        <v>25</v>
      </c>
      <c r="HC24" s="824"/>
      <c r="HD24" s="823"/>
      <c r="HE24" s="824"/>
      <c r="HF24" s="823">
        <f>HB24+1</f>
        <v>26</v>
      </c>
      <c r="HG24" s="824"/>
      <c r="HH24" s="823">
        <f>HF24+1</f>
        <v>27</v>
      </c>
      <c r="HI24" s="824"/>
      <c r="HJ24" s="823">
        <f>HH24+1</f>
        <v>28</v>
      </c>
      <c r="HK24" s="824"/>
      <c r="HL24" s="267"/>
      <c r="HM24" s="267"/>
    </row>
    <row r="25" spans="6:221" ht="25.5" customHeight="1">
      <c r="F25" s="661" t="str">
        <f>SCHOOL!$D$2</f>
        <v>कार्यालय पंचायत प्रारम्भिक शिक्षा अधिकारी लवेरा कलां</v>
      </c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/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/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/>
      <c r="BO25" s="661"/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 t="str">
        <f>SCHOOL!$D$2</f>
        <v>कार्यालय पंचायत प्रारम्भिक शिक्षा अधिकारी लवेरा कलां</v>
      </c>
      <c r="CA25" s="661"/>
      <c r="CB25" s="661"/>
      <c r="CC25" s="661"/>
      <c r="CD25" s="661"/>
      <c r="CE25" s="661"/>
      <c r="CF25" s="661"/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/>
      <c r="CR25" s="661"/>
      <c r="CS25" s="661"/>
      <c r="CT25" s="661"/>
      <c r="CU25" s="661"/>
      <c r="CV25" s="661"/>
      <c r="CW25" s="661"/>
      <c r="CX25" s="661"/>
      <c r="CY25" s="661"/>
      <c r="CZ25" s="661"/>
      <c r="DA25" s="661"/>
      <c r="DB25" s="661"/>
      <c r="DC25" s="661"/>
      <c r="DD25" s="661"/>
      <c r="DE25" s="661"/>
      <c r="DF25" s="661"/>
      <c r="DG25" s="661"/>
      <c r="DH25" s="661"/>
      <c r="DI25" s="661"/>
      <c r="DJ25" s="661"/>
      <c r="DK25" s="661"/>
      <c r="DL25" s="661"/>
      <c r="DM25" s="661"/>
      <c r="DN25" s="661"/>
      <c r="DO25" s="661"/>
      <c r="DP25" s="661"/>
      <c r="DQ25" s="661"/>
      <c r="DR25" s="661"/>
      <c r="DS25" s="661"/>
      <c r="DT25" s="661"/>
      <c r="DU25" s="661"/>
      <c r="DV25" s="661"/>
      <c r="DW25" s="661"/>
      <c r="DX25" s="661"/>
      <c r="DY25" s="661"/>
      <c r="DZ25" s="661"/>
      <c r="EA25" s="661"/>
      <c r="EB25" s="661"/>
      <c r="EC25" s="661"/>
      <c r="ED25" s="661"/>
      <c r="EE25" s="661"/>
      <c r="EF25" s="661"/>
      <c r="EG25" s="661"/>
      <c r="EH25" s="661"/>
      <c r="EI25" s="661"/>
      <c r="EJ25" s="661"/>
      <c r="EK25" s="661"/>
      <c r="EL25" s="661"/>
      <c r="EM25" s="661"/>
      <c r="EN25" s="661"/>
      <c r="EO25" s="661"/>
      <c r="EP25" s="661"/>
      <c r="EQ25" s="661"/>
      <c r="ER25" s="661"/>
      <c r="ES25" s="661"/>
      <c r="ET25" s="826"/>
      <c r="EU25" s="827"/>
      <c r="EV25" s="827"/>
      <c r="EW25" s="828"/>
      <c r="EX25" s="267">
        <f>EX24+$G$1</f>
        <v>11</v>
      </c>
      <c r="EY25" s="267">
        <f>EY24+$G$1</f>
        <v>12</v>
      </c>
      <c r="EZ25" s="823">
        <f>EZ24+$G$1</f>
        <v>13</v>
      </c>
      <c r="FA25" s="824"/>
      <c r="FB25" s="823"/>
      <c r="FC25" s="824"/>
      <c r="FD25" s="823">
        <f t="shared" ref="FD25" si="89">FD24+$G$1</f>
        <v>14</v>
      </c>
      <c r="FE25" s="824"/>
      <c r="FF25" s="823">
        <f t="shared" ref="FF25" si="90">FF24+$G$1</f>
        <v>15</v>
      </c>
      <c r="FG25" s="824"/>
      <c r="FH25" s="823">
        <f t="shared" ref="FH25" si="91">FH24+$G$1</f>
        <v>16</v>
      </c>
      <c r="FI25" s="824"/>
      <c r="FJ25" s="823"/>
      <c r="FK25" s="824"/>
      <c r="FL25" s="823"/>
      <c r="FM25" s="824"/>
      <c r="FN25" s="823">
        <f t="shared" ref="FN25" si="92">FN24+$G$1</f>
        <v>11</v>
      </c>
      <c r="FO25" s="824"/>
      <c r="FP25" s="823">
        <f t="shared" ref="FP25" si="93">FP24+$G$1</f>
        <v>12</v>
      </c>
      <c r="FQ25" s="824"/>
      <c r="FR25" s="823">
        <f t="shared" ref="FR25" si="94">FR24+$G$1</f>
        <v>13</v>
      </c>
      <c r="FS25" s="824"/>
      <c r="FT25" s="823"/>
      <c r="FU25" s="824"/>
      <c r="FV25" s="823">
        <f t="shared" ref="FV25" si="95">FV24+$G$1</f>
        <v>14</v>
      </c>
      <c r="FW25" s="824"/>
      <c r="FX25" s="823">
        <f t="shared" ref="FX25" si="96">FX24+$G$1</f>
        <v>15</v>
      </c>
      <c r="FY25" s="824"/>
      <c r="FZ25" s="823">
        <f t="shared" ref="FZ25" si="97">FZ24+$G$1</f>
        <v>16</v>
      </c>
      <c r="GA25" s="824"/>
      <c r="GB25" s="823"/>
      <c r="GC25" s="824"/>
      <c r="GD25" s="823"/>
      <c r="GE25" s="824"/>
      <c r="GF25" s="823">
        <f t="shared" ref="GF25" si="98">GF24+$G$1</f>
        <v>17</v>
      </c>
      <c r="GG25" s="824"/>
      <c r="GH25" s="823">
        <f t="shared" ref="GH25" si="99">GH24+$G$1</f>
        <v>18</v>
      </c>
      <c r="GI25" s="824"/>
      <c r="GJ25" s="823">
        <f t="shared" ref="GJ25" si="100">GJ24+$G$1</f>
        <v>19</v>
      </c>
      <c r="GK25" s="824"/>
      <c r="GL25" s="823"/>
      <c r="GM25" s="824"/>
      <c r="GN25" s="823">
        <f t="shared" ref="GN25" si="101">GN24+$G$1</f>
        <v>20</v>
      </c>
      <c r="GO25" s="824"/>
      <c r="GP25" s="823">
        <f t="shared" ref="GP25" si="102">GP24+$G$1</f>
        <v>21</v>
      </c>
      <c r="GQ25" s="824"/>
      <c r="GR25" s="823">
        <f t="shared" ref="GR25" si="103">GR24+$G$1</f>
        <v>22</v>
      </c>
      <c r="GS25" s="824"/>
      <c r="GT25" s="823"/>
      <c r="GU25" s="824"/>
      <c r="GV25" s="823"/>
      <c r="GW25" s="824"/>
      <c r="GX25" s="823">
        <f t="shared" ref="GX25" si="104">GX24+$G$1</f>
        <v>23</v>
      </c>
      <c r="GY25" s="824"/>
      <c r="GZ25" s="823">
        <f t="shared" ref="GZ25" si="105">GZ24+$G$1</f>
        <v>24</v>
      </c>
      <c r="HA25" s="824"/>
      <c r="HB25" s="823">
        <f t="shared" ref="HB25" si="106">HB24+$G$1</f>
        <v>25</v>
      </c>
      <c r="HC25" s="824"/>
      <c r="HD25" s="823"/>
      <c r="HE25" s="824"/>
      <c r="HF25" s="823">
        <f t="shared" ref="HF25" si="107">HF24+$G$1</f>
        <v>26</v>
      </c>
      <c r="HG25" s="824"/>
      <c r="HH25" s="823">
        <f t="shared" ref="HH25" si="108">HH24+$G$1</f>
        <v>27</v>
      </c>
      <c r="HI25" s="824"/>
      <c r="HJ25" s="823">
        <f t="shared" ref="HJ25" si="109">HJ24+$G$1</f>
        <v>28</v>
      </c>
      <c r="HK25" s="824"/>
      <c r="HL25" s="267"/>
      <c r="HM25" s="267"/>
    </row>
    <row r="26" spans="6:221" ht="21.75" customHeight="1">
      <c r="F26" s="662" t="s">
        <v>165</v>
      </c>
      <c r="G26" s="662"/>
      <c r="H26" s="662"/>
      <c r="I26" s="662"/>
      <c r="J26" s="662"/>
      <c r="K26" s="662"/>
      <c r="L26" s="662" t="s">
        <v>153</v>
      </c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2"/>
      <c r="AA26" s="662"/>
      <c r="AB26" s="662"/>
      <c r="AC26" s="662"/>
      <c r="AD26" s="662"/>
      <c r="AE26" s="662"/>
      <c r="AF26" s="662"/>
      <c r="AG26" s="662"/>
      <c r="AH26" s="662"/>
      <c r="AI26" s="662"/>
      <c r="AJ26" s="662"/>
      <c r="AK26" s="662"/>
      <c r="AL26" s="662"/>
      <c r="AM26" s="662"/>
      <c r="AN26" s="662"/>
      <c r="AO26" s="662"/>
      <c r="AP26" s="662"/>
      <c r="AQ26" s="662"/>
      <c r="AR26" s="662"/>
      <c r="AS26" s="662"/>
      <c r="AT26" s="662"/>
      <c r="AU26" s="662"/>
      <c r="AV26" s="662"/>
      <c r="AW26" s="662"/>
      <c r="AX26" s="662"/>
      <c r="AY26" s="662"/>
      <c r="AZ26" s="662"/>
      <c r="BA26" s="662"/>
      <c r="BB26" s="662"/>
      <c r="BC26" s="662"/>
      <c r="BD26" s="662"/>
      <c r="BE26" s="662"/>
      <c r="BF26" s="662"/>
      <c r="BG26" s="662"/>
      <c r="BH26" s="662"/>
      <c r="BI26" s="662"/>
      <c r="BJ26" s="662"/>
      <c r="BK26" s="662"/>
      <c r="BL26" s="662"/>
      <c r="BM26" s="662"/>
      <c r="BN26" s="662" t="s">
        <v>110</v>
      </c>
      <c r="BO26" s="662"/>
      <c r="BP26" s="662"/>
      <c r="BQ26" s="662"/>
      <c r="BR26" s="663">
        <f>$BR$5</f>
        <v>0</v>
      </c>
      <c r="BS26" s="663"/>
      <c r="BT26" s="663"/>
      <c r="BU26" s="663"/>
      <c r="BV26" s="663"/>
      <c r="BW26" s="663"/>
      <c r="BX26" s="663"/>
      <c r="BY26" s="663"/>
      <c r="BZ26" s="662" t="s">
        <v>165</v>
      </c>
      <c r="CA26" s="662"/>
      <c r="CB26" s="662"/>
      <c r="CC26" s="662"/>
      <c r="CD26" s="662"/>
      <c r="CE26" s="662"/>
      <c r="CF26" s="662" t="s">
        <v>153</v>
      </c>
      <c r="CG26" s="662"/>
      <c r="CH26" s="662"/>
      <c r="CI26" s="662"/>
      <c r="CJ26" s="662"/>
      <c r="CK26" s="662"/>
      <c r="CL26" s="662"/>
      <c r="CM26" s="662"/>
      <c r="CN26" s="662"/>
      <c r="CO26" s="662"/>
      <c r="CP26" s="662"/>
      <c r="CQ26" s="662"/>
      <c r="CR26" s="662"/>
      <c r="CS26" s="662"/>
      <c r="CT26" s="662"/>
      <c r="CU26" s="662"/>
      <c r="CV26" s="662"/>
      <c r="CW26" s="662"/>
      <c r="CX26" s="662"/>
      <c r="CY26" s="662"/>
      <c r="CZ26" s="662"/>
      <c r="DA26" s="662"/>
      <c r="DB26" s="662"/>
      <c r="DC26" s="662"/>
      <c r="DD26" s="662"/>
      <c r="DE26" s="662"/>
      <c r="DF26" s="662"/>
      <c r="DG26" s="662"/>
      <c r="DH26" s="662"/>
      <c r="DI26" s="662"/>
      <c r="DJ26" s="662"/>
      <c r="DK26" s="662"/>
      <c r="DL26" s="662"/>
      <c r="DM26" s="662"/>
      <c r="DN26" s="662"/>
      <c r="DO26" s="662"/>
      <c r="DP26" s="662"/>
      <c r="DQ26" s="662"/>
      <c r="DR26" s="662"/>
      <c r="DS26" s="662"/>
      <c r="DT26" s="662"/>
      <c r="DU26" s="662"/>
      <c r="DV26" s="662"/>
      <c r="DW26" s="662"/>
      <c r="DX26" s="662"/>
      <c r="DY26" s="662"/>
      <c r="DZ26" s="662"/>
      <c r="EA26" s="662"/>
      <c r="EB26" s="662"/>
      <c r="EC26" s="662"/>
      <c r="ED26" s="662"/>
      <c r="EE26" s="662"/>
      <c r="EF26" s="662"/>
      <c r="EG26" s="662"/>
      <c r="EH26" s="662" t="s">
        <v>110</v>
      </c>
      <c r="EI26" s="662"/>
      <c r="EJ26" s="662"/>
      <c r="EK26" s="662"/>
      <c r="EL26" s="663">
        <f>$BR$5</f>
        <v>0</v>
      </c>
      <c r="EM26" s="663"/>
      <c r="EN26" s="663"/>
      <c r="EO26" s="663"/>
      <c r="EP26" s="663"/>
      <c r="EQ26" s="663"/>
      <c r="ER26" s="663"/>
      <c r="ES26" s="663"/>
    </row>
    <row r="27" spans="6:221" ht="22.5" customHeight="1">
      <c r="F27" s="680" t="s">
        <v>74</v>
      </c>
      <c r="G27" s="667" t="s">
        <v>40</v>
      </c>
      <c r="H27" s="667"/>
      <c r="I27" s="667"/>
      <c r="J27" s="667"/>
      <c r="K27" s="667"/>
      <c r="L27" s="667"/>
      <c r="M27" s="667"/>
      <c r="N27" s="667"/>
      <c r="O27" s="667"/>
      <c r="P27" s="699" t="s">
        <v>11</v>
      </c>
      <c r="Q27" s="700"/>
      <c r="R27" s="700"/>
      <c r="S27" s="700"/>
      <c r="T27" s="700"/>
      <c r="U27" s="700"/>
      <c r="V27" s="700"/>
      <c r="W27" s="700"/>
      <c r="X27" s="700"/>
      <c r="Y27" s="700"/>
      <c r="Z27" s="700"/>
      <c r="AA27" s="701"/>
      <c r="AB27" s="699" t="s">
        <v>12</v>
      </c>
      <c r="AC27" s="700"/>
      <c r="AD27" s="700"/>
      <c r="AE27" s="700"/>
      <c r="AF27" s="700"/>
      <c r="AG27" s="700"/>
      <c r="AH27" s="700"/>
      <c r="AI27" s="700"/>
      <c r="AJ27" s="700"/>
      <c r="AK27" s="700"/>
      <c r="AL27" s="700"/>
      <c r="AM27" s="701"/>
      <c r="AN27" s="699" t="s">
        <v>13</v>
      </c>
      <c r="AO27" s="700"/>
      <c r="AP27" s="700"/>
      <c r="AQ27" s="700"/>
      <c r="AR27" s="700"/>
      <c r="AS27" s="700"/>
      <c r="AT27" s="700"/>
      <c r="AU27" s="700"/>
      <c r="AV27" s="700"/>
      <c r="AW27" s="700"/>
      <c r="AX27" s="700"/>
      <c r="AY27" s="701"/>
      <c r="AZ27" s="667" t="s">
        <v>149</v>
      </c>
      <c r="BA27" s="667"/>
      <c r="BB27" s="667"/>
      <c r="BC27" s="667"/>
      <c r="BD27" s="667"/>
      <c r="BE27" s="667"/>
      <c r="BF27" s="667"/>
      <c r="BG27" s="667"/>
      <c r="BH27" s="667"/>
      <c r="BI27" s="667"/>
      <c r="BJ27" s="667"/>
      <c r="BK27" s="667"/>
      <c r="BL27" s="705" t="s">
        <v>150</v>
      </c>
      <c r="BM27" s="706"/>
      <c r="BN27" s="706"/>
      <c r="BO27" s="706"/>
      <c r="BP27" s="706"/>
      <c r="BQ27" s="706"/>
      <c r="BR27" s="706"/>
      <c r="BS27" s="706"/>
      <c r="BT27" s="706"/>
      <c r="BU27" s="706"/>
      <c r="BV27" s="706"/>
      <c r="BW27" s="707"/>
      <c r="BX27" s="667" t="s">
        <v>148</v>
      </c>
      <c r="BY27" s="667"/>
      <c r="BZ27" s="680" t="s">
        <v>74</v>
      </c>
      <c r="CA27" s="667" t="s">
        <v>40</v>
      </c>
      <c r="CB27" s="667"/>
      <c r="CC27" s="667"/>
      <c r="CD27" s="667"/>
      <c r="CE27" s="667"/>
      <c r="CF27" s="667"/>
      <c r="CG27" s="667"/>
      <c r="CH27" s="667"/>
      <c r="CI27" s="667"/>
      <c r="CJ27" s="699" t="s">
        <v>11</v>
      </c>
      <c r="CK27" s="700"/>
      <c r="CL27" s="700"/>
      <c r="CM27" s="700"/>
      <c r="CN27" s="700"/>
      <c r="CO27" s="700"/>
      <c r="CP27" s="700"/>
      <c r="CQ27" s="700"/>
      <c r="CR27" s="700"/>
      <c r="CS27" s="700"/>
      <c r="CT27" s="700"/>
      <c r="CU27" s="701"/>
      <c r="CV27" s="699" t="s">
        <v>12</v>
      </c>
      <c r="CW27" s="700"/>
      <c r="CX27" s="700"/>
      <c r="CY27" s="700"/>
      <c r="CZ27" s="700"/>
      <c r="DA27" s="700"/>
      <c r="DB27" s="700"/>
      <c r="DC27" s="700"/>
      <c r="DD27" s="700"/>
      <c r="DE27" s="700"/>
      <c r="DF27" s="700"/>
      <c r="DG27" s="701"/>
      <c r="DH27" s="699" t="s">
        <v>13</v>
      </c>
      <c r="DI27" s="700"/>
      <c r="DJ27" s="700"/>
      <c r="DK27" s="700"/>
      <c r="DL27" s="700"/>
      <c r="DM27" s="700"/>
      <c r="DN27" s="700"/>
      <c r="DO27" s="700"/>
      <c r="DP27" s="700"/>
      <c r="DQ27" s="700"/>
      <c r="DR27" s="700"/>
      <c r="DS27" s="701"/>
      <c r="DT27" s="667" t="s">
        <v>149</v>
      </c>
      <c r="DU27" s="667"/>
      <c r="DV27" s="667"/>
      <c r="DW27" s="667"/>
      <c r="DX27" s="667"/>
      <c r="DY27" s="667"/>
      <c r="DZ27" s="667"/>
      <c r="EA27" s="667"/>
      <c r="EB27" s="667"/>
      <c r="EC27" s="667"/>
      <c r="ED27" s="667"/>
      <c r="EE27" s="667"/>
      <c r="EF27" s="705" t="s">
        <v>150</v>
      </c>
      <c r="EG27" s="706"/>
      <c r="EH27" s="706"/>
      <c r="EI27" s="706"/>
      <c r="EJ27" s="706"/>
      <c r="EK27" s="706"/>
      <c r="EL27" s="706"/>
      <c r="EM27" s="706"/>
      <c r="EN27" s="706"/>
      <c r="EO27" s="706"/>
      <c r="EP27" s="706"/>
      <c r="EQ27" s="707"/>
      <c r="ER27" s="667" t="s">
        <v>148</v>
      </c>
      <c r="ES27" s="667"/>
    </row>
    <row r="28" spans="6:221" ht="35.25" customHeight="1">
      <c r="F28" s="680"/>
      <c r="G28" s="667"/>
      <c r="H28" s="667"/>
      <c r="I28" s="667"/>
      <c r="J28" s="667"/>
      <c r="K28" s="667"/>
      <c r="L28" s="667"/>
      <c r="M28" s="667"/>
      <c r="N28" s="667"/>
      <c r="O28" s="667"/>
      <c r="P28" s="702"/>
      <c r="Q28" s="663"/>
      <c r="R28" s="663"/>
      <c r="S28" s="663"/>
      <c r="T28" s="663"/>
      <c r="U28" s="663"/>
      <c r="V28" s="663"/>
      <c r="W28" s="663"/>
      <c r="X28" s="663"/>
      <c r="Y28" s="663"/>
      <c r="Z28" s="663"/>
      <c r="AA28" s="703"/>
      <c r="AB28" s="702"/>
      <c r="AC28" s="663"/>
      <c r="AD28" s="663"/>
      <c r="AE28" s="663"/>
      <c r="AF28" s="663"/>
      <c r="AG28" s="663"/>
      <c r="AH28" s="663"/>
      <c r="AI28" s="663"/>
      <c r="AJ28" s="663"/>
      <c r="AK28" s="663"/>
      <c r="AL28" s="663"/>
      <c r="AM28" s="703"/>
      <c r="AN28" s="702"/>
      <c r="AO28" s="663"/>
      <c r="AP28" s="663"/>
      <c r="AQ28" s="663"/>
      <c r="AR28" s="663"/>
      <c r="AS28" s="663"/>
      <c r="AT28" s="663"/>
      <c r="AU28" s="663"/>
      <c r="AV28" s="663"/>
      <c r="AW28" s="663"/>
      <c r="AX28" s="663"/>
      <c r="AY28" s="703"/>
      <c r="AZ28" s="680" t="s">
        <v>151</v>
      </c>
      <c r="BA28" s="680"/>
      <c r="BB28" s="680"/>
      <c r="BC28" s="680"/>
      <c r="BD28" s="680" t="s">
        <v>152</v>
      </c>
      <c r="BE28" s="680"/>
      <c r="BF28" s="680"/>
      <c r="BG28" s="680"/>
      <c r="BH28" s="667" t="s">
        <v>1</v>
      </c>
      <c r="BI28" s="667"/>
      <c r="BJ28" s="667"/>
      <c r="BK28" s="667"/>
      <c r="BL28" s="708"/>
      <c r="BM28" s="709"/>
      <c r="BN28" s="709"/>
      <c r="BO28" s="709"/>
      <c r="BP28" s="709"/>
      <c r="BQ28" s="709"/>
      <c r="BR28" s="709"/>
      <c r="BS28" s="709"/>
      <c r="BT28" s="709"/>
      <c r="BU28" s="709"/>
      <c r="BV28" s="709"/>
      <c r="BW28" s="710"/>
      <c r="BX28" s="667"/>
      <c r="BY28" s="667"/>
      <c r="BZ28" s="680"/>
      <c r="CA28" s="667"/>
      <c r="CB28" s="667"/>
      <c r="CC28" s="667"/>
      <c r="CD28" s="667"/>
      <c r="CE28" s="667"/>
      <c r="CF28" s="667"/>
      <c r="CG28" s="667"/>
      <c r="CH28" s="667"/>
      <c r="CI28" s="667"/>
      <c r="CJ28" s="702"/>
      <c r="CK28" s="663"/>
      <c r="CL28" s="663"/>
      <c r="CM28" s="663"/>
      <c r="CN28" s="663"/>
      <c r="CO28" s="663"/>
      <c r="CP28" s="663"/>
      <c r="CQ28" s="663"/>
      <c r="CR28" s="663"/>
      <c r="CS28" s="663"/>
      <c r="CT28" s="663"/>
      <c r="CU28" s="703"/>
      <c r="CV28" s="702"/>
      <c r="CW28" s="663"/>
      <c r="CX28" s="663"/>
      <c r="CY28" s="663"/>
      <c r="CZ28" s="663"/>
      <c r="DA28" s="663"/>
      <c r="DB28" s="663"/>
      <c r="DC28" s="663"/>
      <c r="DD28" s="663"/>
      <c r="DE28" s="663"/>
      <c r="DF28" s="663"/>
      <c r="DG28" s="703"/>
      <c r="DH28" s="702"/>
      <c r="DI28" s="663"/>
      <c r="DJ28" s="663"/>
      <c r="DK28" s="663"/>
      <c r="DL28" s="663"/>
      <c r="DM28" s="663"/>
      <c r="DN28" s="663"/>
      <c r="DO28" s="663"/>
      <c r="DP28" s="663"/>
      <c r="DQ28" s="663"/>
      <c r="DR28" s="663"/>
      <c r="DS28" s="703"/>
      <c r="DT28" s="680" t="s">
        <v>151</v>
      </c>
      <c r="DU28" s="680"/>
      <c r="DV28" s="680"/>
      <c r="DW28" s="680"/>
      <c r="DX28" s="680" t="s">
        <v>152</v>
      </c>
      <c r="DY28" s="680"/>
      <c r="DZ28" s="680"/>
      <c r="EA28" s="680"/>
      <c r="EB28" s="667" t="s">
        <v>1</v>
      </c>
      <c r="EC28" s="667"/>
      <c r="ED28" s="667"/>
      <c r="EE28" s="667"/>
      <c r="EF28" s="708"/>
      <c r="EG28" s="709"/>
      <c r="EH28" s="709"/>
      <c r="EI28" s="709"/>
      <c r="EJ28" s="709"/>
      <c r="EK28" s="709"/>
      <c r="EL28" s="709"/>
      <c r="EM28" s="709"/>
      <c r="EN28" s="709"/>
      <c r="EO28" s="709"/>
      <c r="EP28" s="709"/>
      <c r="EQ28" s="710"/>
      <c r="ER28" s="667"/>
      <c r="ES28" s="667"/>
    </row>
    <row r="29" spans="6:221" ht="14.25" customHeight="1">
      <c r="F29" s="268">
        <v>1</v>
      </c>
      <c r="G29" s="704">
        <v>2</v>
      </c>
      <c r="H29" s="704"/>
      <c r="I29" s="704"/>
      <c r="J29" s="704"/>
      <c r="K29" s="704"/>
      <c r="L29" s="704"/>
      <c r="M29" s="704"/>
      <c r="N29" s="704"/>
      <c r="O29" s="704"/>
      <c r="P29" s="829">
        <v>3</v>
      </c>
      <c r="Q29" s="830"/>
      <c r="R29" s="830"/>
      <c r="S29" s="830"/>
      <c r="T29" s="830"/>
      <c r="U29" s="830"/>
      <c r="V29" s="830"/>
      <c r="W29" s="830"/>
      <c r="X29" s="830"/>
      <c r="Y29" s="830"/>
      <c r="Z29" s="830"/>
      <c r="AA29" s="831"/>
      <c r="AB29" s="829">
        <v>4</v>
      </c>
      <c r="AC29" s="830"/>
      <c r="AD29" s="830"/>
      <c r="AE29" s="830"/>
      <c r="AF29" s="830"/>
      <c r="AG29" s="830"/>
      <c r="AH29" s="830"/>
      <c r="AI29" s="830"/>
      <c r="AJ29" s="830"/>
      <c r="AK29" s="830"/>
      <c r="AL29" s="830"/>
      <c r="AM29" s="831"/>
      <c r="AN29" s="829">
        <v>5</v>
      </c>
      <c r="AO29" s="830"/>
      <c r="AP29" s="830"/>
      <c r="AQ29" s="830"/>
      <c r="AR29" s="830"/>
      <c r="AS29" s="830"/>
      <c r="AT29" s="830"/>
      <c r="AU29" s="830"/>
      <c r="AV29" s="830"/>
      <c r="AW29" s="830"/>
      <c r="AX29" s="830"/>
      <c r="AY29" s="831"/>
      <c r="AZ29" s="704">
        <v>6</v>
      </c>
      <c r="BA29" s="704"/>
      <c r="BB29" s="704"/>
      <c r="BC29" s="704"/>
      <c r="BD29" s="704">
        <v>7</v>
      </c>
      <c r="BE29" s="704"/>
      <c r="BF29" s="704"/>
      <c r="BG29" s="704"/>
      <c r="BH29" s="704">
        <v>8</v>
      </c>
      <c r="BI29" s="704"/>
      <c r="BJ29" s="704"/>
      <c r="BK29" s="704"/>
      <c r="BL29" s="829">
        <v>9</v>
      </c>
      <c r="BM29" s="830"/>
      <c r="BN29" s="830"/>
      <c r="BO29" s="830"/>
      <c r="BP29" s="830"/>
      <c r="BQ29" s="830"/>
      <c r="BR29" s="830"/>
      <c r="BS29" s="830"/>
      <c r="BT29" s="830"/>
      <c r="BU29" s="830"/>
      <c r="BV29" s="830"/>
      <c r="BW29" s="831"/>
      <c r="BX29" s="704">
        <v>10</v>
      </c>
      <c r="BY29" s="704"/>
      <c r="BZ29" s="268">
        <v>1</v>
      </c>
      <c r="CA29" s="704">
        <v>2</v>
      </c>
      <c r="CB29" s="704"/>
      <c r="CC29" s="704"/>
      <c r="CD29" s="704"/>
      <c r="CE29" s="704"/>
      <c r="CF29" s="704"/>
      <c r="CG29" s="704"/>
      <c r="CH29" s="704"/>
      <c r="CI29" s="704"/>
      <c r="CJ29" s="704">
        <v>3</v>
      </c>
      <c r="CK29" s="704"/>
      <c r="CL29" s="704"/>
      <c r="CM29" s="704"/>
      <c r="CN29" s="704">
        <v>4</v>
      </c>
      <c r="CO29" s="704"/>
      <c r="CP29" s="704"/>
      <c r="CQ29" s="704"/>
      <c r="CR29" s="704">
        <v>5</v>
      </c>
      <c r="CS29" s="704"/>
      <c r="CT29" s="704"/>
      <c r="CU29" s="704"/>
      <c r="CV29" s="704">
        <v>6</v>
      </c>
      <c r="CW29" s="704"/>
      <c r="CX29" s="704"/>
      <c r="CY29" s="704"/>
      <c r="CZ29" s="704">
        <v>7</v>
      </c>
      <c r="DA29" s="704"/>
      <c r="DB29" s="704"/>
      <c r="DC29" s="704"/>
      <c r="DD29" s="704">
        <v>8</v>
      </c>
      <c r="DE29" s="704"/>
      <c r="DF29" s="704"/>
      <c r="DG29" s="704"/>
      <c r="DH29" s="704">
        <v>9</v>
      </c>
      <c r="DI29" s="704"/>
      <c r="DJ29" s="704"/>
      <c r="DK29" s="704"/>
      <c r="DL29" s="704">
        <v>10</v>
      </c>
      <c r="DM29" s="704"/>
      <c r="DN29" s="704"/>
      <c r="DO29" s="704"/>
      <c r="DP29" s="704">
        <v>11</v>
      </c>
      <c r="DQ29" s="704"/>
      <c r="DR29" s="704"/>
      <c r="DS29" s="704"/>
      <c r="DT29" s="704">
        <v>12</v>
      </c>
      <c r="DU29" s="704"/>
      <c r="DV29" s="704"/>
      <c r="DW29" s="704"/>
      <c r="DX29" s="704">
        <v>13</v>
      </c>
      <c r="DY29" s="704"/>
      <c r="DZ29" s="704"/>
      <c r="EA29" s="704"/>
      <c r="EB29" s="704">
        <v>14</v>
      </c>
      <c r="EC29" s="704"/>
      <c r="ED29" s="704"/>
      <c r="EE29" s="704"/>
      <c r="EF29" s="704">
        <v>15</v>
      </c>
      <c r="EG29" s="704"/>
      <c r="EH29" s="704"/>
      <c r="EI29" s="704"/>
      <c r="EJ29" s="704">
        <v>16</v>
      </c>
      <c r="EK29" s="704"/>
      <c r="EL29" s="704"/>
      <c r="EM29" s="704"/>
      <c r="EN29" s="704">
        <v>17</v>
      </c>
      <c r="EO29" s="704"/>
      <c r="EP29" s="704"/>
      <c r="EQ29" s="704"/>
      <c r="ER29" s="704">
        <v>18</v>
      </c>
      <c r="ES29" s="704"/>
    </row>
    <row r="30" spans="6:221" ht="45" customHeight="1">
      <c r="F30" s="269">
        <f t="shared" ref="F30:G39" si="110">F10</f>
        <v>0</v>
      </c>
      <c r="G30" s="689">
        <f t="shared" si="110"/>
        <v>0</v>
      </c>
      <c r="H30" s="690"/>
      <c r="I30" s="690"/>
      <c r="J30" s="690"/>
      <c r="K30" s="690"/>
      <c r="L30" s="690"/>
      <c r="M30" s="690"/>
      <c r="N30" s="690"/>
      <c r="O30" s="691"/>
      <c r="P30" s="696">
        <f>IFERROR(IF($F$1&gt;=$F30,(IF($G$1&gt;=100,VLOOKUP($G30,PAYMENT!$B$15:$EH$39,MATCH(FD$15,PAYMENT!$B$14:$EH$14,0),0),0)),0),0)</f>
        <v>0</v>
      </c>
      <c r="Q30" s="697"/>
      <c r="R30" s="697"/>
      <c r="S30" s="697"/>
      <c r="T30" s="697"/>
      <c r="U30" s="697"/>
      <c r="V30" s="697"/>
      <c r="W30" s="697"/>
      <c r="X30" s="697"/>
      <c r="Y30" s="697"/>
      <c r="Z30" s="697"/>
      <c r="AA30" s="698"/>
      <c r="AB30" s="696">
        <f>IFERROR(IF($F$1&gt;=$F30,(IF($G$1&gt;=100,VLOOKUP($G30,PAYMENT!$B$15:$CW$39,MATCH(FP$15,PAYMENT!$B$10:$CW$10,0),0),0)),0),0)</f>
        <v>0</v>
      </c>
      <c r="AC30" s="697"/>
      <c r="AD30" s="697"/>
      <c r="AE30" s="697"/>
      <c r="AF30" s="697"/>
      <c r="AG30" s="697"/>
      <c r="AH30" s="697"/>
      <c r="AI30" s="697"/>
      <c r="AJ30" s="697"/>
      <c r="AK30" s="697"/>
      <c r="AL30" s="697"/>
      <c r="AM30" s="698"/>
      <c r="AN30" s="696">
        <f>P30+AB30</f>
        <v>0</v>
      </c>
      <c r="AO30" s="697"/>
      <c r="AP30" s="697"/>
      <c r="AQ30" s="697"/>
      <c r="AR30" s="697"/>
      <c r="AS30" s="697"/>
      <c r="AT30" s="697"/>
      <c r="AU30" s="697"/>
      <c r="AV30" s="697"/>
      <c r="AW30" s="697"/>
      <c r="AX30" s="697"/>
      <c r="AY30" s="698"/>
      <c r="AZ30" s="692">
        <f>IFERROR(IF($F$1&gt;=$F30,(IF($G$1&gt;=100,VLOOKUP($G30,PAYMENT!$B$15:$CW$39,MATCH(GN$15,PAYMENT!$B$10:$CW$10,0),0),0)),0),0)</f>
        <v>0</v>
      </c>
      <c r="BA30" s="693"/>
      <c r="BB30" s="693"/>
      <c r="BC30" s="693"/>
      <c r="BD30" s="692">
        <f>IFERROR(IF($F$1&gt;=$F30,(IF($G$1&gt;=100,VLOOKUP($G30,PAYMENT!$B$15:$CW$39,MATCH(GR$15,PAYMENT!$B$10:$CW$10,0),0),0)),0),0)</f>
        <v>0</v>
      </c>
      <c r="BE30" s="693"/>
      <c r="BF30" s="693"/>
      <c r="BG30" s="693"/>
      <c r="BH30" s="694">
        <f>ROUND(AZ30+BD30,0)</f>
        <v>0</v>
      </c>
      <c r="BI30" s="695"/>
      <c r="BJ30" s="695"/>
      <c r="BK30" s="695"/>
      <c r="BL30" s="696">
        <f>AN30-BH30</f>
        <v>0</v>
      </c>
      <c r="BM30" s="697"/>
      <c r="BN30" s="697"/>
      <c r="BO30" s="697"/>
      <c r="BP30" s="697"/>
      <c r="BQ30" s="697"/>
      <c r="BR30" s="697"/>
      <c r="BS30" s="697"/>
      <c r="BT30" s="697"/>
      <c r="BU30" s="697"/>
      <c r="BV30" s="697"/>
      <c r="BW30" s="698"/>
      <c r="BX30" s="685"/>
      <c r="BY30" s="685"/>
      <c r="BZ30" s="269">
        <f t="shared" ref="BZ30:CA39" si="111">BZ10</f>
        <v>0</v>
      </c>
      <c r="CA30" s="689">
        <f t="shared" si="111"/>
        <v>0</v>
      </c>
      <c r="CB30" s="690"/>
      <c r="CC30" s="690"/>
      <c r="CD30" s="690"/>
      <c r="CE30" s="690"/>
      <c r="CF30" s="690"/>
      <c r="CG30" s="690"/>
      <c r="CH30" s="690"/>
      <c r="CI30" s="691"/>
      <c r="CJ30" s="696">
        <f>IFERROR(IF($F$1&gt;=$BZ30,(IF($G$1&gt;=100,VLOOKUP($CA30,PAYMENT!$B$15:$EH$39,MATCH(FD$15,PAYMENT!$B$14:$EH$14,0),0),0)),0),0)</f>
        <v>0</v>
      </c>
      <c r="CK30" s="697"/>
      <c r="CL30" s="697"/>
      <c r="CM30" s="697"/>
      <c r="CN30" s="697"/>
      <c r="CO30" s="697"/>
      <c r="CP30" s="697"/>
      <c r="CQ30" s="697"/>
      <c r="CR30" s="697"/>
      <c r="CS30" s="697"/>
      <c r="CT30" s="697"/>
      <c r="CU30" s="698"/>
      <c r="CV30" s="696">
        <f>IFERROR(IF($F$1&gt;=$BZ30,(IF($G$1&gt;=100,VLOOKUP($CA30,PAYMENT!$B$15:$CW$39,MATCH(FP$15,PAYMENT!$B$10:$CW$10,0),0),0)),0),0)</f>
        <v>0</v>
      </c>
      <c r="CW30" s="697"/>
      <c r="CX30" s="697"/>
      <c r="CY30" s="697"/>
      <c r="CZ30" s="697"/>
      <c r="DA30" s="697"/>
      <c r="DB30" s="697"/>
      <c r="DC30" s="697"/>
      <c r="DD30" s="697"/>
      <c r="DE30" s="697"/>
      <c r="DF30" s="697"/>
      <c r="DG30" s="698"/>
      <c r="DH30" s="696">
        <f>CJ30+CV30</f>
        <v>0</v>
      </c>
      <c r="DI30" s="697"/>
      <c r="DJ30" s="697"/>
      <c r="DK30" s="697"/>
      <c r="DL30" s="697"/>
      <c r="DM30" s="697"/>
      <c r="DN30" s="697"/>
      <c r="DO30" s="697"/>
      <c r="DP30" s="697"/>
      <c r="DQ30" s="697"/>
      <c r="DR30" s="697"/>
      <c r="DS30" s="698"/>
      <c r="DT30" s="692">
        <f>IFERROR(IF($F$1&gt;=$BZ30,(IF($G$1&gt;=100,VLOOKUP($CA30,PAYMENT!$B$15:$CW$39,MATCH(GN$15,PAYMENT!$B$10:$CW$10,0),0),0)),0),0)</f>
        <v>0</v>
      </c>
      <c r="DU30" s="693"/>
      <c r="DV30" s="693"/>
      <c r="DW30" s="693"/>
      <c r="DX30" s="692">
        <f>IFERROR(IF($F$1&gt;=$BZ30,(IF($G$1&gt;=100,VLOOKUP($CA30,PAYMENT!$B$15:$CW$39,MATCH(GR$15,PAYMENT!$B$10:$CW$10,0),0),0)),0),0)</f>
        <v>0</v>
      </c>
      <c r="DY30" s="693"/>
      <c r="DZ30" s="693"/>
      <c r="EA30" s="693"/>
      <c r="EB30" s="694">
        <f>ROUND(DT30+DX30,0)</f>
        <v>0</v>
      </c>
      <c r="EC30" s="695"/>
      <c r="ED30" s="695"/>
      <c r="EE30" s="695"/>
      <c r="EF30" s="696">
        <f>DH30-EB30</f>
        <v>0</v>
      </c>
      <c r="EG30" s="697"/>
      <c r="EH30" s="697"/>
      <c r="EI30" s="697"/>
      <c r="EJ30" s="697"/>
      <c r="EK30" s="697"/>
      <c r="EL30" s="697"/>
      <c r="EM30" s="697"/>
      <c r="EN30" s="697"/>
      <c r="EO30" s="697"/>
      <c r="EP30" s="697"/>
      <c r="EQ30" s="698"/>
      <c r="ER30" s="685"/>
      <c r="ES30" s="685"/>
    </row>
    <row r="31" spans="6:221" ht="45" customHeight="1">
      <c r="F31" s="269">
        <f t="shared" si="110"/>
        <v>0</v>
      </c>
      <c r="G31" s="689">
        <f t="shared" si="110"/>
        <v>0</v>
      </c>
      <c r="H31" s="690"/>
      <c r="I31" s="690"/>
      <c r="J31" s="690"/>
      <c r="K31" s="690"/>
      <c r="L31" s="690"/>
      <c r="M31" s="690"/>
      <c r="N31" s="690"/>
      <c r="O31" s="691"/>
      <c r="P31" s="696">
        <f>IFERROR(IF($F$1&gt;=$F31,(IF($G$1&gt;=100,VLOOKUP($G31,PAYMENT!$B$15:$EH$39,MATCH(FD$15,PAYMENT!$B$14:$EH$14,0),0),0)),0),0)</f>
        <v>0</v>
      </c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8"/>
      <c r="AB31" s="696">
        <f>IFERROR(IF($F$1&gt;=$F31,(IF($G$1&gt;=100,VLOOKUP($G31,PAYMENT!$B$15:$CW$39,MATCH(FP$15,PAYMENT!$B$10:$CW$10,0),0),0)),0),0)</f>
        <v>0</v>
      </c>
      <c r="AC31" s="697"/>
      <c r="AD31" s="697"/>
      <c r="AE31" s="697"/>
      <c r="AF31" s="697"/>
      <c r="AG31" s="697"/>
      <c r="AH31" s="697"/>
      <c r="AI31" s="697"/>
      <c r="AJ31" s="697"/>
      <c r="AK31" s="697"/>
      <c r="AL31" s="697"/>
      <c r="AM31" s="698"/>
      <c r="AN31" s="696">
        <f t="shared" ref="AN31:AN39" si="112">P31+AB31</f>
        <v>0</v>
      </c>
      <c r="AO31" s="697"/>
      <c r="AP31" s="697"/>
      <c r="AQ31" s="697"/>
      <c r="AR31" s="697"/>
      <c r="AS31" s="697"/>
      <c r="AT31" s="697"/>
      <c r="AU31" s="697"/>
      <c r="AV31" s="697"/>
      <c r="AW31" s="697"/>
      <c r="AX31" s="697"/>
      <c r="AY31" s="698"/>
      <c r="AZ31" s="692">
        <f>IFERROR(IF($F$1&gt;=$F31,(IF($G$1&gt;=100,VLOOKUP($G31,PAYMENT!$B$15:$CW$39,MATCH(GN$15,PAYMENT!$B$10:$CW$10,0),0),0)),0),0)</f>
        <v>0</v>
      </c>
      <c r="BA31" s="693"/>
      <c r="BB31" s="693"/>
      <c r="BC31" s="693"/>
      <c r="BD31" s="692">
        <f>IFERROR(IF($F$1&gt;=$F31,(IF($G$1&gt;=100,VLOOKUP($G31,PAYMENT!$B$15:$CW$39,MATCH(GR$15,PAYMENT!$B$10:$CW$10,0),0),0)),0),0)</f>
        <v>0</v>
      </c>
      <c r="BE31" s="693"/>
      <c r="BF31" s="693"/>
      <c r="BG31" s="693"/>
      <c r="BH31" s="694">
        <f t="shared" ref="BH31:BH39" si="113">ROUND(AZ31+BD31,0)</f>
        <v>0</v>
      </c>
      <c r="BI31" s="695"/>
      <c r="BJ31" s="695"/>
      <c r="BK31" s="695"/>
      <c r="BL31" s="696">
        <f t="shared" ref="BL31:BL39" si="114">AN31-BH31</f>
        <v>0</v>
      </c>
      <c r="BM31" s="697"/>
      <c r="BN31" s="697"/>
      <c r="BO31" s="697"/>
      <c r="BP31" s="697"/>
      <c r="BQ31" s="697"/>
      <c r="BR31" s="697"/>
      <c r="BS31" s="697"/>
      <c r="BT31" s="697"/>
      <c r="BU31" s="697"/>
      <c r="BV31" s="697"/>
      <c r="BW31" s="698"/>
      <c r="BX31" s="685"/>
      <c r="BY31" s="685"/>
      <c r="BZ31" s="269">
        <f t="shared" si="111"/>
        <v>0</v>
      </c>
      <c r="CA31" s="689">
        <f t="shared" si="111"/>
        <v>0</v>
      </c>
      <c r="CB31" s="690"/>
      <c r="CC31" s="690"/>
      <c r="CD31" s="690"/>
      <c r="CE31" s="690"/>
      <c r="CF31" s="690"/>
      <c r="CG31" s="690"/>
      <c r="CH31" s="690"/>
      <c r="CI31" s="691"/>
      <c r="CJ31" s="696">
        <f>IFERROR(IF($F$1&gt;=$BZ31,(IF($G$1&gt;=100,VLOOKUP($CA31,PAYMENT!$B$15:$EH$39,MATCH(FD$15,PAYMENT!$B$14:$EH$14,0),0),0)),0),0)</f>
        <v>0</v>
      </c>
      <c r="CK31" s="697"/>
      <c r="CL31" s="697"/>
      <c r="CM31" s="697"/>
      <c r="CN31" s="697"/>
      <c r="CO31" s="697"/>
      <c r="CP31" s="697"/>
      <c r="CQ31" s="697"/>
      <c r="CR31" s="697"/>
      <c r="CS31" s="697"/>
      <c r="CT31" s="697"/>
      <c r="CU31" s="698"/>
      <c r="CV31" s="696">
        <f>IFERROR(IF($F$1&gt;=$BZ31,(IF($G$1&gt;=100,VLOOKUP($CA31,PAYMENT!$B$15:$CW$39,MATCH(FP$15,PAYMENT!$B$10:$CW$10,0),0),0)),0),0)</f>
        <v>0</v>
      </c>
      <c r="CW31" s="697"/>
      <c r="CX31" s="697"/>
      <c r="CY31" s="697"/>
      <c r="CZ31" s="697"/>
      <c r="DA31" s="697"/>
      <c r="DB31" s="697"/>
      <c r="DC31" s="697"/>
      <c r="DD31" s="697"/>
      <c r="DE31" s="697"/>
      <c r="DF31" s="697"/>
      <c r="DG31" s="698"/>
      <c r="DH31" s="696">
        <f>CJ31+CV31</f>
        <v>0</v>
      </c>
      <c r="DI31" s="697"/>
      <c r="DJ31" s="697"/>
      <c r="DK31" s="697"/>
      <c r="DL31" s="697"/>
      <c r="DM31" s="697"/>
      <c r="DN31" s="697"/>
      <c r="DO31" s="697"/>
      <c r="DP31" s="697"/>
      <c r="DQ31" s="697"/>
      <c r="DR31" s="697"/>
      <c r="DS31" s="698"/>
      <c r="DT31" s="692">
        <f>IFERROR(IF($F$1&gt;=$BZ31,(IF($G$1&gt;=100,VLOOKUP($CA31,PAYMENT!$B$15:$CW$39,MATCH(GN$15,PAYMENT!$B$10:$CW$10,0),0),0)),0),0)</f>
        <v>0</v>
      </c>
      <c r="DU31" s="693"/>
      <c r="DV31" s="693"/>
      <c r="DW31" s="693"/>
      <c r="DX31" s="692">
        <f>IFERROR(IF($F$1&gt;=$BZ31,(IF($G$1&gt;=100,VLOOKUP($CA31,PAYMENT!$B$15:$CW$39,MATCH(GR$15,PAYMENT!$B$10:$CW$10,0),0),0)),0),0)</f>
        <v>0</v>
      </c>
      <c r="DY31" s="693"/>
      <c r="DZ31" s="693"/>
      <c r="EA31" s="693"/>
      <c r="EB31" s="694">
        <f>ROUND(DT31+DX31,0)</f>
        <v>0</v>
      </c>
      <c r="EC31" s="695"/>
      <c r="ED31" s="695"/>
      <c r="EE31" s="695"/>
      <c r="EF31" s="696">
        <f>DH31-EB31</f>
        <v>0</v>
      </c>
      <c r="EG31" s="697"/>
      <c r="EH31" s="697"/>
      <c r="EI31" s="697"/>
      <c r="EJ31" s="697"/>
      <c r="EK31" s="697"/>
      <c r="EL31" s="697"/>
      <c r="EM31" s="697"/>
      <c r="EN31" s="697"/>
      <c r="EO31" s="697"/>
      <c r="EP31" s="697"/>
      <c r="EQ31" s="698"/>
      <c r="ER31" s="685"/>
      <c r="ES31" s="685"/>
    </row>
    <row r="32" spans="6:221" ht="45" customHeight="1">
      <c r="F32" s="269">
        <f t="shared" si="110"/>
        <v>0</v>
      </c>
      <c r="G32" s="689">
        <f t="shared" si="110"/>
        <v>0</v>
      </c>
      <c r="H32" s="690"/>
      <c r="I32" s="690"/>
      <c r="J32" s="690"/>
      <c r="K32" s="690"/>
      <c r="L32" s="690"/>
      <c r="M32" s="690"/>
      <c r="N32" s="690"/>
      <c r="O32" s="691"/>
      <c r="P32" s="696">
        <f>IFERROR(IF($F$1&gt;=$F32,(IF($G$1&gt;=100,VLOOKUP($G32,PAYMENT!$B$15:$EH$39,MATCH(FD$15,PAYMENT!$B$14:$EH$14,0),0),0)),0),0)</f>
        <v>0</v>
      </c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8"/>
      <c r="AB32" s="696">
        <f>IFERROR(IF($F$1&gt;=$F32,(IF($G$1&gt;=100,VLOOKUP($G32,PAYMENT!$B$15:$CW$39,MATCH(FP$15,PAYMENT!$B$10:$CW$10,0),0),0)),0),0)</f>
        <v>0</v>
      </c>
      <c r="AC32" s="697"/>
      <c r="AD32" s="697"/>
      <c r="AE32" s="697"/>
      <c r="AF32" s="697"/>
      <c r="AG32" s="697"/>
      <c r="AH32" s="697"/>
      <c r="AI32" s="697"/>
      <c r="AJ32" s="697"/>
      <c r="AK32" s="697"/>
      <c r="AL32" s="697"/>
      <c r="AM32" s="698"/>
      <c r="AN32" s="696">
        <f t="shared" si="112"/>
        <v>0</v>
      </c>
      <c r="AO32" s="697"/>
      <c r="AP32" s="697"/>
      <c r="AQ32" s="697"/>
      <c r="AR32" s="697"/>
      <c r="AS32" s="697"/>
      <c r="AT32" s="697"/>
      <c r="AU32" s="697"/>
      <c r="AV32" s="697"/>
      <c r="AW32" s="697"/>
      <c r="AX32" s="697"/>
      <c r="AY32" s="698"/>
      <c r="AZ32" s="692">
        <f>IFERROR(IF($F$1&gt;=$F32,(IF($G$1&gt;=100,VLOOKUP($G32,PAYMENT!$B$15:$CW$39,MATCH(GN$15,PAYMENT!$B$10:$CW$10,0),0),0)),0),0)</f>
        <v>0</v>
      </c>
      <c r="BA32" s="693"/>
      <c r="BB32" s="693"/>
      <c r="BC32" s="693"/>
      <c r="BD32" s="692">
        <f>IFERROR(IF($F$1&gt;=$F32,(IF($G$1&gt;=100,VLOOKUP($G32,PAYMENT!$B$15:$CW$39,MATCH(GR$15,PAYMENT!$B$10:$CW$10,0),0),0)),0),0)</f>
        <v>0</v>
      </c>
      <c r="BE32" s="693"/>
      <c r="BF32" s="693"/>
      <c r="BG32" s="693"/>
      <c r="BH32" s="694">
        <f t="shared" si="113"/>
        <v>0</v>
      </c>
      <c r="BI32" s="695"/>
      <c r="BJ32" s="695"/>
      <c r="BK32" s="695"/>
      <c r="BL32" s="696">
        <f t="shared" si="114"/>
        <v>0</v>
      </c>
      <c r="BM32" s="697"/>
      <c r="BN32" s="697"/>
      <c r="BO32" s="697"/>
      <c r="BP32" s="697"/>
      <c r="BQ32" s="697"/>
      <c r="BR32" s="697"/>
      <c r="BS32" s="697"/>
      <c r="BT32" s="697"/>
      <c r="BU32" s="697"/>
      <c r="BV32" s="697"/>
      <c r="BW32" s="698"/>
      <c r="BX32" s="685"/>
      <c r="BY32" s="685"/>
      <c r="BZ32" s="269">
        <f t="shared" si="111"/>
        <v>0</v>
      </c>
      <c r="CA32" s="689">
        <f t="shared" si="111"/>
        <v>0</v>
      </c>
      <c r="CB32" s="690"/>
      <c r="CC32" s="690"/>
      <c r="CD32" s="690"/>
      <c r="CE32" s="690"/>
      <c r="CF32" s="690"/>
      <c r="CG32" s="690"/>
      <c r="CH32" s="690"/>
      <c r="CI32" s="691"/>
      <c r="CJ32" s="696">
        <f>IFERROR(IF($F$1&gt;=$BZ32,(IF($G$1&gt;=100,VLOOKUP($CA32,PAYMENT!$B$15:$EH$39,MATCH(FD$15,PAYMENT!$B$14:$EH$14,0),0),0)),0),0)</f>
        <v>0</v>
      </c>
      <c r="CK32" s="697"/>
      <c r="CL32" s="697"/>
      <c r="CM32" s="697"/>
      <c r="CN32" s="697"/>
      <c r="CO32" s="697"/>
      <c r="CP32" s="697"/>
      <c r="CQ32" s="697"/>
      <c r="CR32" s="697"/>
      <c r="CS32" s="697"/>
      <c r="CT32" s="697"/>
      <c r="CU32" s="698"/>
      <c r="CV32" s="696">
        <f>IFERROR(IF($F$1&gt;=$BZ32,(IF($G$1&gt;=100,VLOOKUP($CA32,PAYMENT!$B$15:$CW$39,MATCH(FP$15,PAYMENT!$B$10:$CW$10,0),0),0)),0),0)</f>
        <v>0</v>
      </c>
      <c r="CW32" s="697"/>
      <c r="CX32" s="697"/>
      <c r="CY32" s="697"/>
      <c r="CZ32" s="697"/>
      <c r="DA32" s="697"/>
      <c r="DB32" s="697"/>
      <c r="DC32" s="697"/>
      <c r="DD32" s="697"/>
      <c r="DE32" s="697"/>
      <c r="DF32" s="697"/>
      <c r="DG32" s="698"/>
      <c r="DH32" s="696">
        <f t="shared" ref="DH32:DH39" si="115">CJ32+CV32</f>
        <v>0</v>
      </c>
      <c r="DI32" s="697"/>
      <c r="DJ32" s="697"/>
      <c r="DK32" s="697"/>
      <c r="DL32" s="697"/>
      <c r="DM32" s="697"/>
      <c r="DN32" s="697"/>
      <c r="DO32" s="697"/>
      <c r="DP32" s="697"/>
      <c r="DQ32" s="697"/>
      <c r="DR32" s="697"/>
      <c r="DS32" s="698"/>
      <c r="DT32" s="692">
        <f>IFERROR(IF($F$1&gt;=$BZ32,(IF($G$1&gt;=100,VLOOKUP($CA32,PAYMENT!$B$15:$CW$39,MATCH(GN$15,PAYMENT!$B$10:$CW$10,0),0),0)),0),0)</f>
        <v>0</v>
      </c>
      <c r="DU32" s="693"/>
      <c r="DV32" s="693"/>
      <c r="DW32" s="693"/>
      <c r="DX32" s="692">
        <f>IFERROR(IF($F$1&gt;=$BZ32,(IF($G$1&gt;=100,VLOOKUP($CA32,PAYMENT!$B$15:$CW$39,MATCH(GR$15,PAYMENT!$B$10:$CW$10,0),0),0)),0),0)</f>
        <v>0</v>
      </c>
      <c r="DY32" s="693"/>
      <c r="DZ32" s="693"/>
      <c r="EA32" s="693"/>
      <c r="EB32" s="694">
        <f t="shared" ref="EB32:EB39" si="116">ROUND(DT32+DX32,0)</f>
        <v>0</v>
      </c>
      <c r="EC32" s="695"/>
      <c r="ED32" s="695"/>
      <c r="EE32" s="695"/>
      <c r="EF32" s="696">
        <f t="shared" ref="EF32:EF39" si="117">DH32-EB32</f>
        <v>0</v>
      </c>
      <c r="EG32" s="697"/>
      <c r="EH32" s="697"/>
      <c r="EI32" s="697"/>
      <c r="EJ32" s="697"/>
      <c r="EK32" s="697"/>
      <c r="EL32" s="697"/>
      <c r="EM32" s="697"/>
      <c r="EN32" s="697"/>
      <c r="EO32" s="697"/>
      <c r="EP32" s="697"/>
      <c r="EQ32" s="698"/>
      <c r="ER32" s="685"/>
      <c r="ES32" s="685"/>
    </row>
    <row r="33" spans="6:149" ht="45" customHeight="1">
      <c r="F33" s="269">
        <f t="shared" si="110"/>
        <v>0</v>
      </c>
      <c r="G33" s="689">
        <f t="shared" si="110"/>
        <v>0</v>
      </c>
      <c r="H33" s="690"/>
      <c r="I33" s="690"/>
      <c r="J33" s="690"/>
      <c r="K33" s="690"/>
      <c r="L33" s="690"/>
      <c r="M33" s="690"/>
      <c r="N33" s="690"/>
      <c r="O33" s="691"/>
      <c r="P33" s="696">
        <f>IFERROR(IF($F$1&gt;=$F33,(IF($G$1&gt;=100,VLOOKUP($G33,PAYMENT!$B$15:$EH$39,MATCH(FD$15,PAYMENT!$B$14:$EH$14,0),0),0)),0),0)</f>
        <v>0</v>
      </c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8"/>
      <c r="AB33" s="696">
        <f>IFERROR(IF($F$1&gt;=$F33,(IF($G$1&gt;=100,VLOOKUP($G33,PAYMENT!$B$15:$CW$39,MATCH(FP$15,PAYMENT!$B$10:$CW$10,0),0),0)),0),0)</f>
        <v>0</v>
      </c>
      <c r="AC33" s="697"/>
      <c r="AD33" s="697"/>
      <c r="AE33" s="697"/>
      <c r="AF33" s="697"/>
      <c r="AG33" s="697"/>
      <c r="AH33" s="697"/>
      <c r="AI33" s="697"/>
      <c r="AJ33" s="697"/>
      <c r="AK33" s="697"/>
      <c r="AL33" s="697"/>
      <c r="AM33" s="698"/>
      <c r="AN33" s="696">
        <f>P33+AB33</f>
        <v>0</v>
      </c>
      <c r="AO33" s="697"/>
      <c r="AP33" s="697"/>
      <c r="AQ33" s="697"/>
      <c r="AR33" s="697"/>
      <c r="AS33" s="697"/>
      <c r="AT33" s="697"/>
      <c r="AU33" s="697"/>
      <c r="AV33" s="697"/>
      <c r="AW33" s="697"/>
      <c r="AX33" s="697"/>
      <c r="AY33" s="698"/>
      <c r="AZ33" s="692">
        <f>IFERROR(IF($F$1&gt;=$F33,(IF($G$1&gt;=100,VLOOKUP($G33,PAYMENT!$B$15:$CW$39,MATCH(GN$15,PAYMENT!$B$10:$CW$10,0),0),0)),0),0)</f>
        <v>0</v>
      </c>
      <c r="BA33" s="693"/>
      <c r="BB33" s="693"/>
      <c r="BC33" s="693"/>
      <c r="BD33" s="692">
        <f>IFERROR(IF($F$1&gt;=$F33,(IF($G$1&gt;=100,VLOOKUP($G33,PAYMENT!$B$15:$CW$39,MATCH(GR$15,PAYMENT!$B$10:$CW$10,0),0),0)),0),0)</f>
        <v>0</v>
      </c>
      <c r="BE33" s="693"/>
      <c r="BF33" s="693"/>
      <c r="BG33" s="693"/>
      <c r="BH33" s="694">
        <f t="shared" si="113"/>
        <v>0</v>
      </c>
      <c r="BI33" s="695"/>
      <c r="BJ33" s="695"/>
      <c r="BK33" s="695"/>
      <c r="BL33" s="696">
        <f t="shared" si="114"/>
        <v>0</v>
      </c>
      <c r="BM33" s="697"/>
      <c r="BN33" s="697"/>
      <c r="BO33" s="697"/>
      <c r="BP33" s="697"/>
      <c r="BQ33" s="697"/>
      <c r="BR33" s="697"/>
      <c r="BS33" s="697"/>
      <c r="BT33" s="697"/>
      <c r="BU33" s="697"/>
      <c r="BV33" s="697"/>
      <c r="BW33" s="698"/>
      <c r="BX33" s="685"/>
      <c r="BY33" s="685"/>
      <c r="BZ33" s="269">
        <f t="shared" si="111"/>
        <v>0</v>
      </c>
      <c r="CA33" s="689">
        <f t="shared" si="111"/>
        <v>0</v>
      </c>
      <c r="CB33" s="690"/>
      <c r="CC33" s="690"/>
      <c r="CD33" s="690"/>
      <c r="CE33" s="690"/>
      <c r="CF33" s="690"/>
      <c r="CG33" s="690"/>
      <c r="CH33" s="690"/>
      <c r="CI33" s="691"/>
      <c r="CJ33" s="696">
        <f>IFERROR(IF($F$1&gt;=$BZ33,(IF($G$1&gt;=100,VLOOKUP($CA33,PAYMENT!$B$15:$EH$39,MATCH(FD$15,PAYMENT!$B$14:$EH$14,0),0),0)),0),0)</f>
        <v>0</v>
      </c>
      <c r="CK33" s="697"/>
      <c r="CL33" s="697"/>
      <c r="CM33" s="697"/>
      <c r="CN33" s="697"/>
      <c r="CO33" s="697"/>
      <c r="CP33" s="697"/>
      <c r="CQ33" s="697"/>
      <c r="CR33" s="697"/>
      <c r="CS33" s="697"/>
      <c r="CT33" s="697"/>
      <c r="CU33" s="698"/>
      <c r="CV33" s="696">
        <f>IFERROR(IF($F$1&gt;=$BZ33,(IF($G$1&gt;=100,VLOOKUP($CA33,PAYMENT!$B$15:$CW$39,MATCH(FP$15,PAYMENT!$B$10:$CW$10,0),0),0)),0),0)</f>
        <v>0</v>
      </c>
      <c r="CW33" s="697"/>
      <c r="CX33" s="697"/>
      <c r="CY33" s="697"/>
      <c r="CZ33" s="697"/>
      <c r="DA33" s="697"/>
      <c r="DB33" s="697"/>
      <c r="DC33" s="697"/>
      <c r="DD33" s="697"/>
      <c r="DE33" s="697"/>
      <c r="DF33" s="697"/>
      <c r="DG33" s="698"/>
      <c r="DH33" s="696">
        <f t="shared" si="115"/>
        <v>0</v>
      </c>
      <c r="DI33" s="697"/>
      <c r="DJ33" s="697"/>
      <c r="DK33" s="697"/>
      <c r="DL33" s="697"/>
      <c r="DM33" s="697"/>
      <c r="DN33" s="697"/>
      <c r="DO33" s="697"/>
      <c r="DP33" s="697"/>
      <c r="DQ33" s="697"/>
      <c r="DR33" s="697"/>
      <c r="DS33" s="698"/>
      <c r="DT33" s="692">
        <f>IFERROR(IF($F$1&gt;=$BZ33,(IF($G$1&gt;=100,VLOOKUP($CA33,PAYMENT!$B$15:$CW$39,MATCH(GN$15,PAYMENT!$B$10:$CW$10,0),0),0)),0),0)</f>
        <v>0</v>
      </c>
      <c r="DU33" s="693"/>
      <c r="DV33" s="693"/>
      <c r="DW33" s="693"/>
      <c r="DX33" s="692">
        <f>IFERROR(IF($F$1&gt;=$BZ33,(IF($G$1&gt;=100,VLOOKUP($CA33,PAYMENT!$B$15:$CW$39,MATCH(GR$15,PAYMENT!$B$10:$CW$10,0),0),0)),0),0)</f>
        <v>0</v>
      </c>
      <c r="DY33" s="693"/>
      <c r="DZ33" s="693"/>
      <c r="EA33" s="693"/>
      <c r="EB33" s="694">
        <f t="shared" si="116"/>
        <v>0</v>
      </c>
      <c r="EC33" s="695"/>
      <c r="ED33" s="695"/>
      <c r="EE33" s="695"/>
      <c r="EF33" s="696">
        <f t="shared" si="117"/>
        <v>0</v>
      </c>
      <c r="EG33" s="697"/>
      <c r="EH33" s="697"/>
      <c r="EI33" s="697"/>
      <c r="EJ33" s="697"/>
      <c r="EK33" s="697"/>
      <c r="EL33" s="697"/>
      <c r="EM33" s="697"/>
      <c r="EN33" s="697"/>
      <c r="EO33" s="697"/>
      <c r="EP33" s="697"/>
      <c r="EQ33" s="698"/>
      <c r="ER33" s="685"/>
      <c r="ES33" s="685"/>
    </row>
    <row r="34" spans="6:149" ht="45" customHeight="1">
      <c r="F34" s="269">
        <f t="shared" si="110"/>
        <v>0</v>
      </c>
      <c r="G34" s="689">
        <f t="shared" si="110"/>
        <v>0</v>
      </c>
      <c r="H34" s="690"/>
      <c r="I34" s="690"/>
      <c r="J34" s="690"/>
      <c r="K34" s="690"/>
      <c r="L34" s="690"/>
      <c r="M34" s="690"/>
      <c r="N34" s="690"/>
      <c r="O34" s="691"/>
      <c r="P34" s="696">
        <f>IFERROR(IF($F$1&gt;=$F34,(IF($G$1&gt;=100,VLOOKUP($G34,PAYMENT!$B$15:$EH$39,MATCH(FD$15,PAYMENT!$B$14:$EH$14,0),0),0)),0),0)</f>
        <v>0</v>
      </c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8"/>
      <c r="AB34" s="696">
        <f>IFERROR(IF($F$1&gt;=$F34,(IF($G$1&gt;=100,VLOOKUP($G34,PAYMENT!$B$15:$CW$39,MATCH(FP$15,PAYMENT!$B$10:$CW$10,0),0),0)),0),0)</f>
        <v>0</v>
      </c>
      <c r="AC34" s="697"/>
      <c r="AD34" s="697"/>
      <c r="AE34" s="697"/>
      <c r="AF34" s="697"/>
      <c r="AG34" s="697"/>
      <c r="AH34" s="697"/>
      <c r="AI34" s="697"/>
      <c r="AJ34" s="697"/>
      <c r="AK34" s="697"/>
      <c r="AL34" s="697"/>
      <c r="AM34" s="698"/>
      <c r="AN34" s="696">
        <f t="shared" si="112"/>
        <v>0</v>
      </c>
      <c r="AO34" s="697"/>
      <c r="AP34" s="697"/>
      <c r="AQ34" s="697"/>
      <c r="AR34" s="697"/>
      <c r="AS34" s="697"/>
      <c r="AT34" s="697"/>
      <c r="AU34" s="697"/>
      <c r="AV34" s="697"/>
      <c r="AW34" s="697"/>
      <c r="AX34" s="697"/>
      <c r="AY34" s="698"/>
      <c r="AZ34" s="692">
        <f>IFERROR(IF($F$1&gt;=$F34,(IF($G$1&gt;=100,VLOOKUP($G34,PAYMENT!$B$15:$CW$39,MATCH(GN$15,PAYMENT!$B$10:$CW$10,0),0),0)),0),0)</f>
        <v>0</v>
      </c>
      <c r="BA34" s="693"/>
      <c r="BB34" s="693"/>
      <c r="BC34" s="693"/>
      <c r="BD34" s="692">
        <f>IFERROR(IF($F$1&gt;=$F34,(IF($G$1&gt;=100,VLOOKUP($G34,PAYMENT!$B$15:$CW$39,MATCH(GR$15,PAYMENT!$B$10:$CW$10,0),0),0)),0),0)</f>
        <v>0</v>
      </c>
      <c r="BE34" s="693"/>
      <c r="BF34" s="693"/>
      <c r="BG34" s="693"/>
      <c r="BH34" s="694">
        <f t="shared" si="113"/>
        <v>0</v>
      </c>
      <c r="BI34" s="695"/>
      <c r="BJ34" s="695"/>
      <c r="BK34" s="695"/>
      <c r="BL34" s="696">
        <f t="shared" si="114"/>
        <v>0</v>
      </c>
      <c r="BM34" s="697"/>
      <c r="BN34" s="697"/>
      <c r="BO34" s="697"/>
      <c r="BP34" s="697"/>
      <c r="BQ34" s="697"/>
      <c r="BR34" s="697"/>
      <c r="BS34" s="697"/>
      <c r="BT34" s="697"/>
      <c r="BU34" s="697"/>
      <c r="BV34" s="697"/>
      <c r="BW34" s="698"/>
      <c r="BX34" s="685"/>
      <c r="BY34" s="685"/>
      <c r="BZ34" s="269">
        <f t="shared" si="111"/>
        <v>0</v>
      </c>
      <c r="CA34" s="689">
        <f t="shared" si="111"/>
        <v>0</v>
      </c>
      <c r="CB34" s="690"/>
      <c r="CC34" s="690"/>
      <c r="CD34" s="690"/>
      <c r="CE34" s="690"/>
      <c r="CF34" s="690"/>
      <c r="CG34" s="690"/>
      <c r="CH34" s="690"/>
      <c r="CI34" s="691"/>
      <c r="CJ34" s="696">
        <f>IFERROR(IF($F$1&gt;=$BZ34,(IF($G$1&gt;=100,VLOOKUP($CA34,PAYMENT!$B$15:$EH$39,MATCH(FD$15,PAYMENT!$B$14:$EH$14,0),0),0)),0),0)</f>
        <v>0</v>
      </c>
      <c r="CK34" s="697"/>
      <c r="CL34" s="697"/>
      <c r="CM34" s="697"/>
      <c r="CN34" s="697"/>
      <c r="CO34" s="697"/>
      <c r="CP34" s="697"/>
      <c r="CQ34" s="697"/>
      <c r="CR34" s="697"/>
      <c r="CS34" s="697"/>
      <c r="CT34" s="697"/>
      <c r="CU34" s="698"/>
      <c r="CV34" s="696">
        <f>IFERROR(IF($F$1&gt;=$BZ34,(IF($G$1&gt;=100,VLOOKUP($CA34,PAYMENT!$B$15:$CW$39,MATCH(FP$15,PAYMENT!$B$10:$CW$10,0),0),0)),0),0)</f>
        <v>0</v>
      </c>
      <c r="CW34" s="697"/>
      <c r="CX34" s="697"/>
      <c r="CY34" s="697"/>
      <c r="CZ34" s="697"/>
      <c r="DA34" s="697"/>
      <c r="DB34" s="697"/>
      <c r="DC34" s="697"/>
      <c r="DD34" s="697"/>
      <c r="DE34" s="697"/>
      <c r="DF34" s="697"/>
      <c r="DG34" s="698"/>
      <c r="DH34" s="696">
        <f t="shared" si="115"/>
        <v>0</v>
      </c>
      <c r="DI34" s="697"/>
      <c r="DJ34" s="697"/>
      <c r="DK34" s="697"/>
      <c r="DL34" s="697"/>
      <c r="DM34" s="697"/>
      <c r="DN34" s="697"/>
      <c r="DO34" s="697"/>
      <c r="DP34" s="697"/>
      <c r="DQ34" s="697"/>
      <c r="DR34" s="697"/>
      <c r="DS34" s="698"/>
      <c r="DT34" s="692">
        <f>IFERROR(IF($F$1&gt;=$BZ34,(IF($G$1&gt;=100,VLOOKUP($CA34,PAYMENT!$B$15:$CW$39,MATCH(GN$15,PAYMENT!$B$10:$CW$10,0),0),0)),0),0)</f>
        <v>0</v>
      </c>
      <c r="DU34" s="693"/>
      <c r="DV34" s="693"/>
      <c r="DW34" s="693"/>
      <c r="DX34" s="692">
        <f>IFERROR(IF($F$1&gt;=$BZ34,(IF($G$1&gt;=100,VLOOKUP($CA34,PAYMENT!$B$15:$CW$39,MATCH(GR$15,PAYMENT!$B$10:$CW$10,0),0),0)),0),0)</f>
        <v>0</v>
      </c>
      <c r="DY34" s="693"/>
      <c r="DZ34" s="693"/>
      <c r="EA34" s="693"/>
      <c r="EB34" s="694">
        <f t="shared" si="116"/>
        <v>0</v>
      </c>
      <c r="EC34" s="695"/>
      <c r="ED34" s="695"/>
      <c r="EE34" s="695"/>
      <c r="EF34" s="696">
        <f t="shared" si="117"/>
        <v>0</v>
      </c>
      <c r="EG34" s="697"/>
      <c r="EH34" s="697"/>
      <c r="EI34" s="697"/>
      <c r="EJ34" s="697"/>
      <c r="EK34" s="697"/>
      <c r="EL34" s="697"/>
      <c r="EM34" s="697"/>
      <c r="EN34" s="697"/>
      <c r="EO34" s="697"/>
      <c r="EP34" s="697"/>
      <c r="EQ34" s="698"/>
      <c r="ER34" s="685"/>
      <c r="ES34" s="685"/>
    </row>
    <row r="35" spans="6:149" ht="45" customHeight="1">
      <c r="F35" s="269">
        <f t="shared" si="110"/>
        <v>0</v>
      </c>
      <c r="G35" s="689">
        <f t="shared" si="110"/>
        <v>0</v>
      </c>
      <c r="H35" s="690"/>
      <c r="I35" s="690"/>
      <c r="J35" s="690"/>
      <c r="K35" s="690"/>
      <c r="L35" s="690"/>
      <c r="M35" s="690"/>
      <c r="N35" s="690"/>
      <c r="O35" s="691"/>
      <c r="P35" s="696">
        <f>IFERROR(IF($F$1&gt;=$F35,(IF($G$1&gt;=100,VLOOKUP($G35,PAYMENT!$B$15:$EH$39,MATCH(FD$15,PAYMENT!$B$14:$EH$14,0),0),0)),0),0)</f>
        <v>0</v>
      </c>
      <c r="Q35" s="697"/>
      <c r="R35" s="697"/>
      <c r="S35" s="697"/>
      <c r="T35" s="697"/>
      <c r="U35" s="697"/>
      <c r="V35" s="697"/>
      <c r="W35" s="697"/>
      <c r="X35" s="697"/>
      <c r="Y35" s="697"/>
      <c r="Z35" s="697"/>
      <c r="AA35" s="698"/>
      <c r="AB35" s="696">
        <f>IFERROR(IF($F$1&gt;=$F35,(IF($G$1&gt;=100,VLOOKUP($G35,PAYMENT!$B$15:$CW$39,MATCH(FP$15,PAYMENT!$B$10:$CW$10,0),0),0)),0),0)</f>
        <v>0</v>
      </c>
      <c r="AC35" s="697"/>
      <c r="AD35" s="697"/>
      <c r="AE35" s="697"/>
      <c r="AF35" s="697"/>
      <c r="AG35" s="697"/>
      <c r="AH35" s="697"/>
      <c r="AI35" s="697"/>
      <c r="AJ35" s="697"/>
      <c r="AK35" s="697"/>
      <c r="AL35" s="697"/>
      <c r="AM35" s="698"/>
      <c r="AN35" s="696">
        <f t="shared" si="112"/>
        <v>0</v>
      </c>
      <c r="AO35" s="697"/>
      <c r="AP35" s="697"/>
      <c r="AQ35" s="697"/>
      <c r="AR35" s="697"/>
      <c r="AS35" s="697"/>
      <c r="AT35" s="697"/>
      <c r="AU35" s="697"/>
      <c r="AV35" s="697"/>
      <c r="AW35" s="697"/>
      <c r="AX35" s="697"/>
      <c r="AY35" s="698"/>
      <c r="AZ35" s="692">
        <f>IFERROR(IF($F$1&gt;=$F35,(IF($G$1&gt;=100,VLOOKUP($G35,PAYMENT!$B$15:$CW$39,MATCH(GN$15,PAYMENT!$B$10:$CW$10,0),0),0)),0),0)</f>
        <v>0</v>
      </c>
      <c r="BA35" s="693"/>
      <c r="BB35" s="693"/>
      <c r="BC35" s="693"/>
      <c r="BD35" s="692">
        <f>IFERROR(IF($F$1&gt;=$F35,(IF($G$1&gt;=100,VLOOKUP($G35,PAYMENT!$B$15:$CW$39,MATCH(GR$15,PAYMENT!$B$10:$CW$10,0),0),0)),0),0)</f>
        <v>0</v>
      </c>
      <c r="BE35" s="693"/>
      <c r="BF35" s="693"/>
      <c r="BG35" s="693"/>
      <c r="BH35" s="694">
        <f t="shared" si="113"/>
        <v>0</v>
      </c>
      <c r="BI35" s="695"/>
      <c r="BJ35" s="695"/>
      <c r="BK35" s="695"/>
      <c r="BL35" s="696">
        <f t="shared" si="114"/>
        <v>0</v>
      </c>
      <c r="BM35" s="697"/>
      <c r="BN35" s="697"/>
      <c r="BO35" s="697"/>
      <c r="BP35" s="697"/>
      <c r="BQ35" s="697"/>
      <c r="BR35" s="697"/>
      <c r="BS35" s="697"/>
      <c r="BT35" s="697"/>
      <c r="BU35" s="697"/>
      <c r="BV35" s="697"/>
      <c r="BW35" s="698"/>
      <c r="BX35" s="685"/>
      <c r="BY35" s="685"/>
      <c r="BZ35" s="269">
        <f t="shared" si="111"/>
        <v>0</v>
      </c>
      <c r="CA35" s="689">
        <f t="shared" si="111"/>
        <v>0</v>
      </c>
      <c r="CB35" s="690"/>
      <c r="CC35" s="690"/>
      <c r="CD35" s="690"/>
      <c r="CE35" s="690"/>
      <c r="CF35" s="690"/>
      <c r="CG35" s="690"/>
      <c r="CH35" s="690"/>
      <c r="CI35" s="691"/>
      <c r="CJ35" s="696">
        <f>IFERROR(IF($F$1&gt;=$BZ35,(IF($G$1&gt;=100,VLOOKUP($CA35,PAYMENT!$B$15:$EH$39,MATCH(FD$15,PAYMENT!$B$14:$EH$14,0),0),0)),0),0)</f>
        <v>0</v>
      </c>
      <c r="CK35" s="697"/>
      <c r="CL35" s="697"/>
      <c r="CM35" s="697"/>
      <c r="CN35" s="697"/>
      <c r="CO35" s="697"/>
      <c r="CP35" s="697"/>
      <c r="CQ35" s="697"/>
      <c r="CR35" s="697"/>
      <c r="CS35" s="697"/>
      <c r="CT35" s="697"/>
      <c r="CU35" s="698"/>
      <c r="CV35" s="696">
        <f>IFERROR(IF($F$1&gt;=$BZ35,(IF($G$1&gt;=100,VLOOKUP($CA35,PAYMENT!$B$15:$CW$39,MATCH(FP$15,PAYMENT!$B$10:$CW$10,0),0),0)),0),0)</f>
        <v>0</v>
      </c>
      <c r="CW35" s="697"/>
      <c r="CX35" s="697"/>
      <c r="CY35" s="697"/>
      <c r="CZ35" s="697"/>
      <c r="DA35" s="697"/>
      <c r="DB35" s="697"/>
      <c r="DC35" s="697"/>
      <c r="DD35" s="697"/>
      <c r="DE35" s="697"/>
      <c r="DF35" s="697"/>
      <c r="DG35" s="698"/>
      <c r="DH35" s="696">
        <f t="shared" si="115"/>
        <v>0</v>
      </c>
      <c r="DI35" s="697"/>
      <c r="DJ35" s="697"/>
      <c r="DK35" s="697"/>
      <c r="DL35" s="697"/>
      <c r="DM35" s="697"/>
      <c r="DN35" s="697"/>
      <c r="DO35" s="697"/>
      <c r="DP35" s="697"/>
      <c r="DQ35" s="697"/>
      <c r="DR35" s="697"/>
      <c r="DS35" s="698"/>
      <c r="DT35" s="692">
        <f>IFERROR(IF($F$1&gt;=$BZ35,(IF($G$1&gt;=100,VLOOKUP($CA35,PAYMENT!$B$15:$CW$39,MATCH(GN$15,PAYMENT!$B$10:$CW$10,0),0),0)),0),0)</f>
        <v>0</v>
      </c>
      <c r="DU35" s="693"/>
      <c r="DV35" s="693"/>
      <c r="DW35" s="693"/>
      <c r="DX35" s="692">
        <f>IFERROR(IF($F$1&gt;=$BZ35,(IF($G$1&gt;=100,VLOOKUP($CA35,PAYMENT!$B$15:$CW$39,MATCH(GR$15,PAYMENT!$B$10:$CW$10,0),0),0)),0),0)</f>
        <v>0</v>
      </c>
      <c r="DY35" s="693"/>
      <c r="DZ35" s="693"/>
      <c r="EA35" s="693"/>
      <c r="EB35" s="694">
        <f t="shared" si="116"/>
        <v>0</v>
      </c>
      <c r="EC35" s="695"/>
      <c r="ED35" s="695"/>
      <c r="EE35" s="695"/>
      <c r="EF35" s="696">
        <f t="shared" si="117"/>
        <v>0</v>
      </c>
      <c r="EG35" s="697"/>
      <c r="EH35" s="697"/>
      <c r="EI35" s="697"/>
      <c r="EJ35" s="697"/>
      <c r="EK35" s="697"/>
      <c r="EL35" s="697"/>
      <c r="EM35" s="697"/>
      <c r="EN35" s="697"/>
      <c r="EO35" s="697"/>
      <c r="EP35" s="697"/>
      <c r="EQ35" s="698"/>
      <c r="ER35" s="685"/>
      <c r="ES35" s="685"/>
    </row>
    <row r="36" spans="6:149" ht="45" customHeight="1">
      <c r="F36" s="269">
        <f t="shared" si="110"/>
        <v>0</v>
      </c>
      <c r="G36" s="689">
        <f t="shared" si="110"/>
        <v>0</v>
      </c>
      <c r="H36" s="690"/>
      <c r="I36" s="690"/>
      <c r="J36" s="690"/>
      <c r="K36" s="690"/>
      <c r="L36" s="690"/>
      <c r="M36" s="690"/>
      <c r="N36" s="690"/>
      <c r="O36" s="691"/>
      <c r="P36" s="696">
        <f>IFERROR(IF($F$1&gt;=$F36,(IF($G$1&gt;=100,VLOOKUP($G36,PAYMENT!$B$15:$EH$39,MATCH(FD$15,PAYMENT!$B$14:$EH$14,0),0),0)),0),0)</f>
        <v>0</v>
      </c>
      <c r="Q36" s="697"/>
      <c r="R36" s="697"/>
      <c r="S36" s="697"/>
      <c r="T36" s="697"/>
      <c r="U36" s="697"/>
      <c r="V36" s="697"/>
      <c r="W36" s="697"/>
      <c r="X36" s="697"/>
      <c r="Y36" s="697"/>
      <c r="Z36" s="697"/>
      <c r="AA36" s="698"/>
      <c r="AB36" s="696">
        <f>IFERROR(IF($F$1&gt;=$F36,(IF($G$1&gt;=100,VLOOKUP($G36,PAYMENT!$B$15:$CW$39,MATCH(FP$15,PAYMENT!$B$10:$CW$10,0),0),0)),0),0)</f>
        <v>0</v>
      </c>
      <c r="AC36" s="697"/>
      <c r="AD36" s="697"/>
      <c r="AE36" s="697"/>
      <c r="AF36" s="697"/>
      <c r="AG36" s="697"/>
      <c r="AH36" s="697"/>
      <c r="AI36" s="697"/>
      <c r="AJ36" s="697"/>
      <c r="AK36" s="697"/>
      <c r="AL36" s="697"/>
      <c r="AM36" s="698"/>
      <c r="AN36" s="696">
        <f t="shared" si="112"/>
        <v>0</v>
      </c>
      <c r="AO36" s="697"/>
      <c r="AP36" s="697"/>
      <c r="AQ36" s="697"/>
      <c r="AR36" s="697"/>
      <c r="AS36" s="697"/>
      <c r="AT36" s="697"/>
      <c r="AU36" s="697"/>
      <c r="AV36" s="697"/>
      <c r="AW36" s="697"/>
      <c r="AX36" s="697"/>
      <c r="AY36" s="698"/>
      <c r="AZ36" s="692">
        <f>IFERROR(IF($F$1&gt;=$F36,(IF($G$1&gt;=100,VLOOKUP($G36,PAYMENT!$B$15:$CW$39,MATCH(GN$15,PAYMENT!$B$10:$CW$10,0),0),0)),0),0)</f>
        <v>0</v>
      </c>
      <c r="BA36" s="693"/>
      <c r="BB36" s="693"/>
      <c r="BC36" s="693"/>
      <c r="BD36" s="692">
        <f>IFERROR(IF($F$1&gt;=$F36,(IF($G$1&gt;=100,VLOOKUP($G36,PAYMENT!$B$15:$CW$39,MATCH(GR$15,PAYMENT!$B$10:$CW$10,0),0),0)),0),0)</f>
        <v>0</v>
      </c>
      <c r="BE36" s="693"/>
      <c r="BF36" s="693"/>
      <c r="BG36" s="693"/>
      <c r="BH36" s="694">
        <f t="shared" si="113"/>
        <v>0</v>
      </c>
      <c r="BI36" s="695"/>
      <c r="BJ36" s="695"/>
      <c r="BK36" s="695"/>
      <c r="BL36" s="696">
        <f t="shared" si="114"/>
        <v>0</v>
      </c>
      <c r="BM36" s="697"/>
      <c r="BN36" s="697"/>
      <c r="BO36" s="697"/>
      <c r="BP36" s="697"/>
      <c r="BQ36" s="697"/>
      <c r="BR36" s="697"/>
      <c r="BS36" s="697"/>
      <c r="BT36" s="697"/>
      <c r="BU36" s="697"/>
      <c r="BV36" s="697"/>
      <c r="BW36" s="698"/>
      <c r="BX36" s="685"/>
      <c r="BY36" s="685"/>
      <c r="BZ36" s="269">
        <f t="shared" si="111"/>
        <v>0</v>
      </c>
      <c r="CA36" s="689">
        <f t="shared" si="111"/>
        <v>0</v>
      </c>
      <c r="CB36" s="690"/>
      <c r="CC36" s="690"/>
      <c r="CD36" s="690"/>
      <c r="CE36" s="690"/>
      <c r="CF36" s="690"/>
      <c r="CG36" s="690"/>
      <c r="CH36" s="690"/>
      <c r="CI36" s="691"/>
      <c r="CJ36" s="696">
        <f>IFERROR(IF($F$1&gt;=$BZ36,(IF($G$1&gt;=100,VLOOKUP($CA36,PAYMENT!$B$15:$EH$39,MATCH(FD$15,PAYMENT!$B$14:$EH$14,0),0),0)),0),0)</f>
        <v>0</v>
      </c>
      <c r="CK36" s="697"/>
      <c r="CL36" s="697"/>
      <c r="CM36" s="697"/>
      <c r="CN36" s="697"/>
      <c r="CO36" s="697"/>
      <c r="CP36" s="697"/>
      <c r="CQ36" s="697"/>
      <c r="CR36" s="697"/>
      <c r="CS36" s="697"/>
      <c r="CT36" s="697"/>
      <c r="CU36" s="698"/>
      <c r="CV36" s="696">
        <f>IFERROR(IF($F$1&gt;=$BZ36,(IF($G$1&gt;=100,VLOOKUP($CA36,PAYMENT!$B$15:$CW$39,MATCH(FP$15,PAYMENT!$B$10:$CW$10,0),0),0)),0),0)</f>
        <v>0</v>
      </c>
      <c r="CW36" s="697"/>
      <c r="CX36" s="697"/>
      <c r="CY36" s="697"/>
      <c r="CZ36" s="697"/>
      <c r="DA36" s="697"/>
      <c r="DB36" s="697"/>
      <c r="DC36" s="697"/>
      <c r="DD36" s="697"/>
      <c r="DE36" s="697"/>
      <c r="DF36" s="697"/>
      <c r="DG36" s="698"/>
      <c r="DH36" s="696">
        <f t="shared" si="115"/>
        <v>0</v>
      </c>
      <c r="DI36" s="697"/>
      <c r="DJ36" s="697"/>
      <c r="DK36" s="697"/>
      <c r="DL36" s="697"/>
      <c r="DM36" s="697"/>
      <c r="DN36" s="697"/>
      <c r="DO36" s="697"/>
      <c r="DP36" s="697"/>
      <c r="DQ36" s="697"/>
      <c r="DR36" s="697"/>
      <c r="DS36" s="698"/>
      <c r="DT36" s="692">
        <f>IFERROR(IF($F$1&gt;=$BZ36,(IF($G$1&gt;=100,VLOOKUP($CA36,PAYMENT!$B$15:$CW$39,MATCH(GN$15,PAYMENT!$B$10:$CW$10,0),0),0)),0),0)</f>
        <v>0</v>
      </c>
      <c r="DU36" s="693"/>
      <c r="DV36" s="693"/>
      <c r="DW36" s="693"/>
      <c r="DX36" s="692">
        <f>IFERROR(IF($F$1&gt;=$BZ36,(IF($G$1&gt;=100,VLOOKUP($CA36,PAYMENT!$B$15:$CW$39,MATCH(GR$15,PAYMENT!$B$10:$CW$10,0),0),0)),0),0)</f>
        <v>0</v>
      </c>
      <c r="DY36" s="693"/>
      <c r="DZ36" s="693"/>
      <c r="EA36" s="693"/>
      <c r="EB36" s="694">
        <f t="shared" si="116"/>
        <v>0</v>
      </c>
      <c r="EC36" s="695"/>
      <c r="ED36" s="695"/>
      <c r="EE36" s="695"/>
      <c r="EF36" s="696">
        <f t="shared" si="117"/>
        <v>0</v>
      </c>
      <c r="EG36" s="697"/>
      <c r="EH36" s="697"/>
      <c r="EI36" s="697"/>
      <c r="EJ36" s="697"/>
      <c r="EK36" s="697"/>
      <c r="EL36" s="697"/>
      <c r="EM36" s="697"/>
      <c r="EN36" s="697"/>
      <c r="EO36" s="697"/>
      <c r="EP36" s="697"/>
      <c r="EQ36" s="698"/>
      <c r="ER36" s="685"/>
      <c r="ES36" s="685"/>
    </row>
    <row r="37" spans="6:149" ht="45" customHeight="1">
      <c r="F37" s="269">
        <f t="shared" si="110"/>
        <v>0</v>
      </c>
      <c r="G37" s="689">
        <f t="shared" si="110"/>
        <v>0</v>
      </c>
      <c r="H37" s="690"/>
      <c r="I37" s="690"/>
      <c r="J37" s="690"/>
      <c r="K37" s="690"/>
      <c r="L37" s="690"/>
      <c r="M37" s="690"/>
      <c r="N37" s="690"/>
      <c r="O37" s="691"/>
      <c r="P37" s="696">
        <f>IFERROR(IF($F$1&gt;=$F37,(IF($G$1&gt;=100,VLOOKUP($G37,PAYMENT!$B$15:$EH$39,MATCH(FD$15,PAYMENT!$B$14:$EH$14,0),0),0)),0),0)</f>
        <v>0</v>
      </c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8"/>
      <c r="AB37" s="696">
        <f>IFERROR(IF($F$1&gt;=$F37,(IF($G$1&gt;=100,VLOOKUP($G37,PAYMENT!$B$15:$CW$39,MATCH(FP$15,PAYMENT!$B$10:$CW$10,0),0),0)),0),0)</f>
        <v>0</v>
      </c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8"/>
      <c r="AN37" s="696">
        <f t="shared" si="112"/>
        <v>0</v>
      </c>
      <c r="AO37" s="697"/>
      <c r="AP37" s="697"/>
      <c r="AQ37" s="697"/>
      <c r="AR37" s="697"/>
      <c r="AS37" s="697"/>
      <c r="AT37" s="697"/>
      <c r="AU37" s="697"/>
      <c r="AV37" s="697"/>
      <c r="AW37" s="697"/>
      <c r="AX37" s="697"/>
      <c r="AY37" s="698"/>
      <c r="AZ37" s="692">
        <f>IFERROR(IF($F$1&gt;=$F37,(IF($G$1&gt;=100,VLOOKUP($G37,PAYMENT!$B$15:$CW$39,MATCH(GN$15,PAYMENT!$B$10:$CW$10,0),0),0)),0),0)</f>
        <v>0</v>
      </c>
      <c r="BA37" s="693"/>
      <c r="BB37" s="693"/>
      <c r="BC37" s="693"/>
      <c r="BD37" s="692">
        <f>IFERROR(IF($F$1&gt;=$F37,(IF($G$1&gt;=100,VLOOKUP($G37,PAYMENT!$B$15:$CW$39,MATCH(GR$15,PAYMENT!$B$10:$CW$10,0),0),0)),0),0)</f>
        <v>0</v>
      </c>
      <c r="BE37" s="693"/>
      <c r="BF37" s="693"/>
      <c r="BG37" s="693"/>
      <c r="BH37" s="694">
        <f t="shared" si="113"/>
        <v>0</v>
      </c>
      <c r="BI37" s="695"/>
      <c r="BJ37" s="695"/>
      <c r="BK37" s="695"/>
      <c r="BL37" s="696">
        <f t="shared" si="114"/>
        <v>0</v>
      </c>
      <c r="BM37" s="697"/>
      <c r="BN37" s="697"/>
      <c r="BO37" s="697"/>
      <c r="BP37" s="697"/>
      <c r="BQ37" s="697"/>
      <c r="BR37" s="697"/>
      <c r="BS37" s="697"/>
      <c r="BT37" s="697"/>
      <c r="BU37" s="697"/>
      <c r="BV37" s="697"/>
      <c r="BW37" s="698"/>
      <c r="BX37" s="685"/>
      <c r="BY37" s="685"/>
      <c r="BZ37" s="269">
        <f t="shared" si="111"/>
        <v>0</v>
      </c>
      <c r="CA37" s="689">
        <f t="shared" si="111"/>
        <v>0</v>
      </c>
      <c r="CB37" s="690"/>
      <c r="CC37" s="690"/>
      <c r="CD37" s="690"/>
      <c r="CE37" s="690"/>
      <c r="CF37" s="690"/>
      <c r="CG37" s="690"/>
      <c r="CH37" s="690"/>
      <c r="CI37" s="691"/>
      <c r="CJ37" s="696">
        <f>IFERROR(IF($F$1&gt;=$BZ37,(IF($G$1&gt;=100,VLOOKUP($CA37,PAYMENT!$B$15:$EH$39,MATCH(FD$15,PAYMENT!$B$14:$EH$14,0),0),0)),0),0)</f>
        <v>0</v>
      </c>
      <c r="CK37" s="697"/>
      <c r="CL37" s="697"/>
      <c r="CM37" s="697"/>
      <c r="CN37" s="697"/>
      <c r="CO37" s="697"/>
      <c r="CP37" s="697"/>
      <c r="CQ37" s="697"/>
      <c r="CR37" s="697"/>
      <c r="CS37" s="697"/>
      <c r="CT37" s="697"/>
      <c r="CU37" s="698"/>
      <c r="CV37" s="696">
        <f>IFERROR(IF($F$1&gt;=$BZ37,(IF($G$1&gt;=100,VLOOKUP($CA37,PAYMENT!$B$15:$CW$39,MATCH(FP$15,PAYMENT!$B$10:$CW$10,0),0),0)),0),0)</f>
        <v>0</v>
      </c>
      <c r="CW37" s="697"/>
      <c r="CX37" s="697"/>
      <c r="CY37" s="697"/>
      <c r="CZ37" s="697"/>
      <c r="DA37" s="697"/>
      <c r="DB37" s="697"/>
      <c r="DC37" s="697"/>
      <c r="DD37" s="697"/>
      <c r="DE37" s="697"/>
      <c r="DF37" s="697"/>
      <c r="DG37" s="698"/>
      <c r="DH37" s="696">
        <f t="shared" si="115"/>
        <v>0</v>
      </c>
      <c r="DI37" s="697"/>
      <c r="DJ37" s="697"/>
      <c r="DK37" s="697"/>
      <c r="DL37" s="697"/>
      <c r="DM37" s="697"/>
      <c r="DN37" s="697"/>
      <c r="DO37" s="697"/>
      <c r="DP37" s="697"/>
      <c r="DQ37" s="697"/>
      <c r="DR37" s="697"/>
      <c r="DS37" s="698"/>
      <c r="DT37" s="692">
        <f>IFERROR(IF($F$1&gt;=$BZ37,(IF($G$1&gt;=100,VLOOKUP($CA37,PAYMENT!$B$15:$CW$39,MATCH(GN$15,PAYMENT!$B$10:$CW$10,0),0),0)),0),0)</f>
        <v>0</v>
      </c>
      <c r="DU37" s="693"/>
      <c r="DV37" s="693"/>
      <c r="DW37" s="693"/>
      <c r="DX37" s="692">
        <f>IFERROR(IF($F$1&gt;=$BZ37,(IF($G$1&gt;=100,VLOOKUP($CA37,PAYMENT!$B$15:$CW$39,MATCH(GR$15,PAYMENT!$B$10:$CW$10,0),0),0)),0),0)</f>
        <v>0</v>
      </c>
      <c r="DY37" s="693"/>
      <c r="DZ37" s="693"/>
      <c r="EA37" s="693"/>
      <c r="EB37" s="694">
        <f t="shared" si="116"/>
        <v>0</v>
      </c>
      <c r="EC37" s="695"/>
      <c r="ED37" s="695"/>
      <c r="EE37" s="695"/>
      <c r="EF37" s="696">
        <f t="shared" si="117"/>
        <v>0</v>
      </c>
      <c r="EG37" s="697"/>
      <c r="EH37" s="697"/>
      <c r="EI37" s="697"/>
      <c r="EJ37" s="697"/>
      <c r="EK37" s="697"/>
      <c r="EL37" s="697"/>
      <c r="EM37" s="697"/>
      <c r="EN37" s="697"/>
      <c r="EO37" s="697"/>
      <c r="EP37" s="697"/>
      <c r="EQ37" s="698"/>
      <c r="ER37" s="685"/>
      <c r="ES37" s="685"/>
    </row>
    <row r="38" spans="6:149" ht="45" customHeight="1">
      <c r="F38" s="269">
        <f t="shared" si="110"/>
        <v>0</v>
      </c>
      <c r="G38" s="689">
        <f t="shared" si="110"/>
        <v>0</v>
      </c>
      <c r="H38" s="690"/>
      <c r="I38" s="690"/>
      <c r="J38" s="690"/>
      <c r="K38" s="690"/>
      <c r="L38" s="690"/>
      <c r="M38" s="690"/>
      <c r="N38" s="690"/>
      <c r="O38" s="691"/>
      <c r="P38" s="696">
        <f>IFERROR(IF($F$1&gt;=$F38,(IF($G$1&gt;=100,VLOOKUP($G38,PAYMENT!$B$15:$EH$39,MATCH(FD$15,PAYMENT!$B$14:$EH$14,0),0),0)),0),0)</f>
        <v>0</v>
      </c>
      <c r="Q38" s="697"/>
      <c r="R38" s="697"/>
      <c r="S38" s="697"/>
      <c r="T38" s="697"/>
      <c r="U38" s="697"/>
      <c r="V38" s="697"/>
      <c r="W38" s="697"/>
      <c r="X38" s="697"/>
      <c r="Y38" s="697"/>
      <c r="Z38" s="697"/>
      <c r="AA38" s="698"/>
      <c r="AB38" s="696">
        <f>IFERROR(IF($F$1&gt;=$F38,(IF($G$1&gt;=100,VLOOKUP($G38,PAYMENT!$B$15:$CW$39,MATCH(FP$15,PAYMENT!$B$10:$CW$10,0),0),0)),0),0)</f>
        <v>0</v>
      </c>
      <c r="AC38" s="697"/>
      <c r="AD38" s="697"/>
      <c r="AE38" s="697"/>
      <c r="AF38" s="697"/>
      <c r="AG38" s="697"/>
      <c r="AH38" s="697"/>
      <c r="AI38" s="697"/>
      <c r="AJ38" s="697"/>
      <c r="AK38" s="697"/>
      <c r="AL38" s="697"/>
      <c r="AM38" s="698"/>
      <c r="AN38" s="696">
        <f t="shared" si="112"/>
        <v>0</v>
      </c>
      <c r="AO38" s="697"/>
      <c r="AP38" s="697"/>
      <c r="AQ38" s="697"/>
      <c r="AR38" s="697"/>
      <c r="AS38" s="697"/>
      <c r="AT38" s="697"/>
      <c r="AU38" s="697"/>
      <c r="AV38" s="697"/>
      <c r="AW38" s="697"/>
      <c r="AX38" s="697"/>
      <c r="AY38" s="698"/>
      <c r="AZ38" s="692">
        <f>IFERROR(IF($F$1&gt;=$F38,(IF($G$1&gt;=100,VLOOKUP($G38,PAYMENT!$B$15:$CW$39,MATCH(GN$15,PAYMENT!$B$10:$CW$10,0),0),0)),0),0)</f>
        <v>0</v>
      </c>
      <c r="BA38" s="693"/>
      <c r="BB38" s="693"/>
      <c r="BC38" s="693"/>
      <c r="BD38" s="692">
        <f>IFERROR(IF($F$1&gt;=$F38,(IF($G$1&gt;=100,VLOOKUP($G38,PAYMENT!$B$15:$CW$39,MATCH(GR$15,PAYMENT!$B$10:$CW$10,0),0),0)),0),0)</f>
        <v>0</v>
      </c>
      <c r="BE38" s="693"/>
      <c r="BF38" s="693"/>
      <c r="BG38" s="693"/>
      <c r="BH38" s="694">
        <f t="shared" si="113"/>
        <v>0</v>
      </c>
      <c r="BI38" s="695"/>
      <c r="BJ38" s="695"/>
      <c r="BK38" s="695"/>
      <c r="BL38" s="696">
        <f t="shared" si="114"/>
        <v>0</v>
      </c>
      <c r="BM38" s="697"/>
      <c r="BN38" s="697"/>
      <c r="BO38" s="697"/>
      <c r="BP38" s="697"/>
      <c r="BQ38" s="697"/>
      <c r="BR38" s="697"/>
      <c r="BS38" s="697"/>
      <c r="BT38" s="697"/>
      <c r="BU38" s="697"/>
      <c r="BV38" s="697"/>
      <c r="BW38" s="698"/>
      <c r="BX38" s="685"/>
      <c r="BY38" s="685"/>
      <c r="BZ38" s="269">
        <f t="shared" si="111"/>
        <v>0</v>
      </c>
      <c r="CA38" s="689">
        <f t="shared" si="111"/>
        <v>0</v>
      </c>
      <c r="CB38" s="690"/>
      <c r="CC38" s="690"/>
      <c r="CD38" s="690"/>
      <c r="CE38" s="690"/>
      <c r="CF38" s="690"/>
      <c r="CG38" s="690"/>
      <c r="CH38" s="690"/>
      <c r="CI38" s="691"/>
      <c r="CJ38" s="696">
        <f>IFERROR(IF($F$1&gt;=$BZ38,(IF($G$1&gt;=100,VLOOKUP($CA38,PAYMENT!$B$15:$EH$39,MATCH(FD$15,PAYMENT!$B$14:$EH$14,0),0),0)),0),0)</f>
        <v>0</v>
      </c>
      <c r="CK38" s="697"/>
      <c r="CL38" s="697"/>
      <c r="CM38" s="697"/>
      <c r="CN38" s="697"/>
      <c r="CO38" s="697"/>
      <c r="CP38" s="697"/>
      <c r="CQ38" s="697"/>
      <c r="CR38" s="697"/>
      <c r="CS38" s="697"/>
      <c r="CT38" s="697"/>
      <c r="CU38" s="698"/>
      <c r="CV38" s="696">
        <f>IFERROR(IF($F$1&gt;=$BZ38,(IF($G$1&gt;=100,VLOOKUP($CA38,PAYMENT!$B$15:$CW$39,MATCH(FP$15,PAYMENT!$B$10:$CW$10,0),0),0)),0),0)</f>
        <v>0</v>
      </c>
      <c r="CW38" s="697"/>
      <c r="CX38" s="697"/>
      <c r="CY38" s="697"/>
      <c r="CZ38" s="697"/>
      <c r="DA38" s="697"/>
      <c r="DB38" s="697"/>
      <c r="DC38" s="697"/>
      <c r="DD38" s="697"/>
      <c r="DE38" s="697"/>
      <c r="DF38" s="697"/>
      <c r="DG38" s="698"/>
      <c r="DH38" s="696">
        <f t="shared" si="115"/>
        <v>0</v>
      </c>
      <c r="DI38" s="697"/>
      <c r="DJ38" s="697"/>
      <c r="DK38" s="697"/>
      <c r="DL38" s="697"/>
      <c r="DM38" s="697"/>
      <c r="DN38" s="697"/>
      <c r="DO38" s="697"/>
      <c r="DP38" s="697"/>
      <c r="DQ38" s="697"/>
      <c r="DR38" s="697"/>
      <c r="DS38" s="698"/>
      <c r="DT38" s="692">
        <f>IFERROR(IF($F$1&gt;=$BZ38,(IF($G$1&gt;=100,VLOOKUP($CA38,PAYMENT!$B$15:$CW$39,MATCH(GN$15,PAYMENT!$B$10:$CW$10,0),0),0)),0),0)</f>
        <v>0</v>
      </c>
      <c r="DU38" s="693"/>
      <c r="DV38" s="693"/>
      <c r="DW38" s="693"/>
      <c r="DX38" s="692">
        <f>IFERROR(IF($F$1&gt;=$BZ38,(IF($G$1&gt;=100,VLOOKUP($CA38,PAYMENT!$B$15:$CW$39,MATCH(GR$15,PAYMENT!$B$10:$CW$10,0),0),0)),0),0)</f>
        <v>0</v>
      </c>
      <c r="DY38" s="693"/>
      <c r="DZ38" s="693"/>
      <c r="EA38" s="693"/>
      <c r="EB38" s="694">
        <f t="shared" si="116"/>
        <v>0</v>
      </c>
      <c r="EC38" s="695"/>
      <c r="ED38" s="695"/>
      <c r="EE38" s="695"/>
      <c r="EF38" s="696">
        <f t="shared" si="117"/>
        <v>0</v>
      </c>
      <c r="EG38" s="697"/>
      <c r="EH38" s="697"/>
      <c r="EI38" s="697"/>
      <c r="EJ38" s="697"/>
      <c r="EK38" s="697"/>
      <c r="EL38" s="697"/>
      <c r="EM38" s="697"/>
      <c r="EN38" s="697"/>
      <c r="EO38" s="697"/>
      <c r="EP38" s="697"/>
      <c r="EQ38" s="698"/>
      <c r="ER38" s="685"/>
      <c r="ES38" s="685"/>
    </row>
    <row r="39" spans="6:149" ht="45" customHeight="1">
      <c r="F39" s="269">
        <f t="shared" si="110"/>
        <v>0</v>
      </c>
      <c r="G39" s="689">
        <f t="shared" si="110"/>
        <v>0</v>
      </c>
      <c r="H39" s="690"/>
      <c r="I39" s="690"/>
      <c r="J39" s="690"/>
      <c r="K39" s="690"/>
      <c r="L39" s="690"/>
      <c r="M39" s="690"/>
      <c r="N39" s="690"/>
      <c r="O39" s="691"/>
      <c r="P39" s="696">
        <f>IFERROR(IF($F$1&gt;=$F39,(IF($G$1&gt;=100,VLOOKUP($G39,PAYMENT!$B$15:$EH$39,MATCH(FD$15,PAYMENT!$B$14:$EH$14,0),0),0)),0),0)</f>
        <v>0</v>
      </c>
      <c r="Q39" s="697"/>
      <c r="R39" s="697"/>
      <c r="S39" s="697"/>
      <c r="T39" s="697"/>
      <c r="U39" s="697"/>
      <c r="V39" s="697"/>
      <c r="W39" s="697"/>
      <c r="X39" s="697"/>
      <c r="Y39" s="697"/>
      <c r="Z39" s="697"/>
      <c r="AA39" s="698"/>
      <c r="AB39" s="696">
        <f>IFERROR(IF($F$1&gt;=$F39,(IF($G$1&gt;=100,VLOOKUP($G39,PAYMENT!$B$15:$CW$39,MATCH(FP$15,PAYMENT!$B$10:$CW$10,0),0),0)),0),0)</f>
        <v>0</v>
      </c>
      <c r="AC39" s="697"/>
      <c r="AD39" s="697"/>
      <c r="AE39" s="697"/>
      <c r="AF39" s="697"/>
      <c r="AG39" s="697"/>
      <c r="AH39" s="697"/>
      <c r="AI39" s="697"/>
      <c r="AJ39" s="697"/>
      <c r="AK39" s="697"/>
      <c r="AL39" s="697"/>
      <c r="AM39" s="698"/>
      <c r="AN39" s="696">
        <f t="shared" si="112"/>
        <v>0</v>
      </c>
      <c r="AO39" s="697"/>
      <c r="AP39" s="697"/>
      <c r="AQ39" s="697"/>
      <c r="AR39" s="697"/>
      <c r="AS39" s="697"/>
      <c r="AT39" s="697"/>
      <c r="AU39" s="697"/>
      <c r="AV39" s="697"/>
      <c r="AW39" s="697"/>
      <c r="AX39" s="697"/>
      <c r="AY39" s="698"/>
      <c r="AZ39" s="692">
        <f>IFERROR(IF($F$1&gt;=$F39,(IF($G$1&gt;=100,VLOOKUP($G39,PAYMENT!$B$15:$CW$39,MATCH(GN$15,PAYMENT!$B$10:$CW$10,0),0),0)),0),0)</f>
        <v>0</v>
      </c>
      <c r="BA39" s="693"/>
      <c r="BB39" s="693"/>
      <c r="BC39" s="693"/>
      <c r="BD39" s="692">
        <f>IFERROR(IF($F$1&gt;=$F39,(IF($G$1&gt;=100,VLOOKUP($G39,PAYMENT!$B$15:$CW$39,MATCH(GR$15,PAYMENT!$B$10:$CW$10,0),0),0)),0),0)</f>
        <v>0</v>
      </c>
      <c r="BE39" s="693"/>
      <c r="BF39" s="693"/>
      <c r="BG39" s="693"/>
      <c r="BH39" s="694">
        <f t="shared" si="113"/>
        <v>0</v>
      </c>
      <c r="BI39" s="695"/>
      <c r="BJ39" s="695"/>
      <c r="BK39" s="695"/>
      <c r="BL39" s="696">
        <f t="shared" si="114"/>
        <v>0</v>
      </c>
      <c r="BM39" s="697"/>
      <c r="BN39" s="697"/>
      <c r="BO39" s="697"/>
      <c r="BP39" s="697"/>
      <c r="BQ39" s="697"/>
      <c r="BR39" s="697"/>
      <c r="BS39" s="697"/>
      <c r="BT39" s="697"/>
      <c r="BU39" s="697"/>
      <c r="BV39" s="697"/>
      <c r="BW39" s="698"/>
      <c r="BX39" s="685"/>
      <c r="BY39" s="685"/>
      <c r="BZ39" s="269">
        <f t="shared" si="111"/>
        <v>0</v>
      </c>
      <c r="CA39" s="689">
        <f t="shared" si="111"/>
        <v>0</v>
      </c>
      <c r="CB39" s="690"/>
      <c r="CC39" s="690"/>
      <c r="CD39" s="690"/>
      <c r="CE39" s="690"/>
      <c r="CF39" s="690"/>
      <c r="CG39" s="690"/>
      <c r="CH39" s="690"/>
      <c r="CI39" s="691"/>
      <c r="CJ39" s="696">
        <f>IFERROR(IF($F$1&gt;=$BZ39,(IF($G$1&gt;=100,VLOOKUP($CA39,PAYMENT!$B$15:$EH$39,MATCH(FD$15,PAYMENT!$B$14:$EH$14,0),0),0)),0),0)</f>
        <v>0</v>
      </c>
      <c r="CK39" s="697"/>
      <c r="CL39" s="697"/>
      <c r="CM39" s="697"/>
      <c r="CN39" s="697"/>
      <c r="CO39" s="697"/>
      <c r="CP39" s="697"/>
      <c r="CQ39" s="697"/>
      <c r="CR39" s="697"/>
      <c r="CS39" s="697"/>
      <c r="CT39" s="697"/>
      <c r="CU39" s="698"/>
      <c r="CV39" s="696">
        <f>IFERROR(IF($F$1&gt;=$BZ39,(IF($G$1&gt;=100,VLOOKUP($CA39,PAYMENT!$B$15:$CW$39,MATCH(FP$15,PAYMENT!$B$10:$CW$10,0),0),0)),0),0)</f>
        <v>0</v>
      </c>
      <c r="CW39" s="697"/>
      <c r="CX39" s="697"/>
      <c r="CY39" s="697"/>
      <c r="CZ39" s="697"/>
      <c r="DA39" s="697"/>
      <c r="DB39" s="697"/>
      <c r="DC39" s="697"/>
      <c r="DD39" s="697"/>
      <c r="DE39" s="697"/>
      <c r="DF39" s="697"/>
      <c r="DG39" s="698"/>
      <c r="DH39" s="696">
        <f t="shared" si="115"/>
        <v>0</v>
      </c>
      <c r="DI39" s="697"/>
      <c r="DJ39" s="697"/>
      <c r="DK39" s="697"/>
      <c r="DL39" s="697"/>
      <c r="DM39" s="697"/>
      <c r="DN39" s="697"/>
      <c r="DO39" s="697"/>
      <c r="DP39" s="697"/>
      <c r="DQ39" s="697"/>
      <c r="DR39" s="697"/>
      <c r="DS39" s="698"/>
      <c r="DT39" s="692">
        <f>IFERROR(IF($F$1&gt;=$BZ39,(IF($G$1&gt;=100,VLOOKUP($CA39,PAYMENT!$B$15:$CW$39,MATCH(GN$15,PAYMENT!$B$10:$CW$10,0),0),0)),0),0)</f>
        <v>0</v>
      </c>
      <c r="DU39" s="693"/>
      <c r="DV39" s="693"/>
      <c r="DW39" s="693"/>
      <c r="DX39" s="692">
        <f>IFERROR(IF($F$1&gt;=$BZ39,(IF($G$1&gt;=100,VLOOKUP($CA39,PAYMENT!$B$15:$CW$39,MATCH(GR$15,PAYMENT!$B$10:$CW$10,0),0),0)),0),0)</f>
        <v>0</v>
      </c>
      <c r="DY39" s="693"/>
      <c r="DZ39" s="693"/>
      <c r="EA39" s="693"/>
      <c r="EB39" s="694">
        <f t="shared" si="116"/>
        <v>0</v>
      </c>
      <c r="EC39" s="695"/>
      <c r="ED39" s="695"/>
      <c r="EE39" s="695"/>
      <c r="EF39" s="696">
        <f t="shared" si="117"/>
        <v>0</v>
      </c>
      <c r="EG39" s="697"/>
      <c r="EH39" s="697"/>
      <c r="EI39" s="697"/>
      <c r="EJ39" s="697"/>
      <c r="EK39" s="697"/>
      <c r="EL39" s="697"/>
      <c r="EM39" s="697"/>
      <c r="EN39" s="697"/>
      <c r="EO39" s="697"/>
      <c r="EP39" s="697"/>
      <c r="EQ39" s="698"/>
      <c r="ER39" s="685"/>
      <c r="ES39" s="685"/>
    </row>
    <row r="40" spans="6:149" ht="45" customHeight="1">
      <c r="F40" s="671" t="s">
        <v>145</v>
      </c>
      <c r="G40" s="672"/>
      <c r="H40" s="672"/>
      <c r="I40" s="672"/>
      <c r="J40" s="672"/>
      <c r="K40" s="672"/>
      <c r="L40" s="672"/>
      <c r="M40" s="672"/>
      <c r="N40" s="672"/>
      <c r="O40" s="673"/>
      <c r="P40" s="686">
        <f>SUM(P30:S39)</f>
        <v>0</v>
      </c>
      <c r="Q40" s="687"/>
      <c r="R40" s="687"/>
      <c r="S40" s="687"/>
      <c r="T40" s="687"/>
      <c r="U40" s="687"/>
      <c r="V40" s="687"/>
      <c r="W40" s="687"/>
      <c r="X40" s="687"/>
      <c r="Y40" s="687"/>
      <c r="Z40" s="687"/>
      <c r="AA40" s="688"/>
      <c r="AB40" s="686">
        <f>SUM(AB30:AE39)</f>
        <v>0</v>
      </c>
      <c r="AC40" s="687"/>
      <c r="AD40" s="687"/>
      <c r="AE40" s="687"/>
      <c r="AF40" s="687"/>
      <c r="AG40" s="687"/>
      <c r="AH40" s="687"/>
      <c r="AI40" s="687"/>
      <c r="AJ40" s="687"/>
      <c r="AK40" s="687"/>
      <c r="AL40" s="687"/>
      <c r="AM40" s="688"/>
      <c r="AN40" s="686">
        <f>SUM(AN30:AQ39)</f>
        <v>0</v>
      </c>
      <c r="AO40" s="687"/>
      <c r="AP40" s="687"/>
      <c r="AQ40" s="687"/>
      <c r="AR40" s="687"/>
      <c r="AS40" s="687"/>
      <c r="AT40" s="687"/>
      <c r="AU40" s="687"/>
      <c r="AV40" s="687"/>
      <c r="AW40" s="687"/>
      <c r="AX40" s="687"/>
      <c r="AY40" s="688"/>
      <c r="AZ40" s="684">
        <f>SUM(AZ30:BC39)</f>
        <v>0</v>
      </c>
      <c r="BA40" s="684"/>
      <c r="BB40" s="684"/>
      <c r="BC40" s="684"/>
      <c r="BD40" s="684">
        <f>SUM(BD30:BG39)</f>
        <v>0</v>
      </c>
      <c r="BE40" s="684"/>
      <c r="BF40" s="684"/>
      <c r="BG40" s="684"/>
      <c r="BH40" s="684">
        <f>SUM(BH30:BK39)</f>
        <v>0</v>
      </c>
      <c r="BI40" s="684"/>
      <c r="BJ40" s="684"/>
      <c r="BK40" s="684"/>
      <c r="BL40" s="686">
        <f>SUM(BL30:BO39)</f>
        <v>0</v>
      </c>
      <c r="BM40" s="687"/>
      <c r="BN40" s="687"/>
      <c r="BO40" s="687"/>
      <c r="BP40" s="687"/>
      <c r="BQ40" s="687"/>
      <c r="BR40" s="687"/>
      <c r="BS40" s="687"/>
      <c r="BT40" s="687"/>
      <c r="BU40" s="687"/>
      <c r="BV40" s="687"/>
      <c r="BW40" s="688"/>
      <c r="BX40" s="718"/>
      <c r="BY40" s="719"/>
      <c r="BZ40" s="671" t="s">
        <v>145</v>
      </c>
      <c r="CA40" s="672"/>
      <c r="CB40" s="672"/>
      <c r="CC40" s="672"/>
      <c r="CD40" s="672"/>
      <c r="CE40" s="672"/>
      <c r="CF40" s="672"/>
      <c r="CG40" s="672"/>
      <c r="CH40" s="672"/>
      <c r="CI40" s="673"/>
      <c r="CJ40" s="686">
        <f>P40+SUM(CJ30:CM39)</f>
        <v>0</v>
      </c>
      <c r="CK40" s="687"/>
      <c r="CL40" s="687"/>
      <c r="CM40" s="687"/>
      <c r="CN40" s="687"/>
      <c r="CO40" s="687"/>
      <c r="CP40" s="687"/>
      <c r="CQ40" s="687"/>
      <c r="CR40" s="687"/>
      <c r="CS40" s="687"/>
      <c r="CT40" s="687"/>
      <c r="CU40" s="688"/>
      <c r="CV40" s="686">
        <f>AB40+SUM(CV30:CY39)</f>
        <v>0</v>
      </c>
      <c r="CW40" s="687"/>
      <c r="CX40" s="687"/>
      <c r="CY40" s="687"/>
      <c r="CZ40" s="687"/>
      <c r="DA40" s="687"/>
      <c r="DB40" s="687"/>
      <c r="DC40" s="687"/>
      <c r="DD40" s="687"/>
      <c r="DE40" s="687"/>
      <c r="DF40" s="687"/>
      <c r="DG40" s="688"/>
      <c r="DH40" s="686">
        <f>AN40+SUM(DH30:DK39)</f>
        <v>0</v>
      </c>
      <c r="DI40" s="687"/>
      <c r="DJ40" s="687"/>
      <c r="DK40" s="687"/>
      <c r="DL40" s="687"/>
      <c r="DM40" s="687"/>
      <c r="DN40" s="687"/>
      <c r="DO40" s="687"/>
      <c r="DP40" s="687"/>
      <c r="DQ40" s="687"/>
      <c r="DR40" s="687"/>
      <c r="DS40" s="688"/>
      <c r="DT40" s="684">
        <f>AZ40+SUM(DT30:DW39)</f>
        <v>0</v>
      </c>
      <c r="DU40" s="684"/>
      <c r="DV40" s="684"/>
      <c r="DW40" s="684"/>
      <c r="DX40" s="684">
        <f t="shared" ref="DX40" si="118">BD40+SUM(DX30:EA39)</f>
        <v>0</v>
      </c>
      <c r="DY40" s="684"/>
      <c r="DZ40" s="684"/>
      <c r="EA40" s="684"/>
      <c r="EB40" s="684">
        <f t="shared" ref="EB40" si="119">BH40+SUM(EB30:EE39)</f>
        <v>0</v>
      </c>
      <c r="EC40" s="684"/>
      <c r="ED40" s="684"/>
      <c r="EE40" s="684"/>
      <c r="EF40" s="686">
        <f>BL40+SUM(EF30:EI39)</f>
        <v>0</v>
      </c>
      <c r="EG40" s="687"/>
      <c r="EH40" s="687"/>
      <c r="EI40" s="687"/>
      <c r="EJ40" s="687"/>
      <c r="EK40" s="687"/>
      <c r="EL40" s="687"/>
      <c r="EM40" s="687"/>
      <c r="EN40" s="687"/>
      <c r="EO40" s="687"/>
      <c r="EP40" s="687"/>
      <c r="EQ40" s="688"/>
      <c r="ER40" s="685"/>
      <c r="ES40" s="685"/>
    </row>
    <row r="41" spans="6:149" ht="24.95" customHeight="1">
      <c r="F41" s="648" t="s">
        <v>147</v>
      </c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648"/>
      <c r="AL41" s="648"/>
      <c r="AM41" s="648"/>
      <c r="AN41" s="648"/>
      <c r="AO41" s="648"/>
      <c r="AP41" s="648"/>
      <c r="AQ41" s="648"/>
      <c r="AR41" s="648"/>
      <c r="AS41" s="648"/>
      <c r="AT41" s="648"/>
      <c r="AU41" s="648"/>
      <c r="AV41" s="648"/>
      <c r="AW41" s="648"/>
      <c r="AX41" s="648"/>
      <c r="AY41" s="648"/>
      <c r="AZ41" s="648"/>
      <c r="BA41" s="648"/>
      <c r="BB41" s="648"/>
      <c r="BC41" s="648"/>
      <c r="BD41" s="648"/>
      <c r="BE41" s="648"/>
      <c r="BF41" s="648"/>
      <c r="BG41" s="648"/>
      <c r="BH41" s="648"/>
      <c r="BI41" s="648"/>
      <c r="BJ41" s="648"/>
      <c r="BK41" s="648"/>
      <c r="BL41" s="648"/>
      <c r="BM41" s="648"/>
      <c r="BN41" s="648"/>
      <c r="BO41" s="648"/>
      <c r="BP41" s="648"/>
      <c r="BQ41" s="648"/>
      <c r="BR41" s="648"/>
      <c r="BS41" s="648"/>
      <c r="BT41" s="648"/>
      <c r="BU41" s="648"/>
      <c r="BV41" s="648"/>
      <c r="BW41" s="648"/>
      <c r="BX41" s="648"/>
      <c r="BY41" s="648"/>
      <c r="BZ41" s="648" t="s">
        <v>147</v>
      </c>
      <c r="CA41" s="648"/>
      <c r="CB41" s="648"/>
      <c r="CC41" s="648"/>
      <c r="CD41" s="648"/>
      <c r="CE41" s="648"/>
      <c r="CF41" s="648"/>
      <c r="CG41" s="648"/>
      <c r="CH41" s="648"/>
      <c r="CI41" s="648"/>
      <c r="CJ41" s="648"/>
      <c r="CK41" s="648"/>
      <c r="CL41" s="648"/>
      <c r="CM41" s="648"/>
      <c r="CN41" s="648"/>
      <c r="CO41" s="648"/>
      <c r="CP41" s="648"/>
      <c r="CQ41" s="648"/>
      <c r="CR41" s="648"/>
      <c r="CS41" s="648"/>
      <c r="CT41" s="648"/>
      <c r="CU41" s="648"/>
      <c r="CV41" s="648"/>
      <c r="CW41" s="648"/>
      <c r="CX41" s="648"/>
      <c r="CY41" s="648"/>
      <c r="CZ41" s="648"/>
      <c r="DA41" s="648"/>
      <c r="DB41" s="648"/>
      <c r="DC41" s="648"/>
      <c r="DD41" s="648"/>
      <c r="DE41" s="648"/>
      <c r="DF41" s="648"/>
      <c r="DG41" s="648"/>
      <c r="DH41" s="648"/>
      <c r="DI41" s="648"/>
      <c r="DJ41" s="648"/>
      <c r="DK41" s="648"/>
      <c r="DL41" s="648"/>
      <c r="DM41" s="648"/>
      <c r="DN41" s="648"/>
      <c r="DO41" s="648"/>
      <c r="DP41" s="648"/>
      <c r="DQ41" s="648"/>
      <c r="DR41" s="648"/>
      <c r="DS41" s="648"/>
      <c r="DT41" s="648"/>
      <c r="DU41" s="648"/>
      <c r="DV41" s="648"/>
      <c r="DW41" s="648"/>
      <c r="DX41" s="648"/>
      <c r="DY41" s="648"/>
      <c r="DZ41" s="648"/>
      <c r="EA41" s="648"/>
      <c r="EB41" s="648"/>
      <c r="EC41" s="648"/>
      <c r="ED41" s="648"/>
      <c r="EE41" s="648"/>
      <c r="EF41" s="648"/>
      <c r="EG41" s="648"/>
      <c r="EH41" s="648"/>
      <c r="EI41" s="648"/>
      <c r="EJ41" s="648"/>
      <c r="EK41" s="648"/>
      <c r="EL41" s="648"/>
      <c r="EM41" s="648"/>
      <c r="EN41" s="648"/>
      <c r="EO41" s="648"/>
      <c r="EP41" s="648"/>
      <c r="EQ41" s="648"/>
      <c r="ER41" s="648"/>
      <c r="ES41" s="648"/>
    </row>
    <row r="42" spans="6:149" ht="24.95" customHeight="1">
      <c r="F42" s="265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  <c r="AC42" s="646"/>
      <c r="AD42" s="646"/>
      <c r="AE42" s="646"/>
      <c r="AF42" s="646"/>
      <c r="AG42" s="646"/>
      <c r="AH42" s="646"/>
      <c r="AI42" s="646"/>
      <c r="AJ42" s="646"/>
      <c r="AK42" s="646"/>
      <c r="AL42" s="646"/>
      <c r="AM42" s="646"/>
      <c r="AN42" s="646"/>
      <c r="AO42" s="646"/>
      <c r="AP42" s="646"/>
      <c r="AQ42" s="646"/>
      <c r="AR42" s="646"/>
      <c r="AS42" s="646"/>
      <c r="AT42" s="646"/>
      <c r="AU42" s="646"/>
      <c r="AV42" s="646"/>
      <c r="AW42" s="646"/>
      <c r="AX42" s="646"/>
      <c r="AY42" s="646"/>
      <c r="AZ42" s="646"/>
      <c r="BA42" s="646"/>
      <c r="BB42" s="646"/>
      <c r="BC42" s="646"/>
      <c r="BD42" s="646"/>
      <c r="BE42" s="646"/>
      <c r="BF42" s="646"/>
      <c r="BG42" s="646"/>
      <c r="BH42" s="646"/>
      <c r="BI42" s="646"/>
      <c r="BJ42" s="646"/>
      <c r="BK42" s="646"/>
      <c r="BL42" s="646"/>
      <c r="BM42" s="646"/>
      <c r="BN42" s="646"/>
      <c r="BO42" s="646"/>
      <c r="BP42" s="646"/>
      <c r="BQ42" s="646"/>
      <c r="BR42" s="646"/>
      <c r="BS42" s="646"/>
      <c r="BT42" s="646"/>
      <c r="BU42" s="646"/>
      <c r="BV42" s="646"/>
      <c r="BW42" s="646"/>
      <c r="BX42" s="265"/>
      <c r="BY42" s="265"/>
      <c r="BZ42" s="265"/>
      <c r="CA42" s="646"/>
      <c r="CB42" s="646"/>
      <c r="CC42" s="646"/>
      <c r="CD42" s="646"/>
      <c r="CE42" s="646"/>
      <c r="CF42" s="646"/>
      <c r="CG42" s="646"/>
      <c r="CH42" s="646"/>
      <c r="CI42" s="646"/>
      <c r="CJ42" s="646"/>
      <c r="CK42" s="646"/>
      <c r="CL42" s="646"/>
      <c r="CM42" s="646"/>
      <c r="CN42" s="646"/>
      <c r="CO42" s="646"/>
      <c r="CP42" s="646"/>
      <c r="CQ42" s="646"/>
      <c r="CR42" s="646"/>
      <c r="CS42" s="646"/>
      <c r="CT42" s="646"/>
      <c r="CU42" s="646"/>
      <c r="CV42" s="646"/>
      <c r="CW42" s="646"/>
      <c r="CX42" s="646"/>
      <c r="CY42" s="646"/>
      <c r="CZ42" s="646"/>
      <c r="DA42" s="646"/>
      <c r="DB42" s="646"/>
      <c r="DC42" s="646"/>
      <c r="DD42" s="646"/>
      <c r="DE42" s="646"/>
      <c r="DF42" s="646"/>
      <c r="DG42" s="646"/>
      <c r="DH42" s="646"/>
      <c r="DI42" s="646"/>
      <c r="DJ42" s="646"/>
      <c r="DK42" s="646"/>
      <c r="DL42" s="646"/>
      <c r="DM42" s="646"/>
      <c r="DN42" s="646"/>
      <c r="DO42" s="646"/>
      <c r="DP42" s="646"/>
      <c r="DQ42" s="646"/>
      <c r="DR42" s="646"/>
      <c r="DS42" s="646"/>
      <c r="DT42" s="646"/>
      <c r="DU42" s="646"/>
      <c r="DV42" s="646"/>
      <c r="DW42" s="646"/>
      <c r="DX42" s="646"/>
      <c r="DY42" s="646"/>
      <c r="DZ42" s="646"/>
      <c r="EA42" s="646"/>
      <c r="EB42" s="646"/>
      <c r="EC42" s="646"/>
      <c r="ED42" s="646"/>
      <c r="EE42" s="646"/>
      <c r="EF42" s="646"/>
      <c r="EG42" s="646"/>
      <c r="EH42" s="646"/>
      <c r="EI42" s="646"/>
      <c r="EJ42" s="646"/>
      <c r="EK42" s="646"/>
      <c r="EL42" s="646"/>
      <c r="EM42" s="646"/>
      <c r="EN42" s="646"/>
      <c r="EO42" s="646"/>
      <c r="EP42" s="646"/>
      <c r="EQ42" s="646"/>
      <c r="ER42" s="265"/>
      <c r="ES42" s="265"/>
    </row>
    <row r="43" spans="6:149" ht="24.95" customHeight="1">
      <c r="F43" s="265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646"/>
      <c r="AL43" s="646"/>
      <c r="AM43" s="646"/>
      <c r="AN43" s="646"/>
      <c r="AO43" s="646"/>
      <c r="AP43" s="646"/>
      <c r="AQ43" s="646"/>
      <c r="AR43" s="646"/>
      <c r="AS43" s="646"/>
      <c r="AT43" s="646"/>
      <c r="AU43" s="646"/>
      <c r="AV43" s="646"/>
      <c r="AW43" s="646"/>
      <c r="AX43" s="646"/>
      <c r="AY43" s="646"/>
      <c r="AZ43" s="646"/>
      <c r="BA43" s="646"/>
      <c r="BB43" s="646"/>
      <c r="BC43" s="646"/>
      <c r="BD43" s="646"/>
      <c r="BE43" s="646"/>
      <c r="BF43" s="646"/>
      <c r="BG43" s="646"/>
      <c r="BH43" s="646"/>
      <c r="BI43" s="646"/>
      <c r="BJ43" s="646"/>
      <c r="BK43" s="646"/>
      <c r="BL43" s="647" t="s">
        <v>146</v>
      </c>
      <c r="BM43" s="647"/>
      <c r="BN43" s="647"/>
      <c r="BO43" s="647"/>
      <c r="BP43" s="647"/>
      <c r="BQ43" s="647"/>
      <c r="BR43" s="647"/>
      <c r="BS43" s="647"/>
      <c r="BT43" s="647"/>
      <c r="BU43" s="647"/>
      <c r="BV43" s="647"/>
      <c r="BW43" s="647"/>
      <c r="BX43" s="647"/>
      <c r="BY43" s="647"/>
      <c r="BZ43" s="265"/>
      <c r="CA43" s="646"/>
      <c r="CB43" s="646"/>
      <c r="CC43" s="646"/>
      <c r="CD43" s="646"/>
      <c r="CE43" s="646"/>
      <c r="CF43" s="646"/>
      <c r="CG43" s="646"/>
      <c r="CH43" s="646"/>
      <c r="CI43" s="646"/>
      <c r="CJ43" s="646"/>
      <c r="CK43" s="646"/>
      <c r="CL43" s="646"/>
      <c r="CM43" s="646"/>
      <c r="CN43" s="646"/>
      <c r="CO43" s="646"/>
      <c r="CP43" s="646"/>
      <c r="CQ43" s="646"/>
      <c r="CR43" s="646"/>
      <c r="CS43" s="646"/>
      <c r="CT43" s="646"/>
      <c r="CU43" s="646"/>
      <c r="CV43" s="646"/>
      <c r="CW43" s="646"/>
      <c r="CX43" s="646"/>
      <c r="CY43" s="646"/>
      <c r="CZ43" s="646"/>
      <c r="DA43" s="646"/>
      <c r="DB43" s="646"/>
      <c r="DC43" s="646"/>
      <c r="DD43" s="646"/>
      <c r="DE43" s="646"/>
      <c r="DF43" s="646"/>
      <c r="DG43" s="646"/>
      <c r="DH43" s="646"/>
      <c r="DI43" s="646"/>
      <c r="DJ43" s="646"/>
      <c r="DK43" s="646"/>
      <c r="DL43" s="646"/>
      <c r="DM43" s="646"/>
      <c r="DN43" s="646"/>
      <c r="DO43" s="646"/>
      <c r="DP43" s="646"/>
      <c r="DQ43" s="646"/>
      <c r="DR43" s="646"/>
      <c r="DS43" s="646"/>
      <c r="DT43" s="646"/>
      <c r="DU43" s="646"/>
      <c r="DV43" s="646"/>
      <c r="DW43" s="646"/>
      <c r="DX43" s="646"/>
      <c r="DY43" s="646"/>
      <c r="DZ43" s="646"/>
      <c r="EA43" s="646"/>
      <c r="EB43" s="646"/>
      <c r="EC43" s="646"/>
      <c r="ED43" s="646"/>
      <c r="EE43" s="646"/>
      <c r="EF43" s="647" t="s">
        <v>146</v>
      </c>
      <c r="EG43" s="647"/>
      <c r="EH43" s="647"/>
      <c r="EI43" s="647"/>
      <c r="EJ43" s="647"/>
      <c r="EK43" s="647"/>
      <c r="EL43" s="647"/>
      <c r="EM43" s="647"/>
      <c r="EN43" s="647"/>
      <c r="EO43" s="647"/>
      <c r="EP43" s="647"/>
      <c r="EQ43" s="647"/>
      <c r="ER43" s="647"/>
      <c r="ES43" s="647"/>
    </row>
    <row r="44" spans="6:149" ht="19.5" customHeight="1">
      <c r="F44" s="660" t="s">
        <v>111</v>
      </c>
      <c r="G44" s="660"/>
      <c r="H44" s="660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0"/>
      <c r="Z44" s="660"/>
      <c r="AA44" s="660"/>
      <c r="AB44" s="660"/>
      <c r="AC44" s="660"/>
      <c r="AD44" s="660"/>
      <c r="AE44" s="660"/>
      <c r="AF44" s="660"/>
      <c r="AG44" s="660"/>
      <c r="AH44" s="660"/>
      <c r="AI44" s="660"/>
      <c r="AJ44" s="660"/>
      <c r="AK44" s="660"/>
      <c r="AL44" s="660"/>
      <c r="AM44" s="660"/>
      <c r="AN44" s="660"/>
      <c r="AO44" s="660"/>
      <c r="AP44" s="660"/>
      <c r="AQ44" s="660"/>
      <c r="AR44" s="660"/>
      <c r="AS44" s="660"/>
      <c r="AT44" s="660"/>
      <c r="AU44" s="660"/>
      <c r="AV44" s="660"/>
      <c r="AW44" s="660"/>
      <c r="AX44" s="660"/>
      <c r="AY44" s="660"/>
      <c r="AZ44" s="660"/>
      <c r="BA44" s="660"/>
      <c r="BB44" s="660"/>
      <c r="BC44" s="660"/>
      <c r="BD44" s="660"/>
      <c r="BE44" s="660"/>
      <c r="BF44" s="660"/>
      <c r="BG44" s="660"/>
      <c r="BH44" s="660"/>
      <c r="BI44" s="660"/>
      <c r="BJ44" s="660"/>
      <c r="BK44" s="660"/>
      <c r="BL44" s="660"/>
      <c r="BM44" s="660"/>
      <c r="BN44" s="660"/>
      <c r="BO44" s="660"/>
      <c r="BP44" s="660"/>
      <c r="BQ44" s="660"/>
      <c r="BR44" s="660"/>
      <c r="BS44" s="660"/>
      <c r="BT44" s="660"/>
      <c r="BU44" s="660"/>
      <c r="BV44" s="660"/>
      <c r="BW44" s="660"/>
      <c r="BX44" s="660"/>
      <c r="BY44" s="660"/>
      <c r="BZ44" s="660" t="s">
        <v>111</v>
      </c>
      <c r="CA44" s="660"/>
      <c r="CB44" s="660"/>
      <c r="CC44" s="660"/>
      <c r="CD44" s="660"/>
      <c r="CE44" s="660"/>
      <c r="CF44" s="660"/>
      <c r="CG44" s="660"/>
      <c r="CH44" s="660"/>
      <c r="CI44" s="660"/>
      <c r="CJ44" s="660"/>
      <c r="CK44" s="660"/>
      <c r="CL44" s="660"/>
      <c r="CM44" s="660"/>
      <c r="CN44" s="660"/>
      <c r="CO44" s="660"/>
      <c r="CP44" s="660"/>
      <c r="CQ44" s="660"/>
      <c r="CR44" s="660"/>
      <c r="CS44" s="660"/>
      <c r="CT44" s="660"/>
      <c r="CU44" s="660"/>
      <c r="CV44" s="660"/>
      <c r="CW44" s="660"/>
      <c r="CX44" s="660"/>
      <c r="CY44" s="660"/>
      <c r="CZ44" s="660"/>
      <c r="DA44" s="660"/>
      <c r="DB44" s="660"/>
      <c r="DC44" s="660"/>
      <c r="DD44" s="660"/>
      <c r="DE44" s="660"/>
      <c r="DF44" s="660"/>
      <c r="DG44" s="660"/>
      <c r="DH44" s="660"/>
      <c r="DI44" s="660"/>
      <c r="DJ44" s="660"/>
      <c r="DK44" s="660"/>
      <c r="DL44" s="660"/>
      <c r="DM44" s="660"/>
      <c r="DN44" s="660"/>
      <c r="DO44" s="660"/>
      <c r="DP44" s="660"/>
      <c r="DQ44" s="660"/>
      <c r="DR44" s="660"/>
      <c r="DS44" s="660"/>
      <c r="DT44" s="660"/>
      <c r="DU44" s="660"/>
      <c r="DV44" s="660"/>
      <c r="DW44" s="660"/>
      <c r="DX44" s="660"/>
      <c r="DY44" s="660"/>
      <c r="DZ44" s="660"/>
      <c r="EA44" s="660"/>
      <c r="EB44" s="660"/>
      <c r="EC44" s="660"/>
      <c r="ED44" s="660"/>
      <c r="EE44" s="660"/>
      <c r="EF44" s="660"/>
      <c r="EG44" s="660"/>
      <c r="EH44" s="660"/>
      <c r="EI44" s="660"/>
      <c r="EJ44" s="660"/>
      <c r="EK44" s="660"/>
      <c r="EL44" s="660"/>
      <c r="EM44" s="660"/>
      <c r="EN44" s="660"/>
      <c r="EO44" s="660"/>
      <c r="EP44" s="660"/>
      <c r="EQ44" s="660"/>
      <c r="ER44" s="660"/>
      <c r="ES44" s="660"/>
    </row>
    <row r="45" spans="6:149" ht="39" customHeight="1">
      <c r="F45" s="661" t="str">
        <f>SCHOOL!$D$2</f>
        <v>कार्यालय पंचायत प्रारम्भिक शिक्षा अधिकारी लवेरा कलां</v>
      </c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1"/>
      <c r="AE45" s="661"/>
      <c r="AF45" s="661"/>
      <c r="AG45" s="661"/>
      <c r="AH45" s="661"/>
      <c r="AI45" s="661"/>
      <c r="AJ45" s="661"/>
      <c r="AK45" s="661"/>
      <c r="AL45" s="661"/>
      <c r="AM45" s="661"/>
      <c r="AN45" s="661"/>
      <c r="AO45" s="661"/>
      <c r="AP45" s="661"/>
      <c r="AQ45" s="661"/>
      <c r="AR45" s="661"/>
      <c r="AS45" s="661"/>
      <c r="AT45" s="661"/>
      <c r="AU45" s="661"/>
      <c r="AV45" s="661"/>
      <c r="AW45" s="661"/>
      <c r="AX45" s="661"/>
      <c r="AY45" s="661"/>
      <c r="AZ45" s="661"/>
      <c r="BA45" s="661"/>
      <c r="BB45" s="661"/>
      <c r="BC45" s="661"/>
      <c r="BD45" s="661"/>
      <c r="BE45" s="661"/>
      <c r="BF45" s="661"/>
      <c r="BG45" s="661"/>
      <c r="BH45" s="661"/>
      <c r="BI45" s="661"/>
      <c r="BJ45" s="661"/>
      <c r="BK45" s="661"/>
      <c r="BL45" s="661"/>
      <c r="BM45" s="661"/>
      <c r="BN45" s="661"/>
      <c r="BO45" s="661"/>
      <c r="BP45" s="661"/>
      <c r="BQ45" s="661"/>
      <c r="BR45" s="661"/>
      <c r="BS45" s="661"/>
      <c r="BT45" s="661"/>
      <c r="BU45" s="661"/>
      <c r="BV45" s="661"/>
      <c r="BW45" s="661"/>
      <c r="BX45" s="661"/>
      <c r="BY45" s="661"/>
      <c r="BZ45" s="661" t="str">
        <f>SCHOOL!$D$2</f>
        <v>कार्यालय पंचायत प्रारम्भिक शिक्षा अधिकारी लवेरा कलां</v>
      </c>
      <c r="CA45" s="661"/>
      <c r="CB45" s="661"/>
      <c r="CC45" s="661"/>
      <c r="CD45" s="661"/>
      <c r="CE45" s="661"/>
      <c r="CF45" s="661"/>
      <c r="CG45" s="661"/>
      <c r="CH45" s="661"/>
      <c r="CI45" s="661"/>
      <c r="CJ45" s="661"/>
      <c r="CK45" s="661"/>
      <c r="CL45" s="661"/>
      <c r="CM45" s="661"/>
      <c r="CN45" s="661"/>
      <c r="CO45" s="661"/>
      <c r="CP45" s="661"/>
      <c r="CQ45" s="661"/>
      <c r="CR45" s="661"/>
      <c r="CS45" s="661"/>
      <c r="CT45" s="661"/>
      <c r="CU45" s="661"/>
      <c r="CV45" s="661"/>
      <c r="CW45" s="661"/>
      <c r="CX45" s="661"/>
      <c r="CY45" s="661"/>
      <c r="CZ45" s="661"/>
      <c r="DA45" s="661"/>
      <c r="DB45" s="661"/>
      <c r="DC45" s="661"/>
      <c r="DD45" s="661"/>
      <c r="DE45" s="661"/>
      <c r="DF45" s="661"/>
      <c r="DG45" s="661"/>
      <c r="DH45" s="661"/>
      <c r="DI45" s="661"/>
      <c r="DJ45" s="661"/>
      <c r="DK45" s="661"/>
      <c r="DL45" s="661"/>
      <c r="DM45" s="661"/>
      <c r="DN45" s="661"/>
      <c r="DO45" s="661"/>
      <c r="DP45" s="661"/>
      <c r="DQ45" s="661"/>
      <c r="DR45" s="661"/>
      <c r="DS45" s="661"/>
      <c r="DT45" s="661"/>
      <c r="DU45" s="661"/>
      <c r="DV45" s="661"/>
      <c r="DW45" s="661"/>
      <c r="DX45" s="661"/>
      <c r="DY45" s="661"/>
      <c r="DZ45" s="661"/>
      <c r="EA45" s="661"/>
      <c r="EB45" s="661"/>
      <c r="EC45" s="661"/>
      <c r="ED45" s="661"/>
      <c r="EE45" s="661"/>
      <c r="EF45" s="661"/>
      <c r="EG45" s="661"/>
      <c r="EH45" s="661"/>
      <c r="EI45" s="661"/>
      <c r="EJ45" s="661"/>
      <c r="EK45" s="661"/>
      <c r="EL45" s="661"/>
      <c r="EM45" s="661"/>
      <c r="EN45" s="661"/>
      <c r="EO45" s="661"/>
      <c r="EP45" s="661"/>
      <c r="EQ45" s="661"/>
      <c r="ER45" s="661"/>
      <c r="ES45" s="661"/>
    </row>
    <row r="46" spans="6:149" ht="37.5" customHeight="1">
      <c r="F46" s="662" t="s">
        <v>174</v>
      </c>
      <c r="G46" s="662"/>
      <c r="H46" s="662"/>
      <c r="I46" s="662"/>
      <c r="J46" s="662"/>
      <c r="K46" s="662"/>
      <c r="L46" s="662" t="s">
        <v>166</v>
      </c>
      <c r="M46" s="662"/>
      <c r="N46" s="662"/>
      <c r="O46" s="662"/>
      <c r="P46" s="662"/>
      <c r="Q46" s="662"/>
      <c r="R46" s="662"/>
      <c r="S46" s="662"/>
      <c r="T46" s="662"/>
      <c r="U46" s="662"/>
      <c r="V46" s="662"/>
      <c r="W46" s="662"/>
      <c r="X46" s="662"/>
      <c r="Y46" s="662"/>
      <c r="Z46" s="662"/>
      <c r="AA46" s="662"/>
      <c r="AB46" s="662"/>
      <c r="AC46" s="662"/>
      <c r="AD46" s="662"/>
      <c r="AE46" s="662"/>
      <c r="AF46" s="662"/>
      <c r="AG46" s="662"/>
      <c r="AH46" s="662"/>
      <c r="AI46" s="662"/>
      <c r="AJ46" s="662"/>
      <c r="AK46" s="662"/>
      <c r="AL46" s="662"/>
      <c r="AM46" s="662"/>
      <c r="AN46" s="662"/>
      <c r="AO46" s="662"/>
      <c r="AP46" s="662"/>
      <c r="AQ46" s="662"/>
      <c r="AR46" s="662"/>
      <c r="AS46" s="662"/>
      <c r="AT46" s="662"/>
      <c r="AU46" s="662"/>
      <c r="AV46" s="662"/>
      <c r="AW46" s="662"/>
      <c r="AX46" s="662"/>
      <c r="AY46" s="662"/>
      <c r="AZ46" s="662"/>
      <c r="BA46" s="662"/>
      <c r="BB46" s="662"/>
      <c r="BC46" s="662"/>
      <c r="BD46" s="662"/>
      <c r="BE46" s="662"/>
      <c r="BF46" s="662"/>
      <c r="BG46" s="662"/>
      <c r="BH46" s="662"/>
      <c r="BI46" s="662"/>
      <c r="BJ46" s="662"/>
      <c r="BK46" s="662"/>
      <c r="BL46" s="662"/>
      <c r="BM46" s="662"/>
      <c r="BN46" s="662" t="s">
        <v>110</v>
      </c>
      <c r="BO46" s="662"/>
      <c r="BP46" s="662"/>
      <c r="BQ46" s="662"/>
      <c r="BR46" s="663">
        <f>$BR$5</f>
        <v>0</v>
      </c>
      <c r="BS46" s="663"/>
      <c r="BT46" s="663"/>
      <c r="BU46" s="663"/>
      <c r="BV46" s="663"/>
      <c r="BW46" s="663"/>
      <c r="BX46" s="663"/>
      <c r="BY46" s="663"/>
      <c r="BZ46" s="662" t="s">
        <v>174</v>
      </c>
      <c r="CA46" s="662"/>
      <c r="CB46" s="662"/>
      <c r="CC46" s="662"/>
      <c r="CD46" s="662"/>
      <c r="CE46" s="662"/>
      <c r="CF46" s="662" t="s">
        <v>166</v>
      </c>
      <c r="CG46" s="662"/>
      <c r="CH46" s="662"/>
      <c r="CI46" s="662"/>
      <c r="CJ46" s="662"/>
      <c r="CK46" s="662"/>
      <c r="CL46" s="662"/>
      <c r="CM46" s="662"/>
      <c r="CN46" s="662"/>
      <c r="CO46" s="662"/>
      <c r="CP46" s="662"/>
      <c r="CQ46" s="662"/>
      <c r="CR46" s="662"/>
      <c r="CS46" s="662"/>
      <c r="CT46" s="662"/>
      <c r="CU46" s="662"/>
      <c r="CV46" s="662"/>
      <c r="CW46" s="662"/>
      <c r="CX46" s="662"/>
      <c r="CY46" s="662"/>
      <c r="CZ46" s="662"/>
      <c r="DA46" s="662"/>
      <c r="DB46" s="662"/>
      <c r="DC46" s="662"/>
      <c r="DD46" s="662"/>
      <c r="DE46" s="662"/>
      <c r="DF46" s="662"/>
      <c r="DG46" s="662"/>
      <c r="DH46" s="662"/>
      <c r="DI46" s="662"/>
      <c r="DJ46" s="662"/>
      <c r="DK46" s="662"/>
      <c r="DL46" s="662"/>
      <c r="DM46" s="662"/>
      <c r="DN46" s="662"/>
      <c r="DO46" s="662"/>
      <c r="DP46" s="662"/>
      <c r="DQ46" s="662"/>
      <c r="DR46" s="662"/>
      <c r="DS46" s="662"/>
      <c r="DT46" s="662"/>
      <c r="DU46" s="662"/>
      <c r="DV46" s="662"/>
      <c r="DW46" s="662"/>
      <c r="DX46" s="662"/>
      <c r="DY46" s="662"/>
      <c r="DZ46" s="662"/>
      <c r="EA46" s="662"/>
      <c r="EB46" s="662"/>
      <c r="EC46" s="662"/>
      <c r="ED46" s="662"/>
      <c r="EE46" s="662"/>
      <c r="EF46" s="662"/>
      <c r="EG46" s="662"/>
      <c r="EH46" s="662" t="s">
        <v>110</v>
      </c>
      <c r="EI46" s="662"/>
      <c r="EJ46" s="662"/>
      <c r="EK46" s="662"/>
      <c r="EL46" s="663">
        <f>$BR$5</f>
        <v>0</v>
      </c>
      <c r="EM46" s="663"/>
      <c r="EN46" s="663"/>
      <c r="EO46" s="663"/>
      <c r="EP46" s="663"/>
      <c r="EQ46" s="663"/>
      <c r="ER46" s="663"/>
      <c r="ES46" s="663"/>
    </row>
    <row r="47" spans="6:149" ht="30" customHeight="1">
      <c r="F47" s="680" t="s">
        <v>74</v>
      </c>
      <c r="G47" s="666" t="s">
        <v>40</v>
      </c>
      <c r="H47" s="666"/>
      <c r="I47" s="666"/>
      <c r="J47" s="666"/>
      <c r="K47" s="666"/>
      <c r="L47" s="667" t="s">
        <v>154</v>
      </c>
      <c r="M47" s="667"/>
      <c r="N47" s="667"/>
      <c r="O47" s="667"/>
      <c r="P47" s="667"/>
      <c r="Q47" s="667"/>
      <c r="R47" s="667" t="s">
        <v>155</v>
      </c>
      <c r="S47" s="667"/>
      <c r="T47" s="667"/>
      <c r="U47" s="667"/>
      <c r="V47" s="667"/>
      <c r="W47" s="667"/>
      <c r="X47" s="667"/>
      <c r="Y47" s="667"/>
      <c r="Z47" s="667"/>
      <c r="AA47" s="667"/>
      <c r="AB47" s="667"/>
      <c r="AC47" s="667"/>
      <c r="AD47" s="667"/>
      <c r="AE47" s="667"/>
      <c r="AF47" s="667"/>
      <c r="AG47" s="667"/>
      <c r="AH47" s="667"/>
      <c r="AI47" s="667"/>
      <c r="AJ47" s="667"/>
      <c r="AK47" s="667"/>
      <c r="AL47" s="667"/>
      <c r="AM47" s="667"/>
      <c r="AN47" s="667"/>
      <c r="AO47" s="667"/>
      <c r="AP47" s="680" t="s">
        <v>157</v>
      </c>
      <c r="AQ47" s="680"/>
      <c r="AR47" s="680"/>
      <c r="AS47" s="680"/>
      <c r="AT47" s="680"/>
      <c r="AU47" s="680"/>
      <c r="AV47" s="680"/>
      <c r="AW47" s="680"/>
      <c r="AX47" s="680"/>
      <c r="AY47" s="680" t="s">
        <v>158</v>
      </c>
      <c r="AZ47" s="680"/>
      <c r="BA47" s="680"/>
      <c r="BB47" s="680"/>
      <c r="BC47" s="680"/>
      <c r="BD47" s="680"/>
      <c r="BE47" s="680" t="s">
        <v>159</v>
      </c>
      <c r="BF47" s="680"/>
      <c r="BG47" s="680"/>
      <c r="BH47" s="680"/>
      <c r="BI47" s="680"/>
      <c r="BJ47" s="680"/>
      <c r="BK47" s="680"/>
      <c r="BL47" s="680" t="s">
        <v>160</v>
      </c>
      <c r="BM47" s="680"/>
      <c r="BN47" s="680"/>
      <c r="BO47" s="681" t="s">
        <v>161</v>
      </c>
      <c r="BP47" s="681"/>
      <c r="BQ47" s="681"/>
      <c r="BR47" s="680" t="s">
        <v>162</v>
      </c>
      <c r="BS47" s="680"/>
      <c r="BT47" s="680"/>
      <c r="BU47" s="681" t="s">
        <v>164</v>
      </c>
      <c r="BV47" s="681"/>
      <c r="BW47" s="681"/>
      <c r="BX47" s="682" t="s">
        <v>163</v>
      </c>
      <c r="BY47" s="682"/>
      <c r="BZ47" s="680" t="s">
        <v>74</v>
      </c>
      <c r="CA47" s="666" t="s">
        <v>40</v>
      </c>
      <c r="CB47" s="666"/>
      <c r="CC47" s="666"/>
      <c r="CD47" s="666"/>
      <c r="CE47" s="666"/>
      <c r="CF47" s="667" t="s">
        <v>154</v>
      </c>
      <c r="CG47" s="667"/>
      <c r="CH47" s="667"/>
      <c r="CI47" s="667"/>
      <c r="CJ47" s="667"/>
      <c r="CK47" s="667"/>
      <c r="CL47" s="667" t="s">
        <v>155</v>
      </c>
      <c r="CM47" s="667"/>
      <c r="CN47" s="667"/>
      <c r="CO47" s="667"/>
      <c r="CP47" s="667"/>
      <c r="CQ47" s="667"/>
      <c r="CR47" s="667"/>
      <c r="CS47" s="667"/>
      <c r="CT47" s="667"/>
      <c r="CU47" s="667"/>
      <c r="CV47" s="667"/>
      <c r="CW47" s="667"/>
      <c r="CX47" s="667"/>
      <c r="CY47" s="667"/>
      <c r="CZ47" s="667"/>
      <c r="DA47" s="667"/>
      <c r="DB47" s="667"/>
      <c r="DC47" s="667"/>
      <c r="DD47" s="667"/>
      <c r="DE47" s="667"/>
      <c r="DF47" s="667"/>
      <c r="DG47" s="667"/>
      <c r="DH47" s="667"/>
      <c r="DI47" s="667"/>
      <c r="DJ47" s="680" t="s">
        <v>157</v>
      </c>
      <c r="DK47" s="680"/>
      <c r="DL47" s="680"/>
      <c r="DM47" s="680"/>
      <c r="DN47" s="680"/>
      <c r="DO47" s="680"/>
      <c r="DP47" s="680"/>
      <c r="DQ47" s="680"/>
      <c r="DR47" s="680"/>
      <c r="DS47" s="680" t="s">
        <v>158</v>
      </c>
      <c r="DT47" s="680"/>
      <c r="DU47" s="680"/>
      <c r="DV47" s="680"/>
      <c r="DW47" s="680"/>
      <c r="DX47" s="680"/>
      <c r="DY47" s="680" t="s">
        <v>159</v>
      </c>
      <c r="DZ47" s="680"/>
      <c r="EA47" s="680"/>
      <c r="EB47" s="680"/>
      <c r="EC47" s="680"/>
      <c r="ED47" s="680"/>
      <c r="EE47" s="680"/>
      <c r="EF47" s="680" t="s">
        <v>160</v>
      </c>
      <c r="EG47" s="680"/>
      <c r="EH47" s="680"/>
      <c r="EI47" s="681" t="s">
        <v>161</v>
      </c>
      <c r="EJ47" s="681"/>
      <c r="EK47" s="681"/>
      <c r="EL47" s="680" t="s">
        <v>162</v>
      </c>
      <c r="EM47" s="680"/>
      <c r="EN47" s="680"/>
      <c r="EO47" s="681" t="s">
        <v>164</v>
      </c>
      <c r="EP47" s="681"/>
      <c r="EQ47" s="681"/>
      <c r="ER47" s="682" t="s">
        <v>163</v>
      </c>
      <c r="ES47" s="682"/>
    </row>
    <row r="48" spans="6:149" ht="30" customHeight="1">
      <c r="F48" s="680"/>
      <c r="G48" s="666"/>
      <c r="H48" s="666"/>
      <c r="I48" s="666"/>
      <c r="J48" s="666"/>
      <c r="K48" s="666"/>
      <c r="L48" s="682" t="s">
        <v>95</v>
      </c>
      <c r="M48" s="682"/>
      <c r="N48" s="682"/>
      <c r="O48" s="683" t="s">
        <v>82</v>
      </c>
      <c r="P48" s="683"/>
      <c r="Q48" s="683"/>
      <c r="R48" s="680" t="s">
        <v>63</v>
      </c>
      <c r="S48" s="680"/>
      <c r="T48" s="680"/>
      <c r="U48" s="680"/>
      <c r="V48" s="680"/>
      <c r="W48" s="680"/>
      <c r="X48" s="680" t="s">
        <v>156</v>
      </c>
      <c r="Y48" s="680"/>
      <c r="Z48" s="680"/>
      <c r="AA48" s="680"/>
      <c r="AB48" s="680"/>
      <c r="AC48" s="680"/>
      <c r="AD48" s="680" t="s">
        <v>68</v>
      </c>
      <c r="AE48" s="680"/>
      <c r="AF48" s="680"/>
      <c r="AG48" s="680"/>
      <c r="AH48" s="680"/>
      <c r="AI48" s="680"/>
      <c r="AJ48" s="680" t="s">
        <v>67</v>
      </c>
      <c r="AK48" s="680"/>
      <c r="AL48" s="680"/>
      <c r="AM48" s="680"/>
      <c r="AN48" s="680"/>
      <c r="AO48" s="680"/>
      <c r="AP48" s="680"/>
      <c r="AQ48" s="680"/>
      <c r="AR48" s="680"/>
      <c r="AS48" s="680"/>
      <c r="AT48" s="680"/>
      <c r="AU48" s="680"/>
      <c r="AV48" s="680"/>
      <c r="AW48" s="680"/>
      <c r="AX48" s="680"/>
      <c r="AY48" s="680"/>
      <c r="AZ48" s="680"/>
      <c r="BA48" s="680"/>
      <c r="BB48" s="680"/>
      <c r="BC48" s="680"/>
      <c r="BD48" s="680"/>
      <c r="BE48" s="680"/>
      <c r="BF48" s="680"/>
      <c r="BG48" s="680"/>
      <c r="BH48" s="680"/>
      <c r="BI48" s="680"/>
      <c r="BJ48" s="680"/>
      <c r="BK48" s="680"/>
      <c r="BL48" s="680"/>
      <c r="BM48" s="680"/>
      <c r="BN48" s="680"/>
      <c r="BO48" s="681"/>
      <c r="BP48" s="681"/>
      <c r="BQ48" s="681"/>
      <c r="BR48" s="680"/>
      <c r="BS48" s="680"/>
      <c r="BT48" s="680"/>
      <c r="BU48" s="681"/>
      <c r="BV48" s="681"/>
      <c r="BW48" s="681"/>
      <c r="BX48" s="682"/>
      <c r="BY48" s="682"/>
      <c r="BZ48" s="680"/>
      <c r="CA48" s="666"/>
      <c r="CB48" s="666"/>
      <c r="CC48" s="666"/>
      <c r="CD48" s="666"/>
      <c r="CE48" s="666"/>
      <c r="CF48" s="682" t="s">
        <v>95</v>
      </c>
      <c r="CG48" s="682"/>
      <c r="CH48" s="682"/>
      <c r="CI48" s="683" t="s">
        <v>82</v>
      </c>
      <c r="CJ48" s="683"/>
      <c r="CK48" s="683"/>
      <c r="CL48" s="680" t="s">
        <v>63</v>
      </c>
      <c r="CM48" s="680"/>
      <c r="CN48" s="680"/>
      <c r="CO48" s="680"/>
      <c r="CP48" s="680"/>
      <c r="CQ48" s="680"/>
      <c r="CR48" s="680" t="s">
        <v>156</v>
      </c>
      <c r="CS48" s="680"/>
      <c r="CT48" s="680"/>
      <c r="CU48" s="680"/>
      <c r="CV48" s="680"/>
      <c r="CW48" s="680"/>
      <c r="CX48" s="680" t="s">
        <v>68</v>
      </c>
      <c r="CY48" s="680"/>
      <c r="CZ48" s="680"/>
      <c r="DA48" s="680"/>
      <c r="DB48" s="680"/>
      <c r="DC48" s="680"/>
      <c r="DD48" s="680" t="s">
        <v>67</v>
      </c>
      <c r="DE48" s="680"/>
      <c r="DF48" s="680"/>
      <c r="DG48" s="680"/>
      <c r="DH48" s="680"/>
      <c r="DI48" s="680"/>
      <c r="DJ48" s="680"/>
      <c r="DK48" s="680"/>
      <c r="DL48" s="680"/>
      <c r="DM48" s="680"/>
      <c r="DN48" s="680"/>
      <c r="DO48" s="680"/>
      <c r="DP48" s="680"/>
      <c r="DQ48" s="680"/>
      <c r="DR48" s="680"/>
      <c r="DS48" s="680"/>
      <c r="DT48" s="680"/>
      <c r="DU48" s="680"/>
      <c r="DV48" s="680"/>
      <c r="DW48" s="680"/>
      <c r="DX48" s="680"/>
      <c r="DY48" s="680"/>
      <c r="DZ48" s="680"/>
      <c r="EA48" s="680"/>
      <c r="EB48" s="680"/>
      <c r="EC48" s="680"/>
      <c r="ED48" s="680"/>
      <c r="EE48" s="680"/>
      <c r="EF48" s="680"/>
      <c r="EG48" s="680"/>
      <c r="EH48" s="680"/>
      <c r="EI48" s="681"/>
      <c r="EJ48" s="681"/>
      <c r="EK48" s="681"/>
      <c r="EL48" s="680"/>
      <c r="EM48" s="680"/>
      <c r="EN48" s="680"/>
      <c r="EO48" s="681"/>
      <c r="EP48" s="681"/>
      <c r="EQ48" s="681"/>
      <c r="ER48" s="682"/>
      <c r="ES48" s="682"/>
    </row>
    <row r="49" spans="6:151" ht="30" customHeight="1">
      <c r="F49" s="680"/>
      <c r="G49" s="666"/>
      <c r="H49" s="666"/>
      <c r="I49" s="666"/>
      <c r="J49" s="666"/>
      <c r="K49" s="666"/>
      <c r="L49" s="682"/>
      <c r="M49" s="682"/>
      <c r="N49" s="682"/>
      <c r="O49" s="683"/>
      <c r="P49" s="683"/>
      <c r="Q49" s="683"/>
      <c r="R49" s="667" t="s">
        <v>64</v>
      </c>
      <c r="S49" s="667"/>
      <c r="T49" s="667"/>
      <c r="U49" s="667" t="s">
        <v>65</v>
      </c>
      <c r="V49" s="667"/>
      <c r="W49" s="667"/>
      <c r="X49" s="667" t="s">
        <v>64</v>
      </c>
      <c r="Y49" s="667"/>
      <c r="Z49" s="667"/>
      <c r="AA49" s="667" t="s">
        <v>65</v>
      </c>
      <c r="AB49" s="667"/>
      <c r="AC49" s="667"/>
      <c r="AD49" s="667" t="s">
        <v>64</v>
      </c>
      <c r="AE49" s="667"/>
      <c r="AF49" s="667"/>
      <c r="AG49" s="667" t="s">
        <v>65</v>
      </c>
      <c r="AH49" s="667"/>
      <c r="AI49" s="667"/>
      <c r="AJ49" s="667" t="s">
        <v>64</v>
      </c>
      <c r="AK49" s="667"/>
      <c r="AL49" s="667"/>
      <c r="AM49" s="667" t="s">
        <v>65</v>
      </c>
      <c r="AN49" s="667"/>
      <c r="AO49" s="667"/>
      <c r="AP49" s="667" t="s">
        <v>69</v>
      </c>
      <c r="AQ49" s="667"/>
      <c r="AR49" s="667"/>
      <c r="AS49" s="667" t="s">
        <v>70</v>
      </c>
      <c r="AT49" s="667"/>
      <c r="AU49" s="667"/>
      <c r="AV49" s="667" t="s">
        <v>71</v>
      </c>
      <c r="AW49" s="667"/>
      <c r="AX49" s="667"/>
      <c r="AY49" s="667" t="s">
        <v>57</v>
      </c>
      <c r="AZ49" s="667"/>
      <c r="BA49" s="667"/>
      <c r="BB49" s="667" t="s">
        <v>58</v>
      </c>
      <c r="BC49" s="667"/>
      <c r="BD49" s="667"/>
      <c r="BE49" s="680"/>
      <c r="BF49" s="680"/>
      <c r="BG49" s="680"/>
      <c r="BH49" s="680"/>
      <c r="BI49" s="680"/>
      <c r="BJ49" s="680"/>
      <c r="BK49" s="680"/>
      <c r="BL49" s="680"/>
      <c r="BM49" s="680"/>
      <c r="BN49" s="680"/>
      <c r="BO49" s="681"/>
      <c r="BP49" s="681"/>
      <c r="BQ49" s="681"/>
      <c r="BR49" s="680"/>
      <c r="BS49" s="680"/>
      <c r="BT49" s="680"/>
      <c r="BU49" s="681"/>
      <c r="BV49" s="681"/>
      <c r="BW49" s="681"/>
      <c r="BX49" s="682"/>
      <c r="BY49" s="682"/>
      <c r="BZ49" s="680"/>
      <c r="CA49" s="666"/>
      <c r="CB49" s="666"/>
      <c r="CC49" s="666"/>
      <c r="CD49" s="666"/>
      <c r="CE49" s="666"/>
      <c r="CF49" s="682"/>
      <c r="CG49" s="682"/>
      <c r="CH49" s="682"/>
      <c r="CI49" s="683"/>
      <c r="CJ49" s="683"/>
      <c r="CK49" s="683"/>
      <c r="CL49" s="667" t="s">
        <v>64</v>
      </c>
      <c r="CM49" s="667"/>
      <c r="CN49" s="667"/>
      <c r="CO49" s="667" t="s">
        <v>65</v>
      </c>
      <c r="CP49" s="667"/>
      <c r="CQ49" s="667"/>
      <c r="CR49" s="667" t="s">
        <v>64</v>
      </c>
      <c r="CS49" s="667"/>
      <c r="CT49" s="667"/>
      <c r="CU49" s="667" t="s">
        <v>65</v>
      </c>
      <c r="CV49" s="667"/>
      <c r="CW49" s="667"/>
      <c r="CX49" s="667" t="s">
        <v>64</v>
      </c>
      <c r="CY49" s="667"/>
      <c r="CZ49" s="667"/>
      <c r="DA49" s="667" t="s">
        <v>65</v>
      </c>
      <c r="DB49" s="667"/>
      <c r="DC49" s="667"/>
      <c r="DD49" s="667" t="s">
        <v>64</v>
      </c>
      <c r="DE49" s="667"/>
      <c r="DF49" s="667"/>
      <c r="DG49" s="667" t="s">
        <v>65</v>
      </c>
      <c r="DH49" s="667"/>
      <c r="DI49" s="667"/>
      <c r="DJ49" s="667" t="s">
        <v>69</v>
      </c>
      <c r="DK49" s="667"/>
      <c r="DL49" s="667"/>
      <c r="DM49" s="667" t="s">
        <v>70</v>
      </c>
      <c r="DN49" s="667"/>
      <c r="DO49" s="667"/>
      <c r="DP49" s="667" t="s">
        <v>71</v>
      </c>
      <c r="DQ49" s="667"/>
      <c r="DR49" s="667"/>
      <c r="DS49" s="667" t="s">
        <v>57</v>
      </c>
      <c r="DT49" s="667"/>
      <c r="DU49" s="667"/>
      <c r="DV49" s="667" t="s">
        <v>58</v>
      </c>
      <c r="DW49" s="667"/>
      <c r="DX49" s="667"/>
      <c r="DY49" s="680"/>
      <c r="DZ49" s="680"/>
      <c r="EA49" s="680"/>
      <c r="EB49" s="680"/>
      <c r="EC49" s="680"/>
      <c r="ED49" s="680"/>
      <c r="EE49" s="680"/>
      <c r="EF49" s="680"/>
      <c r="EG49" s="680"/>
      <c r="EH49" s="680"/>
      <c r="EI49" s="681"/>
      <c r="EJ49" s="681"/>
      <c r="EK49" s="681"/>
      <c r="EL49" s="680"/>
      <c r="EM49" s="680"/>
      <c r="EN49" s="680"/>
      <c r="EO49" s="681"/>
      <c r="EP49" s="681"/>
      <c r="EQ49" s="681"/>
      <c r="ER49" s="682"/>
      <c r="ES49" s="682"/>
    </row>
    <row r="50" spans="6:151" ht="12" customHeight="1">
      <c r="F50" s="270">
        <v>1</v>
      </c>
      <c r="G50" s="677">
        <v>2</v>
      </c>
      <c r="H50" s="678"/>
      <c r="I50" s="678"/>
      <c r="J50" s="678"/>
      <c r="K50" s="679"/>
      <c r="L50" s="667">
        <v>3</v>
      </c>
      <c r="M50" s="667"/>
      <c r="N50" s="667"/>
      <c r="O50" s="667">
        <v>4</v>
      </c>
      <c r="P50" s="667"/>
      <c r="Q50" s="667"/>
      <c r="R50" s="667">
        <v>5</v>
      </c>
      <c r="S50" s="667"/>
      <c r="T50" s="667"/>
      <c r="U50" s="667">
        <v>6</v>
      </c>
      <c r="V50" s="667"/>
      <c r="W50" s="667"/>
      <c r="X50" s="667">
        <v>7</v>
      </c>
      <c r="Y50" s="667"/>
      <c r="Z50" s="667"/>
      <c r="AA50" s="667">
        <v>8</v>
      </c>
      <c r="AB50" s="667"/>
      <c r="AC50" s="667"/>
      <c r="AD50" s="667">
        <v>9</v>
      </c>
      <c r="AE50" s="667"/>
      <c r="AF50" s="667"/>
      <c r="AG50" s="667">
        <v>10</v>
      </c>
      <c r="AH50" s="667"/>
      <c r="AI50" s="667"/>
      <c r="AJ50" s="667">
        <v>11</v>
      </c>
      <c r="AK50" s="667"/>
      <c r="AL50" s="667"/>
      <c r="AM50" s="667">
        <v>12</v>
      </c>
      <c r="AN50" s="667"/>
      <c r="AO50" s="667"/>
      <c r="AP50" s="667">
        <v>13</v>
      </c>
      <c r="AQ50" s="667"/>
      <c r="AR50" s="667"/>
      <c r="AS50" s="667">
        <v>14</v>
      </c>
      <c r="AT50" s="667"/>
      <c r="AU50" s="667"/>
      <c r="AV50" s="667">
        <v>15</v>
      </c>
      <c r="AW50" s="667"/>
      <c r="AX50" s="667"/>
      <c r="AY50" s="667">
        <v>16</v>
      </c>
      <c r="AZ50" s="667"/>
      <c r="BA50" s="667"/>
      <c r="BB50" s="667">
        <v>17</v>
      </c>
      <c r="BC50" s="667"/>
      <c r="BD50" s="667"/>
      <c r="BE50" s="667">
        <v>18</v>
      </c>
      <c r="BF50" s="667"/>
      <c r="BG50" s="667"/>
      <c r="BH50" s="667"/>
      <c r="BI50" s="667"/>
      <c r="BJ50" s="667"/>
      <c r="BK50" s="667"/>
      <c r="BL50" s="667">
        <v>19</v>
      </c>
      <c r="BM50" s="667"/>
      <c r="BN50" s="667"/>
      <c r="BO50" s="667">
        <v>20</v>
      </c>
      <c r="BP50" s="667"/>
      <c r="BQ50" s="667"/>
      <c r="BR50" s="667">
        <v>21</v>
      </c>
      <c r="BS50" s="667"/>
      <c r="BT50" s="667"/>
      <c r="BU50" s="667">
        <v>22</v>
      </c>
      <c r="BV50" s="667"/>
      <c r="BW50" s="667"/>
      <c r="BX50" s="667">
        <v>23</v>
      </c>
      <c r="BY50" s="667"/>
      <c r="BZ50" s="270">
        <v>1</v>
      </c>
      <c r="CA50" s="677">
        <v>2</v>
      </c>
      <c r="CB50" s="678"/>
      <c r="CC50" s="678"/>
      <c r="CD50" s="678"/>
      <c r="CE50" s="679"/>
      <c r="CF50" s="667">
        <v>3</v>
      </c>
      <c r="CG50" s="667"/>
      <c r="CH50" s="667"/>
      <c r="CI50" s="667">
        <v>4</v>
      </c>
      <c r="CJ50" s="667"/>
      <c r="CK50" s="667"/>
      <c r="CL50" s="667">
        <v>5</v>
      </c>
      <c r="CM50" s="667"/>
      <c r="CN50" s="667"/>
      <c r="CO50" s="667">
        <v>6</v>
      </c>
      <c r="CP50" s="667"/>
      <c r="CQ50" s="667"/>
      <c r="CR50" s="667">
        <v>7</v>
      </c>
      <c r="CS50" s="667"/>
      <c r="CT50" s="667"/>
      <c r="CU50" s="667">
        <v>8</v>
      </c>
      <c r="CV50" s="667"/>
      <c r="CW50" s="667"/>
      <c r="CX50" s="667">
        <v>9</v>
      </c>
      <c r="CY50" s="667"/>
      <c r="CZ50" s="667"/>
      <c r="DA50" s="667">
        <v>10</v>
      </c>
      <c r="DB50" s="667"/>
      <c r="DC50" s="667"/>
      <c r="DD50" s="667">
        <v>11</v>
      </c>
      <c r="DE50" s="667"/>
      <c r="DF50" s="667"/>
      <c r="DG50" s="667">
        <v>12</v>
      </c>
      <c r="DH50" s="667"/>
      <c r="DI50" s="667"/>
      <c r="DJ50" s="667">
        <v>13</v>
      </c>
      <c r="DK50" s="667"/>
      <c r="DL50" s="667"/>
      <c r="DM50" s="667">
        <v>14</v>
      </c>
      <c r="DN50" s="667"/>
      <c r="DO50" s="667"/>
      <c r="DP50" s="667">
        <v>15</v>
      </c>
      <c r="DQ50" s="667"/>
      <c r="DR50" s="667"/>
      <c r="DS50" s="667">
        <v>16</v>
      </c>
      <c r="DT50" s="667"/>
      <c r="DU50" s="667"/>
      <c r="DV50" s="667">
        <v>17</v>
      </c>
      <c r="DW50" s="667"/>
      <c r="DX50" s="667"/>
      <c r="DY50" s="667">
        <v>18</v>
      </c>
      <c r="DZ50" s="667"/>
      <c r="EA50" s="667"/>
      <c r="EB50" s="667"/>
      <c r="EC50" s="667"/>
      <c r="ED50" s="667"/>
      <c r="EE50" s="667"/>
      <c r="EF50" s="667">
        <v>19</v>
      </c>
      <c r="EG50" s="667"/>
      <c r="EH50" s="667"/>
      <c r="EI50" s="667">
        <v>20</v>
      </c>
      <c r="EJ50" s="667"/>
      <c r="EK50" s="667"/>
      <c r="EL50" s="667">
        <v>21</v>
      </c>
      <c r="EM50" s="667"/>
      <c r="EN50" s="667"/>
      <c r="EO50" s="667">
        <v>22</v>
      </c>
      <c r="EP50" s="667"/>
      <c r="EQ50" s="667"/>
      <c r="ER50" s="667">
        <v>23</v>
      </c>
      <c r="ES50" s="667"/>
    </row>
    <row r="51" spans="6:151" ht="41.1" customHeight="1">
      <c r="F51" s="271">
        <f t="shared" ref="F51:G60" si="120">F10</f>
        <v>0</v>
      </c>
      <c r="G51" s="669">
        <f t="shared" si="120"/>
        <v>0</v>
      </c>
      <c r="H51" s="669"/>
      <c r="I51" s="669"/>
      <c r="J51" s="669"/>
      <c r="K51" s="669"/>
      <c r="L51" s="670">
        <f>IFERROR(IF($F$1&gt;=$F51,(IF($G$1&gt;=100,VLOOKUP($G51,STUDENT!$B$7:$FZ$26,MATCH(EZ$20,STUDENT!$B$2:$FZ$2,0),0),0)),0),0)</f>
        <v>0</v>
      </c>
      <c r="M51" s="670"/>
      <c r="N51" s="670"/>
      <c r="O51" s="670">
        <f>IFERROR(IF($F$1&gt;=$F51,(IF($G$1&gt;=100,VLOOKUP($G51,STUDENT!$B$7:$FZ$26,MATCH(FC$20,STUDENT!$B$2:$FZ$2,0),0),0)),0),0)</f>
        <v>0</v>
      </c>
      <c r="P51" s="670"/>
      <c r="Q51" s="670"/>
      <c r="R51" s="670" t="str">
        <f>IFERROR(IF($F$1&gt;=$F51,(IF($G$1&gt;=100,(IF(VLOOKUP($G51,PROFLE!$B$3:$V$22,20,0)=FF$19,$EU$51,"")),"")),""),"")</f>
        <v/>
      </c>
      <c r="S51" s="670"/>
      <c r="T51" s="670"/>
      <c r="U51" s="670" t="str">
        <f>IFERROR(IF($F$1&gt;=$F51,(IF($G$1&gt;=100,(IF(VLOOKUP($G51,PROFLE!$B$3:$V$22,20,0)=FI$19,$EU$51,"")),"")),""),"")</f>
        <v/>
      </c>
      <c r="V51" s="670"/>
      <c r="W51" s="670"/>
      <c r="X51" s="670" t="str">
        <f>IFERROR(IF($F$1&gt;=$F51,(IF($G$1&gt;=100,(IF(VLOOKUP($G51,PROFLE!$B$3:$V$22,20,0)=FL$19,$EU$51,"")),"")),""),"")</f>
        <v/>
      </c>
      <c r="Y51" s="670"/>
      <c r="Z51" s="670"/>
      <c r="AA51" s="670" t="str">
        <f>IFERROR(IF($F$1&gt;=$F51,(IF($G$1&gt;=100,(IF(VLOOKUP($G51,PROFLE!$B$3:$V$22,20,0)=FO$19,$EU$51,"")),"")),""),"")</f>
        <v/>
      </c>
      <c r="AB51" s="670"/>
      <c r="AC51" s="670"/>
      <c r="AD51" s="670" t="str">
        <f>IFERROR(IF($F$1&gt;=$F51,(IF($G$1&gt;=100,(IF(VLOOKUP($G51,PROFLE!$B$3:$V$22,20,0)=FR$19,$EU$51,"")),"")),""),"")</f>
        <v/>
      </c>
      <c r="AE51" s="670"/>
      <c r="AF51" s="670"/>
      <c r="AG51" s="670" t="str">
        <f>IFERROR(IF($F$1&gt;=$F51,(IF($G$1&gt;=100,(IF(VLOOKUP($G51,PROFLE!$B$3:$V$22,20,0)=FU$19,$EU$51,"")),"")),""),"")</f>
        <v/>
      </c>
      <c r="AH51" s="670"/>
      <c r="AI51" s="670"/>
      <c r="AJ51" s="670" t="str">
        <f>IFERROR(IF($F$1&gt;=$F51,(IF($G$1&gt;=100,(IF(VLOOKUP($G51,PROFLE!$B$3:$V$22,20,0)=FX$19,$EU$51,"")),"")),""),"")</f>
        <v/>
      </c>
      <c r="AK51" s="670"/>
      <c r="AL51" s="670"/>
      <c r="AM51" s="670" t="str">
        <f>IFERROR(IF($F$1&gt;=$F51,(IF($G$1&gt;=100,(IF(VLOOKUP($G51,PROFLE!$B$3:$V$22,20,0)=GA$19,$EU$51,"")),"")),""),"")</f>
        <v/>
      </c>
      <c r="AN51" s="670"/>
      <c r="AO51" s="670"/>
      <c r="AP51" s="670" t="str">
        <f>IFERROR(IF($F$1&gt;=$F51,(IF($G$1&gt;=100,(IF(VLOOKUP($G51,PROFLE!$B$3:$V$22,21,0)=GD$19,$EU$51,"")),"")),""),"")</f>
        <v/>
      </c>
      <c r="AQ51" s="670"/>
      <c r="AR51" s="670"/>
      <c r="AS51" s="670" t="str">
        <f>IFERROR(IF($F$1&gt;=$F51,(IF($G$1&gt;=100,(IF(VLOOKUP($G51,PROFLE!$B$3:$V$22,21,0)=GG$19,$EU$51,"")),"")),""),"")</f>
        <v/>
      </c>
      <c r="AT51" s="670"/>
      <c r="AU51" s="670"/>
      <c r="AV51" s="670" t="str">
        <f>IFERROR(IF($F$1&gt;=$F51,(IF($G$1&gt;=100,(IF(VLOOKUP($G51,PROFLE!$B$3:$V$22,21,0)=GJ$19,$EU$51,"")),"")),""),"")</f>
        <v/>
      </c>
      <c r="AW51" s="670"/>
      <c r="AX51" s="670"/>
      <c r="AY51" s="670" t="str">
        <f>IFERROR(IF($F$1&gt;=$F51,(IF($G$1&gt;=100,VLOOKUP($G51,PROFLE!$B$3:$T$22,GM$20,0),"")),""),"")</f>
        <v/>
      </c>
      <c r="AZ51" s="670"/>
      <c r="BA51" s="670"/>
      <c r="BB51" s="670" t="str">
        <f>IFERROR(IF($F$1&gt;=$F51,(IF($G$1&gt;=100,VLOOKUP($G51,PROFLE!$B$3:$T$22,GP$20,0),"")),""),"")</f>
        <v/>
      </c>
      <c r="BC51" s="670"/>
      <c r="BD51" s="670"/>
      <c r="BE51" s="674">
        <f>IFERROR(IF($F$1&gt;=$F51,(IF($G$1&gt;=100,VLOOKUP($G51,STUDENT!$B$7:$FZ$26,MATCH(GS$20,STUDENT!$B$2:$FZ$2,0),0),0)),0),0)</f>
        <v>0</v>
      </c>
      <c r="BF51" s="675"/>
      <c r="BG51" s="675"/>
      <c r="BH51" s="675"/>
      <c r="BI51" s="675"/>
      <c r="BJ51" s="675"/>
      <c r="BK51" s="676"/>
      <c r="BL51" s="670" t="str">
        <f>IFERROR(IF($F$1&gt;=$F51,(IF($G$1&gt;=100,VLOOKUP($G51,PROFLE!$B$3:$T$22,GZ$20,0),"")),""),"")</f>
        <v/>
      </c>
      <c r="BM51" s="670"/>
      <c r="BN51" s="670"/>
      <c r="BO51" s="670" t="str">
        <f>IFERROR(IF($F$1&gt;=$F51,(IF($G$1&gt;=100,VLOOKUP($G51,PROFLE!$B$3:$T$22,HC$20,0),"")),""),"")</f>
        <v/>
      </c>
      <c r="BP51" s="670"/>
      <c r="BQ51" s="670"/>
      <c r="BR51" s="670" t="str">
        <f>IFERROR(IF($F$1&gt;=$F51,(IF($G$1&gt;=100,VLOOKUP($G51,PROFLE!$B$3:$T$22,HF$20,0),"")),""),"")</f>
        <v/>
      </c>
      <c r="BS51" s="670"/>
      <c r="BT51" s="670"/>
      <c r="BU51" s="670">
        <f>IFERROR(IF($F$1&gt;=$F51,(IF($G$1&gt;=100,VLOOKUP($G51,STUDENT!$B$7:$FZ$26,MATCH(HI$20,STUDENT!$B$2:$FZ$2,0),0),0)),0),0)</f>
        <v>0</v>
      </c>
      <c r="BV51" s="670"/>
      <c r="BW51" s="670"/>
      <c r="BX51" s="670" t="str">
        <f>IFERROR(IF($F$1&gt;=$F51,(IF($G$1&gt;=100,VLOOKUP($G51,PROFLE!$B$3:$T$22,HL$20,0),"")),""),"")</f>
        <v/>
      </c>
      <c r="BY51" s="670"/>
      <c r="BZ51" s="271">
        <f t="shared" ref="BZ51:CA60" si="121">BZ10</f>
        <v>0</v>
      </c>
      <c r="CA51" s="669">
        <f t="shared" si="121"/>
        <v>0</v>
      </c>
      <c r="CB51" s="669"/>
      <c r="CC51" s="669"/>
      <c r="CD51" s="669"/>
      <c r="CE51" s="669"/>
      <c r="CF51" s="670">
        <f>IFERROR(IF($F$1&gt;=$BZ51,(IF($G$1&gt;=100,VLOOKUP($CA51,STUDENT!$B$7:$FZ$26,MATCH(EZ$20,STUDENT!$B$2:$FZ$2,0),0),0)),0),0)</f>
        <v>0</v>
      </c>
      <c r="CG51" s="670"/>
      <c r="CH51" s="670"/>
      <c r="CI51" s="670">
        <f>IFERROR(IF($F$1&gt;=$BZ51,(IF($G$1&gt;=100,VLOOKUP($CA51,STUDENT!$B$7:$FZ$26,MATCH(FC$20,STUDENT!$B$2:$FZ$2,0),0),0)),0),0)</f>
        <v>0</v>
      </c>
      <c r="CJ51" s="670"/>
      <c r="CK51" s="670"/>
      <c r="CL51" s="670" t="str">
        <f>IFERROR(IF($F$1&gt;=$BZ51,(IF($G$1&gt;=100,(IF(VLOOKUP($CA51,PROFLE!$B$3:$V$22,20,0)=FF$19,$EU$51,"")),"")),""),"")</f>
        <v/>
      </c>
      <c r="CM51" s="670"/>
      <c r="CN51" s="670"/>
      <c r="CO51" s="670" t="str">
        <f>IFERROR(IF($F$1&gt;=$BZ51,(IF($G$1&gt;=100,(IF(VLOOKUP($CA51,PROFLE!$B$3:$V$22,20,0)=FI$19,$EU$51,"")),"")),""),"")</f>
        <v/>
      </c>
      <c r="CP51" s="670"/>
      <c r="CQ51" s="670"/>
      <c r="CR51" s="670" t="str">
        <f>IFERROR(IF($F$1&gt;=$BZ51,(IF($G$1&gt;=100,(IF(VLOOKUP($CA51,PROFLE!$B$3:$V$22,20,0)=FL$19,$EU$51,"")),"")),""),"")</f>
        <v/>
      </c>
      <c r="CS51" s="670"/>
      <c r="CT51" s="670"/>
      <c r="CU51" s="670" t="str">
        <f>IFERROR(IF($F$1&gt;=$BZ51,(IF($G$1&gt;=100,(IF(VLOOKUP($CA51,PROFLE!$B$3:$V$22,20,0)=FO$19,$EU$51,"")),"")),""),"")</f>
        <v/>
      </c>
      <c r="CV51" s="670"/>
      <c r="CW51" s="670"/>
      <c r="CX51" s="670" t="str">
        <f>IFERROR(IF($F$1&gt;=$BZ51,(IF($G$1&gt;=100,(IF(VLOOKUP($CA51,PROFLE!$B$3:$V$22,20,0)=FR$19,$EU$51,"")),"")),""),"")</f>
        <v/>
      </c>
      <c r="CY51" s="670"/>
      <c r="CZ51" s="670"/>
      <c r="DA51" s="670" t="str">
        <f>IFERROR(IF($F$1&gt;=$BZ51,(IF($G$1&gt;=100,(IF(VLOOKUP($CA51,PROFLE!$B$3:$V$22,20,0)=FU$19,$EU$51,"")),"")),""),"")</f>
        <v/>
      </c>
      <c r="DB51" s="670"/>
      <c r="DC51" s="670"/>
      <c r="DD51" s="670" t="str">
        <f>IFERROR(IF($F$1&gt;=$BZ51,(IF($G$1&gt;=100,(IF(VLOOKUP($CA51,PROFLE!$B$3:$V$22,20,0)=FX$19,$EU$51,"")),"")),""),"")</f>
        <v/>
      </c>
      <c r="DE51" s="670"/>
      <c r="DF51" s="670"/>
      <c r="DG51" s="670" t="str">
        <f>IFERROR(IF($F$1&gt;=$BZ51,(IF($G$1&gt;=100,(IF(VLOOKUP($CA51,PROFLE!$B$3:$V$22,20,0)=GA$19,$EU$51,"")),"")),""),"")</f>
        <v/>
      </c>
      <c r="DH51" s="670"/>
      <c r="DI51" s="670"/>
      <c r="DJ51" s="670" t="str">
        <f>IFERROR(IF($F$1&gt;=$BZ51,(IF($G$1&gt;=100,(IF(VLOOKUP($CA51,PROFLE!$B$3:$V$22,21,0)=GD$19,$EU$51,"")),"")),""),"")</f>
        <v/>
      </c>
      <c r="DK51" s="670"/>
      <c r="DL51" s="670"/>
      <c r="DM51" s="670" t="str">
        <f>IFERROR(IF($F$1&gt;=$BZ51,(IF($G$1&gt;=100,(IF(VLOOKUP($CA51,PROFLE!$B$3:$V$22,21,0)=GG$19,$EU$51,"")),"")),""),"")</f>
        <v/>
      </c>
      <c r="DN51" s="670"/>
      <c r="DO51" s="670"/>
      <c r="DP51" s="670" t="str">
        <f>IFERROR(IF($F$1&gt;=$BZ51,(IF($G$1&gt;=100,(IF(VLOOKUP($CA51,PROFLE!$B$3:$V$22,21,0)=GJ$19,$EU$51,"")),"")),""),"")</f>
        <v/>
      </c>
      <c r="DQ51" s="670"/>
      <c r="DR51" s="670"/>
      <c r="DS51" s="670" t="str">
        <f>IFERROR(IF($F$1&gt;=$BZ51,(IF($G$1&gt;=100,VLOOKUP($CA51,PROFLE!$B$3:$T$22,GM$20,0),"")),""),"")</f>
        <v/>
      </c>
      <c r="DT51" s="670"/>
      <c r="DU51" s="670"/>
      <c r="DV51" s="670" t="str">
        <f>IFERROR(IF($F$1&gt;=$BZ51,(IF($G$1&gt;=100,VLOOKUP($CA51,PROFLE!$B$3:$T$22,GP$20,0),"")),""),"")</f>
        <v/>
      </c>
      <c r="DW51" s="670"/>
      <c r="DX51" s="670"/>
      <c r="DY51" s="674">
        <f>IFERROR(IF($F$1&gt;=$BZ51,(IF($G$1&gt;=100,VLOOKUP($CA51,STUDENT!$B$7:$FZ$26,MATCH(GS$20,STUDENT!$B$2:$FZ$2,0),0),0)),0),0)</f>
        <v>0</v>
      </c>
      <c r="DZ51" s="675"/>
      <c r="EA51" s="675"/>
      <c r="EB51" s="675"/>
      <c r="EC51" s="675"/>
      <c r="ED51" s="675"/>
      <c r="EE51" s="676"/>
      <c r="EF51" s="670" t="str">
        <f>IFERROR(IF($F$1&gt;=$BZ51,(IF($G$1&gt;=100,VLOOKUP($CA51,PROFLE!$B$3:$T$22,GZ$20,0),"")),""),"")</f>
        <v/>
      </c>
      <c r="EG51" s="670"/>
      <c r="EH51" s="670"/>
      <c r="EI51" s="670" t="str">
        <f>IFERROR(IF($F$1&gt;=$BZ51,(IF($G$1&gt;=100,VLOOKUP($CA51,PROFLE!$B$3:$T$22,HC$20,0),"")),""),"")</f>
        <v/>
      </c>
      <c r="EJ51" s="670"/>
      <c r="EK51" s="670"/>
      <c r="EL51" s="670" t="str">
        <f>IFERROR(IF($F$1&gt;=$BZ51,(IF($G$1&gt;=100,VLOOKUP($CA51,PROFLE!$B$3:$T$22,HF$20,0),"")),""),"")</f>
        <v/>
      </c>
      <c r="EM51" s="670"/>
      <c r="EN51" s="670"/>
      <c r="EO51" s="670">
        <f>IFERROR(IF($F$1&gt;=$BZ51,(IF($G$1&gt;=100,VLOOKUP($CA51,STUDENT!$B$7:$FZ$26,MATCH(HI$20,STUDENT!$B$2:$FZ$2,0),0),0)),0),0)</f>
        <v>0</v>
      </c>
      <c r="EP51" s="670"/>
      <c r="EQ51" s="670"/>
      <c r="ER51" s="670" t="str">
        <f>IFERROR(IF($F$1&gt;=$BZ51,(IF($G$1&gt;=100,VLOOKUP($CA51,PROFLE!$B$3:$T$22,19,0),"")),""),"")</f>
        <v/>
      </c>
      <c r="ES51" s="670"/>
      <c r="EU51" s="32" t="s">
        <v>72</v>
      </c>
    </row>
    <row r="52" spans="6:151" ht="41.1" customHeight="1">
      <c r="F52" s="271">
        <f t="shared" si="120"/>
        <v>0</v>
      </c>
      <c r="G52" s="669">
        <f t="shared" si="120"/>
        <v>0</v>
      </c>
      <c r="H52" s="669"/>
      <c r="I52" s="669"/>
      <c r="J52" s="669"/>
      <c r="K52" s="669"/>
      <c r="L52" s="670">
        <f>IFERROR(IF($F$1&gt;=$F52,(IF($G$1&gt;=100,VLOOKUP($G52,STUDENT!$B$7:$FZ$26,MATCH(EZ$20,STUDENT!$B$2:$FZ$2,0),0),0)),0),0)</f>
        <v>0</v>
      </c>
      <c r="M52" s="670"/>
      <c r="N52" s="670"/>
      <c r="O52" s="670">
        <f>IFERROR(IF($F$1&gt;=$F52,(IF($G$1&gt;=100,VLOOKUP($G52,STUDENT!$B$7:$FZ$26,MATCH(FC$20,STUDENT!$B$2:$FZ$2,0),0),0)),0),0)</f>
        <v>0</v>
      </c>
      <c r="P52" s="670"/>
      <c r="Q52" s="670"/>
      <c r="R52" s="670" t="str">
        <f>IFERROR(IF($F$1&gt;=$F52,(IF($G$1&gt;=100,(IF(VLOOKUP($G52,PROFLE!$B$3:$V$22,20,0)=FF$19,$EU$51,"")),"")),""),"")</f>
        <v/>
      </c>
      <c r="S52" s="670"/>
      <c r="T52" s="670"/>
      <c r="U52" s="670" t="str">
        <f>IFERROR(IF($F$1&gt;=$F52,(IF($G$1&gt;=100,(IF(VLOOKUP($G52,PROFLE!$B$3:$V$22,20,0)=FI$19,$EU$51,"")),"")),""),"")</f>
        <v/>
      </c>
      <c r="V52" s="670"/>
      <c r="W52" s="670"/>
      <c r="X52" s="670" t="str">
        <f>IFERROR(IF($F$1&gt;=$F52,(IF($G$1&gt;=100,(IF(VLOOKUP($G52,PROFLE!$B$3:$V$22,20,0)=FL$19,$EU$51,"")),"")),""),"")</f>
        <v/>
      </c>
      <c r="Y52" s="670"/>
      <c r="Z52" s="670"/>
      <c r="AA52" s="670" t="str">
        <f>IFERROR(IF($F$1&gt;=$F52,(IF($G$1&gt;=100,(IF(VLOOKUP($G52,PROFLE!$B$3:$V$22,20,0)=FO$19,$EU$51,"")),"")),""),"")</f>
        <v/>
      </c>
      <c r="AB52" s="670"/>
      <c r="AC52" s="670"/>
      <c r="AD52" s="670" t="str">
        <f>IFERROR(IF($F$1&gt;=$F52,(IF($G$1&gt;=100,(IF(VLOOKUP($G52,PROFLE!$B$3:$V$22,20,0)=FR$19,$EU$51,"")),"")),""),"")</f>
        <v/>
      </c>
      <c r="AE52" s="670"/>
      <c r="AF52" s="670"/>
      <c r="AG52" s="670" t="str">
        <f>IFERROR(IF($F$1&gt;=$F52,(IF($G$1&gt;=100,(IF(VLOOKUP($G52,PROFLE!$B$3:$V$22,20,0)=FU$19,$EU$51,"")),"")),""),"")</f>
        <v/>
      </c>
      <c r="AH52" s="670"/>
      <c r="AI52" s="670"/>
      <c r="AJ52" s="670" t="str">
        <f>IFERROR(IF($F$1&gt;=$F52,(IF($G$1&gt;=100,(IF(VLOOKUP($G52,PROFLE!$B$3:$V$22,20,0)=FX$19,$EU$51,"")),"")),""),"")</f>
        <v/>
      </c>
      <c r="AK52" s="670"/>
      <c r="AL52" s="670"/>
      <c r="AM52" s="670" t="str">
        <f>IFERROR(IF($F$1&gt;=$F52,(IF($G$1&gt;=100,(IF(VLOOKUP($G52,PROFLE!$B$3:$V$22,20,0)=GA$19,$EU$51,"")),"")),""),"")</f>
        <v/>
      </c>
      <c r="AN52" s="670"/>
      <c r="AO52" s="670"/>
      <c r="AP52" s="670" t="str">
        <f>IFERROR(IF($F$1&gt;=$F52,(IF($G$1&gt;=100,(IF(VLOOKUP($G52,PROFLE!$B$3:$V$22,21,0)=GD$19,$EU$51,"")),"")),""),"")</f>
        <v/>
      </c>
      <c r="AQ52" s="670"/>
      <c r="AR52" s="670"/>
      <c r="AS52" s="670" t="str">
        <f>IFERROR(IF($F$1&gt;=$F52,(IF($G$1&gt;=100,(IF(VLOOKUP($G52,PROFLE!$B$3:$V$22,21,0)=GG$19,$EU$51,"")),"")),""),"")</f>
        <v/>
      </c>
      <c r="AT52" s="670"/>
      <c r="AU52" s="670"/>
      <c r="AV52" s="670" t="str">
        <f>IFERROR(IF($F$1&gt;=$F52,(IF($G$1&gt;=100,(IF(VLOOKUP($G52,PROFLE!$B$3:$V$22,21,0)=GJ$19,$EU$51,"")),"")),""),"")</f>
        <v/>
      </c>
      <c r="AW52" s="670"/>
      <c r="AX52" s="670"/>
      <c r="AY52" s="670" t="str">
        <f>IFERROR(IF($F$1&gt;=$F52,(IF($G$1&gt;=100,VLOOKUP($G52,PROFLE!$B$3:$T$22,GM$20,0),"")),""),"")</f>
        <v/>
      </c>
      <c r="AZ52" s="670"/>
      <c r="BA52" s="670"/>
      <c r="BB52" s="670" t="str">
        <f>IFERROR(IF($F$1&gt;=$F52,(IF($G$1&gt;=100,VLOOKUP($G52,PROFLE!$B$3:$T$22,GP$20,0),"")),""),"")</f>
        <v/>
      </c>
      <c r="BC52" s="670"/>
      <c r="BD52" s="670"/>
      <c r="BE52" s="674">
        <f>IFERROR(IF($F$1&gt;=$F52,(IF($G$1&gt;=100,VLOOKUP($G52,STUDENT!$B$7:$FZ$26,MATCH(GS$20,STUDENT!$B$2:$FZ$2,0),0),0)),0),0)</f>
        <v>0</v>
      </c>
      <c r="BF52" s="675"/>
      <c r="BG52" s="675"/>
      <c r="BH52" s="675"/>
      <c r="BI52" s="675"/>
      <c r="BJ52" s="675"/>
      <c r="BK52" s="676"/>
      <c r="BL52" s="670" t="str">
        <f>IFERROR(IF($F$1&gt;=$F52,(IF($G$1&gt;=100,VLOOKUP($G52,PROFLE!$B$3:$T$22,GZ$20,0),"")),""),"")</f>
        <v/>
      </c>
      <c r="BM52" s="670"/>
      <c r="BN52" s="670"/>
      <c r="BO52" s="670" t="str">
        <f>IFERROR(IF($F$1&gt;=$F52,(IF($G$1&gt;=100,VLOOKUP($G52,PROFLE!$B$3:$T$22,HC$20,0),"")),""),"")</f>
        <v/>
      </c>
      <c r="BP52" s="670"/>
      <c r="BQ52" s="670"/>
      <c r="BR52" s="670" t="str">
        <f>IFERROR(IF($F$1&gt;=$F52,(IF($G$1&gt;=100,VLOOKUP($G52,PROFLE!$B$3:$T$22,HF$20,0),"")),""),"")</f>
        <v/>
      </c>
      <c r="BS52" s="670"/>
      <c r="BT52" s="670"/>
      <c r="BU52" s="670">
        <f>IFERROR(IF($F$1&gt;=$F52,(IF($G$1&gt;=100,VLOOKUP($G52,STUDENT!$B$7:$FZ$26,MATCH(HI$20,STUDENT!$B$2:$FZ$2,0),0),0)),0),0)</f>
        <v>0</v>
      </c>
      <c r="BV52" s="670"/>
      <c r="BW52" s="670"/>
      <c r="BX52" s="670" t="str">
        <f>IFERROR(IF($F$1&gt;=$F52,(IF($G$1&gt;=100,VLOOKUP($G52,PROFLE!$B$3:$T$22,HL$20,0),"")),""),"")</f>
        <v/>
      </c>
      <c r="BY52" s="670"/>
      <c r="BZ52" s="271">
        <f t="shared" si="121"/>
        <v>0</v>
      </c>
      <c r="CA52" s="669">
        <f t="shared" si="121"/>
        <v>0</v>
      </c>
      <c r="CB52" s="669"/>
      <c r="CC52" s="669"/>
      <c r="CD52" s="669"/>
      <c r="CE52" s="669"/>
      <c r="CF52" s="670">
        <f>IFERROR(IF($F$1&gt;=$BZ52,(IF($G$1&gt;=100,VLOOKUP($CA52,STUDENT!$B$7:$FZ$26,MATCH(EZ$20,STUDENT!$B$2:$FZ$2,0),0),0)),0),0)</f>
        <v>0</v>
      </c>
      <c r="CG52" s="670"/>
      <c r="CH52" s="670"/>
      <c r="CI52" s="670">
        <f>IFERROR(IF($F$1&gt;=$BZ52,(IF($G$1&gt;=100,VLOOKUP($CA52,STUDENT!$B$7:$FZ$26,MATCH(FC$20,STUDENT!$B$2:$FZ$2,0),0),0)),0),0)</f>
        <v>0</v>
      </c>
      <c r="CJ52" s="670"/>
      <c r="CK52" s="670"/>
      <c r="CL52" s="670" t="str">
        <f>IFERROR(IF($F$1&gt;=$BZ52,(IF($G$1&gt;=100,(IF(VLOOKUP($CA52,PROFLE!$B$3:$V$22,20,0)=FF$19,$EU$51,"")),"")),""),"")</f>
        <v/>
      </c>
      <c r="CM52" s="670"/>
      <c r="CN52" s="670"/>
      <c r="CO52" s="670" t="str">
        <f>IFERROR(IF($F$1&gt;=$BZ52,(IF($G$1&gt;=100,(IF(VLOOKUP($CA52,PROFLE!$B$3:$V$22,20,0)=FI$19,$EU$51,"")),"")),""),"")</f>
        <v/>
      </c>
      <c r="CP52" s="670"/>
      <c r="CQ52" s="670"/>
      <c r="CR52" s="670" t="str">
        <f>IFERROR(IF($F$1&gt;=$BZ52,(IF($G$1&gt;=100,(IF(VLOOKUP($CA52,PROFLE!$B$3:$V$22,20,0)=FL$19,$EU$51,"")),"")),""),"")</f>
        <v/>
      </c>
      <c r="CS52" s="670"/>
      <c r="CT52" s="670"/>
      <c r="CU52" s="670" t="str">
        <f>IFERROR(IF($F$1&gt;=$BZ52,(IF($G$1&gt;=100,(IF(VLOOKUP($CA52,PROFLE!$B$3:$V$22,20,0)=FO$19,$EU$51,"")),"")),""),"")</f>
        <v/>
      </c>
      <c r="CV52" s="670"/>
      <c r="CW52" s="670"/>
      <c r="CX52" s="670" t="str">
        <f>IFERROR(IF($F$1&gt;=$BZ52,(IF($G$1&gt;=100,(IF(VLOOKUP($CA52,PROFLE!$B$3:$V$22,20,0)=FR$19,$EU$51,"")),"")),""),"")</f>
        <v/>
      </c>
      <c r="CY52" s="670"/>
      <c r="CZ52" s="670"/>
      <c r="DA52" s="670" t="str">
        <f>IFERROR(IF($F$1&gt;=$BZ52,(IF($G$1&gt;=100,(IF(VLOOKUP($CA52,PROFLE!$B$3:$V$22,20,0)=FU$19,$EU$51,"")),"")),""),"")</f>
        <v/>
      </c>
      <c r="DB52" s="670"/>
      <c r="DC52" s="670"/>
      <c r="DD52" s="670" t="str">
        <f>IFERROR(IF($F$1&gt;=$BZ52,(IF($G$1&gt;=100,(IF(VLOOKUP($CA52,PROFLE!$B$3:$V$22,20,0)=FX$19,$EU$51,"")),"")),""),"")</f>
        <v/>
      </c>
      <c r="DE52" s="670"/>
      <c r="DF52" s="670"/>
      <c r="DG52" s="670" t="str">
        <f>IFERROR(IF($F$1&gt;=$BZ52,(IF($G$1&gt;=100,(IF(VLOOKUP($CA52,PROFLE!$B$3:$V$22,20,0)=GA$19,$EU$51,"")),"")),""),"")</f>
        <v/>
      </c>
      <c r="DH52" s="670"/>
      <c r="DI52" s="670"/>
      <c r="DJ52" s="670" t="str">
        <f>IFERROR(IF($F$1&gt;=$BZ52,(IF($G$1&gt;=100,(IF(VLOOKUP($CA52,PROFLE!$B$3:$V$22,21,0)=GD$19,$EU$51,"")),"")),""),"")</f>
        <v/>
      </c>
      <c r="DK52" s="670"/>
      <c r="DL52" s="670"/>
      <c r="DM52" s="670" t="str">
        <f>IFERROR(IF($F$1&gt;=$BZ52,(IF($G$1&gt;=100,(IF(VLOOKUP($CA52,PROFLE!$B$3:$V$22,21,0)=GG$19,$EU$51,"")),"")),""),"")</f>
        <v/>
      </c>
      <c r="DN52" s="670"/>
      <c r="DO52" s="670"/>
      <c r="DP52" s="670" t="str">
        <f>IFERROR(IF($F$1&gt;=$BZ52,(IF($G$1&gt;=100,(IF(VLOOKUP($CA52,PROFLE!$B$3:$V$22,21,0)=GJ$19,$EU$51,"")),"")),""),"")</f>
        <v/>
      </c>
      <c r="DQ52" s="670"/>
      <c r="DR52" s="670"/>
      <c r="DS52" s="670" t="str">
        <f>IFERROR(IF($F$1&gt;=$BZ52,(IF($G$1&gt;=100,VLOOKUP($CA52,PROFLE!$B$3:$T$22,GM$20,0),"")),""),"")</f>
        <v/>
      </c>
      <c r="DT52" s="670"/>
      <c r="DU52" s="670"/>
      <c r="DV52" s="670" t="str">
        <f>IFERROR(IF($F$1&gt;=$BZ52,(IF($G$1&gt;=100,VLOOKUP($CA52,PROFLE!$B$3:$T$22,GP$20,0),"")),""),"")</f>
        <v/>
      </c>
      <c r="DW52" s="670"/>
      <c r="DX52" s="670"/>
      <c r="DY52" s="674">
        <f>IFERROR(IF($F$1&gt;=$BZ52,(IF($G$1&gt;=100,VLOOKUP($CA52,STUDENT!$B$7:$FZ$26,MATCH(GS$20,STUDENT!$B$2:$FZ$2,0),0),0)),0),0)</f>
        <v>0</v>
      </c>
      <c r="DZ52" s="675"/>
      <c r="EA52" s="675"/>
      <c r="EB52" s="675"/>
      <c r="EC52" s="675"/>
      <c r="ED52" s="675"/>
      <c r="EE52" s="676"/>
      <c r="EF52" s="670" t="str">
        <f>IFERROR(IF($F$1&gt;=$BZ52,(IF($G$1&gt;=100,VLOOKUP($CA52,PROFLE!$B$3:$T$22,GZ$20,0),"")),""),"")</f>
        <v/>
      </c>
      <c r="EG52" s="670"/>
      <c r="EH52" s="670"/>
      <c r="EI52" s="670" t="str">
        <f>IFERROR(IF($F$1&gt;=$BZ52,(IF($G$1&gt;=100,VLOOKUP($CA52,PROFLE!$B$3:$T$22,HC$20,0),"")),""),"")</f>
        <v/>
      </c>
      <c r="EJ52" s="670"/>
      <c r="EK52" s="670"/>
      <c r="EL52" s="670" t="str">
        <f>IFERROR(IF($F$1&gt;=$BZ52,(IF($G$1&gt;=100,VLOOKUP($CA52,PROFLE!$B$3:$T$22,HF$20,0),"")),""),"")</f>
        <v/>
      </c>
      <c r="EM52" s="670"/>
      <c r="EN52" s="670"/>
      <c r="EO52" s="670">
        <f>IFERROR(IF($F$1&gt;=$BZ52,(IF($G$1&gt;=100,VLOOKUP($CA52,STUDENT!$B$7:$FZ$26,MATCH(HI$20,STUDENT!$B$2:$FZ$2,0),0),0)),0),0)</f>
        <v>0</v>
      </c>
      <c r="EP52" s="670"/>
      <c r="EQ52" s="670"/>
      <c r="ER52" s="670" t="str">
        <f>IFERROR(IF($F$1&gt;=$BZ52,(IF($G$1&gt;=100,VLOOKUP($CA52,PROFLE!$B$3:$T$22,19,0),"")),""),"")</f>
        <v/>
      </c>
      <c r="ES52" s="670"/>
      <c r="EU52" s="32" t="s">
        <v>220</v>
      </c>
    </row>
    <row r="53" spans="6:151" ht="41.1" customHeight="1">
      <c r="F53" s="271">
        <f t="shared" si="120"/>
        <v>0</v>
      </c>
      <c r="G53" s="669">
        <f t="shared" si="120"/>
        <v>0</v>
      </c>
      <c r="H53" s="669"/>
      <c r="I53" s="669"/>
      <c r="J53" s="669"/>
      <c r="K53" s="669"/>
      <c r="L53" s="670">
        <f>IFERROR(IF($F$1&gt;=$F53,(IF($G$1&gt;=100,VLOOKUP($G53,STUDENT!$B$7:$FZ$26,MATCH(EZ$20,STUDENT!$B$2:$FZ$2,0),0),0)),0),0)</f>
        <v>0</v>
      </c>
      <c r="M53" s="670"/>
      <c r="N53" s="670"/>
      <c r="O53" s="670">
        <f>IFERROR(IF($F$1&gt;=$F53,(IF($G$1&gt;=100,VLOOKUP($G53,STUDENT!$B$7:$FZ$26,MATCH(FC$20,STUDENT!$B$2:$FZ$2,0),0),0)),0),0)</f>
        <v>0</v>
      </c>
      <c r="P53" s="670"/>
      <c r="Q53" s="670"/>
      <c r="R53" s="670" t="str">
        <f>IFERROR(IF($F$1&gt;=$F53,(IF($G$1&gt;=100,(IF(VLOOKUP($G53,PROFLE!$B$3:$V$22,20,0)=FF$19,$EU$51,"")),"")),""),"")</f>
        <v/>
      </c>
      <c r="S53" s="670"/>
      <c r="T53" s="670"/>
      <c r="U53" s="670" t="str">
        <f>IFERROR(IF($F$1&gt;=$F53,(IF($G$1&gt;=100,(IF(VLOOKUP($G53,PROFLE!$B$3:$V$22,20,0)=FI$19,$EU$51,"")),"")),""),"")</f>
        <v/>
      </c>
      <c r="V53" s="670"/>
      <c r="W53" s="670"/>
      <c r="X53" s="670" t="str">
        <f>IFERROR(IF($F$1&gt;=$F53,(IF($G$1&gt;=100,(IF(VLOOKUP($G53,PROFLE!$B$3:$V$22,20,0)=FL$19,$EU$51,"")),"")),""),"")</f>
        <v/>
      </c>
      <c r="Y53" s="670"/>
      <c r="Z53" s="670"/>
      <c r="AA53" s="670" t="str">
        <f>IFERROR(IF($F$1&gt;=$F53,(IF($G$1&gt;=100,(IF(VLOOKUP($G53,PROFLE!$B$3:$V$22,20,0)=FO$19,$EU$51,"")),"")),""),"")</f>
        <v/>
      </c>
      <c r="AB53" s="670"/>
      <c r="AC53" s="670"/>
      <c r="AD53" s="670" t="str">
        <f>IFERROR(IF($F$1&gt;=$F53,(IF($G$1&gt;=100,(IF(VLOOKUP($G53,PROFLE!$B$3:$V$22,20,0)=FR$19,$EU$51,"")),"")),""),"")</f>
        <v/>
      </c>
      <c r="AE53" s="670"/>
      <c r="AF53" s="670"/>
      <c r="AG53" s="670" t="str">
        <f>IFERROR(IF($F$1&gt;=$F53,(IF($G$1&gt;=100,(IF(VLOOKUP($G53,PROFLE!$B$3:$V$22,20,0)=FU$19,$EU$51,"")),"")),""),"")</f>
        <v/>
      </c>
      <c r="AH53" s="670"/>
      <c r="AI53" s="670"/>
      <c r="AJ53" s="670" t="str">
        <f>IFERROR(IF($F$1&gt;=$F53,(IF($G$1&gt;=100,(IF(VLOOKUP($G53,PROFLE!$B$3:$V$22,20,0)=FX$19,$EU$51,"")),"")),""),"")</f>
        <v/>
      </c>
      <c r="AK53" s="670"/>
      <c r="AL53" s="670"/>
      <c r="AM53" s="670" t="str">
        <f>IFERROR(IF($F$1&gt;=$F53,(IF($G$1&gt;=100,(IF(VLOOKUP($G53,PROFLE!$B$3:$V$22,20,0)=GA$19,$EU$51,"")),"")),""),"")</f>
        <v/>
      </c>
      <c r="AN53" s="670"/>
      <c r="AO53" s="670"/>
      <c r="AP53" s="670" t="str">
        <f>IFERROR(IF($F$1&gt;=$F53,(IF($G$1&gt;=100,(IF(VLOOKUP($G53,PROFLE!$B$3:$V$22,21,0)=GD$19,$EU$51,"")),"")),""),"")</f>
        <v/>
      </c>
      <c r="AQ53" s="670"/>
      <c r="AR53" s="670"/>
      <c r="AS53" s="670" t="str">
        <f>IFERROR(IF($F$1&gt;=$F53,(IF($G$1&gt;=100,(IF(VLOOKUP($G53,PROFLE!$B$3:$V$22,21,0)=GG$19,$EU$51,"")),"")),""),"")</f>
        <v/>
      </c>
      <c r="AT53" s="670"/>
      <c r="AU53" s="670"/>
      <c r="AV53" s="670" t="str">
        <f>IFERROR(IF($F$1&gt;=$F53,(IF($G$1&gt;=100,(IF(VLOOKUP($G53,PROFLE!$B$3:$V$22,21,0)=GJ$19,$EU$51,"")),"")),""),"")</f>
        <v/>
      </c>
      <c r="AW53" s="670"/>
      <c r="AX53" s="670"/>
      <c r="AY53" s="670" t="str">
        <f>IFERROR(IF($F$1&gt;=$F53,(IF($G$1&gt;=100,VLOOKUP($G53,PROFLE!$B$3:$T$22,GM$20,0),"")),""),"")</f>
        <v/>
      </c>
      <c r="AZ53" s="670"/>
      <c r="BA53" s="670"/>
      <c r="BB53" s="670" t="str">
        <f>IFERROR(IF($F$1&gt;=$F53,(IF($G$1&gt;=100,VLOOKUP($G53,PROFLE!$B$3:$T$22,GP$20,0),"")),""),"")</f>
        <v/>
      </c>
      <c r="BC53" s="670"/>
      <c r="BD53" s="670"/>
      <c r="BE53" s="674">
        <f>IFERROR(IF($F$1&gt;=$F53,(IF($G$1&gt;=100,VLOOKUP($G53,STUDENT!$B$7:$FZ$26,MATCH(GS$20,STUDENT!$B$2:$FZ$2,0),0),0)),0),0)</f>
        <v>0</v>
      </c>
      <c r="BF53" s="675"/>
      <c r="BG53" s="675"/>
      <c r="BH53" s="675"/>
      <c r="BI53" s="675"/>
      <c r="BJ53" s="675"/>
      <c r="BK53" s="676"/>
      <c r="BL53" s="670" t="str">
        <f>IFERROR(IF($F$1&gt;=$F53,(IF($G$1&gt;=100,VLOOKUP($G53,PROFLE!$B$3:$T$22,GZ$20,0),"")),""),"")</f>
        <v/>
      </c>
      <c r="BM53" s="670"/>
      <c r="BN53" s="670"/>
      <c r="BO53" s="670" t="str">
        <f>IFERROR(IF($F$1&gt;=$F53,(IF($G$1&gt;=100,VLOOKUP($G53,PROFLE!$B$3:$T$22,HC$20,0),"")),""),"")</f>
        <v/>
      </c>
      <c r="BP53" s="670"/>
      <c r="BQ53" s="670"/>
      <c r="BR53" s="670" t="str">
        <f>IFERROR(IF($F$1&gt;=$F53,(IF($G$1&gt;=100,VLOOKUP($G53,PROFLE!$B$3:$T$22,HF$20,0),"")),""),"")</f>
        <v/>
      </c>
      <c r="BS53" s="670"/>
      <c r="BT53" s="670"/>
      <c r="BU53" s="670">
        <f>IFERROR(IF($F$1&gt;=$F53,(IF($G$1&gt;=100,VLOOKUP($G53,STUDENT!$B$7:$FZ$26,MATCH(HI$20,STUDENT!$B$2:$FZ$2,0),0),0)),0),0)</f>
        <v>0</v>
      </c>
      <c r="BV53" s="670"/>
      <c r="BW53" s="670"/>
      <c r="BX53" s="670" t="str">
        <f>IFERROR(IF($F$1&gt;=$F53,(IF($G$1&gt;=100,VLOOKUP($G53,PROFLE!$B$3:$T$22,HL$20,0),"")),""),"")</f>
        <v/>
      </c>
      <c r="BY53" s="670"/>
      <c r="BZ53" s="271">
        <f t="shared" si="121"/>
        <v>0</v>
      </c>
      <c r="CA53" s="669">
        <f t="shared" si="121"/>
        <v>0</v>
      </c>
      <c r="CB53" s="669"/>
      <c r="CC53" s="669"/>
      <c r="CD53" s="669"/>
      <c r="CE53" s="669"/>
      <c r="CF53" s="670">
        <f>IFERROR(IF($F$1&gt;=$BZ53,(IF($G$1&gt;=100,VLOOKUP($CA53,STUDENT!$B$7:$FZ$26,MATCH(EZ$20,STUDENT!$B$2:$FZ$2,0),0),0)),0),0)</f>
        <v>0</v>
      </c>
      <c r="CG53" s="670"/>
      <c r="CH53" s="670"/>
      <c r="CI53" s="670">
        <f>IFERROR(IF($F$1&gt;=$BZ53,(IF($G$1&gt;=100,VLOOKUP($CA53,STUDENT!$B$7:$FZ$26,MATCH(FC$20,STUDENT!$B$2:$FZ$2,0),0),0)),0),0)</f>
        <v>0</v>
      </c>
      <c r="CJ53" s="670"/>
      <c r="CK53" s="670"/>
      <c r="CL53" s="670" t="str">
        <f>IFERROR(IF($F$1&gt;=$BZ53,(IF($G$1&gt;=100,(IF(VLOOKUP($CA53,PROFLE!$B$3:$V$22,20,0)=FF$19,$EU$51,"")),"")),""),"")</f>
        <v/>
      </c>
      <c r="CM53" s="670"/>
      <c r="CN53" s="670"/>
      <c r="CO53" s="670" t="str">
        <f>IFERROR(IF($F$1&gt;=$BZ53,(IF($G$1&gt;=100,(IF(VLOOKUP($CA53,PROFLE!$B$3:$V$22,20,0)=FI$19,$EU$51,"")),"")),""),"")</f>
        <v/>
      </c>
      <c r="CP53" s="670"/>
      <c r="CQ53" s="670"/>
      <c r="CR53" s="670" t="str">
        <f>IFERROR(IF($F$1&gt;=$BZ53,(IF($G$1&gt;=100,(IF(VLOOKUP($CA53,PROFLE!$B$3:$V$22,20,0)=FL$19,$EU$51,"")),"")),""),"")</f>
        <v/>
      </c>
      <c r="CS53" s="670"/>
      <c r="CT53" s="670"/>
      <c r="CU53" s="670" t="str">
        <f>IFERROR(IF($F$1&gt;=$BZ53,(IF($G$1&gt;=100,(IF(VLOOKUP($CA53,PROFLE!$B$3:$V$22,20,0)=FO$19,$EU$51,"")),"")),""),"")</f>
        <v/>
      </c>
      <c r="CV53" s="670"/>
      <c r="CW53" s="670"/>
      <c r="CX53" s="670" t="str">
        <f>IFERROR(IF($F$1&gt;=$BZ53,(IF($G$1&gt;=100,(IF(VLOOKUP($CA53,PROFLE!$B$3:$V$22,20,0)=FR$19,$EU$51,"")),"")),""),"")</f>
        <v/>
      </c>
      <c r="CY53" s="670"/>
      <c r="CZ53" s="670"/>
      <c r="DA53" s="670" t="str">
        <f>IFERROR(IF($F$1&gt;=$BZ53,(IF($G$1&gt;=100,(IF(VLOOKUP($CA53,PROFLE!$B$3:$V$22,20,0)=FU$19,$EU$51,"")),"")),""),"")</f>
        <v/>
      </c>
      <c r="DB53" s="670"/>
      <c r="DC53" s="670"/>
      <c r="DD53" s="670" t="str">
        <f>IFERROR(IF($F$1&gt;=$BZ53,(IF($G$1&gt;=100,(IF(VLOOKUP($CA53,PROFLE!$B$3:$V$22,20,0)=FX$19,$EU$51,"")),"")),""),"")</f>
        <v/>
      </c>
      <c r="DE53" s="670"/>
      <c r="DF53" s="670"/>
      <c r="DG53" s="670" t="str">
        <f>IFERROR(IF($F$1&gt;=$BZ53,(IF($G$1&gt;=100,(IF(VLOOKUP($CA53,PROFLE!$B$3:$V$22,20,0)=GA$19,$EU$51,"")),"")),""),"")</f>
        <v/>
      </c>
      <c r="DH53" s="670"/>
      <c r="DI53" s="670"/>
      <c r="DJ53" s="670" t="str">
        <f>IFERROR(IF($F$1&gt;=$BZ53,(IF($G$1&gt;=100,(IF(VLOOKUP($CA53,PROFLE!$B$3:$V$22,21,0)=GD$19,$EU$51,"")),"")),""),"")</f>
        <v/>
      </c>
      <c r="DK53" s="670"/>
      <c r="DL53" s="670"/>
      <c r="DM53" s="670" t="str">
        <f>IFERROR(IF($F$1&gt;=$BZ53,(IF($G$1&gt;=100,(IF(VLOOKUP($CA53,PROFLE!$B$3:$V$22,21,0)=GG$19,$EU$51,"")),"")),""),"")</f>
        <v/>
      </c>
      <c r="DN53" s="670"/>
      <c r="DO53" s="670"/>
      <c r="DP53" s="670" t="str">
        <f>IFERROR(IF($F$1&gt;=$BZ53,(IF($G$1&gt;=100,(IF(VLOOKUP($CA53,PROFLE!$B$3:$V$22,21,0)=GJ$19,$EU$51,"")),"")),""),"")</f>
        <v/>
      </c>
      <c r="DQ53" s="670"/>
      <c r="DR53" s="670"/>
      <c r="DS53" s="670" t="str">
        <f>IFERROR(IF($F$1&gt;=$BZ53,(IF($G$1&gt;=100,VLOOKUP($CA53,PROFLE!$B$3:$T$22,GM$20,0),"")),""),"")</f>
        <v/>
      </c>
      <c r="DT53" s="670"/>
      <c r="DU53" s="670"/>
      <c r="DV53" s="670" t="str">
        <f>IFERROR(IF($F$1&gt;=$BZ53,(IF($G$1&gt;=100,VLOOKUP($CA53,PROFLE!$B$3:$T$22,GP$20,0),"")),""),"")</f>
        <v/>
      </c>
      <c r="DW53" s="670"/>
      <c r="DX53" s="670"/>
      <c r="DY53" s="674">
        <f>IFERROR(IF($F$1&gt;=$BZ53,(IF($G$1&gt;=100,VLOOKUP($CA53,STUDENT!$B$7:$FZ$26,MATCH(GS$20,STUDENT!$B$2:$FZ$2,0),0),0)),0),0)</f>
        <v>0</v>
      </c>
      <c r="DZ53" s="675"/>
      <c r="EA53" s="675"/>
      <c r="EB53" s="675"/>
      <c r="EC53" s="675"/>
      <c r="ED53" s="675"/>
      <c r="EE53" s="676"/>
      <c r="EF53" s="670" t="str">
        <f>IFERROR(IF($F$1&gt;=$BZ53,(IF($G$1&gt;=100,VLOOKUP($CA53,PROFLE!$B$3:$T$22,GZ$20,0),"")),""),"")</f>
        <v/>
      </c>
      <c r="EG53" s="670"/>
      <c r="EH53" s="670"/>
      <c r="EI53" s="670" t="str">
        <f>IFERROR(IF($F$1&gt;=$BZ53,(IF($G$1&gt;=100,VLOOKUP($CA53,PROFLE!$B$3:$T$22,HC$20,0),"")),""),"")</f>
        <v/>
      </c>
      <c r="EJ53" s="670"/>
      <c r="EK53" s="670"/>
      <c r="EL53" s="670" t="str">
        <f>IFERROR(IF($F$1&gt;=$BZ53,(IF($G$1&gt;=100,VLOOKUP($CA53,PROFLE!$B$3:$T$22,HF$20,0),"")),""),"")</f>
        <v/>
      </c>
      <c r="EM53" s="670"/>
      <c r="EN53" s="670"/>
      <c r="EO53" s="670">
        <f>IFERROR(IF($F$1&gt;=$BZ53,(IF($G$1&gt;=100,VLOOKUP($CA53,STUDENT!$B$7:$FZ$26,MATCH(HI$20,STUDENT!$B$2:$FZ$2,0),0),0)),0),0)</f>
        <v>0</v>
      </c>
      <c r="EP53" s="670"/>
      <c r="EQ53" s="670"/>
      <c r="ER53" s="670" t="str">
        <f>IFERROR(IF($F$1&gt;=$BZ53,(IF($G$1&gt;=100,VLOOKUP($CA53,PROFLE!$B$3:$T$22,19,0),"")),""),"")</f>
        <v/>
      </c>
      <c r="ES53" s="670"/>
    </row>
    <row r="54" spans="6:151" ht="41.1" customHeight="1">
      <c r="F54" s="271">
        <f t="shared" si="120"/>
        <v>0</v>
      </c>
      <c r="G54" s="669">
        <f t="shared" si="120"/>
        <v>0</v>
      </c>
      <c r="H54" s="669"/>
      <c r="I54" s="669"/>
      <c r="J54" s="669"/>
      <c r="K54" s="669"/>
      <c r="L54" s="670">
        <f>IFERROR(IF($F$1&gt;=$F54,(IF($G$1&gt;=100,VLOOKUP($G54,STUDENT!$B$7:$FZ$26,MATCH(EZ$20,STUDENT!$B$2:$FZ$2,0),0),0)),0),0)</f>
        <v>0</v>
      </c>
      <c r="M54" s="670"/>
      <c r="N54" s="670"/>
      <c r="O54" s="670">
        <f>IFERROR(IF($F$1&gt;=$F54,(IF($G$1&gt;=100,VLOOKUP($G54,STUDENT!$B$7:$FZ$26,MATCH(FC$20,STUDENT!$B$2:$FZ$2,0),0),0)),0),0)</f>
        <v>0</v>
      </c>
      <c r="P54" s="670"/>
      <c r="Q54" s="670"/>
      <c r="R54" s="670" t="str">
        <f>IFERROR(IF($F$1&gt;=$F54,(IF($G$1&gt;=100,(IF(VLOOKUP($G54,PROFLE!$B$3:$V$22,20,0)=FF$19,$EU$51,"")),"")),""),"")</f>
        <v/>
      </c>
      <c r="S54" s="670"/>
      <c r="T54" s="670"/>
      <c r="U54" s="670" t="str">
        <f>IFERROR(IF($F$1&gt;=$F54,(IF($G$1&gt;=100,(IF(VLOOKUP($G54,PROFLE!$B$3:$V$22,20,0)=FI$19,$EU$51,"")),"")),""),"")</f>
        <v/>
      </c>
      <c r="V54" s="670"/>
      <c r="W54" s="670"/>
      <c r="X54" s="670" t="str">
        <f>IFERROR(IF($F$1&gt;=$F54,(IF($G$1&gt;=100,(IF(VLOOKUP($G54,PROFLE!$B$3:$V$22,20,0)=FL$19,$EU$51,"")),"")),""),"")</f>
        <v/>
      </c>
      <c r="Y54" s="670"/>
      <c r="Z54" s="670"/>
      <c r="AA54" s="670" t="str">
        <f>IFERROR(IF($F$1&gt;=$F54,(IF($G$1&gt;=100,(IF(VLOOKUP($G54,PROFLE!$B$3:$V$22,20,0)=FO$19,$EU$51,"")),"")),""),"")</f>
        <v/>
      </c>
      <c r="AB54" s="670"/>
      <c r="AC54" s="670"/>
      <c r="AD54" s="670" t="str">
        <f>IFERROR(IF($F$1&gt;=$F54,(IF($G$1&gt;=100,(IF(VLOOKUP($G54,PROFLE!$B$3:$V$22,20,0)=FR$19,$EU$51,"")),"")),""),"")</f>
        <v/>
      </c>
      <c r="AE54" s="670"/>
      <c r="AF54" s="670"/>
      <c r="AG54" s="670" t="str">
        <f>IFERROR(IF($F$1&gt;=$F54,(IF($G$1&gt;=100,(IF(VLOOKUP($G54,PROFLE!$B$3:$V$22,20,0)=FU$19,$EU$51,"")),"")),""),"")</f>
        <v/>
      </c>
      <c r="AH54" s="670"/>
      <c r="AI54" s="670"/>
      <c r="AJ54" s="670" t="str">
        <f>IFERROR(IF($F$1&gt;=$F54,(IF($G$1&gt;=100,(IF(VLOOKUP($G54,PROFLE!$B$3:$V$22,20,0)=FX$19,$EU$51,"")),"")),""),"")</f>
        <v/>
      </c>
      <c r="AK54" s="670"/>
      <c r="AL54" s="670"/>
      <c r="AM54" s="670" t="str">
        <f>IFERROR(IF($F$1&gt;=$F54,(IF($G$1&gt;=100,(IF(VLOOKUP($G54,PROFLE!$B$3:$V$22,20,0)=GA$19,$EU$51,"")),"")),""),"")</f>
        <v/>
      </c>
      <c r="AN54" s="670"/>
      <c r="AO54" s="670"/>
      <c r="AP54" s="670" t="str">
        <f>IFERROR(IF($F$1&gt;=$F54,(IF($G$1&gt;=100,(IF(VLOOKUP($G54,PROFLE!$B$3:$V$22,21,0)=GD$19,$EU$51,"")),"")),""),"")</f>
        <v/>
      </c>
      <c r="AQ54" s="670"/>
      <c r="AR54" s="670"/>
      <c r="AS54" s="670" t="str">
        <f>IFERROR(IF($F$1&gt;=$F54,(IF($G$1&gt;=100,(IF(VLOOKUP($G54,PROFLE!$B$3:$V$22,21,0)=GG$19,$EU$51,"")),"")),""),"")</f>
        <v/>
      </c>
      <c r="AT54" s="670"/>
      <c r="AU54" s="670"/>
      <c r="AV54" s="670" t="str">
        <f>IFERROR(IF($F$1&gt;=$F54,(IF($G$1&gt;=100,(IF(VLOOKUP($G54,PROFLE!$B$3:$V$22,21,0)=GJ$19,$EU$51,"")),"")),""),"")</f>
        <v/>
      </c>
      <c r="AW54" s="670"/>
      <c r="AX54" s="670"/>
      <c r="AY54" s="670" t="str">
        <f>IFERROR(IF($F$1&gt;=$F54,(IF($G$1&gt;=100,VLOOKUP($G54,PROFLE!$B$3:$T$22,GM$20,0),"")),""),"")</f>
        <v/>
      </c>
      <c r="AZ54" s="670"/>
      <c r="BA54" s="670"/>
      <c r="BB54" s="670" t="str">
        <f>IFERROR(IF($F$1&gt;=$F54,(IF($G$1&gt;=100,VLOOKUP($G54,PROFLE!$B$3:$T$22,GP$20,0),"")),""),"")</f>
        <v/>
      </c>
      <c r="BC54" s="670"/>
      <c r="BD54" s="670"/>
      <c r="BE54" s="674">
        <f>IFERROR(IF($F$1&gt;=$F54,(IF($G$1&gt;=100,VLOOKUP($G54,STUDENT!$B$7:$FZ$26,MATCH(GS$20,STUDENT!$B$2:$FZ$2,0),0),0)),0),0)</f>
        <v>0</v>
      </c>
      <c r="BF54" s="675"/>
      <c r="BG54" s="675"/>
      <c r="BH54" s="675"/>
      <c r="BI54" s="675"/>
      <c r="BJ54" s="675"/>
      <c r="BK54" s="676"/>
      <c r="BL54" s="670" t="str">
        <f>IFERROR(IF($F$1&gt;=$F54,(IF($G$1&gt;=100,VLOOKUP($G54,PROFLE!$B$3:$T$22,GZ$20,0),"")),""),"")</f>
        <v/>
      </c>
      <c r="BM54" s="670"/>
      <c r="BN54" s="670"/>
      <c r="BO54" s="670" t="str">
        <f>IFERROR(IF($F$1&gt;=$F54,(IF($G$1&gt;=100,VLOOKUP($G54,PROFLE!$B$3:$T$22,HC$20,0),"")),""),"")</f>
        <v/>
      </c>
      <c r="BP54" s="670"/>
      <c r="BQ54" s="670"/>
      <c r="BR54" s="670" t="str">
        <f>IFERROR(IF($F$1&gt;=$F54,(IF($G$1&gt;=100,VLOOKUP($G54,PROFLE!$B$3:$T$22,HF$20,0),"")),""),"")</f>
        <v/>
      </c>
      <c r="BS54" s="670"/>
      <c r="BT54" s="670"/>
      <c r="BU54" s="670">
        <f>IFERROR(IF($F$1&gt;=$F54,(IF($G$1&gt;=100,VLOOKUP($G54,STUDENT!$B$7:$FZ$26,MATCH(HI$20,STUDENT!$B$2:$FZ$2,0),0),0)),0),0)</f>
        <v>0</v>
      </c>
      <c r="BV54" s="670"/>
      <c r="BW54" s="670"/>
      <c r="BX54" s="670" t="str">
        <f>IFERROR(IF($F$1&gt;=$F54,(IF($G$1&gt;=100,VLOOKUP($G54,PROFLE!$B$3:$T$22,HL$20,0),"")),""),"")</f>
        <v/>
      </c>
      <c r="BY54" s="670"/>
      <c r="BZ54" s="271">
        <f t="shared" si="121"/>
        <v>0</v>
      </c>
      <c r="CA54" s="669">
        <f t="shared" si="121"/>
        <v>0</v>
      </c>
      <c r="CB54" s="669"/>
      <c r="CC54" s="669"/>
      <c r="CD54" s="669"/>
      <c r="CE54" s="669"/>
      <c r="CF54" s="670">
        <f>IFERROR(IF($F$1&gt;=$BZ54,(IF($G$1&gt;=100,VLOOKUP($CA54,STUDENT!$B$7:$FZ$26,MATCH(EZ$20,STUDENT!$B$2:$FZ$2,0),0),0)),0),0)</f>
        <v>0</v>
      </c>
      <c r="CG54" s="670"/>
      <c r="CH54" s="670"/>
      <c r="CI54" s="670">
        <f>IFERROR(IF($F$1&gt;=$BZ54,(IF($G$1&gt;=100,VLOOKUP($CA54,STUDENT!$B$7:$FZ$26,MATCH(FC$20,STUDENT!$B$2:$FZ$2,0),0),0)),0),0)</f>
        <v>0</v>
      </c>
      <c r="CJ54" s="670"/>
      <c r="CK54" s="670"/>
      <c r="CL54" s="670" t="str">
        <f>IFERROR(IF($F$1&gt;=$BZ54,(IF($G$1&gt;=100,(IF(VLOOKUP($CA54,PROFLE!$B$3:$V$22,20,0)=FF$19,$EU$51,"")),"")),""),"")</f>
        <v/>
      </c>
      <c r="CM54" s="670"/>
      <c r="CN54" s="670"/>
      <c r="CO54" s="670" t="str">
        <f>IFERROR(IF($F$1&gt;=$BZ54,(IF($G$1&gt;=100,(IF(VLOOKUP($CA54,PROFLE!$B$3:$V$22,20,0)=FI$19,$EU$51,"")),"")),""),"")</f>
        <v/>
      </c>
      <c r="CP54" s="670"/>
      <c r="CQ54" s="670"/>
      <c r="CR54" s="670" t="str">
        <f>IFERROR(IF($F$1&gt;=$BZ54,(IF($G$1&gt;=100,(IF(VLOOKUP($CA54,PROFLE!$B$3:$V$22,20,0)=FL$19,$EU$51,"")),"")),""),"")</f>
        <v/>
      </c>
      <c r="CS54" s="670"/>
      <c r="CT54" s="670"/>
      <c r="CU54" s="670" t="str">
        <f>IFERROR(IF($F$1&gt;=$BZ54,(IF($G$1&gt;=100,(IF(VLOOKUP($CA54,PROFLE!$B$3:$V$22,20,0)=FO$19,$EU$51,"")),"")),""),"")</f>
        <v/>
      </c>
      <c r="CV54" s="670"/>
      <c r="CW54" s="670"/>
      <c r="CX54" s="670" t="str">
        <f>IFERROR(IF($F$1&gt;=$BZ54,(IF($G$1&gt;=100,(IF(VLOOKUP($CA54,PROFLE!$B$3:$V$22,20,0)=FR$19,$EU$51,"")),"")),""),"")</f>
        <v/>
      </c>
      <c r="CY54" s="670"/>
      <c r="CZ54" s="670"/>
      <c r="DA54" s="670" t="str">
        <f>IFERROR(IF($F$1&gt;=$BZ54,(IF($G$1&gt;=100,(IF(VLOOKUP($CA54,PROFLE!$B$3:$V$22,20,0)=FU$19,$EU$51,"")),"")),""),"")</f>
        <v/>
      </c>
      <c r="DB54" s="670"/>
      <c r="DC54" s="670"/>
      <c r="DD54" s="670" t="str">
        <f>IFERROR(IF($F$1&gt;=$BZ54,(IF($G$1&gt;=100,(IF(VLOOKUP($CA54,PROFLE!$B$3:$V$22,20,0)=FX$19,$EU$51,"")),"")),""),"")</f>
        <v/>
      </c>
      <c r="DE54" s="670"/>
      <c r="DF54" s="670"/>
      <c r="DG54" s="670" t="str">
        <f>IFERROR(IF($F$1&gt;=$BZ54,(IF($G$1&gt;=100,(IF(VLOOKUP($CA54,PROFLE!$B$3:$V$22,20,0)=GA$19,$EU$51,"")),"")),""),"")</f>
        <v/>
      </c>
      <c r="DH54" s="670"/>
      <c r="DI54" s="670"/>
      <c r="DJ54" s="670" t="str">
        <f>IFERROR(IF($F$1&gt;=$BZ54,(IF($G$1&gt;=100,(IF(VLOOKUP($CA54,PROFLE!$B$3:$V$22,21,0)=GD$19,$EU$51,"")),"")),""),"")</f>
        <v/>
      </c>
      <c r="DK54" s="670"/>
      <c r="DL54" s="670"/>
      <c r="DM54" s="670" t="str">
        <f>IFERROR(IF($F$1&gt;=$BZ54,(IF($G$1&gt;=100,(IF(VLOOKUP($CA54,PROFLE!$B$3:$V$22,21,0)=GG$19,$EU$51,"")),"")),""),"")</f>
        <v/>
      </c>
      <c r="DN54" s="670"/>
      <c r="DO54" s="670"/>
      <c r="DP54" s="670" t="str">
        <f>IFERROR(IF($F$1&gt;=$BZ54,(IF($G$1&gt;=100,(IF(VLOOKUP($CA54,PROFLE!$B$3:$V$22,21,0)=GJ$19,$EU$51,"")),"")),""),"")</f>
        <v/>
      </c>
      <c r="DQ54" s="670"/>
      <c r="DR54" s="670"/>
      <c r="DS54" s="670" t="str">
        <f>IFERROR(IF($F$1&gt;=$BZ54,(IF($G$1&gt;=100,VLOOKUP($CA54,PROFLE!$B$3:$T$22,GM$20,0),"")),""),"")</f>
        <v/>
      </c>
      <c r="DT54" s="670"/>
      <c r="DU54" s="670"/>
      <c r="DV54" s="670" t="str">
        <f>IFERROR(IF($F$1&gt;=$BZ54,(IF($G$1&gt;=100,VLOOKUP($CA54,PROFLE!$B$3:$T$22,GP$20,0),"")),""),"")</f>
        <v/>
      </c>
      <c r="DW54" s="670"/>
      <c r="DX54" s="670"/>
      <c r="DY54" s="674">
        <f>IFERROR(IF($F$1&gt;=$BZ54,(IF($G$1&gt;=100,VLOOKUP($CA54,STUDENT!$B$7:$FZ$26,MATCH(GS$20,STUDENT!$B$2:$FZ$2,0),0),0)),0),0)</f>
        <v>0</v>
      </c>
      <c r="DZ54" s="675"/>
      <c r="EA54" s="675"/>
      <c r="EB54" s="675"/>
      <c r="EC54" s="675"/>
      <c r="ED54" s="675"/>
      <c r="EE54" s="676"/>
      <c r="EF54" s="670" t="str">
        <f>IFERROR(IF($F$1&gt;=$BZ54,(IF($G$1&gt;=100,VLOOKUP($CA54,PROFLE!$B$3:$T$22,GZ$20,0),"")),""),"")</f>
        <v/>
      </c>
      <c r="EG54" s="670"/>
      <c r="EH54" s="670"/>
      <c r="EI54" s="670" t="str">
        <f>IFERROR(IF($F$1&gt;=$BZ54,(IF($G$1&gt;=100,VLOOKUP($CA54,PROFLE!$B$3:$T$22,HC$20,0),"")),""),"")</f>
        <v/>
      </c>
      <c r="EJ54" s="670"/>
      <c r="EK54" s="670"/>
      <c r="EL54" s="670" t="str">
        <f>IFERROR(IF($F$1&gt;=$BZ54,(IF($G$1&gt;=100,VLOOKUP($CA54,PROFLE!$B$3:$T$22,HF$20,0),"")),""),"")</f>
        <v/>
      </c>
      <c r="EM54" s="670"/>
      <c r="EN54" s="670"/>
      <c r="EO54" s="670">
        <f>IFERROR(IF($F$1&gt;=$BZ54,(IF($G$1&gt;=100,VLOOKUP($CA54,STUDENT!$B$7:$FZ$26,MATCH(HI$20,STUDENT!$B$2:$FZ$2,0),0),0)),0),0)</f>
        <v>0</v>
      </c>
      <c r="EP54" s="670"/>
      <c r="EQ54" s="670"/>
      <c r="ER54" s="670" t="str">
        <f>IFERROR(IF($F$1&gt;=$BZ54,(IF($G$1&gt;=100,VLOOKUP($CA54,PROFLE!$B$3:$T$22,19,0),"")),""),"")</f>
        <v/>
      </c>
      <c r="ES54" s="670"/>
    </row>
    <row r="55" spans="6:151" ht="41.1" customHeight="1">
      <c r="F55" s="271">
        <f t="shared" si="120"/>
        <v>0</v>
      </c>
      <c r="G55" s="669">
        <f t="shared" si="120"/>
        <v>0</v>
      </c>
      <c r="H55" s="669"/>
      <c r="I55" s="669"/>
      <c r="J55" s="669"/>
      <c r="K55" s="669"/>
      <c r="L55" s="670">
        <f>IFERROR(IF($F$1&gt;=$F55,(IF($G$1&gt;=100,VLOOKUP($G55,STUDENT!$B$7:$FZ$26,MATCH(EZ$20,STUDENT!$B$2:$FZ$2,0),0),0)),0),0)</f>
        <v>0</v>
      </c>
      <c r="M55" s="670"/>
      <c r="N55" s="670"/>
      <c r="O55" s="670">
        <f>IFERROR(IF($F$1&gt;=$F55,(IF($G$1&gt;=100,VLOOKUP($G55,STUDENT!$B$7:$FZ$26,MATCH(FC$20,STUDENT!$B$2:$FZ$2,0),0),0)),0),0)</f>
        <v>0</v>
      </c>
      <c r="P55" s="670"/>
      <c r="Q55" s="670"/>
      <c r="R55" s="670" t="str">
        <f>IFERROR(IF($F$1&gt;=$F55,(IF($G$1&gt;=100,(IF(VLOOKUP($G55,PROFLE!$B$3:$V$22,20,0)=FF$19,$EU$51,"")),"")),""),"")</f>
        <v/>
      </c>
      <c r="S55" s="670"/>
      <c r="T55" s="670"/>
      <c r="U55" s="670" t="str">
        <f>IFERROR(IF($F$1&gt;=$F55,(IF($G$1&gt;=100,(IF(VLOOKUP($G55,PROFLE!$B$3:$V$22,20,0)=FI$19,$EU$51,"")),"")),""),"")</f>
        <v/>
      </c>
      <c r="V55" s="670"/>
      <c r="W55" s="670"/>
      <c r="X55" s="670" t="str">
        <f>IFERROR(IF($F$1&gt;=$F55,(IF($G$1&gt;=100,(IF(VLOOKUP($G55,PROFLE!$B$3:$V$22,20,0)=FL$19,$EU$51,"")),"")),""),"")</f>
        <v/>
      </c>
      <c r="Y55" s="670"/>
      <c r="Z55" s="670"/>
      <c r="AA55" s="670" t="str">
        <f>IFERROR(IF($F$1&gt;=$F55,(IF($G$1&gt;=100,(IF(VLOOKUP($G55,PROFLE!$B$3:$V$22,20,0)=FO$19,$EU$51,"")),"")),""),"")</f>
        <v/>
      </c>
      <c r="AB55" s="670"/>
      <c r="AC55" s="670"/>
      <c r="AD55" s="670" t="str">
        <f>IFERROR(IF($F$1&gt;=$F55,(IF($G$1&gt;=100,(IF(VLOOKUP($G55,PROFLE!$B$3:$V$22,20,0)=FR$19,$EU$51,"")),"")),""),"")</f>
        <v/>
      </c>
      <c r="AE55" s="670"/>
      <c r="AF55" s="670"/>
      <c r="AG55" s="670" t="str">
        <f>IFERROR(IF($F$1&gt;=$F55,(IF($G$1&gt;=100,(IF(VLOOKUP($G55,PROFLE!$B$3:$V$22,20,0)=FU$19,$EU$51,"")),"")),""),"")</f>
        <v/>
      </c>
      <c r="AH55" s="670"/>
      <c r="AI55" s="670"/>
      <c r="AJ55" s="670" t="str">
        <f>IFERROR(IF($F$1&gt;=$F55,(IF($G$1&gt;=100,(IF(VLOOKUP($G55,PROFLE!$B$3:$V$22,20,0)=FX$19,$EU$51,"")),"")),""),"")</f>
        <v/>
      </c>
      <c r="AK55" s="670"/>
      <c r="AL55" s="670"/>
      <c r="AM55" s="670" t="str">
        <f>IFERROR(IF($F$1&gt;=$F55,(IF($G$1&gt;=100,(IF(VLOOKUP($G55,PROFLE!$B$3:$V$22,20,0)=GA$19,$EU$51,"")),"")),""),"")</f>
        <v/>
      </c>
      <c r="AN55" s="670"/>
      <c r="AO55" s="670"/>
      <c r="AP55" s="670" t="str">
        <f>IFERROR(IF($F$1&gt;=$F55,(IF($G$1&gt;=100,(IF(VLOOKUP($G55,PROFLE!$B$3:$V$22,21,0)=GD$19,$EU$51,"")),"")),""),"")</f>
        <v/>
      </c>
      <c r="AQ55" s="670"/>
      <c r="AR55" s="670"/>
      <c r="AS55" s="670" t="str">
        <f>IFERROR(IF($F$1&gt;=$F55,(IF($G$1&gt;=100,(IF(VLOOKUP($G55,PROFLE!$B$3:$V$22,21,0)=GG$19,$EU$51,"")),"")),""),"")</f>
        <v/>
      </c>
      <c r="AT55" s="670"/>
      <c r="AU55" s="670"/>
      <c r="AV55" s="670" t="str">
        <f>IFERROR(IF($F$1&gt;=$F55,(IF($G$1&gt;=100,(IF(VLOOKUP($G55,PROFLE!$B$3:$V$22,21,0)=GJ$19,$EU$51,"")),"")),""),"")</f>
        <v/>
      </c>
      <c r="AW55" s="670"/>
      <c r="AX55" s="670"/>
      <c r="AY55" s="670" t="str">
        <f>IFERROR(IF($F$1&gt;=$F55,(IF($G$1&gt;=100,VLOOKUP($G55,PROFLE!$B$3:$T$22,GM$20,0),"")),""),"")</f>
        <v/>
      </c>
      <c r="AZ55" s="670"/>
      <c r="BA55" s="670"/>
      <c r="BB55" s="670" t="str">
        <f>IFERROR(IF($F$1&gt;=$F55,(IF($G$1&gt;=100,VLOOKUP($G55,PROFLE!$B$3:$T$22,GP$20,0),"")),""),"")</f>
        <v/>
      </c>
      <c r="BC55" s="670"/>
      <c r="BD55" s="670"/>
      <c r="BE55" s="674">
        <f>IFERROR(IF($F$1&gt;=$F55,(IF($G$1&gt;=100,VLOOKUP($G55,STUDENT!$B$7:$FZ$26,MATCH(GS$20,STUDENT!$B$2:$FZ$2,0),0),0)),0),0)</f>
        <v>0</v>
      </c>
      <c r="BF55" s="675"/>
      <c r="BG55" s="675"/>
      <c r="BH55" s="675"/>
      <c r="BI55" s="675"/>
      <c r="BJ55" s="675"/>
      <c r="BK55" s="676"/>
      <c r="BL55" s="670" t="str">
        <f>IFERROR(IF($F$1&gt;=$F55,(IF($G$1&gt;=100,VLOOKUP($G55,PROFLE!$B$3:$T$22,GZ$20,0),"")),""),"")</f>
        <v/>
      </c>
      <c r="BM55" s="670"/>
      <c r="BN55" s="670"/>
      <c r="BO55" s="670" t="str">
        <f>IFERROR(IF($F$1&gt;=$F55,(IF($G$1&gt;=100,VLOOKUP($G55,PROFLE!$B$3:$T$22,HC$20,0),"")),""),"")</f>
        <v/>
      </c>
      <c r="BP55" s="670"/>
      <c r="BQ55" s="670"/>
      <c r="BR55" s="670" t="str">
        <f>IFERROR(IF($F$1&gt;=$F55,(IF($G$1&gt;=100,VLOOKUP($G55,PROFLE!$B$3:$T$22,HF$20,0),"")),""),"")</f>
        <v/>
      </c>
      <c r="BS55" s="670"/>
      <c r="BT55" s="670"/>
      <c r="BU55" s="670">
        <f>IFERROR(IF($F$1&gt;=$F55,(IF($G$1&gt;=100,VLOOKUP($G55,STUDENT!$B$7:$FZ$26,MATCH(HI$20,STUDENT!$B$2:$FZ$2,0),0),0)),0),0)</f>
        <v>0</v>
      </c>
      <c r="BV55" s="670"/>
      <c r="BW55" s="670"/>
      <c r="BX55" s="670" t="str">
        <f>IFERROR(IF($F$1&gt;=$F55,(IF($G$1&gt;=100,VLOOKUP($G55,PROFLE!$B$3:$T$22,HL$20,0),"")),""),"")</f>
        <v/>
      </c>
      <c r="BY55" s="670"/>
      <c r="BZ55" s="271">
        <f t="shared" si="121"/>
        <v>0</v>
      </c>
      <c r="CA55" s="669">
        <f t="shared" si="121"/>
        <v>0</v>
      </c>
      <c r="CB55" s="669"/>
      <c r="CC55" s="669"/>
      <c r="CD55" s="669"/>
      <c r="CE55" s="669"/>
      <c r="CF55" s="670">
        <f>IFERROR(IF($F$1&gt;=$BZ55,(IF($G$1&gt;=100,VLOOKUP($CA55,STUDENT!$B$7:$FZ$26,MATCH(EZ$20,STUDENT!$B$2:$FZ$2,0),0),0)),0),0)</f>
        <v>0</v>
      </c>
      <c r="CG55" s="670"/>
      <c r="CH55" s="670"/>
      <c r="CI55" s="670">
        <f>IFERROR(IF($F$1&gt;=$BZ55,(IF($G$1&gt;=100,VLOOKUP($CA55,STUDENT!$B$7:$FZ$26,MATCH(FC$20,STUDENT!$B$2:$FZ$2,0),0),0)),0),0)</f>
        <v>0</v>
      </c>
      <c r="CJ55" s="670"/>
      <c r="CK55" s="670"/>
      <c r="CL55" s="670" t="str">
        <f>IFERROR(IF($F$1&gt;=$BZ55,(IF($G$1&gt;=100,(IF(VLOOKUP($CA55,PROFLE!$B$3:$V$22,20,0)=FF$19,$EU$51,"")),"")),""),"")</f>
        <v/>
      </c>
      <c r="CM55" s="670"/>
      <c r="CN55" s="670"/>
      <c r="CO55" s="670" t="str">
        <f>IFERROR(IF($F$1&gt;=$BZ55,(IF($G$1&gt;=100,(IF(VLOOKUP($CA55,PROFLE!$B$3:$V$22,20,0)=FI$19,$EU$51,"")),"")),""),"")</f>
        <v/>
      </c>
      <c r="CP55" s="670"/>
      <c r="CQ55" s="670"/>
      <c r="CR55" s="670" t="str">
        <f>IFERROR(IF($F$1&gt;=$BZ55,(IF($G$1&gt;=100,(IF(VLOOKUP($CA55,PROFLE!$B$3:$V$22,20,0)=FL$19,$EU$51,"")),"")),""),"")</f>
        <v/>
      </c>
      <c r="CS55" s="670"/>
      <c r="CT55" s="670"/>
      <c r="CU55" s="670" t="str">
        <f>IFERROR(IF($F$1&gt;=$BZ55,(IF($G$1&gt;=100,(IF(VLOOKUP($CA55,PROFLE!$B$3:$V$22,20,0)=FO$19,$EU$51,"")),"")),""),"")</f>
        <v/>
      </c>
      <c r="CV55" s="670"/>
      <c r="CW55" s="670"/>
      <c r="CX55" s="670" t="str">
        <f>IFERROR(IF($F$1&gt;=$BZ55,(IF($G$1&gt;=100,(IF(VLOOKUP($CA55,PROFLE!$B$3:$V$22,20,0)=FR$19,$EU$51,"")),"")),""),"")</f>
        <v/>
      </c>
      <c r="CY55" s="670"/>
      <c r="CZ55" s="670"/>
      <c r="DA55" s="670" t="str">
        <f>IFERROR(IF($F$1&gt;=$BZ55,(IF($G$1&gt;=100,(IF(VLOOKUP($CA55,PROFLE!$B$3:$V$22,20,0)=FU$19,$EU$51,"")),"")),""),"")</f>
        <v/>
      </c>
      <c r="DB55" s="670"/>
      <c r="DC55" s="670"/>
      <c r="DD55" s="670" t="str">
        <f>IFERROR(IF($F$1&gt;=$BZ55,(IF($G$1&gt;=100,(IF(VLOOKUP($CA55,PROFLE!$B$3:$V$22,20,0)=FX$19,$EU$51,"")),"")),""),"")</f>
        <v/>
      </c>
      <c r="DE55" s="670"/>
      <c r="DF55" s="670"/>
      <c r="DG55" s="670" t="str">
        <f>IFERROR(IF($F$1&gt;=$BZ55,(IF($G$1&gt;=100,(IF(VLOOKUP($CA55,PROFLE!$B$3:$V$22,20,0)=GA$19,$EU$51,"")),"")),""),"")</f>
        <v/>
      </c>
      <c r="DH55" s="670"/>
      <c r="DI55" s="670"/>
      <c r="DJ55" s="670" t="str">
        <f>IFERROR(IF($F$1&gt;=$BZ55,(IF($G$1&gt;=100,(IF(VLOOKUP($CA55,PROFLE!$B$3:$V$22,21,0)=GD$19,$EU$51,"")),"")),""),"")</f>
        <v/>
      </c>
      <c r="DK55" s="670"/>
      <c r="DL55" s="670"/>
      <c r="DM55" s="670" t="str">
        <f>IFERROR(IF($F$1&gt;=$BZ55,(IF($G$1&gt;=100,(IF(VLOOKUP($CA55,PROFLE!$B$3:$V$22,21,0)=GG$19,$EU$51,"")),"")),""),"")</f>
        <v/>
      </c>
      <c r="DN55" s="670"/>
      <c r="DO55" s="670"/>
      <c r="DP55" s="670" t="str">
        <f>IFERROR(IF($F$1&gt;=$BZ55,(IF($G$1&gt;=100,(IF(VLOOKUP($CA55,PROFLE!$B$3:$V$22,21,0)=GJ$19,$EU$51,"")),"")),""),"")</f>
        <v/>
      </c>
      <c r="DQ55" s="670"/>
      <c r="DR55" s="670"/>
      <c r="DS55" s="670" t="str">
        <f>IFERROR(IF($F$1&gt;=$BZ55,(IF($G$1&gt;=100,VLOOKUP($CA55,PROFLE!$B$3:$T$22,GM$20,0),"")),""),"")</f>
        <v/>
      </c>
      <c r="DT55" s="670"/>
      <c r="DU55" s="670"/>
      <c r="DV55" s="670" t="str">
        <f>IFERROR(IF($F$1&gt;=$BZ55,(IF($G$1&gt;=100,VLOOKUP($CA55,PROFLE!$B$3:$T$22,GP$20,0),"")),""),"")</f>
        <v/>
      </c>
      <c r="DW55" s="670"/>
      <c r="DX55" s="670"/>
      <c r="DY55" s="674">
        <f>IFERROR(IF($F$1&gt;=$BZ55,(IF($G$1&gt;=100,VLOOKUP($CA55,STUDENT!$B$7:$FZ$26,MATCH(GS$20,STUDENT!$B$2:$FZ$2,0),0),0)),0),0)</f>
        <v>0</v>
      </c>
      <c r="DZ55" s="675"/>
      <c r="EA55" s="675"/>
      <c r="EB55" s="675"/>
      <c r="EC55" s="675"/>
      <c r="ED55" s="675"/>
      <c r="EE55" s="676"/>
      <c r="EF55" s="670" t="str">
        <f>IFERROR(IF($F$1&gt;=$BZ55,(IF($G$1&gt;=100,VLOOKUP($CA55,PROFLE!$B$3:$T$22,GZ$20,0),"")),""),"")</f>
        <v/>
      </c>
      <c r="EG55" s="670"/>
      <c r="EH55" s="670"/>
      <c r="EI55" s="670" t="str">
        <f>IFERROR(IF($F$1&gt;=$BZ55,(IF($G$1&gt;=100,VLOOKUP($CA55,PROFLE!$B$3:$T$22,HC$20,0),"")),""),"")</f>
        <v/>
      </c>
      <c r="EJ55" s="670"/>
      <c r="EK55" s="670"/>
      <c r="EL55" s="670" t="str">
        <f>IFERROR(IF($F$1&gt;=$BZ55,(IF($G$1&gt;=100,VLOOKUP($CA55,PROFLE!$B$3:$T$22,HF$20,0),"")),""),"")</f>
        <v/>
      </c>
      <c r="EM55" s="670"/>
      <c r="EN55" s="670"/>
      <c r="EO55" s="670">
        <f>IFERROR(IF($F$1&gt;=$BZ55,(IF($G$1&gt;=100,VLOOKUP($CA55,STUDENT!$B$7:$FZ$26,MATCH(HI$20,STUDENT!$B$2:$FZ$2,0),0),0)),0),0)</f>
        <v>0</v>
      </c>
      <c r="EP55" s="670"/>
      <c r="EQ55" s="670"/>
      <c r="ER55" s="670" t="str">
        <f>IFERROR(IF($F$1&gt;=$BZ55,(IF($G$1&gt;=100,VLOOKUP($CA55,PROFLE!$B$3:$T$22,19,0),"")),""),"")</f>
        <v/>
      </c>
      <c r="ES55" s="670"/>
    </row>
    <row r="56" spans="6:151" ht="41.1" customHeight="1">
      <c r="F56" s="271">
        <f t="shared" si="120"/>
        <v>0</v>
      </c>
      <c r="G56" s="669">
        <f t="shared" si="120"/>
        <v>0</v>
      </c>
      <c r="H56" s="669"/>
      <c r="I56" s="669"/>
      <c r="J56" s="669"/>
      <c r="K56" s="669"/>
      <c r="L56" s="670">
        <f>IFERROR(IF($F$1&gt;=$F56,(IF($G$1&gt;=100,VLOOKUP($G56,STUDENT!$B$7:$FZ$26,MATCH(EZ$20,STUDENT!$B$2:$FZ$2,0),0),0)),0),0)</f>
        <v>0</v>
      </c>
      <c r="M56" s="670"/>
      <c r="N56" s="670"/>
      <c r="O56" s="670">
        <f>IFERROR(IF($F$1&gt;=$F56,(IF($G$1&gt;=100,VLOOKUP($G56,STUDENT!$B$7:$FZ$26,MATCH(FC$20,STUDENT!$B$2:$FZ$2,0),0),0)),0),0)</f>
        <v>0</v>
      </c>
      <c r="P56" s="670"/>
      <c r="Q56" s="670"/>
      <c r="R56" s="670" t="str">
        <f>IFERROR(IF($F$1&gt;=$F56,(IF($G$1&gt;=100,(IF(VLOOKUP($G56,PROFLE!$B$3:$V$22,20,0)=FF$19,$EU$51,"")),"")),""),"")</f>
        <v/>
      </c>
      <c r="S56" s="670"/>
      <c r="T56" s="670"/>
      <c r="U56" s="670" t="str">
        <f>IFERROR(IF($F$1&gt;=$F56,(IF($G$1&gt;=100,(IF(VLOOKUP($G56,PROFLE!$B$3:$V$22,20,0)=FI$19,$EU$51,"")),"")),""),"")</f>
        <v/>
      </c>
      <c r="V56" s="670"/>
      <c r="W56" s="670"/>
      <c r="X56" s="670" t="str">
        <f>IFERROR(IF($F$1&gt;=$F56,(IF($G$1&gt;=100,(IF(VLOOKUP($G56,PROFLE!$B$3:$V$22,20,0)=FL$19,$EU$51,"")),"")),""),"")</f>
        <v/>
      </c>
      <c r="Y56" s="670"/>
      <c r="Z56" s="670"/>
      <c r="AA56" s="670" t="str">
        <f>IFERROR(IF($F$1&gt;=$F56,(IF($G$1&gt;=100,(IF(VLOOKUP($G56,PROFLE!$B$3:$V$22,20,0)=FO$19,$EU$51,"")),"")),""),"")</f>
        <v/>
      </c>
      <c r="AB56" s="670"/>
      <c r="AC56" s="670"/>
      <c r="AD56" s="670" t="str">
        <f>IFERROR(IF($F$1&gt;=$F56,(IF($G$1&gt;=100,(IF(VLOOKUP($G56,PROFLE!$B$3:$V$22,20,0)=FR$19,$EU$51,"")),"")),""),"")</f>
        <v/>
      </c>
      <c r="AE56" s="670"/>
      <c r="AF56" s="670"/>
      <c r="AG56" s="670" t="str">
        <f>IFERROR(IF($F$1&gt;=$F56,(IF($G$1&gt;=100,(IF(VLOOKUP($G56,PROFLE!$B$3:$V$22,20,0)=FU$19,$EU$51,"")),"")),""),"")</f>
        <v/>
      </c>
      <c r="AH56" s="670"/>
      <c r="AI56" s="670"/>
      <c r="AJ56" s="670" t="str">
        <f>IFERROR(IF($F$1&gt;=$F56,(IF($G$1&gt;=100,(IF(VLOOKUP($G56,PROFLE!$B$3:$V$22,20,0)=FX$19,$EU$51,"")),"")),""),"")</f>
        <v/>
      </c>
      <c r="AK56" s="670"/>
      <c r="AL56" s="670"/>
      <c r="AM56" s="670" t="str">
        <f>IFERROR(IF($F$1&gt;=$F56,(IF($G$1&gt;=100,(IF(VLOOKUP($G56,PROFLE!$B$3:$V$22,20,0)=GA$19,$EU$51,"")),"")),""),"")</f>
        <v/>
      </c>
      <c r="AN56" s="670"/>
      <c r="AO56" s="670"/>
      <c r="AP56" s="670" t="str">
        <f>IFERROR(IF($F$1&gt;=$F56,(IF($G$1&gt;=100,(IF(VLOOKUP($G56,PROFLE!$B$3:$V$22,21,0)=GD$19,$EU$51,"")),"")),""),"")</f>
        <v/>
      </c>
      <c r="AQ56" s="670"/>
      <c r="AR56" s="670"/>
      <c r="AS56" s="670" t="str">
        <f>IFERROR(IF($F$1&gt;=$F56,(IF($G$1&gt;=100,(IF(VLOOKUP($G56,PROFLE!$B$3:$V$22,21,0)=GG$19,$EU$51,"")),"")),""),"")</f>
        <v/>
      </c>
      <c r="AT56" s="670"/>
      <c r="AU56" s="670"/>
      <c r="AV56" s="670" t="str">
        <f>IFERROR(IF($F$1&gt;=$F56,(IF($G$1&gt;=100,(IF(VLOOKUP($G56,PROFLE!$B$3:$V$22,21,0)=GJ$19,$EU$51,"")),"")),""),"")</f>
        <v/>
      </c>
      <c r="AW56" s="670"/>
      <c r="AX56" s="670"/>
      <c r="AY56" s="670" t="str">
        <f>IFERROR(IF($F$1&gt;=$F56,(IF($G$1&gt;=100,VLOOKUP($G56,PROFLE!$B$3:$T$22,GM$20,0),"")),""),"")</f>
        <v/>
      </c>
      <c r="AZ56" s="670"/>
      <c r="BA56" s="670"/>
      <c r="BB56" s="670" t="str">
        <f>IFERROR(IF($F$1&gt;=$F56,(IF($G$1&gt;=100,VLOOKUP($G56,PROFLE!$B$3:$T$22,GP$20,0),"")),""),"")</f>
        <v/>
      </c>
      <c r="BC56" s="670"/>
      <c r="BD56" s="670"/>
      <c r="BE56" s="674">
        <f>IFERROR(IF($F$1&gt;=$F56,(IF($G$1&gt;=100,VLOOKUP($G56,STUDENT!$B$7:$FZ$26,MATCH(GS$20,STUDENT!$B$2:$FZ$2,0),0),0)),0),0)</f>
        <v>0</v>
      </c>
      <c r="BF56" s="675"/>
      <c r="BG56" s="675"/>
      <c r="BH56" s="675"/>
      <c r="BI56" s="675"/>
      <c r="BJ56" s="675"/>
      <c r="BK56" s="676"/>
      <c r="BL56" s="670" t="str">
        <f>IFERROR(IF($F$1&gt;=$F56,(IF($G$1&gt;=100,VLOOKUP($G56,PROFLE!$B$3:$T$22,GZ$20,0),"")),""),"")</f>
        <v/>
      </c>
      <c r="BM56" s="670"/>
      <c r="BN56" s="670"/>
      <c r="BO56" s="670" t="str">
        <f>IFERROR(IF($F$1&gt;=$F56,(IF($G$1&gt;=100,VLOOKUP($G56,PROFLE!$B$3:$T$22,HC$20,0),"")),""),"")</f>
        <v/>
      </c>
      <c r="BP56" s="670"/>
      <c r="BQ56" s="670"/>
      <c r="BR56" s="670" t="str">
        <f>IFERROR(IF($F$1&gt;=$F56,(IF($G$1&gt;=100,VLOOKUP($G56,PROFLE!$B$3:$T$22,HF$20,0),"")),""),"")</f>
        <v/>
      </c>
      <c r="BS56" s="670"/>
      <c r="BT56" s="670"/>
      <c r="BU56" s="670">
        <f>IFERROR(IF($F$1&gt;=$F56,(IF($G$1&gt;=100,VLOOKUP($G56,STUDENT!$B$7:$FZ$26,MATCH(HI$20,STUDENT!$B$2:$FZ$2,0),0),0)),0),0)</f>
        <v>0</v>
      </c>
      <c r="BV56" s="670"/>
      <c r="BW56" s="670"/>
      <c r="BX56" s="670" t="str">
        <f>IFERROR(IF($F$1&gt;=$F56,(IF($G$1&gt;=100,VLOOKUP($G56,PROFLE!$B$3:$T$22,HL$20,0),"")),""),"")</f>
        <v/>
      </c>
      <c r="BY56" s="670"/>
      <c r="BZ56" s="271">
        <f t="shared" si="121"/>
        <v>0</v>
      </c>
      <c r="CA56" s="669">
        <f t="shared" si="121"/>
        <v>0</v>
      </c>
      <c r="CB56" s="669"/>
      <c r="CC56" s="669"/>
      <c r="CD56" s="669"/>
      <c r="CE56" s="669"/>
      <c r="CF56" s="670">
        <f>IFERROR(IF($F$1&gt;=$BZ56,(IF($G$1&gt;=100,VLOOKUP($CA56,STUDENT!$B$7:$FZ$26,MATCH(EZ$20,STUDENT!$B$2:$FZ$2,0),0),0)),0),0)</f>
        <v>0</v>
      </c>
      <c r="CG56" s="670"/>
      <c r="CH56" s="670"/>
      <c r="CI56" s="670">
        <f>IFERROR(IF($F$1&gt;=$BZ56,(IF($G$1&gt;=100,VLOOKUP($CA56,STUDENT!$B$7:$FZ$26,MATCH(FC$20,STUDENT!$B$2:$FZ$2,0),0),0)),0),0)</f>
        <v>0</v>
      </c>
      <c r="CJ56" s="670"/>
      <c r="CK56" s="670"/>
      <c r="CL56" s="670" t="str">
        <f>IFERROR(IF($F$1&gt;=$BZ56,(IF($G$1&gt;=100,(IF(VLOOKUP($CA56,PROFLE!$B$3:$V$22,20,0)=FF$19,$EU$51,"")),"")),""),"")</f>
        <v/>
      </c>
      <c r="CM56" s="670"/>
      <c r="CN56" s="670"/>
      <c r="CO56" s="670" t="str">
        <f>IFERROR(IF($F$1&gt;=$BZ56,(IF($G$1&gt;=100,(IF(VLOOKUP($CA56,PROFLE!$B$3:$V$22,20,0)=FI$19,$EU$51,"")),"")),""),"")</f>
        <v/>
      </c>
      <c r="CP56" s="670"/>
      <c r="CQ56" s="670"/>
      <c r="CR56" s="670" t="str">
        <f>IFERROR(IF($F$1&gt;=$BZ56,(IF($G$1&gt;=100,(IF(VLOOKUP($CA56,PROFLE!$B$3:$V$22,20,0)=FL$19,$EU$51,"")),"")),""),"")</f>
        <v/>
      </c>
      <c r="CS56" s="670"/>
      <c r="CT56" s="670"/>
      <c r="CU56" s="670" t="str">
        <f>IFERROR(IF($F$1&gt;=$BZ56,(IF($G$1&gt;=100,(IF(VLOOKUP($CA56,PROFLE!$B$3:$V$22,20,0)=FO$19,$EU$51,"")),"")),""),"")</f>
        <v/>
      </c>
      <c r="CV56" s="670"/>
      <c r="CW56" s="670"/>
      <c r="CX56" s="670" t="str">
        <f>IFERROR(IF($F$1&gt;=$BZ56,(IF($G$1&gt;=100,(IF(VLOOKUP($CA56,PROFLE!$B$3:$V$22,20,0)=FR$19,$EU$51,"")),"")),""),"")</f>
        <v/>
      </c>
      <c r="CY56" s="670"/>
      <c r="CZ56" s="670"/>
      <c r="DA56" s="670" t="str">
        <f>IFERROR(IF($F$1&gt;=$BZ56,(IF($G$1&gt;=100,(IF(VLOOKUP($CA56,PROFLE!$B$3:$V$22,20,0)=FU$19,$EU$51,"")),"")),""),"")</f>
        <v/>
      </c>
      <c r="DB56" s="670"/>
      <c r="DC56" s="670"/>
      <c r="DD56" s="670" t="str">
        <f>IFERROR(IF($F$1&gt;=$BZ56,(IF($G$1&gt;=100,(IF(VLOOKUP($CA56,PROFLE!$B$3:$V$22,20,0)=FX$19,$EU$51,"")),"")),""),"")</f>
        <v/>
      </c>
      <c r="DE56" s="670"/>
      <c r="DF56" s="670"/>
      <c r="DG56" s="670" t="str">
        <f>IFERROR(IF($F$1&gt;=$BZ56,(IF($G$1&gt;=100,(IF(VLOOKUP($CA56,PROFLE!$B$3:$V$22,20,0)=GA$19,$EU$51,"")),"")),""),"")</f>
        <v/>
      </c>
      <c r="DH56" s="670"/>
      <c r="DI56" s="670"/>
      <c r="DJ56" s="670" t="str">
        <f>IFERROR(IF($F$1&gt;=$BZ56,(IF($G$1&gt;=100,(IF(VLOOKUP($CA56,PROFLE!$B$3:$V$22,21,0)=GD$19,$EU$51,"")),"")),""),"")</f>
        <v/>
      </c>
      <c r="DK56" s="670"/>
      <c r="DL56" s="670"/>
      <c r="DM56" s="670" t="str">
        <f>IFERROR(IF($F$1&gt;=$BZ56,(IF($G$1&gt;=100,(IF(VLOOKUP($CA56,PROFLE!$B$3:$V$22,21,0)=GG$19,$EU$51,"")),"")),""),"")</f>
        <v/>
      </c>
      <c r="DN56" s="670"/>
      <c r="DO56" s="670"/>
      <c r="DP56" s="670" t="str">
        <f>IFERROR(IF($F$1&gt;=$BZ56,(IF($G$1&gt;=100,(IF(VLOOKUP($CA56,PROFLE!$B$3:$V$22,21,0)=GJ$19,$EU$51,"")),"")),""),"")</f>
        <v/>
      </c>
      <c r="DQ56" s="670"/>
      <c r="DR56" s="670"/>
      <c r="DS56" s="670" t="str">
        <f>IFERROR(IF($F$1&gt;=$BZ56,(IF($G$1&gt;=100,VLOOKUP($CA56,PROFLE!$B$3:$T$22,GM$20,0),"")),""),"")</f>
        <v/>
      </c>
      <c r="DT56" s="670"/>
      <c r="DU56" s="670"/>
      <c r="DV56" s="670" t="str">
        <f>IFERROR(IF($F$1&gt;=$BZ56,(IF($G$1&gt;=100,VLOOKUP($CA56,PROFLE!$B$3:$T$22,GP$20,0),"")),""),"")</f>
        <v/>
      </c>
      <c r="DW56" s="670"/>
      <c r="DX56" s="670"/>
      <c r="DY56" s="674">
        <f>IFERROR(IF($F$1&gt;=$BZ56,(IF($G$1&gt;=100,VLOOKUP($CA56,STUDENT!$B$7:$FZ$26,MATCH(GS$20,STUDENT!$B$2:$FZ$2,0),0),0)),0),0)</f>
        <v>0</v>
      </c>
      <c r="DZ56" s="675"/>
      <c r="EA56" s="675"/>
      <c r="EB56" s="675"/>
      <c r="EC56" s="675"/>
      <c r="ED56" s="675"/>
      <c r="EE56" s="676"/>
      <c r="EF56" s="670" t="str">
        <f>IFERROR(IF($F$1&gt;=$BZ56,(IF($G$1&gt;=100,VLOOKUP($CA56,PROFLE!$B$3:$T$22,GZ$20,0),"")),""),"")</f>
        <v/>
      </c>
      <c r="EG56" s="670"/>
      <c r="EH56" s="670"/>
      <c r="EI56" s="670" t="str">
        <f>IFERROR(IF($F$1&gt;=$BZ56,(IF($G$1&gt;=100,VLOOKUP($CA56,PROFLE!$B$3:$T$22,HC$20,0),"")),""),"")</f>
        <v/>
      </c>
      <c r="EJ56" s="670"/>
      <c r="EK56" s="670"/>
      <c r="EL56" s="670" t="str">
        <f>IFERROR(IF($F$1&gt;=$BZ56,(IF($G$1&gt;=100,VLOOKUP($CA56,PROFLE!$B$3:$T$22,HF$20,0),"")),""),"")</f>
        <v/>
      </c>
      <c r="EM56" s="670"/>
      <c r="EN56" s="670"/>
      <c r="EO56" s="670">
        <f>IFERROR(IF($F$1&gt;=$BZ56,(IF($G$1&gt;=100,VLOOKUP($CA56,STUDENT!$B$7:$FZ$26,MATCH(HI$20,STUDENT!$B$2:$FZ$2,0),0),0)),0),0)</f>
        <v>0</v>
      </c>
      <c r="EP56" s="670"/>
      <c r="EQ56" s="670"/>
      <c r="ER56" s="670" t="str">
        <f>IFERROR(IF($F$1&gt;=$BZ56,(IF($G$1&gt;=100,VLOOKUP($CA56,PROFLE!$B$3:$T$22,19,0),"")),""),"")</f>
        <v/>
      </c>
      <c r="ES56" s="670"/>
    </row>
    <row r="57" spans="6:151" ht="41.1" customHeight="1">
      <c r="F57" s="271">
        <f t="shared" si="120"/>
        <v>0</v>
      </c>
      <c r="G57" s="669">
        <f t="shared" si="120"/>
        <v>0</v>
      </c>
      <c r="H57" s="669"/>
      <c r="I57" s="669"/>
      <c r="J57" s="669"/>
      <c r="K57" s="669"/>
      <c r="L57" s="670">
        <f>IFERROR(IF($F$1&gt;=$F57,(IF($G$1&gt;=100,VLOOKUP($G57,STUDENT!$B$7:$FZ$26,MATCH(EZ$20,STUDENT!$B$2:$FZ$2,0),0),0)),0),0)</f>
        <v>0</v>
      </c>
      <c r="M57" s="670"/>
      <c r="N57" s="670"/>
      <c r="O57" s="670">
        <f>IFERROR(IF($F$1&gt;=$F57,(IF($G$1&gt;=100,VLOOKUP($G57,STUDENT!$B$7:$FZ$26,MATCH(FC$20,STUDENT!$B$2:$FZ$2,0),0),0)),0),0)</f>
        <v>0</v>
      </c>
      <c r="P57" s="670"/>
      <c r="Q57" s="670"/>
      <c r="R57" s="670" t="str">
        <f>IFERROR(IF($F$1&gt;=$F57,(IF($G$1&gt;=100,(IF(VLOOKUP($G57,PROFLE!$B$3:$V$22,20,0)=FF$19,$EU$51,"")),"")),""),"")</f>
        <v/>
      </c>
      <c r="S57" s="670"/>
      <c r="T57" s="670"/>
      <c r="U57" s="670" t="str">
        <f>IFERROR(IF($F$1&gt;=$F57,(IF($G$1&gt;=100,(IF(VLOOKUP($G57,PROFLE!$B$3:$V$22,20,0)=FI$19,$EU$51,"")),"")),""),"")</f>
        <v/>
      </c>
      <c r="V57" s="670"/>
      <c r="W57" s="670"/>
      <c r="X57" s="670" t="str">
        <f>IFERROR(IF($F$1&gt;=$F57,(IF($G$1&gt;=100,(IF(VLOOKUP($G57,PROFLE!$B$3:$V$22,20,0)=FL$19,$EU$51,"")),"")),""),"")</f>
        <v/>
      </c>
      <c r="Y57" s="670"/>
      <c r="Z57" s="670"/>
      <c r="AA57" s="670" t="str">
        <f>IFERROR(IF($F$1&gt;=$F57,(IF($G$1&gt;=100,(IF(VLOOKUP($G57,PROFLE!$B$3:$V$22,20,0)=FO$19,$EU$51,"")),"")),""),"")</f>
        <v/>
      </c>
      <c r="AB57" s="670"/>
      <c r="AC57" s="670"/>
      <c r="AD57" s="670" t="str">
        <f>IFERROR(IF($F$1&gt;=$F57,(IF($G$1&gt;=100,(IF(VLOOKUP($G57,PROFLE!$B$3:$V$22,20,0)=FR$19,$EU$51,"")),"")),""),"")</f>
        <v/>
      </c>
      <c r="AE57" s="670"/>
      <c r="AF57" s="670"/>
      <c r="AG57" s="670" t="str">
        <f>IFERROR(IF($F$1&gt;=$F57,(IF($G$1&gt;=100,(IF(VLOOKUP($G57,PROFLE!$B$3:$V$22,20,0)=FU$19,$EU$51,"")),"")),""),"")</f>
        <v/>
      </c>
      <c r="AH57" s="670"/>
      <c r="AI57" s="670"/>
      <c r="AJ57" s="670" t="str">
        <f>IFERROR(IF($F$1&gt;=$F57,(IF($G$1&gt;=100,(IF(VLOOKUP($G57,PROFLE!$B$3:$V$22,20,0)=FX$19,$EU$51,"")),"")),""),"")</f>
        <v/>
      </c>
      <c r="AK57" s="670"/>
      <c r="AL57" s="670"/>
      <c r="AM57" s="670" t="str">
        <f>IFERROR(IF($F$1&gt;=$F57,(IF($G$1&gt;=100,(IF(VLOOKUP($G57,PROFLE!$B$3:$V$22,20,0)=GA$19,$EU$51,"")),"")),""),"")</f>
        <v/>
      </c>
      <c r="AN57" s="670"/>
      <c r="AO57" s="670"/>
      <c r="AP57" s="670" t="str">
        <f>IFERROR(IF($F$1&gt;=$F57,(IF($G$1&gt;=100,(IF(VLOOKUP($G57,PROFLE!$B$3:$V$22,21,0)=GD$19,$EU$51,"")),"")),""),"")</f>
        <v/>
      </c>
      <c r="AQ57" s="670"/>
      <c r="AR57" s="670"/>
      <c r="AS57" s="670" t="str">
        <f>IFERROR(IF($F$1&gt;=$F57,(IF($G$1&gt;=100,(IF(VLOOKUP($G57,PROFLE!$B$3:$V$22,21,0)=GG$19,$EU$51,"")),"")),""),"")</f>
        <v/>
      </c>
      <c r="AT57" s="670"/>
      <c r="AU57" s="670"/>
      <c r="AV57" s="670" t="str">
        <f>IFERROR(IF($F$1&gt;=$F57,(IF($G$1&gt;=100,(IF(VLOOKUP($G57,PROFLE!$B$3:$V$22,21,0)=GJ$19,$EU$51,"")),"")),""),"")</f>
        <v/>
      </c>
      <c r="AW57" s="670"/>
      <c r="AX57" s="670"/>
      <c r="AY57" s="670" t="str">
        <f>IFERROR(IF($F$1&gt;=$F57,(IF($G$1&gt;=100,VLOOKUP($G57,PROFLE!$B$3:$T$22,GM$20,0),"")),""),"")</f>
        <v/>
      </c>
      <c r="AZ57" s="670"/>
      <c r="BA57" s="670"/>
      <c r="BB57" s="670" t="str">
        <f>IFERROR(IF($F$1&gt;=$F57,(IF($G$1&gt;=100,VLOOKUP($G57,PROFLE!$B$3:$T$22,GP$20,0),"")),""),"")</f>
        <v/>
      </c>
      <c r="BC57" s="670"/>
      <c r="BD57" s="670"/>
      <c r="BE57" s="674">
        <f>IFERROR(IF($F$1&gt;=$F57,(IF($G$1&gt;=100,VLOOKUP($G57,STUDENT!$B$7:$FZ$26,MATCH(GS$20,STUDENT!$B$2:$FZ$2,0),0),0)),0),0)</f>
        <v>0</v>
      </c>
      <c r="BF57" s="675"/>
      <c r="BG57" s="675"/>
      <c r="BH57" s="675"/>
      <c r="BI57" s="675"/>
      <c r="BJ57" s="675"/>
      <c r="BK57" s="676"/>
      <c r="BL57" s="670" t="str">
        <f>IFERROR(IF($F$1&gt;=$F57,(IF($G$1&gt;=100,VLOOKUP($G57,PROFLE!$B$3:$T$22,GZ$20,0),"")),""),"")</f>
        <v/>
      </c>
      <c r="BM57" s="670"/>
      <c r="BN57" s="670"/>
      <c r="BO57" s="670" t="str">
        <f>IFERROR(IF($F$1&gt;=$F57,(IF($G$1&gt;=100,VLOOKUP($G57,PROFLE!$B$3:$T$22,HC$20,0),"")),""),"")</f>
        <v/>
      </c>
      <c r="BP57" s="670"/>
      <c r="BQ57" s="670"/>
      <c r="BR57" s="670" t="str">
        <f>IFERROR(IF($F$1&gt;=$F57,(IF($G$1&gt;=100,VLOOKUP($G57,PROFLE!$B$3:$T$22,HF$20,0),"")),""),"")</f>
        <v/>
      </c>
      <c r="BS57" s="670"/>
      <c r="BT57" s="670"/>
      <c r="BU57" s="670">
        <f>IFERROR(IF($F$1&gt;=$F57,(IF($G$1&gt;=100,VLOOKUP($G57,STUDENT!$B$7:$FZ$26,MATCH(HI$20,STUDENT!$B$2:$FZ$2,0),0),0)),0),0)</f>
        <v>0</v>
      </c>
      <c r="BV57" s="670"/>
      <c r="BW57" s="670"/>
      <c r="BX57" s="670" t="str">
        <f>IFERROR(IF($F$1&gt;=$F57,(IF($G$1&gt;=100,VLOOKUP($G57,PROFLE!$B$3:$T$22,HL$20,0),"")),""),"")</f>
        <v/>
      </c>
      <c r="BY57" s="670"/>
      <c r="BZ57" s="271">
        <f t="shared" si="121"/>
        <v>0</v>
      </c>
      <c r="CA57" s="669">
        <f t="shared" si="121"/>
        <v>0</v>
      </c>
      <c r="CB57" s="669"/>
      <c r="CC57" s="669"/>
      <c r="CD57" s="669"/>
      <c r="CE57" s="669"/>
      <c r="CF57" s="670">
        <f>IFERROR(IF($F$1&gt;=$BZ57,(IF($G$1&gt;=100,VLOOKUP($CA57,STUDENT!$B$7:$FZ$26,MATCH(EZ$20,STUDENT!$B$2:$FZ$2,0),0),0)),0),0)</f>
        <v>0</v>
      </c>
      <c r="CG57" s="670"/>
      <c r="CH57" s="670"/>
      <c r="CI57" s="670">
        <f>IFERROR(IF($F$1&gt;=$BZ57,(IF($G$1&gt;=100,VLOOKUP($CA57,STUDENT!$B$7:$FZ$26,MATCH(FC$20,STUDENT!$B$2:$FZ$2,0),0),0)),0),0)</f>
        <v>0</v>
      </c>
      <c r="CJ57" s="670"/>
      <c r="CK57" s="670"/>
      <c r="CL57" s="670" t="str">
        <f>IFERROR(IF($F$1&gt;=$BZ57,(IF($G$1&gt;=100,(IF(VLOOKUP($CA57,PROFLE!$B$3:$V$22,20,0)=FF$19,$EU$51,"")),"")),""),"")</f>
        <v/>
      </c>
      <c r="CM57" s="670"/>
      <c r="CN57" s="670"/>
      <c r="CO57" s="670" t="str">
        <f>IFERROR(IF($F$1&gt;=$BZ57,(IF($G$1&gt;=100,(IF(VLOOKUP($CA57,PROFLE!$B$3:$V$22,20,0)=FI$19,$EU$51,"")),"")),""),"")</f>
        <v/>
      </c>
      <c r="CP57" s="670"/>
      <c r="CQ57" s="670"/>
      <c r="CR57" s="670" t="str">
        <f>IFERROR(IF($F$1&gt;=$BZ57,(IF($G$1&gt;=100,(IF(VLOOKUP($CA57,PROFLE!$B$3:$V$22,20,0)=FL$19,$EU$51,"")),"")),""),"")</f>
        <v/>
      </c>
      <c r="CS57" s="670"/>
      <c r="CT57" s="670"/>
      <c r="CU57" s="670" t="str">
        <f>IFERROR(IF($F$1&gt;=$BZ57,(IF($G$1&gt;=100,(IF(VLOOKUP($CA57,PROFLE!$B$3:$V$22,20,0)=FO$19,$EU$51,"")),"")),""),"")</f>
        <v/>
      </c>
      <c r="CV57" s="670"/>
      <c r="CW57" s="670"/>
      <c r="CX57" s="670" t="str">
        <f>IFERROR(IF($F$1&gt;=$BZ57,(IF($G$1&gt;=100,(IF(VLOOKUP($CA57,PROFLE!$B$3:$V$22,20,0)=FR$19,$EU$51,"")),"")),""),"")</f>
        <v/>
      </c>
      <c r="CY57" s="670"/>
      <c r="CZ57" s="670"/>
      <c r="DA57" s="670" t="str">
        <f>IFERROR(IF($F$1&gt;=$BZ57,(IF($G$1&gt;=100,(IF(VLOOKUP($CA57,PROFLE!$B$3:$V$22,20,0)=FU$19,$EU$51,"")),"")),""),"")</f>
        <v/>
      </c>
      <c r="DB57" s="670"/>
      <c r="DC57" s="670"/>
      <c r="DD57" s="670" t="str">
        <f>IFERROR(IF($F$1&gt;=$BZ57,(IF($G$1&gt;=100,(IF(VLOOKUP($CA57,PROFLE!$B$3:$V$22,20,0)=FX$19,$EU$51,"")),"")),""),"")</f>
        <v/>
      </c>
      <c r="DE57" s="670"/>
      <c r="DF57" s="670"/>
      <c r="DG57" s="670" t="str">
        <f>IFERROR(IF($F$1&gt;=$BZ57,(IF($G$1&gt;=100,(IF(VLOOKUP($CA57,PROFLE!$B$3:$V$22,20,0)=GA$19,$EU$51,"")),"")),""),"")</f>
        <v/>
      </c>
      <c r="DH57" s="670"/>
      <c r="DI57" s="670"/>
      <c r="DJ57" s="670" t="str">
        <f>IFERROR(IF($F$1&gt;=$BZ57,(IF($G$1&gt;=100,(IF(VLOOKUP($CA57,PROFLE!$B$3:$V$22,21,0)=GD$19,$EU$51,"")),"")),""),"")</f>
        <v/>
      </c>
      <c r="DK57" s="670"/>
      <c r="DL57" s="670"/>
      <c r="DM57" s="670" t="str">
        <f>IFERROR(IF($F$1&gt;=$BZ57,(IF($G$1&gt;=100,(IF(VLOOKUP($CA57,PROFLE!$B$3:$V$22,21,0)=GG$19,$EU$51,"")),"")),""),"")</f>
        <v/>
      </c>
      <c r="DN57" s="670"/>
      <c r="DO57" s="670"/>
      <c r="DP57" s="670" t="str">
        <f>IFERROR(IF($F$1&gt;=$BZ57,(IF($G$1&gt;=100,(IF(VLOOKUP($CA57,PROFLE!$B$3:$V$22,21,0)=GJ$19,$EU$51,"")),"")),""),"")</f>
        <v/>
      </c>
      <c r="DQ57" s="670"/>
      <c r="DR57" s="670"/>
      <c r="DS57" s="670" t="str">
        <f>IFERROR(IF($F$1&gt;=$BZ57,(IF($G$1&gt;=100,VLOOKUP($CA57,PROFLE!$B$3:$T$22,GM$20,0),"")),""),"")</f>
        <v/>
      </c>
      <c r="DT57" s="670"/>
      <c r="DU57" s="670"/>
      <c r="DV57" s="670" t="str">
        <f>IFERROR(IF($F$1&gt;=$BZ57,(IF($G$1&gt;=100,VLOOKUP($CA57,PROFLE!$B$3:$T$22,GP$20,0),"")),""),"")</f>
        <v/>
      </c>
      <c r="DW57" s="670"/>
      <c r="DX57" s="670"/>
      <c r="DY57" s="674">
        <f>IFERROR(IF($F$1&gt;=$BZ57,(IF($G$1&gt;=100,VLOOKUP($CA57,STUDENT!$B$7:$FZ$26,MATCH(GS$20,STUDENT!$B$2:$FZ$2,0),0),0)),0),0)</f>
        <v>0</v>
      </c>
      <c r="DZ57" s="675"/>
      <c r="EA57" s="675"/>
      <c r="EB57" s="675"/>
      <c r="EC57" s="675"/>
      <c r="ED57" s="675"/>
      <c r="EE57" s="676"/>
      <c r="EF57" s="670" t="str">
        <f>IFERROR(IF($F$1&gt;=$BZ57,(IF($G$1&gt;=100,VLOOKUP($CA57,PROFLE!$B$3:$T$22,GZ$20,0),"")),""),"")</f>
        <v/>
      </c>
      <c r="EG57" s="670"/>
      <c r="EH57" s="670"/>
      <c r="EI57" s="670" t="str">
        <f>IFERROR(IF($F$1&gt;=$BZ57,(IF($G$1&gt;=100,VLOOKUP($CA57,PROFLE!$B$3:$T$22,HC$20,0),"")),""),"")</f>
        <v/>
      </c>
      <c r="EJ57" s="670"/>
      <c r="EK57" s="670"/>
      <c r="EL57" s="670" t="str">
        <f>IFERROR(IF($F$1&gt;=$BZ57,(IF($G$1&gt;=100,VLOOKUP($CA57,PROFLE!$B$3:$T$22,HF$20,0),"")),""),"")</f>
        <v/>
      </c>
      <c r="EM57" s="670"/>
      <c r="EN57" s="670"/>
      <c r="EO57" s="670">
        <f>IFERROR(IF($F$1&gt;=$BZ57,(IF($G$1&gt;=100,VLOOKUP($CA57,STUDENT!$B$7:$FZ$26,MATCH(HI$20,STUDENT!$B$2:$FZ$2,0),0),0)),0),0)</f>
        <v>0</v>
      </c>
      <c r="EP57" s="670"/>
      <c r="EQ57" s="670"/>
      <c r="ER57" s="670" t="str">
        <f>IFERROR(IF($F$1&gt;=$BZ57,(IF($G$1&gt;=100,VLOOKUP($CA57,PROFLE!$B$3:$T$22,19,0),"")),""),"")</f>
        <v/>
      </c>
      <c r="ES57" s="670"/>
    </row>
    <row r="58" spans="6:151" ht="41.1" customHeight="1">
      <c r="F58" s="271">
        <f t="shared" si="120"/>
        <v>0</v>
      </c>
      <c r="G58" s="669">
        <f t="shared" si="120"/>
        <v>0</v>
      </c>
      <c r="H58" s="669"/>
      <c r="I58" s="669"/>
      <c r="J58" s="669"/>
      <c r="K58" s="669"/>
      <c r="L58" s="670">
        <f>IFERROR(IF($F$1&gt;=$F58,(IF($G$1&gt;=100,VLOOKUP($G58,STUDENT!$B$7:$FZ$26,MATCH(EZ$20,STUDENT!$B$2:$FZ$2,0),0),0)),0),0)</f>
        <v>0</v>
      </c>
      <c r="M58" s="670"/>
      <c r="N58" s="670"/>
      <c r="O58" s="670">
        <f>IFERROR(IF($F$1&gt;=$F58,(IF($G$1&gt;=100,VLOOKUP($G58,STUDENT!$B$7:$FZ$26,MATCH(FC$20,STUDENT!$B$2:$FZ$2,0),0),0)),0),0)</f>
        <v>0</v>
      </c>
      <c r="P58" s="670"/>
      <c r="Q58" s="670"/>
      <c r="R58" s="670" t="str">
        <f>IFERROR(IF($F$1&gt;=$F58,(IF($G$1&gt;=100,(IF(VLOOKUP($G58,PROFLE!$B$3:$V$22,20,0)=FF$19,$EU$51,"")),"")),""),"")</f>
        <v/>
      </c>
      <c r="S58" s="670"/>
      <c r="T58" s="670"/>
      <c r="U58" s="670" t="str">
        <f>IFERROR(IF($F$1&gt;=$F58,(IF($G$1&gt;=100,(IF(VLOOKUP($G58,PROFLE!$B$3:$V$22,20,0)=FI$19,$EU$51,"")),"")),""),"")</f>
        <v/>
      </c>
      <c r="V58" s="670"/>
      <c r="W58" s="670"/>
      <c r="X58" s="670" t="str">
        <f>IFERROR(IF($F$1&gt;=$F58,(IF($G$1&gt;=100,(IF(VLOOKUP($G58,PROFLE!$B$3:$V$22,20,0)=FL$19,$EU$51,"")),"")),""),"")</f>
        <v/>
      </c>
      <c r="Y58" s="670"/>
      <c r="Z58" s="670"/>
      <c r="AA58" s="670" t="str">
        <f>IFERROR(IF($F$1&gt;=$F58,(IF($G$1&gt;=100,(IF(VLOOKUP($G58,PROFLE!$B$3:$V$22,20,0)=FO$19,$EU$51,"")),"")),""),"")</f>
        <v/>
      </c>
      <c r="AB58" s="670"/>
      <c r="AC58" s="670"/>
      <c r="AD58" s="670" t="str">
        <f>IFERROR(IF($F$1&gt;=$F58,(IF($G$1&gt;=100,(IF(VLOOKUP($G58,PROFLE!$B$3:$V$22,20,0)=FR$19,$EU$51,"")),"")),""),"")</f>
        <v/>
      </c>
      <c r="AE58" s="670"/>
      <c r="AF58" s="670"/>
      <c r="AG58" s="670" t="str">
        <f>IFERROR(IF($F$1&gt;=$F58,(IF($G$1&gt;=100,(IF(VLOOKUP($G58,PROFLE!$B$3:$V$22,20,0)=FU$19,$EU$51,"")),"")),""),"")</f>
        <v/>
      </c>
      <c r="AH58" s="670"/>
      <c r="AI58" s="670"/>
      <c r="AJ58" s="670" t="str">
        <f>IFERROR(IF($F$1&gt;=$F58,(IF($G$1&gt;=100,(IF(VLOOKUP($G58,PROFLE!$B$3:$V$22,20,0)=FX$19,$EU$51,"")),"")),""),"")</f>
        <v/>
      </c>
      <c r="AK58" s="670"/>
      <c r="AL58" s="670"/>
      <c r="AM58" s="670" t="str">
        <f>IFERROR(IF($F$1&gt;=$F58,(IF($G$1&gt;=100,(IF(VLOOKUP($G58,PROFLE!$B$3:$V$22,20,0)=GA$19,$EU$51,"")),"")),""),"")</f>
        <v/>
      </c>
      <c r="AN58" s="670"/>
      <c r="AO58" s="670"/>
      <c r="AP58" s="670" t="str">
        <f>IFERROR(IF($F$1&gt;=$F58,(IF($G$1&gt;=100,(IF(VLOOKUP($G58,PROFLE!$B$3:$V$22,21,0)=GD$19,$EU$51,"")),"")),""),"")</f>
        <v/>
      </c>
      <c r="AQ58" s="670"/>
      <c r="AR58" s="670"/>
      <c r="AS58" s="670" t="str">
        <f>IFERROR(IF($F$1&gt;=$F58,(IF($G$1&gt;=100,(IF(VLOOKUP($G58,PROFLE!$B$3:$V$22,21,0)=GG$19,$EU$51,"")),"")),""),"")</f>
        <v/>
      </c>
      <c r="AT58" s="670"/>
      <c r="AU58" s="670"/>
      <c r="AV58" s="670" t="str">
        <f>IFERROR(IF($F$1&gt;=$F58,(IF($G$1&gt;=100,(IF(VLOOKUP($G58,PROFLE!$B$3:$V$22,21,0)=GJ$19,$EU$51,"")),"")),""),"")</f>
        <v/>
      </c>
      <c r="AW58" s="670"/>
      <c r="AX58" s="670"/>
      <c r="AY58" s="670" t="str">
        <f>IFERROR(IF($F$1&gt;=$F58,(IF($G$1&gt;=100,VLOOKUP($G58,PROFLE!$B$3:$T$22,GM$20,0),"")),""),"")</f>
        <v/>
      </c>
      <c r="AZ58" s="670"/>
      <c r="BA58" s="670"/>
      <c r="BB58" s="670" t="str">
        <f>IFERROR(IF($F$1&gt;=$F58,(IF($G$1&gt;=100,VLOOKUP($G58,PROFLE!$B$3:$T$22,GP$20,0),"")),""),"")</f>
        <v/>
      </c>
      <c r="BC58" s="670"/>
      <c r="BD58" s="670"/>
      <c r="BE58" s="674">
        <f>IFERROR(IF($F$1&gt;=$F58,(IF($G$1&gt;=100,VLOOKUP($G58,STUDENT!$B$7:$FZ$26,MATCH(GS$20,STUDENT!$B$2:$FZ$2,0),0),0)),0),0)</f>
        <v>0</v>
      </c>
      <c r="BF58" s="675"/>
      <c r="BG58" s="675"/>
      <c r="BH58" s="675"/>
      <c r="BI58" s="675"/>
      <c r="BJ58" s="675"/>
      <c r="BK58" s="676"/>
      <c r="BL58" s="670" t="str">
        <f>IFERROR(IF($F$1&gt;=$F58,(IF($G$1&gt;=100,VLOOKUP($G58,PROFLE!$B$3:$T$22,GZ$20,0),"")),""),"")</f>
        <v/>
      </c>
      <c r="BM58" s="670"/>
      <c r="BN58" s="670"/>
      <c r="BO58" s="670" t="str">
        <f>IFERROR(IF($F$1&gt;=$F58,(IF($G$1&gt;=100,VLOOKUP($G58,PROFLE!$B$3:$T$22,HC$20,0),"")),""),"")</f>
        <v/>
      </c>
      <c r="BP58" s="670"/>
      <c r="BQ58" s="670"/>
      <c r="BR58" s="670" t="str">
        <f>IFERROR(IF($F$1&gt;=$F58,(IF($G$1&gt;=100,VLOOKUP($G58,PROFLE!$B$3:$T$22,HF$20,0),"")),""),"")</f>
        <v/>
      </c>
      <c r="BS58" s="670"/>
      <c r="BT58" s="670"/>
      <c r="BU58" s="670">
        <f>IFERROR(IF($F$1&gt;=$F58,(IF($G$1&gt;=100,VLOOKUP($G58,STUDENT!$B$7:$FZ$26,MATCH(HI$20,STUDENT!$B$2:$FZ$2,0),0),0)),0),0)</f>
        <v>0</v>
      </c>
      <c r="BV58" s="670"/>
      <c r="BW58" s="670"/>
      <c r="BX58" s="670" t="str">
        <f>IFERROR(IF($F$1&gt;=$F58,(IF($G$1&gt;=100,VLOOKUP($G58,PROFLE!$B$3:$T$22,HL$20,0),"")),""),"")</f>
        <v/>
      </c>
      <c r="BY58" s="670"/>
      <c r="BZ58" s="271">
        <f t="shared" si="121"/>
        <v>0</v>
      </c>
      <c r="CA58" s="669">
        <f t="shared" si="121"/>
        <v>0</v>
      </c>
      <c r="CB58" s="669"/>
      <c r="CC58" s="669"/>
      <c r="CD58" s="669"/>
      <c r="CE58" s="669"/>
      <c r="CF58" s="670">
        <f>IFERROR(IF($F$1&gt;=$BZ58,(IF($G$1&gt;=100,VLOOKUP($CA58,STUDENT!$B$7:$FZ$26,MATCH(EZ$20,STUDENT!$B$2:$FZ$2,0),0),0)),0),0)</f>
        <v>0</v>
      </c>
      <c r="CG58" s="670"/>
      <c r="CH58" s="670"/>
      <c r="CI58" s="670">
        <f>IFERROR(IF($F$1&gt;=$BZ58,(IF($G$1&gt;=100,VLOOKUP($CA58,STUDENT!$B$7:$FZ$26,MATCH(FC$20,STUDENT!$B$2:$FZ$2,0),0),0)),0),0)</f>
        <v>0</v>
      </c>
      <c r="CJ58" s="670"/>
      <c r="CK58" s="670"/>
      <c r="CL58" s="670" t="str">
        <f>IFERROR(IF($F$1&gt;=$BZ58,(IF($G$1&gt;=100,(IF(VLOOKUP($CA58,PROFLE!$B$3:$V$22,20,0)=FF$19,$EU$51,"")),"")),""),"")</f>
        <v/>
      </c>
      <c r="CM58" s="670"/>
      <c r="CN58" s="670"/>
      <c r="CO58" s="670" t="str">
        <f>IFERROR(IF($F$1&gt;=$BZ58,(IF($G$1&gt;=100,(IF(VLOOKUP($CA58,PROFLE!$B$3:$V$22,20,0)=FI$19,$EU$51,"")),"")),""),"")</f>
        <v/>
      </c>
      <c r="CP58" s="670"/>
      <c r="CQ58" s="670"/>
      <c r="CR58" s="670" t="str">
        <f>IFERROR(IF($F$1&gt;=$BZ58,(IF($G$1&gt;=100,(IF(VLOOKUP($CA58,PROFLE!$B$3:$V$22,20,0)=FL$19,$EU$51,"")),"")),""),"")</f>
        <v/>
      </c>
      <c r="CS58" s="670"/>
      <c r="CT58" s="670"/>
      <c r="CU58" s="670" t="str">
        <f>IFERROR(IF($F$1&gt;=$BZ58,(IF($G$1&gt;=100,(IF(VLOOKUP($CA58,PROFLE!$B$3:$V$22,20,0)=FO$19,$EU$51,"")),"")),""),"")</f>
        <v/>
      </c>
      <c r="CV58" s="670"/>
      <c r="CW58" s="670"/>
      <c r="CX58" s="670" t="str">
        <f>IFERROR(IF($F$1&gt;=$BZ58,(IF($G$1&gt;=100,(IF(VLOOKUP($CA58,PROFLE!$B$3:$V$22,20,0)=FR$19,$EU$51,"")),"")),""),"")</f>
        <v/>
      </c>
      <c r="CY58" s="670"/>
      <c r="CZ58" s="670"/>
      <c r="DA58" s="670" t="str">
        <f>IFERROR(IF($F$1&gt;=$BZ58,(IF($G$1&gt;=100,(IF(VLOOKUP($CA58,PROFLE!$B$3:$V$22,20,0)=FU$19,$EU$51,"")),"")),""),"")</f>
        <v/>
      </c>
      <c r="DB58" s="670"/>
      <c r="DC58" s="670"/>
      <c r="DD58" s="670" t="str">
        <f>IFERROR(IF($F$1&gt;=$BZ58,(IF($G$1&gt;=100,(IF(VLOOKUP($CA58,PROFLE!$B$3:$V$22,20,0)=FX$19,$EU$51,"")),"")),""),"")</f>
        <v/>
      </c>
      <c r="DE58" s="670"/>
      <c r="DF58" s="670"/>
      <c r="DG58" s="670" t="str">
        <f>IFERROR(IF($F$1&gt;=$BZ58,(IF($G$1&gt;=100,(IF(VLOOKUP($CA58,PROFLE!$B$3:$V$22,20,0)=GA$19,$EU$51,"")),"")),""),"")</f>
        <v/>
      </c>
      <c r="DH58" s="670"/>
      <c r="DI58" s="670"/>
      <c r="DJ58" s="670" t="str">
        <f>IFERROR(IF($F$1&gt;=$BZ58,(IF($G$1&gt;=100,(IF(VLOOKUP($CA58,PROFLE!$B$3:$V$22,21,0)=GD$19,$EU$51,"")),"")),""),"")</f>
        <v/>
      </c>
      <c r="DK58" s="670"/>
      <c r="DL58" s="670"/>
      <c r="DM58" s="670" t="str">
        <f>IFERROR(IF($F$1&gt;=$BZ58,(IF($G$1&gt;=100,(IF(VLOOKUP($CA58,PROFLE!$B$3:$V$22,21,0)=GG$19,$EU$51,"")),"")),""),"")</f>
        <v/>
      </c>
      <c r="DN58" s="670"/>
      <c r="DO58" s="670"/>
      <c r="DP58" s="670" t="str">
        <f>IFERROR(IF($F$1&gt;=$BZ58,(IF($G$1&gt;=100,(IF(VLOOKUP($CA58,PROFLE!$B$3:$V$22,21,0)=GJ$19,$EU$51,"")),"")),""),"")</f>
        <v/>
      </c>
      <c r="DQ58" s="670"/>
      <c r="DR58" s="670"/>
      <c r="DS58" s="670" t="str">
        <f>IFERROR(IF($F$1&gt;=$BZ58,(IF($G$1&gt;=100,VLOOKUP($CA58,PROFLE!$B$3:$T$22,GM$20,0),"")),""),"")</f>
        <v/>
      </c>
      <c r="DT58" s="670"/>
      <c r="DU58" s="670"/>
      <c r="DV58" s="670" t="str">
        <f>IFERROR(IF($F$1&gt;=$BZ58,(IF($G$1&gt;=100,VLOOKUP($CA58,PROFLE!$B$3:$T$22,GP$20,0),"")),""),"")</f>
        <v/>
      </c>
      <c r="DW58" s="670"/>
      <c r="DX58" s="670"/>
      <c r="DY58" s="674">
        <f>IFERROR(IF($F$1&gt;=$BZ58,(IF($G$1&gt;=100,VLOOKUP($CA58,STUDENT!$B$7:$FZ$26,MATCH(GS$20,STUDENT!$B$2:$FZ$2,0),0),0)),0),0)</f>
        <v>0</v>
      </c>
      <c r="DZ58" s="675"/>
      <c r="EA58" s="675"/>
      <c r="EB58" s="675"/>
      <c r="EC58" s="675"/>
      <c r="ED58" s="675"/>
      <c r="EE58" s="676"/>
      <c r="EF58" s="670" t="str">
        <f>IFERROR(IF($F$1&gt;=$BZ58,(IF($G$1&gt;=100,VLOOKUP($CA58,PROFLE!$B$3:$T$22,GZ$20,0),"")),""),"")</f>
        <v/>
      </c>
      <c r="EG58" s="670"/>
      <c r="EH58" s="670"/>
      <c r="EI58" s="670" t="str">
        <f>IFERROR(IF($F$1&gt;=$BZ58,(IF($G$1&gt;=100,VLOOKUP($CA58,PROFLE!$B$3:$T$22,HC$20,0),"")),""),"")</f>
        <v/>
      </c>
      <c r="EJ58" s="670"/>
      <c r="EK58" s="670"/>
      <c r="EL58" s="670" t="str">
        <f>IFERROR(IF($F$1&gt;=$BZ58,(IF($G$1&gt;=100,VLOOKUP($CA58,PROFLE!$B$3:$T$22,HF$20,0),"")),""),"")</f>
        <v/>
      </c>
      <c r="EM58" s="670"/>
      <c r="EN58" s="670"/>
      <c r="EO58" s="670">
        <f>IFERROR(IF($F$1&gt;=$BZ58,(IF($G$1&gt;=100,VLOOKUP($CA58,STUDENT!$B$7:$FZ$26,MATCH(HI$20,STUDENT!$B$2:$FZ$2,0),0),0)),0),0)</f>
        <v>0</v>
      </c>
      <c r="EP58" s="670"/>
      <c r="EQ58" s="670"/>
      <c r="ER58" s="670" t="str">
        <f>IFERROR(IF($F$1&gt;=$BZ58,(IF($G$1&gt;=100,VLOOKUP($CA58,PROFLE!$B$3:$T$22,19,0),"")),""),"")</f>
        <v/>
      </c>
      <c r="ES58" s="670"/>
    </row>
    <row r="59" spans="6:151" ht="41.1" customHeight="1">
      <c r="F59" s="271">
        <f t="shared" si="120"/>
        <v>0</v>
      </c>
      <c r="G59" s="669">
        <f t="shared" si="120"/>
        <v>0</v>
      </c>
      <c r="H59" s="669"/>
      <c r="I59" s="669"/>
      <c r="J59" s="669"/>
      <c r="K59" s="669"/>
      <c r="L59" s="670">
        <f>IFERROR(IF($F$1&gt;=$F59,(IF($G$1&gt;=100,VLOOKUP($G59,STUDENT!$B$7:$FZ$26,MATCH(EZ$20,STUDENT!$B$2:$FZ$2,0),0),0)),0),0)</f>
        <v>0</v>
      </c>
      <c r="M59" s="670"/>
      <c r="N59" s="670"/>
      <c r="O59" s="670">
        <f>IFERROR(IF($F$1&gt;=$F59,(IF($G$1&gt;=100,VLOOKUP($G59,STUDENT!$B$7:$FZ$26,MATCH(FC$20,STUDENT!$B$2:$FZ$2,0),0),0)),0),0)</f>
        <v>0</v>
      </c>
      <c r="P59" s="670"/>
      <c r="Q59" s="670"/>
      <c r="R59" s="670" t="str">
        <f>IFERROR(IF($F$1&gt;=$F59,(IF($G$1&gt;=100,(IF(VLOOKUP($G59,PROFLE!$B$3:$V$22,20,0)=FF$19,$EU$51,"")),"")),""),"")</f>
        <v/>
      </c>
      <c r="S59" s="670"/>
      <c r="T59" s="670"/>
      <c r="U59" s="670" t="str">
        <f>IFERROR(IF($F$1&gt;=$F59,(IF($G$1&gt;=100,(IF(VLOOKUP($G59,PROFLE!$B$3:$V$22,20,0)=FI$19,$EU$51,"")),"")),""),"")</f>
        <v/>
      </c>
      <c r="V59" s="670"/>
      <c r="W59" s="670"/>
      <c r="X59" s="670" t="str">
        <f>IFERROR(IF($F$1&gt;=$F59,(IF($G$1&gt;=100,(IF(VLOOKUP($G59,PROFLE!$B$3:$V$22,20,0)=FL$19,$EU$51,"")),"")),""),"")</f>
        <v/>
      </c>
      <c r="Y59" s="670"/>
      <c r="Z59" s="670"/>
      <c r="AA59" s="670" t="str">
        <f>IFERROR(IF($F$1&gt;=$F59,(IF($G$1&gt;=100,(IF(VLOOKUP($G59,PROFLE!$B$3:$V$22,20,0)=FO$19,$EU$51,"")),"")),""),"")</f>
        <v/>
      </c>
      <c r="AB59" s="670"/>
      <c r="AC59" s="670"/>
      <c r="AD59" s="670" t="str">
        <f>IFERROR(IF($F$1&gt;=$F59,(IF($G$1&gt;=100,(IF(VLOOKUP($G59,PROFLE!$B$3:$V$22,20,0)=FR$19,$EU$51,"")),"")),""),"")</f>
        <v/>
      </c>
      <c r="AE59" s="670"/>
      <c r="AF59" s="670"/>
      <c r="AG59" s="670" t="str">
        <f>IFERROR(IF($F$1&gt;=$F59,(IF($G$1&gt;=100,(IF(VLOOKUP($G59,PROFLE!$B$3:$V$22,20,0)=FU$19,$EU$51,"")),"")),""),"")</f>
        <v/>
      </c>
      <c r="AH59" s="670"/>
      <c r="AI59" s="670"/>
      <c r="AJ59" s="670" t="str">
        <f>IFERROR(IF($F$1&gt;=$F59,(IF($G$1&gt;=100,(IF(VLOOKUP($G59,PROFLE!$B$3:$V$22,20,0)=FX$19,$EU$51,"")),"")),""),"")</f>
        <v/>
      </c>
      <c r="AK59" s="670"/>
      <c r="AL59" s="670"/>
      <c r="AM59" s="670" t="str">
        <f>IFERROR(IF($F$1&gt;=$F59,(IF($G$1&gt;=100,(IF(VLOOKUP($G59,PROFLE!$B$3:$V$22,20,0)=GA$19,$EU$51,"")),"")),""),"")</f>
        <v/>
      </c>
      <c r="AN59" s="670"/>
      <c r="AO59" s="670"/>
      <c r="AP59" s="670" t="str">
        <f>IFERROR(IF($F$1&gt;=$F59,(IF($G$1&gt;=100,(IF(VLOOKUP($G59,PROFLE!$B$3:$V$22,21,0)=GD$19,$EU$51,"")),"")),""),"")</f>
        <v/>
      </c>
      <c r="AQ59" s="670"/>
      <c r="AR59" s="670"/>
      <c r="AS59" s="670" t="str">
        <f>IFERROR(IF($F$1&gt;=$F59,(IF($G$1&gt;=100,(IF(VLOOKUP($G59,PROFLE!$B$3:$V$22,21,0)=GG$19,$EU$51,"")),"")),""),"")</f>
        <v/>
      </c>
      <c r="AT59" s="670"/>
      <c r="AU59" s="670"/>
      <c r="AV59" s="670" t="str">
        <f>IFERROR(IF($F$1&gt;=$F59,(IF($G$1&gt;=100,(IF(VLOOKUP($G59,PROFLE!$B$3:$V$22,21,0)=GJ$19,$EU$51,"")),"")),""),"")</f>
        <v/>
      </c>
      <c r="AW59" s="670"/>
      <c r="AX59" s="670"/>
      <c r="AY59" s="670" t="str">
        <f>IFERROR(IF($F$1&gt;=$F59,(IF($G$1&gt;=100,VLOOKUP($G59,PROFLE!$B$3:$T$22,GM$20,0),"")),""),"")</f>
        <v/>
      </c>
      <c r="AZ59" s="670"/>
      <c r="BA59" s="670"/>
      <c r="BB59" s="670" t="str">
        <f>IFERROR(IF($F$1&gt;=$F59,(IF($G$1&gt;=100,VLOOKUP($G59,PROFLE!$B$3:$T$22,GP$20,0),"")),""),"")</f>
        <v/>
      </c>
      <c r="BC59" s="670"/>
      <c r="BD59" s="670"/>
      <c r="BE59" s="674">
        <f>IFERROR(IF($F$1&gt;=$F59,(IF($G$1&gt;=100,VLOOKUP($G59,STUDENT!$B$7:$FZ$26,MATCH(GS$20,STUDENT!$B$2:$FZ$2,0),0),0)),0),0)</f>
        <v>0</v>
      </c>
      <c r="BF59" s="675"/>
      <c r="BG59" s="675"/>
      <c r="BH59" s="675"/>
      <c r="BI59" s="675"/>
      <c r="BJ59" s="675"/>
      <c r="BK59" s="676"/>
      <c r="BL59" s="670" t="str">
        <f>IFERROR(IF($F$1&gt;=$F59,(IF($G$1&gt;=100,VLOOKUP($G59,PROFLE!$B$3:$T$22,GZ$20,0),"")),""),"")</f>
        <v/>
      </c>
      <c r="BM59" s="670"/>
      <c r="BN59" s="670"/>
      <c r="BO59" s="670" t="str">
        <f>IFERROR(IF($F$1&gt;=$F59,(IF($G$1&gt;=100,VLOOKUP($G59,PROFLE!$B$3:$T$22,HC$20,0),"")),""),"")</f>
        <v/>
      </c>
      <c r="BP59" s="670"/>
      <c r="BQ59" s="670"/>
      <c r="BR59" s="670" t="str">
        <f>IFERROR(IF($F$1&gt;=$F59,(IF($G$1&gt;=100,VLOOKUP($G59,PROFLE!$B$3:$T$22,HF$20,0),"")),""),"")</f>
        <v/>
      </c>
      <c r="BS59" s="670"/>
      <c r="BT59" s="670"/>
      <c r="BU59" s="670">
        <f>IFERROR(IF($F$1&gt;=$F59,(IF($G$1&gt;=100,VLOOKUP($G59,STUDENT!$B$7:$FZ$26,MATCH(HI$20,STUDENT!$B$2:$FZ$2,0),0),0)),0),0)</f>
        <v>0</v>
      </c>
      <c r="BV59" s="670"/>
      <c r="BW59" s="670"/>
      <c r="BX59" s="670" t="str">
        <f>IFERROR(IF($F$1&gt;=$F59,(IF($G$1&gt;=100,VLOOKUP($G59,PROFLE!$B$3:$T$22,HL$20,0),"")),""),"")</f>
        <v/>
      </c>
      <c r="BY59" s="670"/>
      <c r="BZ59" s="271">
        <f t="shared" si="121"/>
        <v>0</v>
      </c>
      <c r="CA59" s="669">
        <f t="shared" si="121"/>
        <v>0</v>
      </c>
      <c r="CB59" s="669"/>
      <c r="CC59" s="669"/>
      <c r="CD59" s="669"/>
      <c r="CE59" s="669"/>
      <c r="CF59" s="670">
        <f>IFERROR(IF($F$1&gt;=$BZ59,(IF($G$1&gt;=100,VLOOKUP($CA59,STUDENT!$B$7:$FZ$26,MATCH(EZ$20,STUDENT!$B$2:$FZ$2,0),0),0)),0),0)</f>
        <v>0</v>
      </c>
      <c r="CG59" s="670"/>
      <c r="CH59" s="670"/>
      <c r="CI59" s="670">
        <f>IFERROR(IF($F$1&gt;=$BZ59,(IF($G$1&gt;=100,VLOOKUP($CA59,STUDENT!$B$7:$FZ$26,MATCH(FC$20,STUDENT!$B$2:$FZ$2,0),0),0)),0),0)</f>
        <v>0</v>
      </c>
      <c r="CJ59" s="670"/>
      <c r="CK59" s="670"/>
      <c r="CL59" s="670" t="str">
        <f>IFERROR(IF($F$1&gt;=$BZ59,(IF($G$1&gt;=100,(IF(VLOOKUP($CA59,PROFLE!$B$3:$V$22,20,0)=FF$19,$EU$51,"")),"")),""),"")</f>
        <v/>
      </c>
      <c r="CM59" s="670"/>
      <c r="CN59" s="670"/>
      <c r="CO59" s="670" t="str">
        <f>IFERROR(IF($F$1&gt;=$BZ59,(IF($G$1&gt;=100,(IF(VLOOKUP($CA59,PROFLE!$B$3:$V$22,20,0)=FI$19,$EU$51,"")),"")),""),"")</f>
        <v/>
      </c>
      <c r="CP59" s="670"/>
      <c r="CQ59" s="670"/>
      <c r="CR59" s="670" t="str">
        <f>IFERROR(IF($F$1&gt;=$BZ59,(IF($G$1&gt;=100,(IF(VLOOKUP($CA59,PROFLE!$B$3:$V$22,20,0)=FL$19,$EU$51,"")),"")),""),"")</f>
        <v/>
      </c>
      <c r="CS59" s="670"/>
      <c r="CT59" s="670"/>
      <c r="CU59" s="670" t="str">
        <f>IFERROR(IF($F$1&gt;=$BZ59,(IF($G$1&gt;=100,(IF(VLOOKUP($CA59,PROFLE!$B$3:$V$22,20,0)=FO$19,$EU$51,"")),"")),""),"")</f>
        <v/>
      </c>
      <c r="CV59" s="670"/>
      <c r="CW59" s="670"/>
      <c r="CX59" s="670" t="str">
        <f>IFERROR(IF($F$1&gt;=$BZ59,(IF($G$1&gt;=100,(IF(VLOOKUP($CA59,PROFLE!$B$3:$V$22,20,0)=FR$19,$EU$51,"")),"")),""),"")</f>
        <v/>
      </c>
      <c r="CY59" s="670"/>
      <c r="CZ59" s="670"/>
      <c r="DA59" s="670" t="str">
        <f>IFERROR(IF($F$1&gt;=$BZ59,(IF($G$1&gt;=100,(IF(VLOOKUP($CA59,PROFLE!$B$3:$V$22,20,0)=FU$19,$EU$51,"")),"")),""),"")</f>
        <v/>
      </c>
      <c r="DB59" s="670"/>
      <c r="DC59" s="670"/>
      <c r="DD59" s="670" t="str">
        <f>IFERROR(IF($F$1&gt;=$BZ59,(IF($G$1&gt;=100,(IF(VLOOKUP($CA59,PROFLE!$B$3:$V$22,20,0)=FX$19,$EU$51,"")),"")),""),"")</f>
        <v/>
      </c>
      <c r="DE59" s="670"/>
      <c r="DF59" s="670"/>
      <c r="DG59" s="670" t="str">
        <f>IFERROR(IF($F$1&gt;=$BZ59,(IF($G$1&gt;=100,(IF(VLOOKUP($CA59,PROFLE!$B$3:$V$22,20,0)=GA$19,$EU$51,"")),"")),""),"")</f>
        <v/>
      </c>
      <c r="DH59" s="670"/>
      <c r="DI59" s="670"/>
      <c r="DJ59" s="670" t="str">
        <f>IFERROR(IF($F$1&gt;=$BZ59,(IF($G$1&gt;=100,(IF(VLOOKUP($CA59,PROFLE!$B$3:$V$22,21,0)=GD$19,$EU$51,"")),"")),""),"")</f>
        <v/>
      </c>
      <c r="DK59" s="670"/>
      <c r="DL59" s="670"/>
      <c r="DM59" s="670" t="str">
        <f>IFERROR(IF($F$1&gt;=$BZ59,(IF($G$1&gt;=100,(IF(VLOOKUP($CA59,PROFLE!$B$3:$V$22,21,0)=GG$19,$EU$51,"")),"")),""),"")</f>
        <v/>
      </c>
      <c r="DN59" s="670"/>
      <c r="DO59" s="670"/>
      <c r="DP59" s="670" t="str">
        <f>IFERROR(IF($F$1&gt;=$BZ59,(IF($G$1&gt;=100,(IF(VLOOKUP($CA59,PROFLE!$B$3:$V$22,21,0)=GJ$19,$EU$51,"")),"")),""),"")</f>
        <v/>
      </c>
      <c r="DQ59" s="670"/>
      <c r="DR59" s="670"/>
      <c r="DS59" s="670" t="str">
        <f>IFERROR(IF($F$1&gt;=$BZ59,(IF($G$1&gt;=100,VLOOKUP($CA59,PROFLE!$B$3:$T$22,GM$20,0),"")),""),"")</f>
        <v/>
      </c>
      <c r="DT59" s="670"/>
      <c r="DU59" s="670"/>
      <c r="DV59" s="670" t="str">
        <f>IFERROR(IF($F$1&gt;=$BZ59,(IF($G$1&gt;=100,VLOOKUP($CA59,PROFLE!$B$3:$T$22,GP$20,0),"")),""),"")</f>
        <v/>
      </c>
      <c r="DW59" s="670"/>
      <c r="DX59" s="670"/>
      <c r="DY59" s="674">
        <f>IFERROR(IF($F$1&gt;=$BZ59,(IF($G$1&gt;=100,VLOOKUP($CA59,STUDENT!$B$7:$FZ$26,MATCH(GS$20,STUDENT!$B$2:$FZ$2,0),0),0)),0),0)</f>
        <v>0</v>
      </c>
      <c r="DZ59" s="675"/>
      <c r="EA59" s="675"/>
      <c r="EB59" s="675"/>
      <c r="EC59" s="675"/>
      <c r="ED59" s="675"/>
      <c r="EE59" s="676"/>
      <c r="EF59" s="670" t="str">
        <f>IFERROR(IF($F$1&gt;=$BZ59,(IF($G$1&gt;=100,VLOOKUP($CA59,PROFLE!$B$3:$T$22,GZ$20,0),"")),""),"")</f>
        <v/>
      </c>
      <c r="EG59" s="670"/>
      <c r="EH59" s="670"/>
      <c r="EI59" s="670" t="str">
        <f>IFERROR(IF($F$1&gt;=$BZ59,(IF($G$1&gt;=100,VLOOKUP($CA59,PROFLE!$B$3:$T$22,HC$20,0),"")),""),"")</f>
        <v/>
      </c>
      <c r="EJ59" s="670"/>
      <c r="EK59" s="670"/>
      <c r="EL59" s="670" t="str">
        <f>IFERROR(IF($F$1&gt;=$BZ59,(IF($G$1&gt;=100,VLOOKUP($CA59,PROFLE!$B$3:$T$22,HF$20,0),"")),""),"")</f>
        <v/>
      </c>
      <c r="EM59" s="670"/>
      <c r="EN59" s="670"/>
      <c r="EO59" s="670">
        <f>IFERROR(IF($F$1&gt;=$BZ59,(IF($G$1&gt;=100,VLOOKUP($CA59,STUDENT!$B$7:$FZ$26,MATCH(HI$20,STUDENT!$B$2:$FZ$2,0),0),0)),0),0)</f>
        <v>0</v>
      </c>
      <c r="EP59" s="670"/>
      <c r="EQ59" s="670"/>
      <c r="ER59" s="670" t="str">
        <f>IFERROR(IF($F$1&gt;=$BZ59,(IF($G$1&gt;=100,VLOOKUP($CA59,PROFLE!$B$3:$T$22,19,0),"")),""),"")</f>
        <v/>
      </c>
      <c r="ES59" s="670"/>
    </row>
    <row r="60" spans="6:151" ht="41.1" customHeight="1">
      <c r="F60" s="271">
        <f t="shared" si="120"/>
        <v>0</v>
      </c>
      <c r="G60" s="669">
        <f t="shared" si="120"/>
        <v>0</v>
      </c>
      <c r="H60" s="669"/>
      <c r="I60" s="669"/>
      <c r="J60" s="669"/>
      <c r="K60" s="669"/>
      <c r="L60" s="670">
        <f>IFERROR(IF($F$1&gt;=$F60,(IF($G$1&gt;=100,VLOOKUP($G60,STUDENT!$B$7:$FZ$26,MATCH(EZ$20,STUDENT!$B$2:$FZ$2,0),0),0)),0),0)</f>
        <v>0</v>
      </c>
      <c r="M60" s="670"/>
      <c r="N60" s="670"/>
      <c r="O60" s="670">
        <f>IFERROR(IF($F$1&gt;=$F60,(IF($G$1&gt;=100,VLOOKUP($G60,STUDENT!$B$7:$FZ$26,MATCH(FC$20,STUDENT!$B$2:$FZ$2,0),0),0)),0),0)</f>
        <v>0</v>
      </c>
      <c r="P60" s="670"/>
      <c r="Q60" s="670"/>
      <c r="R60" s="670" t="str">
        <f>IFERROR(IF($F$1&gt;=$F60,(IF($G$1&gt;=100,(IF(VLOOKUP($G60,PROFLE!$B$3:$V$22,20,0)=FF$19,$EU$51,"")),"")),""),"")</f>
        <v/>
      </c>
      <c r="S60" s="670"/>
      <c r="T60" s="670"/>
      <c r="U60" s="670" t="str">
        <f>IFERROR(IF($F$1&gt;=$F60,(IF($G$1&gt;=100,(IF(VLOOKUP($G60,PROFLE!$B$3:$V$22,20,0)=FI$19,$EU$51,"")),"")),""),"")</f>
        <v/>
      </c>
      <c r="V60" s="670"/>
      <c r="W60" s="670"/>
      <c r="X60" s="670" t="str">
        <f>IFERROR(IF($F$1&gt;=$F60,(IF($G$1&gt;=100,(IF(VLOOKUP($G60,PROFLE!$B$3:$V$22,20,0)=FL$19,$EU$51,"")),"")),""),"")</f>
        <v/>
      </c>
      <c r="Y60" s="670"/>
      <c r="Z60" s="670"/>
      <c r="AA60" s="670" t="str">
        <f>IFERROR(IF($F$1&gt;=$F60,(IF($G$1&gt;=100,(IF(VLOOKUP($G60,PROFLE!$B$3:$V$22,20,0)=FO$19,$EU$51,"")),"")),""),"")</f>
        <v/>
      </c>
      <c r="AB60" s="670"/>
      <c r="AC60" s="670"/>
      <c r="AD60" s="670" t="str">
        <f>IFERROR(IF($F$1&gt;=$F60,(IF($G$1&gt;=100,(IF(VLOOKUP($G60,PROFLE!$B$3:$V$22,20,0)=FR$19,$EU$51,"")),"")),""),"")</f>
        <v/>
      </c>
      <c r="AE60" s="670"/>
      <c r="AF60" s="670"/>
      <c r="AG60" s="670" t="str">
        <f>IFERROR(IF($F$1&gt;=$F60,(IF($G$1&gt;=100,(IF(VLOOKUP($G60,PROFLE!$B$3:$V$22,20,0)=FU$19,$EU$51,"")),"")),""),"")</f>
        <v/>
      </c>
      <c r="AH60" s="670"/>
      <c r="AI60" s="670"/>
      <c r="AJ60" s="670" t="str">
        <f>IFERROR(IF($F$1&gt;=$F60,(IF($G$1&gt;=100,(IF(VLOOKUP($G60,PROFLE!$B$3:$V$22,20,0)=FX$19,$EU$51,"")),"")),""),"")</f>
        <v/>
      </c>
      <c r="AK60" s="670"/>
      <c r="AL60" s="670"/>
      <c r="AM60" s="670" t="str">
        <f>IFERROR(IF($F$1&gt;=$F60,(IF($G$1&gt;=100,(IF(VLOOKUP($G60,PROFLE!$B$3:$V$22,20,0)=GA$19,$EU$51,"")),"")),""),"")</f>
        <v/>
      </c>
      <c r="AN60" s="670"/>
      <c r="AO60" s="670"/>
      <c r="AP60" s="670" t="str">
        <f>IFERROR(IF($F$1&gt;=$F60,(IF($G$1&gt;=100,(IF(VLOOKUP($G60,PROFLE!$B$3:$V$22,21,0)=GD$19,$EU$51,"")),"")),""),"")</f>
        <v/>
      </c>
      <c r="AQ60" s="670"/>
      <c r="AR60" s="670"/>
      <c r="AS60" s="670" t="str">
        <f>IFERROR(IF($F$1&gt;=$F60,(IF($G$1&gt;=100,(IF(VLOOKUP($G60,PROFLE!$B$3:$V$22,21,0)=GG$19,$EU$51,"")),"")),""),"")</f>
        <v/>
      </c>
      <c r="AT60" s="670"/>
      <c r="AU60" s="670"/>
      <c r="AV60" s="670" t="str">
        <f>IFERROR(IF($F$1&gt;=$F60,(IF($G$1&gt;=100,(IF(VLOOKUP($G60,PROFLE!$B$3:$V$22,21,0)=GJ$19,$EU$51,"")),"")),""),"")</f>
        <v/>
      </c>
      <c r="AW60" s="670"/>
      <c r="AX60" s="670"/>
      <c r="AY60" s="670" t="str">
        <f>IFERROR(IF($F$1&gt;=$F60,(IF($G$1&gt;=100,VLOOKUP($G60,PROFLE!$B$3:$T$22,GM$20,0),"")),""),"")</f>
        <v/>
      </c>
      <c r="AZ60" s="670"/>
      <c r="BA60" s="670"/>
      <c r="BB60" s="670" t="str">
        <f>IFERROR(IF($F$1&gt;=$F60,(IF($G$1&gt;=100,VLOOKUP($G60,PROFLE!$B$3:$T$22,GP$20,0),"")),""),"")</f>
        <v/>
      </c>
      <c r="BC60" s="670"/>
      <c r="BD60" s="670"/>
      <c r="BE60" s="674">
        <f>IFERROR(IF($F$1&gt;=$F60,(IF($G$1&gt;=100,VLOOKUP($G60,STUDENT!$B$7:$FZ$26,MATCH(GS$20,STUDENT!$B$2:$FZ$2,0),0),0)),0),0)</f>
        <v>0</v>
      </c>
      <c r="BF60" s="675"/>
      <c r="BG60" s="675"/>
      <c r="BH60" s="675"/>
      <c r="BI60" s="675"/>
      <c r="BJ60" s="675"/>
      <c r="BK60" s="676"/>
      <c r="BL60" s="670" t="str">
        <f>IFERROR(IF($F$1&gt;=$F60,(IF($G$1&gt;=100,VLOOKUP($G60,PROFLE!$B$3:$T$22,GZ$20,0),"")),""),"")</f>
        <v/>
      </c>
      <c r="BM60" s="670"/>
      <c r="BN60" s="670"/>
      <c r="BO60" s="670" t="str">
        <f>IFERROR(IF($F$1&gt;=$F60,(IF($G$1&gt;=100,VLOOKUP($G60,PROFLE!$B$3:$T$22,HC$20,0),"")),""),"")</f>
        <v/>
      </c>
      <c r="BP60" s="670"/>
      <c r="BQ60" s="670"/>
      <c r="BR60" s="670" t="str">
        <f>IFERROR(IF($F$1&gt;=$F60,(IF($G$1&gt;=100,VLOOKUP($G60,PROFLE!$B$3:$T$22,HF$20,0),"")),""),"")</f>
        <v/>
      </c>
      <c r="BS60" s="670"/>
      <c r="BT60" s="670"/>
      <c r="BU60" s="670">
        <f>IFERROR(IF($F$1&gt;=$F60,(IF($G$1&gt;=100,VLOOKUP($G60,STUDENT!$B$7:$FZ$26,MATCH(HI$20,STUDENT!$B$2:$FZ$2,0),0),0)),0),0)</f>
        <v>0</v>
      </c>
      <c r="BV60" s="670"/>
      <c r="BW60" s="670"/>
      <c r="BX60" s="670" t="str">
        <f>IFERROR(IF($F$1&gt;=$F60,(IF($G$1&gt;=100,VLOOKUP($G60,PROFLE!$B$3:$T$22,HL$20,0),"")),""),"")</f>
        <v/>
      </c>
      <c r="BY60" s="670"/>
      <c r="BZ60" s="271">
        <f t="shared" si="121"/>
        <v>0</v>
      </c>
      <c r="CA60" s="669">
        <f t="shared" si="121"/>
        <v>0</v>
      </c>
      <c r="CB60" s="669"/>
      <c r="CC60" s="669"/>
      <c r="CD60" s="669"/>
      <c r="CE60" s="669"/>
      <c r="CF60" s="670">
        <f>IFERROR(IF($F$1&gt;=$BZ60,(IF($G$1&gt;=100,VLOOKUP($CA60,STUDENT!$B$7:$FZ$26,MATCH(EZ$20,STUDENT!$B$2:$FZ$2,0),0),0)),0),0)</f>
        <v>0</v>
      </c>
      <c r="CG60" s="670"/>
      <c r="CH60" s="670"/>
      <c r="CI60" s="670">
        <f>IFERROR(IF($F$1&gt;=$BZ60,(IF($G$1&gt;=100,VLOOKUP($CA60,STUDENT!$B$7:$FZ$26,MATCH(FC$20,STUDENT!$B$2:$FZ$2,0),0),0)),0),0)</f>
        <v>0</v>
      </c>
      <c r="CJ60" s="670"/>
      <c r="CK60" s="670"/>
      <c r="CL60" s="670" t="str">
        <f>IFERROR(IF($F$1&gt;=$BZ60,(IF($G$1&gt;=100,(IF(VLOOKUP($CA60,PROFLE!$B$3:$V$22,20,0)=FF$19,$EU$51,"")),"")),""),"")</f>
        <v/>
      </c>
      <c r="CM60" s="670"/>
      <c r="CN60" s="670"/>
      <c r="CO60" s="670" t="str">
        <f>IFERROR(IF($F$1&gt;=$BZ60,(IF($G$1&gt;=100,(IF(VLOOKUP($CA60,PROFLE!$B$3:$V$22,20,0)=FI$19,$EU$51,"")),"")),""),"")</f>
        <v/>
      </c>
      <c r="CP60" s="670"/>
      <c r="CQ60" s="670"/>
      <c r="CR60" s="670" t="str">
        <f>IFERROR(IF($F$1&gt;=$BZ60,(IF($G$1&gt;=100,(IF(VLOOKUP($CA60,PROFLE!$B$3:$V$22,20,0)=FL$19,$EU$51,"")),"")),""),"")</f>
        <v/>
      </c>
      <c r="CS60" s="670"/>
      <c r="CT60" s="670"/>
      <c r="CU60" s="670" t="str">
        <f>IFERROR(IF($F$1&gt;=$BZ60,(IF($G$1&gt;=100,(IF(VLOOKUP($CA60,PROFLE!$B$3:$V$22,20,0)=FO$19,$EU$51,"")),"")),""),"")</f>
        <v/>
      </c>
      <c r="CV60" s="670"/>
      <c r="CW60" s="670"/>
      <c r="CX60" s="670" t="str">
        <f>IFERROR(IF($F$1&gt;=$BZ60,(IF($G$1&gt;=100,(IF(VLOOKUP($CA60,PROFLE!$B$3:$V$22,20,0)=FR$19,$EU$51,"")),"")),""),"")</f>
        <v/>
      </c>
      <c r="CY60" s="670"/>
      <c r="CZ60" s="670"/>
      <c r="DA60" s="670" t="str">
        <f>IFERROR(IF($F$1&gt;=$BZ60,(IF($G$1&gt;=100,(IF(VLOOKUP($CA60,PROFLE!$B$3:$V$22,20,0)=FU$19,$EU$51,"")),"")),""),"")</f>
        <v/>
      </c>
      <c r="DB60" s="670"/>
      <c r="DC60" s="670"/>
      <c r="DD60" s="670" t="str">
        <f>IFERROR(IF($F$1&gt;=$BZ60,(IF($G$1&gt;=100,(IF(VLOOKUP($CA60,PROFLE!$B$3:$V$22,20,0)=FX$19,$EU$51,"")),"")),""),"")</f>
        <v/>
      </c>
      <c r="DE60" s="670"/>
      <c r="DF60" s="670"/>
      <c r="DG60" s="670" t="str">
        <f>IFERROR(IF($F$1&gt;=$BZ60,(IF($G$1&gt;=100,(IF(VLOOKUP($CA60,PROFLE!$B$3:$V$22,20,0)=GA$19,$EU$51,"")),"")),""),"")</f>
        <v/>
      </c>
      <c r="DH60" s="670"/>
      <c r="DI60" s="670"/>
      <c r="DJ60" s="670" t="str">
        <f>IFERROR(IF($F$1&gt;=$BZ60,(IF($G$1&gt;=100,(IF(VLOOKUP($CA60,PROFLE!$B$3:$V$22,21,0)=GD$19,$EU$51,"")),"")),""),"")</f>
        <v/>
      </c>
      <c r="DK60" s="670"/>
      <c r="DL60" s="670"/>
      <c r="DM60" s="670" t="str">
        <f>IFERROR(IF($F$1&gt;=$BZ60,(IF($G$1&gt;=100,(IF(VLOOKUP($CA60,PROFLE!$B$3:$V$22,21,0)=GG$19,$EU$51,"")),"")),""),"")</f>
        <v/>
      </c>
      <c r="DN60" s="670"/>
      <c r="DO60" s="670"/>
      <c r="DP60" s="670" t="str">
        <f>IFERROR(IF($F$1&gt;=$BZ60,(IF($G$1&gt;=100,(IF(VLOOKUP($CA60,PROFLE!$B$3:$V$22,21,0)=GJ$19,$EU$51,"")),"")),""),"")</f>
        <v/>
      </c>
      <c r="DQ60" s="670"/>
      <c r="DR60" s="670"/>
      <c r="DS60" s="670" t="str">
        <f>IFERROR(IF($F$1&gt;=$BZ60,(IF($G$1&gt;=100,VLOOKUP($CA60,PROFLE!$B$3:$T$22,GM$20,0),"")),""),"")</f>
        <v/>
      </c>
      <c r="DT60" s="670"/>
      <c r="DU60" s="670"/>
      <c r="DV60" s="670" t="str">
        <f>IFERROR(IF($F$1&gt;=$BZ60,(IF($G$1&gt;=100,VLOOKUP($CA60,PROFLE!$B$3:$T$22,GP$20,0),"")),""),"")</f>
        <v/>
      </c>
      <c r="DW60" s="670"/>
      <c r="DX60" s="670"/>
      <c r="DY60" s="674">
        <f>IFERROR(IF($F$1&gt;=$BZ60,(IF($G$1&gt;=100,VLOOKUP($CA60,STUDENT!$B$7:$FZ$26,MATCH(GS$20,STUDENT!$B$2:$FZ$2,0),0),0)),0),0)</f>
        <v>0</v>
      </c>
      <c r="DZ60" s="675"/>
      <c r="EA60" s="675"/>
      <c r="EB60" s="675"/>
      <c r="EC60" s="675"/>
      <c r="ED60" s="675"/>
      <c r="EE60" s="676"/>
      <c r="EF60" s="670" t="str">
        <f>IFERROR(IF($F$1&gt;=$BZ60,(IF($G$1&gt;=100,VLOOKUP($CA60,PROFLE!$B$3:$T$22,GZ$20,0),"")),""),"")</f>
        <v/>
      </c>
      <c r="EG60" s="670"/>
      <c r="EH60" s="670"/>
      <c r="EI60" s="670" t="str">
        <f>IFERROR(IF($F$1&gt;=$BZ60,(IF($G$1&gt;=100,VLOOKUP($CA60,PROFLE!$B$3:$T$22,HC$20,0),"")),""),"")</f>
        <v/>
      </c>
      <c r="EJ60" s="670"/>
      <c r="EK60" s="670"/>
      <c r="EL60" s="670" t="str">
        <f>IFERROR(IF($F$1&gt;=$BZ60,(IF($G$1&gt;=100,VLOOKUP($CA60,PROFLE!$B$3:$T$22,HF$20,0),"")),""),"")</f>
        <v/>
      </c>
      <c r="EM60" s="670"/>
      <c r="EN60" s="670"/>
      <c r="EO60" s="670">
        <f>IFERROR(IF($F$1&gt;=$BZ60,(IF($G$1&gt;=100,VLOOKUP($CA60,STUDENT!$B$7:$FZ$26,MATCH(HI$20,STUDENT!$B$2:$FZ$2,0),0),0)),0),0)</f>
        <v>0</v>
      </c>
      <c r="EP60" s="670"/>
      <c r="EQ60" s="670"/>
      <c r="ER60" s="670" t="str">
        <f>IFERROR(IF($F$1&gt;=$BZ60,(IF($G$1&gt;=100,VLOOKUP($CA60,PROFLE!$B$3:$T$22,19,0),"")),""),"")</f>
        <v/>
      </c>
      <c r="ES60" s="670"/>
    </row>
    <row r="61" spans="6:151" ht="41.1" customHeight="1">
      <c r="F61" s="671" t="s">
        <v>145</v>
      </c>
      <c r="G61" s="672"/>
      <c r="H61" s="672"/>
      <c r="I61" s="672"/>
      <c r="J61" s="672"/>
      <c r="K61" s="673"/>
      <c r="L61" s="668">
        <f>SUM(L51:N60)</f>
        <v>0</v>
      </c>
      <c r="M61" s="668"/>
      <c r="N61" s="668"/>
      <c r="O61" s="668">
        <f>SUM(O51:Q60)</f>
        <v>0</v>
      </c>
      <c r="P61" s="668"/>
      <c r="Q61" s="668"/>
      <c r="R61" s="668">
        <f>COUNTIF(R51:T60,$EU$51)</f>
        <v>0</v>
      </c>
      <c r="S61" s="668"/>
      <c r="T61" s="668"/>
      <c r="U61" s="668">
        <f t="shared" ref="U61" si="122">COUNTIF(U51:W60,$EU$51)</f>
        <v>0</v>
      </c>
      <c r="V61" s="668"/>
      <c r="W61" s="668"/>
      <c r="X61" s="668">
        <f t="shared" ref="X61" si="123">COUNTIF(X51:Z60,$EU$51)</f>
        <v>0</v>
      </c>
      <c r="Y61" s="668"/>
      <c r="Z61" s="668"/>
      <c r="AA61" s="668">
        <f t="shared" ref="AA61" si="124">COUNTIF(AA51:AC60,$EU$51)</f>
        <v>0</v>
      </c>
      <c r="AB61" s="668"/>
      <c r="AC61" s="668"/>
      <c r="AD61" s="668">
        <f t="shared" ref="AD61" si="125">COUNTIF(AD51:AF60,$EU$51)</f>
        <v>0</v>
      </c>
      <c r="AE61" s="668"/>
      <c r="AF61" s="668"/>
      <c r="AG61" s="668">
        <f t="shared" ref="AG61" si="126">COUNTIF(AG51:AI60,$EU$51)</f>
        <v>0</v>
      </c>
      <c r="AH61" s="668"/>
      <c r="AI61" s="668"/>
      <c r="AJ61" s="668">
        <f t="shared" ref="AJ61" si="127">COUNTIF(AJ51:AL60,$EU$51)</f>
        <v>0</v>
      </c>
      <c r="AK61" s="668"/>
      <c r="AL61" s="668"/>
      <c r="AM61" s="668">
        <f t="shared" ref="AM61" si="128">COUNTIF(AM51:AO60,$EU$51)</f>
        <v>0</v>
      </c>
      <c r="AN61" s="668"/>
      <c r="AO61" s="668"/>
      <c r="AP61" s="668">
        <f t="shared" ref="AP61" si="129">COUNTIF(AP51:AR60,$EU$51)</f>
        <v>0</v>
      </c>
      <c r="AQ61" s="668"/>
      <c r="AR61" s="668"/>
      <c r="AS61" s="668">
        <f t="shared" ref="AS61" si="130">COUNTIF(AS51:AU60,$EU$51)</f>
        <v>0</v>
      </c>
      <c r="AT61" s="668"/>
      <c r="AU61" s="668"/>
      <c r="AV61" s="668">
        <f t="shared" ref="AV61" si="131">COUNTIF(AV51:AX60,$EU$51)</f>
        <v>0</v>
      </c>
      <c r="AW61" s="668"/>
      <c r="AX61" s="668"/>
      <c r="AY61" s="668">
        <f t="shared" ref="AY61" si="132">COUNTIF(AY51:BA60,$EU$51)</f>
        <v>0</v>
      </c>
      <c r="AZ61" s="668"/>
      <c r="BA61" s="668"/>
      <c r="BB61" s="668">
        <f t="shared" ref="BB61" si="133">COUNTIF(BB51:BD60,$EU$51)</f>
        <v>0</v>
      </c>
      <c r="BC61" s="668"/>
      <c r="BD61" s="668"/>
      <c r="BE61" s="668"/>
      <c r="BF61" s="668"/>
      <c r="BG61" s="668"/>
      <c r="BH61" s="668"/>
      <c r="BI61" s="668"/>
      <c r="BJ61" s="668"/>
      <c r="BK61" s="668"/>
      <c r="BL61" s="668">
        <f>COUNTIF(BL51:BN60,$EU$51)</f>
        <v>0</v>
      </c>
      <c r="BM61" s="668"/>
      <c r="BN61" s="668"/>
      <c r="BO61" s="668">
        <f t="shared" ref="BO61" si="134">COUNTIF(BO51:BQ60,$EU$51)</f>
        <v>0</v>
      </c>
      <c r="BP61" s="668"/>
      <c r="BQ61" s="668"/>
      <c r="BR61" s="668">
        <f t="shared" ref="BR61" si="135">COUNTIF(BR51:BT60,$EU$51)</f>
        <v>0</v>
      </c>
      <c r="BS61" s="668"/>
      <c r="BT61" s="668"/>
      <c r="BU61" s="668">
        <f>SUM(BU51:BW60)</f>
        <v>0</v>
      </c>
      <c r="BV61" s="668"/>
      <c r="BW61" s="668"/>
      <c r="BX61" s="668">
        <f>COUNTIF(BX51:BY60,$EU$51)</f>
        <v>0</v>
      </c>
      <c r="BY61" s="668"/>
      <c r="BZ61" s="671" t="s">
        <v>145</v>
      </c>
      <c r="CA61" s="672"/>
      <c r="CB61" s="672"/>
      <c r="CC61" s="672"/>
      <c r="CD61" s="672"/>
      <c r="CE61" s="673"/>
      <c r="CF61" s="668">
        <f>L61+SUM(CF51:CH60)</f>
        <v>0</v>
      </c>
      <c r="CG61" s="668"/>
      <c r="CH61" s="668"/>
      <c r="CI61" s="668">
        <f>O61+SUM(CI51:CK60)</f>
        <v>0</v>
      </c>
      <c r="CJ61" s="668"/>
      <c r="CK61" s="668"/>
      <c r="CL61" s="668">
        <f>R61+COUNTIF(CL51:CN60,$EU$51)</f>
        <v>0</v>
      </c>
      <c r="CM61" s="668"/>
      <c r="CN61" s="668"/>
      <c r="CO61" s="668">
        <f t="shared" ref="CO61" si="136">U61+COUNTIF(CO51:CQ60,$EU$51)</f>
        <v>0</v>
      </c>
      <c r="CP61" s="668"/>
      <c r="CQ61" s="668"/>
      <c r="CR61" s="668">
        <f t="shared" ref="CR61" si="137">X61+COUNTIF(CR51:CT60,$EU$51)</f>
        <v>0</v>
      </c>
      <c r="CS61" s="668"/>
      <c r="CT61" s="668"/>
      <c r="CU61" s="668">
        <f t="shared" ref="CU61" si="138">AA61+COUNTIF(CU51:CW60,$EU$51)</f>
        <v>0</v>
      </c>
      <c r="CV61" s="668"/>
      <c r="CW61" s="668"/>
      <c r="CX61" s="668">
        <f t="shared" ref="CX61" si="139">AD61+COUNTIF(CX51:CZ60,$EU$51)</f>
        <v>0</v>
      </c>
      <c r="CY61" s="668"/>
      <c r="CZ61" s="668"/>
      <c r="DA61" s="668">
        <f t="shared" ref="DA61" si="140">AG61+COUNTIF(DA51:DC60,$EU$51)</f>
        <v>0</v>
      </c>
      <c r="DB61" s="668"/>
      <c r="DC61" s="668"/>
      <c r="DD61" s="668">
        <f t="shared" ref="DD61" si="141">AJ61+COUNTIF(DD51:DF60,$EU$51)</f>
        <v>0</v>
      </c>
      <c r="DE61" s="668"/>
      <c r="DF61" s="668"/>
      <c r="DG61" s="668">
        <f t="shared" ref="DG61" si="142">AM61+COUNTIF(DG51:DI60,$EU$51)</f>
        <v>0</v>
      </c>
      <c r="DH61" s="668"/>
      <c r="DI61" s="668"/>
      <c r="DJ61" s="668">
        <f t="shared" ref="DJ61" si="143">AP61+COUNTIF(DJ51:DL60,$EU$51)</f>
        <v>0</v>
      </c>
      <c r="DK61" s="668"/>
      <c r="DL61" s="668"/>
      <c r="DM61" s="668">
        <f t="shared" ref="DM61" si="144">AS61+COUNTIF(DM51:DO60,$EU$51)</f>
        <v>0</v>
      </c>
      <c r="DN61" s="668"/>
      <c r="DO61" s="668"/>
      <c r="DP61" s="668">
        <f t="shared" ref="DP61" si="145">AV61+COUNTIF(DP51:DR60,$EU$51)</f>
        <v>0</v>
      </c>
      <c r="DQ61" s="668"/>
      <c r="DR61" s="668"/>
      <c r="DS61" s="668">
        <f t="shared" ref="DS61" si="146">AY61+COUNTIF(DS51:DU60,$EU$51)</f>
        <v>0</v>
      </c>
      <c r="DT61" s="668"/>
      <c r="DU61" s="668"/>
      <c r="DV61" s="668">
        <f t="shared" ref="DV61" si="147">BB61+COUNTIF(DV51:DX60,$EU$51)</f>
        <v>0</v>
      </c>
      <c r="DW61" s="668"/>
      <c r="DX61" s="668"/>
      <c r="DY61" s="668"/>
      <c r="DZ61" s="668"/>
      <c r="EA61" s="668"/>
      <c r="EB61" s="668"/>
      <c r="EC61" s="668"/>
      <c r="ED61" s="668"/>
      <c r="EE61" s="668"/>
      <c r="EF61" s="668">
        <f t="shared" ref="EF61" si="148">BL61+COUNTIF(EF51:EH60,$EU$51)</f>
        <v>0</v>
      </c>
      <c r="EG61" s="668"/>
      <c r="EH61" s="668"/>
      <c r="EI61" s="668">
        <f t="shared" ref="EI61" si="149">BO61+COUNTIF(EI51:EK60,$EU$51)</f>
        <v>0</v>
      </c>
      <c r="EJ61" s="668"/>
      <c r="EK61" s="668"/>
      <c r="EL61" s="668">
        <f t="shared" ref="EL61" si="150">BR61+COUNTIF(EL51:EN60,$EU$51)</f>
        <v>0</v>
      </c>
      <c r="EM61" s="668"/>
      <c r="EN61" s="668"/>
      <c r="EO61" s="668">
        <f>BU61+SUM(EO51:EQ60)</f>
        <v>0</v>
      </c>
      <c r="EP61" s="668"/>
      <c r="EQ61" s="668"/>
      <c r="ER61" s="668">
        <f>BX61+COUNTIF(ER51:ES60,$EU$51)</f>
        <v>0</v>
      </c>
      <c r="ES61" s="668"/>
    </row>
    <row r="62" spans="6:151" ht="16.5" customHeight="1">
      <c r="F62" s="648" t="s">
        <v>147</v>
      </c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  <c r="BS62" s="648"/>
      <c r="BT62" s="648"/>
      <c r="BU62" s="648"/>
      <c r="BV62" s="648"/>
      <c r="BW62" s="648"/>
      <c r="BX62" s="648"/>
      <c r="BY62" s="648"/>
      <c r="BZ62" s="648" t="s">
        <v>147</v>
      </c>
      <c r="CA62" s="648"/>
      <c r="CB62" s="648"/>
      <c r="CC62" s="648"/>
      <c r="CD62" s="648"/>
      <c r="CE62" s="648"/>
      <c r="CF62" s="648"/>
      <c r="CG62" s="648"/>
      <c r="CH62" s="648"/>
      <c r="CI62" s="648"/>
      <c r="CJ62" s="648"/>
      <c r="CK62" s="648"/>
      <c r="CL62" s="648"/>
      <c r="CM62" s="648"/>
      <c r="CN62" s="648"/>
      <c r="CO62" s="648"/>
      <c r="CP62" s="648"/>
      <c r="CQ62" s="648"/>
      <c r="CR62" s="648"/>
      <c r="CS62" s="648"/>
      <c r="CT62" s="648"/>
      <c r="CU62" s="648"/>
      <c r="CV62" s="648"/>
      <c r="CW62" s="648"/>
      <c r="CX62" s="648"/>
      <c r="CY62" s="648"/>
      <c r="CZ62" s="648"/>
      <c r="DA62" s="648"/>
      <c r="DB62" s="648"/>
      <c r="DC62" s="648"/>
      <c r="DD62" s="648"/>
      <c r="DE62" s="648"/>
      <c r="DF62" s="648"/>
      <c r="DG62" s="648"/>
      <c r="DH62" s="648"/>
      <c r="DI62" s="648"/>
      <c r="DJ62" s="648"/>
      <c r="DK62" s="648"/>
      <c r="DL62" s="648"/>
      <c r="DM62" s="648"/>
      <c r="DN62" s="648"/>
      <c r="DO62" s="648"/>
      <c r="DP62" s="648"/>
      <c r="DQ62" s="648"/>
      <c r="DR62" s="648"/>
      <c r="DS62" s="648"/>
      <c r="DT62" s="648"/>
      <c r="DU62" s="648"/>
      <c r="DV62" s="648"/>
      <c r="DW62" s="648"/>
      <c r="DX62" s="648"/>
      <c r="DY62" s="648"/>
      <c r="DZ62" s="648"/>
      <c r="EA62" s="648"/>
      <c r="EB62" s="648"/>
      <c r="EC62" s="648"/>
      <c r="ED62" s="648"/>
      <c r="EE62" s="648"/>
      <c r="EF62" s="648"/>
      <c r="EG62" s="648"/>
      <c r="EH62" s="648"/>
      <c r="EI62" s="648"/>
      <c r="EJ62" s="648"/>
      <c r="EK62" s="648"/>
      <c r="EL62" s="648"/>
      <c r="EM62" s="648"/>
      <c r="EN62" s="648"/>
      <c r="EO62" s="648"/>
      <c r="EP62" s="648"/>
      <c r="EQ62" s="648"/>
      <c r="ER62" s="648"/>
      <c r="ES62" s="648"/>
    </row>
    <row r="63" spans="6:151" ht="24.95" customHeight="1">
      <c r="F63" s="265"/>
      <c r="G63" s="646"/>
      <c r="H63" s="646"/>
      <c r="I63" s="646"/>
      <c r="J63" s="646"/>
      <c r="K63" s="646"/>
      <c r="L63" s="646"/>
      <c r="M63" s="646"/>
      <c r="N63" s="646"/>
      <c r="O63" s="646"/>
      <c r="P63" s="646"/>
      <c r="Q63" s="646"/>
      <c r="R63" s="646"/>
      <c r="S63" s="646"/>
      <c r="T63" s="646"/>
      <c r="U63" s="646"/>
      <c r="V63" s="646"/>
      <c r="W63" s="646"/>
      <c r="X63" s="646"/>
      <c r="Y63" s="646"/>
      <c r="Z63" s="646"/>
      <c r="AA63" s="646"/>
      <c r="AB63" s="646"/>
      <c r="AC63" s="646"/>
      <c r="AD63" s="646"/>
      <c r="AE63" s="646"/>
      <c r="AF63" s="646"/>
      <c r="AG63" s="646"/>
      <c r="AH63" s="646"/>
      <c r="AI63" s="646"/>
      <c r="AJ63" s="646"/>
      <c r="AK63" s="646"/>
      <c r="AL63" s="646"/>
      <c r="AM63" s="646"/>
      <c r="AN63" s="646"/>
      <c r="AO63" s="646"/>
      <c r="AP63" s="646"/>
      <c r="AQ63" s="646"/>
      <c r="AR63" s="646"/>
      <c r="AS63" s="646"/>
      <c r="AT63" s="646"/>
      <c r="AU63" s="646"/>
      <c r="AV63" s="646"/>
      <c r="AW63" s="646"/>
      <c r="AX63" s="646"/>
      <c r="AY63" s="646"/>
      <c r="AZ63" s="646"/>
      <c r="BA63" s="646"/>
      <c r="BB63" s="646"/>
      <c r="BC63" s="646"/>
      <c r="BD63" s="646"/>
      <c r="BE63" s="646"/>
      <c r="BF63" s="646"/>
      <c r="BG63" s="646"/>
      <c r="BH63" s="646"/>
      <c r="BI63" s="646"/>
      <c r="BJ63" s="646"/>
      <c r="BK63" s="646"/>
      <c r="BL63" s="646"/>
      <c r="BM63" s="646"/>
      <c r="BN63" s="646"/>
      <c r="BO63" s="646"/>
      <c r="BP63" s="646"/>
      <c r="BQ63" s="646"/>
      <c r="BR63" s="646"/>
      <c r="BS63" s="646"/>
      <c r="BT63" s="646"/>
      <c r="BU63" s="646"/>
      <c r="BV63" s="646"/>
      <c r="BW63" s="646"/>
      <c r="BX63" s="265"/>
      <c r="BY63" s="265"/>
      <c r="BZ63" s="265"/>
      <c r="CA63" s="646"/>
      <c r="CB63" s="646"/>
      <c r="CC63" s="646"/>
      <c r="CD63" s="646"/>
      <c r="CE63" s="646"/>
      <c r="CF63" s="646"/>
      <c r="CG63" s="646"/>
      <c r="CH63" s="646"/>
      <c r="CI63" s="646"/>
      <c r="CJ63" s="646"/>
      <c r="CK63" s="646"/>
      <c r="CL63" s="646"/>
      <c r="CM63" s="646"/>
      <c r="CN63" s="646"/>
      <c r="CO63" s="646"/>
      <c r="CP63" s="646"/>
      <c r="CQ63" s="646"/>
      <c r="CR63" s="646"/>
      <c r="CS63" s="646"/>
      <c r="CT63" s="646"/>
      <c r="CU63" s="646"/>
      <c r="CV63" s="646"/>
      <c r="CW63" s="646"/>
      <c r="CX63" s="646"/>
      <c r="CY63" s="646"/>
      <c r="CZ63" s="646"/>
      <c r="DA63" s="646"/>
      <c r="DB63" s="646"/>
      <c r="DC63" s="646"/>
      <c r="DD63" s="646"/>
      <c r="DE63" s="646"/>
      <c r="DF63" s="646"/>
      <c r="DG63" s="646"/>
      <c r="DH63" s="646"/>
      <c r="DI63" s="646"/>
      <c r="DJ63" s="646"/>
      <c r="DK63" s="646"/>
      <c r="DL63" s="646"/>
      <c r="DM63" s="646"/>
      <c r="DN63" s="646"/>
      <c r="DO63" s="646"/>
      <c r="DP63" s="646"/>
      <c r="DQ63" s="646"/>
      <c r="DR63" s="646"/>
      <c r="DS63" s="646"/>
      <c r="DT63" s="646"/>
      <c r="DU63" s="646"/>
      <c r="DV63" s="646"/>
      <c r="DW63" s="646"/>
      <c r="DX63" s="646"/>
      <c r="DY63" s="646"/>
      <c r="DZ63" s="646"/>
      <c r="EA63" s="646"/>
      <c r="EB63" s="646"/>
      <c r="EC63" s="646"/>
      <c r="ED63" s="646"/>
      <c r="EE63" s="646"/>
      <c r="EF63" s="646"/>
      <c r="EG63" s="646"/>
      <c r="EH63" s="646"/>
      <c r="EI63" s="646"/>
      <c r="EJ63" s="646"/>
      <c r="EK63" s="646"/>
      <c r="EL63" s="646"/>
      <c r="EM63" s="646"/>
      <c r="EN63" s="646"/>
      <c r="EO63" s="646"/>
      <c r="EP63" s="646"/>
      <c r="EQ63" s="646"/>
      <c r="ER63" s="265"/>
      <c r="ES63" s="265"/>
    </row>
    <row r="64" spans="6:151" ht="24.95" customHeight="1">
      <c r="F64" s="265"/>
      <c r="G64" s="646"/>
      <c r="H64" s="646"/>
      <c r="I64" s="646"/>
      <c r="J64" s="646"/>
      <c r="K64" s="646"/>
      <c r="L64" s="646"/>
      <c r="M64" s="646"/>
      <c r="N64" s="646"/>
      <c r="O64" s="646"/>
      <c r="P64" s="646"/>
      <c r="Q64" s="646"/>
      <c r="R64" s="646"/>
      <c r="S64" s="646"/>
      <c r="T64" s="646"/>
      <c r="U64" s="646"/>
      <c r="V64" s="646"/>
      <c r="W64" s="646"/>
      <c r="X64" s="646"/>
      <c r="Y64" s="646"/>
      <c r="Z64" s="646"/>
      <c r="AA64" s="646"/>
      <c r="AB64" s="646"/>
      <c r="AC64" s="646"/>
      <c r="AD64" s="646"/>
      <c r="AE64" s="646"/>
      <c r="AF64" s="646"/>
      <c r="AG64" s="646"/>
      <c r="AH64" s="646"/>
      <c r="AI64" s="646"/>
      <c r="AJ64" s="646"/>
      <c r="AK64" s="646"/>
      <c r="AL64" s="646"/>
      <c r="AM64" s="646"/>
      <c r="AN64" s="646"/>
      <c r="AO64" s="646"/>
      <c r="AP64" s="646"/>
      <c r="AQ64" s="646"/>
      <c r="AR64" s="646"/>
      <c r="AS64" s="646"/>
      <c r="AT64" s="646"/>
      <c r="AU64" s="646"/>
      <c r="AV64" s="646"/>
      <c r="AW64" s="646"/>
      <c r="AX64" s="646"/>
      <c r="AY64" s="646"/>
      <c r="AZ64" s="646"/>
      <c r="BA64" s="646"/>
      <c r="BB64" s="646"/>
      <c r="BC64" s="646"/>
      <c r="BD64" s="646"/>
      <c r="BE64" s="646"/>
      <c r="BF64" s="646"/>
      <c r="BG64" s="646"/>
      <c r="BH64" s="646"/>
      <c r="BI64" s="646"/>
      <c r="BJ64" s="646"/>
      <c r="BK64" s="646"/>
      <c r="BL64" s="647" t="s">
        <v>146</v>
      </c>
      <c r="BM64" s="647"/>
      <c r="BN64" s="647"/>
      <c r="BO64" s="647"/>
      <c r="BP64" s="647"/>
      <c r="BQ64" s="647"/>
      <c r="BR64" s="647"/>
      <c r="BS64" s="647"/>
      <c r="BT64" s="647"/>
      <c r="BU64" s="647"/>
      <c r="BV64" s="647"/>
      <c r="BW64" s="647"/>
      <c r="BX64" s="647"/>
      <c r="BY64" s="647"/>
      <c r="BZ64" s="265"/>
      <c r="CA64" s="646"/>
      <c r="CB64" s="646"/>
      <c r="CC64" s="646"/>
      <c r="CD64" s="646"/>
      <c r="CE64" s="646"/>
      <c r="CF64" s="646"/>
      <c r="CG64" s="646"/>
      <c r="CH64" s="646"/>
      <c r="CI64" s="646"/>
      <c r="CJ64" s="646"/>
      <c r="CK64" s="646"/>
      <c r="CL64" s="646"/>
      <c r="CM64" s="646"/>
      <c r="CN64" s="646"/>
      <c r="CO64" s="646"/>
      <c r="CP64" s="646"/>
      <c r="CQ64" s="646"/>
      <c r="CR64" s="646"/>
      <c r="CS64" s="646"/>
      <c r="CT64" s="646"/>
      <c r="CU64" s="646"/>
      <c r="CV64" s="646"/>
      <c r="CW64" s="646"/>
      <c r="CX64" s="646"/>
      <c r="CY64" s="646"/>
      <c r="CZ64" s="646"/>
      <c r="DA64" s="646"/>
      <c r="DB64" s="646"/>
      <c r="DC64" s="646"/>
      <c r="DD64" s="646"/>
      <c r="DE64" s="646"/>
      <c r="DF64" s="646"/>
      <c r="DG64" s="646"/>
      <c r="DH64" s="646"/>
      <c r="DI64" s="646"/>
      <c r="DJ64" s="646"/>
      <c r="DK64" s="646"/>
      <c r="DL64" s="646"/>
      <c r="DM64" s="646"/>
      <c r="DN64" s="646"/>
      <c r="DO64" s="646"/>
      <c r="DP64" s="646"/>
      <c r="DQ64" s="646"/>
      <c r="DR64" s="646"/>
      <c r="DS64" s="646"/>
      <c r="DT64" s="646"/>
      <c r="DU64" s="646"/>
      <c r="DV64" s="646"/>
      <c r="DW64" s="646"/>
      <c r="DX64" s="646"/>
      <c r="DY64" s="646"/>
      <c r="DZ64" s="646"/>
      <c r="EA64" s="646"/>
      <c r="EB64" s="646"/>
      <c r="EC64" s="646"/>
      <c r="ED64" s="646"/>
      <c r="EE64" s="646"/>
      <c r="EF64" s="647" t="s">
        <v>146</v>
      </c>
      <c r="EG64" s="647"/>
      <c r="EH64" s="647"/>
      <c r="EI64" s="647"/>
      <c r="EJ64" s="647"/>
      <c r="EK64" s="647"/>
      <c r="EL64" s="647"/>
      <c r="EM64" s="647"/>
      <c r="EN64" s="647"/>
      <c r="EO64" s="647"/>
      <c r="EP64" s="647"/>
      <c r="EQ64" s="647"/>
      <c r="ER64" s="647"/>
      <c r="ES64" s="647"/>
    </row>
    <row r="65" spans="6:149" ht="15.75">
      <c r="F65" s="660" t="s">
        <v>111</v>
      </c>
      <c r="G65" s="660"/>
      <c r="H65" s="660"/>
      <c r="I65" s="660"/>
      <c r="J65" s="660"/>
      <c r="K65" s="660"/>
      <c r="L65" s="660"/>
      <c r="M65" s="660"/>
      <c r="N65" s="660"/>
      <c r="O65" s="660"/>
      <c r="P65" s="660"/>
      <c r="Q65" s="660"/>
      <c r="R65" s="660"/>
      <c r="S65" s="660"/>
      <c r="T65" s="660"/>
      <c r="U65" s="660"/>
      <c r="V65" s="660"/>
      <c r="W65" s="660"/>
      <c r="X65" s="660"/>
      <c r="Y65" s="660"/>
      <c r="Z65" s="660"/>
      <c r="AA65" s="660"/>
      <c r="AB65" s="660"/>
      <c r="AC65" s="660"/>
      <c r="AD65" s="660"/>
      <c r="AE65" s="660"/>
      <c r="AF65" s="660"/>
      <c r="AG65" s="660"/>
      <c r="AH65" s="660"/>
      <c r="AI65" s="660"/>
      <c r="AJ65" s="660"/>
      <c r="AK65" s="660"/>
      <c r="AL65" s="660"/>
      <c r="AM65" s="660"/>
      <c r="AN65" s="660"/>
      <c r="AO65" s="660"/>
      <c r="AP65" s="660"/>
      <c r="AQ65" s="660"/>
      <c r="AR65" s="660"/>
      <c r="AS65" s="660"/>
      <c r="AT65" s="660"/>
      <c r="AU65" s="660"/>
      <c r="AV65" s="660"/>
      <c r="AW65" s="660"/>
      <c r="AX65" s="660"/>
      <c r="AY65" s="660"/>
      <c r="AZ65" s="660"/>
      <c r="BA65" s="660"/>
      <c r="BB65" s="660"/>
      <c r="BC65" s="660"/>
      <c r="BD65" s="660"/>
      <c r="BE65" s="660"/>
      <c r="BF65" s="660"/>
      <c r="BG65" s="660"/>
      <c r="BH65" s="660"/>
      <c r="BI65" s="660"/>
      <c r="BJ65" s="660"/>
      <c r="BK65" s="660"/>
      <c r="BL65" s="660"/>
      <c r="BM65" s="660"/>
      <c r="BN65" s="660"/>
      <c r="BO65" s="660"/>
      <c r="BP65" s="660"/>
      <c r="BQ65" s="660"/>
      <c r="BR65" s="660"/>
      <c r="BS65" s="660"/>
      <c r="BT65" s="660"/>
      <c r="BU65" s="660"/>
      <c r="BV65" s="660"/>
      <c r="BW65" s="660"/>
      <c r="BX65" s="660"/>
      <c r="BY65" s="660"/>
      <c r="BZ65" s="660" t="s">
        <v>111</v>
      </c>
      <c r="CA65" s="660"/>
      <c r="CB65" s="660"/>
      <c r="CC65" s="660"/>
      <c r="CD65" s="660"/>
      <c r="CE65" s="660"/>
      <c r="CF65" s="660"/>
      <c r="CG65" s="660"/>
      <c r="CH65" s="660"/>
      <c r="CI65" s="660"/>
      <c r="CJ65" s="660"/>
      <c r="CK65" s="660"/>
      <c r="CL65" s="660"/>
      <c r="CM65" s="660"/>
      <c r="CN65" s="660"/>
      <c r="CO65" s="660"/>
      <c r="CP65" s="660"/>
      <c r="CQ65" s="660"/>
      <c r="CR65" s="660"/>
      <c r="CS65" s="660"/>
      <c r="CT65" s="660"/>
      <c r="CU65" s="660"/>
      <c r="CV65" s="660"/>
      <c r="CW65" s="660"/>
      <c r="CX65" s="660"/>
      <c r="CY65" s="660"/>
      <c r="CZ65" s="660"/>
      <c r="DA65" s="660"/>
      <c r="DB65" s="660"/>
      <c r="DC65" s="660"/>
      <c r="DD65" s="660"/>
      <c r="DE65" s="660"/>
      <c r="DF65" s="660"/>
      <c r="DG65" s="660"/>
      <c r="DH65" s="660"/>
      <c r="DI65" s="660"/>
      <c r="DJ65" s="660"/>
      <c r="DK65" s="660"/>
      <c r="DL65" s="660"/>
      <c r="DM65" s="660"/>
      <c r="DN65" s="660"/>
      <c r="DO65" s="660"/>
      <c r="DP65" s="660"/>
      <c r="DQ65" s="660"/>
      <c r="DR65" s="660"/>
      <c r="DS65" s="660"/>
      <c r="DT65" s="660"/>
      <c r="DU65" s="660"/>
      <c r="DV65" s="660"/>
      <c r="DW65" s="660"/>
      <c r="DX65" s="660"/>
      <c r="DY65" s="660"/>
      <c r="DZ65" s="660"/>
      <c r="EA65" s="660"/>
      <c r="EB65" s="660"/>
      <c r="EC65" s="660"/>
      <c r="ED65" s="660"/>
      <c r="EE65" s="660"/>
      <c r="EF65" s="660"/>
      <c r="EG65" s="660"/>
      <c r="EH65" s="660"/>
      <c r="EI65" s="660"/>
      <c r="EJ65" s="660"/>
      <c r="EK65" s="660"/>
      <c r="EL65" s="660"/>
      <c r="EM65" s="660"/>
      <c r="EN65" s="660"/>
      <c r="EO65" s="660"/>
      <c r="EP65" s="660"/>
      <c r="EQ65" s="660"/>
      <c r="ER65" s="660"/>
      <c r="ES65" s="660"/>
    </row>
    <row r="66" spans="6:149" ht="26.25">
      <c r="F66" s="661" t="str">
        <f>SCHOOL!$D$2</f>
        <v>कार्यालय पंचायत प्रारम्भिक शिक्षा अधिकारी लवेरा कलां</v>
      </c>
      <c r="G66" s="661"/>
      <c r="H66" s="661"/>
      <c r="I66" s="661"/>
      <c r="J66" s="661"/>
      <c r="K66" s="661"/>
      <c r="L66" s="661"/>
      <c r="M66" s="661"/>
      <c r="N66" s="661"/>
      <c r="O66" s="661"/>
      <c r="P66" s="661"/>
      <c r="Q66" s="661"/>
      <c r="R66" s="661"/>
      <c r="S66" s="661"/>
      <c r="T66" s="661"/>
      <c r="U66" s="661"/>
      <c r="V66" s="661"/>
      <c r="W66" s="661"/>
      <c r="X66" s="661"/>
      <c r="Y66" s="661"/>
      <c r="Z66" s="661"/>
      <c r="AA66" s="661"/>
      <c r="AB66" s="661"/>
      <c r="AC66" s="661"/>
      <c r="AD66" s="661"/>
      <c r="AE66" s="661"/>
      <c r="AF66" s="661"/>
      <c r="AG66" s="661"/>
      <c r="AH66" s="661"/>
      <c r="AI66" s="661"/>
      <c r="AJ66" s="661"/>
      <c r="AK66" s="661"/>
      <c r="AL66" s="661"/>
      <c r="AM66" s="661"/>
      <c r="AN66" s="661"/>
      <c r="AO66" s="661"/>
      <c r="AP66" s="661"/>
      <c r="AQ66" s="661"/>
      <c r="AR66" s="661"/>
      <c r="AS66" s="661"/>
      <c r="AT66" s="661"/>
      <c r="AU66" s="661"/>
      <c r="AV66" s="661"/>
      <c r="AW66" s="661"/>
      <c r="AX66" s="661"/>
      <c r="AY66" s="661"/>
      <c r="AZ66" s="661"/>
      <c r="BA66" s="661"/>
      <c r="BB66" s="661"/>
      <c r="BC66" s="661"/>
      <c r="BD66" s="661"/>
      <c r="BE66" s="661"/>
      <c r="BF66" s="661"/>
      <c r="BG66" s="661"/>
      <c r="BH66" s="661"/>
      <c r="BI66" s="661"/>
      <c r="BJ66" s="661"/>
      <c r="BK66" s="661"/>
      <c r="BL66" s="661"/>
      <c r="BM66" s="661"/>
      <c r="BN66" s="661"/>
      <c r="BO66" s="661"/>
      <c r="BP66" s="661"/>
      <c r="BQ66" s="661"/>
      <c r="BR66" s="661"/>
      <c r="BS66" s="661"/>
      <c r="BT66" s="661"/>
      <c r="BU66" s="661"/>
      <c r="BV66" s="661"/>
      <c r="BW66" s="661"/>
      <c r="BX66" s="661"/>
      <c r="BY66" s="661"/>
      <c r="BZ66" s="661" t="str">
        <f>SCHOOL!$D$2</f>
        <v>कार्यालय पंचायत प्रारम्भिक शिक्षा अधिकारी लवेरा कलां</v>
      </c>
      <c r="CA66" s="661"/>
      <c r="CB66" s="661"/>
      <c r="CC66" s="661"/>
      <c r="CD66" s="661"/>
      <c r="CE66" s="661"/>
      <c r="CF66" s="661"/>
      <c r="CG66" s="661"/>
      <c r="CH66" s="661"/>
      <c r="CI66" s="661"/>
      <c r="CJ66" s="661"/>
      <c r="CK66" s="661"/>
      <c r="CL66" s="661"/>
      <c r="CM66" s="661"/>
      <c r="CN66" s="661"/>
      <c r="CO66" s="661"/>
      <c r="CP66" s="661"/>
      <c r="CQ66" s="661"/>
      <c r="CR66" s="661"/>
      <c r="CS66" s="661"/>
      <c r="CT66" s="661"/>
      <c r="CU66" s="661"/>
      <c r="CV66" s="661"/>
      <c r="CW66" s="661"/>
      <c r="CX66" s="661"/>
      <c r="CY66" s="661"/>
      <c r="CZ66" s="661"/>
      <c r="DA66" s="661"/>
      <c r="DB66" s="661"/>
      <c r="DC66" s="661"/>
      <c r="DD66" s="661"/>
      <c r="DE66" s="661"/>
      <c r="DF66" s="661"/>
      <c r="DG66" s="661"/>
      <c r="DH66" s="661"/>
      <c r="DI66" s="661"/>
      <c r="DJ66" s="661"/>
      <c r="DK66" s="661"/>
      <c r="DL66" s="661"/>
      <c r="DM66" s="661"/>
      <c r="DN66" s="661"/>
      <c r="DO66" s="661"/>
      <c r="DP66" s="661"/>
      <c r="DQ66" s="661"/>
      <c r="DR66" s="661"/>
      <c r="DS66" s="661"/>
      <c r="DT66" s="661"/>
      <c r="DU66" s="661"/>
      <c r="DV66" s="661"/>
      <c r="DW66" s="661"/>
      <c r="DX66" s="661"/>
      <c r="DY66" s="661"/>
      <c r="DZ66" s="661"/>
      <c r="EA66" s="661"/>
      <c r="EB66" s="661"/>
      <c r="EC66" s="661"/>
      <c r="ED66" s="661"/>
      <c r="EE66" s="661"/>
      <c r="EF66" s="661"/>
      <c r="EG66" s="661"/>
      <c r="EH66" s="661"/>
      <c r="EI66" s="661"/>
      <c r="EJ66" s="661"/>
      <c r="EK66" s="661"/>
      <c r="EL66" s="661"/>
      <c r="EM66" s="661"/>
      <c r="EN66" s="661"/>
      <c r="EO66" s="661"/>
      <c r="EP66" s="661"/>
      <c r="EQ66" s="661"/>
      <c r="ER66" s="661"/>
      <c r="ES66" s="661"/>
    </row>
    <row r="67" spans="6:149" ht="22.5" customHeight="1">
      <c r="F67" s="662" t="s">
        <v>173</v>
      </c>
      <c r="G67" s="662"/>
      <c r="H67" s="662"/>
      <c r="I67" s="662"/>
      <c r="J67" s="662"/>
      <c r="K67" s="662"/>
      <c r="L67" s="662" t="s">
        <v>171</v>
      </c>
      <c r="M67" s="662"/>
      <c r="N67" s="662"/>
      <c r="O67" s="662"/>
      <c r="P67" s="662"/>
      <c r="Q67" s="662"/>
      <c r="R67" s="662"/>
      <c r="S67" s="662"/>
      <c r="T67" s="662"/>
      <c r="U67" s="662"/>
      <c r="V67" s="662"/>
      <c r="W67" s="662"/>
      <c r="X67" s="662"/>
      <c r="Y67" s="662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2"/>
      <c r="AK67" s="662"/>
      <c r="AL67" s="662"/>
      <c r="AM67" s="662"/>
      <c r="AN67" s="662"/>
      <c r="AO67" s="662"/>
      <c r="AP67" s="662"/>
      <c r="AQ67" s="662"/>
      <c r="AR67" s="662"/>
      <c r="AS67" s="662"/>
      <c r="AT67" s="662"/>
      <c r="AU67" s="662"/>
      <c r="AV67" s="662"/>
      <c r="AW67" s="662"/>
      <c r="AX67" s="662"/>
      <c r="AY67" s="662"/>
      <c r="AZ67" s="662"/>
      <c r="BA67" s="662"/>
      <c r="BB67" s="662"/>
      <c r="BC67" s="662"/>
      <c r="BD67" s="662"/>
      <c r="BE67" s="662"/>
      <c r="BF67" s="662"/>
      <c r="BG67" s="662"/>
      <c r="BH67" s="662"/>
      <c r="BI67" s="662"/>
      <c r="BJ67" s="662"/>
      <c r="BK67" s="662"/>
      <c r="BL67" s="662"/>
      <c r="BM67" s="662"/>
      <c r="BN67" s="662" t="s">
        <v>110</v>
      </c>
      <c r="BO67" s="662"/>
      <c r="BP67" s="662"/>
      <c r="BQ67" s="662"/>
      <c r="BR67" s="663">
        <f>$BR$5</f>
        <v>0</v>
      </c>
      <c r="BS67" s="663"/>
      <c r="BT67" s="663"/>
      <c r="BU67" s="663"/>
      <c r="BV67" s="663"/>
      <c r="BW67" s="663"/>
      <c r="BX67" s="663"/>
      <c r="BY67" s="663"/>
      <c r="BZ67" s="662" t="s">
        <v>173</v>
      </c>
      <c r="CA67" s="662"/>
      <c r="CB67" s="662"/>
      <c r="CC67" s="662"/>
      <c r="CD67" s="662"/>
      <c r="CE67" s="662"/>
      <c r="CF67" s="662" t="s">
        <v>171</v>
      </c>
      <c r="CG67" s="662"/>
      <c r="CH67" s="662"/>
      <c r="CI67" s="662"/>
      <c r="CJ67" s="662"/>
      <c r="CK67" s="662"/>
      <c r="CL67" s="662"/>
      <c r="CM67" s="662"/>
      <c r="CN67" s="662"/>
      <c r="CO67" s="662"/>
      <c r="CP67" s="662"/>
      <c r="CQ67" s="662"/>
      <c r="CR67" s="662"/>
      <c r="CS67" s="662"/>
      <c r="CT67" s="662"/>
      <c r="CU67" s="662"/>
      <c r="CV67" s="662"/>
      <c r="CW67" s="662"/>
      <c r="CX67" s="662"/>
      <c r="CY67" s="662"/>
      <c r="CZ67" s="662"/>
      <c r="DA67" s="662"/>
      <c r="DB67" s="662"/>
      <c r="DC67" s="662"/>
      <c r="DD67" s="662"/>
      <c r="DE67" s="662"/>
      <c r="DF67" s="662"/>
      <c r="DG67" s="662"/>
      <c r="DH67" s="662"/>
      <c r="DI67" s="662"/>
      <c r="DJ67" s="662"/>
      <c r="DK67" s="662"/>
      <c r="DL67" s="662"/>
      <c r="DM67" s="662"/>
      <c r="DN67" s="662"/>
      <c r="DO67" s="662"/>
      <c r="DP67" s="662"/>
      <c r="DQ67" s="662"/>
      <c r="DR67" s="662"/>
      <c r="DS67" s="662"/>
      <c r="DT67" s="662"/>
      <c r="DU67" s="662"/>
      <c r="DV67" s="662"/>
      <c r="DW67" s="662"/>
      <c r="DX67" s="662"/>
      <c r="DY67" s="662"/>
      <c r="DZ67" s="662"/>
      <c r="EA67" s="662"/>
      <c r="EB67" s="662"/>
      <c r="EC67" s="662"/>
      <c r="ED67" s="662"/>
      <c r="EE67" s="662"/>
      <c r="EF67" s="662"/>
      <c r="EG67" s="662"/>
      <c r="EH67" s="662" t="s">
        <v>110</v>
      </c>
      <c r="EI67" s="662"/>
      <c r="EJ67" s="662"/>
      <c r="EK67" s="662"/>
      <c r="EL67" s="663">
        <f>$BR$5</f>
        <v>0</v>
      </c>
      <c r="EM67" s="663"/>
      <c r="EN67" s="663"/>
      <c r="EO67" s="663"/>
      <c r="EP67" s="663"/>
      <c r="EQ67" s="663"/>
      <c r="ER67" s="663"/>
      <c r="ES67" s="663"/>
    </row>
    <row r="68" spans="6:149" ht="21.95" customHeight="1">
      <c r="F68" s="664" t="s">
        <v>40</v>
      </c>
      <c r="G68" s="664"/>
      <c r="H68" s="664"/>
      <c r="I68" s="664"/>
      <c r="J68" s="665" t="s">
        <v>100</v>
      </c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5"/>
      <c r="V68" s="665"/>
      <c r="W68" s="665"/>
      <c r="X68" s="665"/>
      <c r="Y68" s="665"/>
      <c r="Z68" s="665" t="s">
        <v>103</v>
      </c>
      <c r="AA68" s="665"/>
      <c r="AB68" s="665"/>
      <c r="AC68" s="665"/>
      <c r="AD68" s="665"/>
      <c r="AE68" s="665"/>
      <c r="AF68" s="665"/>
      <c r="AG68" s="665"/>
      <c r="AH68" s="665"/>
      <c r="AI68" s="665"/>
      <c r="AJ68" s="665"/>
      <c r="AK68" s="665"/>
      <c r="AL68" s="665"/>
      <c r="AM68" s="665"/>
      <c r="AN68" s="665"/>
      <c r="AO68" s="665"/>
      <c r="AP68" s="665"/>
      <c r="AQ68" s="665"/>
      <c r="AR68" s="665" t="s">
        <v>221</v>
      </c>
      <c r="AS68" s="665"/>
      <c r="AT68" s="665"/>
      <c r="AU68" s="665"/>
      <c r="AV68" s="665"/>
      <c r="AW68" s="665"/>
      <c r="AX68" s="665"/>
      <c r="AY68" s="665"/>
      <c r="AZ68" s="665"/>
      <c r="BA68" s="665"/>
      <c r="BB68" s="665"/>
      <c r="BC68" s="665"/>
      <c r="BD68" s="665"/>
      <c r="BE68" s="665"/>
      <c r="BF68" s="665"/>
      <c r="BG68" s="665"/>
      <c r="BH68" s="665"/>
      <c r="BI68" s="665"/>
      <c r="BJ68" s="665" t="s">
        <v>106</v>
      </c>
      <c r="BK68" s="665"/>
      <c r="BL68" s="665"/>
      <c r="BM68" s="665"/>
      <c r="BN68" s="665"/>
      <c r="BO68" s="665"/>
      <c r="BP68" s="665"/>
      <c r="BQ68" s="665"/>
      <c r="BR68" s="665"/>
      <c r="BS68" s="665"/>
      <c r="BT68" s="665"/>
      <c r="BU68" s="665"/>
      <c r="BV68" s="665"/>
      <c r="BW68" s="665"/>
      <c r="BX68" s="665"/>
      <c r="BY68" s="665"/>
      <c r="BZ68" s="664" t="s">
        <v>40</v>
      </c>
      <c r="CA68" s="664"/>
      <c r="CB68" s="664"/>
      <c r="CC68" s="664"/>
      <c r="CD68" s="665" t="s">
        <v>100</v>
      </c>
      <c r="CE68" s="665"/>
      <c r="CF68" s="665"/>
      <c r="CG68" s="665"/>
      <c r="CH68" s="665"/>
      <c r="CI68" s="665"/>
      <c r="CJ68" s="665"/>
      <c r="CK68" s="665"/>
      <c r="CL68" s="665"/>
      <c r="CM68" s="665"/>
      <c r="CN68" s="665"/>
      <c r="CO68" s="665"/>
      <c r="CP68" s="665"/>
      <c r="CQ68" s="665"/>
      <c r="CR68" s="665"/>
      <c r="CS68" s="665"/>
      <c r="CT68" s="665" t="s">
        <v>103</v>
      </c>
      <c r="CU68" s="665"/>
      <c r="CV68" s="665"/>
      <c r="CW68" s="665"/>
      <c r="CX68" s="665"/>
      <c r="CY68" s="665"/>
      <c r="CZ68" s="665"/>
      <c r="DA68" s="665"/>
      <c r="DB68" s="665"/>
      <c r="DC68" s="665"/>
      <c r="DD68" s="665"/>
      <c r="DE68" s="665"/>
      <c r="DF68" s="665"/>
      <c r="DG68" s="665"/>
      <c r="DH68" s="665"/>
      <c r="DI68" s="665"/>
      <c r="DJ68" s="665"/>
      <c r="DK68" s="665"/>
      <c r="DL68" s="665" t="s">
        <v>221</v>
      </c>
      <c r="DM68" s="665"/>
      <c r="DN68" s="665"/>
      <c r="DO68" s="665"/>
      <c r="DP68" s="665"/>
      <c r="DQ68" s="665"/>
      <c r="DR68" s="665"/>
      <c r="DS68" s="665"/>
      <c r="DT68" s="665"/>
      <c r="DU68" s="665"/>
      <c r="DV68" s="665"/>
      <c r="DW68" s="665"/>
      <c r="DX68" s="665"/>
      <c r="DY68" s="665"/>
      <c r="DZ68" s="665"/>
      <c r="EA68" s="665"/>
      <c r="EB68" s="665"/>
      <c r="EC68" s="665"/>
      <c r="ED68" s="665" t="s">
        <v>106</v>
      </c>
      <c r="EE68" s="665"/>
      <c r="EF68" s="665"/>
      <c r="EG68" s="665"/>
      <c r="EH68" s="665"/>
      <c r="EI68" s="665"/>
      <c r="EJ68" s="665"/>
      <c r="EK68" s="665"/>
      <c r="EL68" s="665"/>
      <c r="EM68" s="665"/>
      <c r="EN68" s="665"/>
      <c r="EO68" s="665"/>
      <c r="EP68" s="665"/>
      <c r="EQ68" s="665"/>
      <c r="ER68" s="665"/>
      <c r="ES68" s="665"/>
    </row>
    <row r="69" spans="6:149" ht="21.95" customHeight="1">
      <c r="F69" s="664"/>
      <c r="G69" s="664"/>
      <c r="H69" s="664"/>
      <c r="I69" s="664"/>
      <c r="J69" s="666" t="s">
        <v>151</v>
      </c>
      <c r="K69" s="666"/>
      <c r="L69" s="666"/>
      <c r="M69" s="666"/>
      <c r="N69" s="666"/>
      <c r="O69" s="666"/>
      <c r="P69" s="666" t="s">
        <v>152</v>
      </c>
      <c r="Q69" s="666"/>
      <c r="R69" s="666"/>
      <c r="S69" s="666"/>
      <c r="T69" s="666"/>
      <c r="U69" s="666"/>
      <c r="V69" s="666"/>
      <c r="W69" s="666"/>
      <c r="X69" s="667" t="s">
        <v>170</v>
      </c>
      <c r="Y69" s="667"/>
      <c r="Z69" s="666" t="s">
        <v>151</v>
      </c>
      <c r="AA69" s="666"/>
      <c r="AB69" s="666"/>
      <c r="AC69" s="666"/>
      <c r="AD69" s="666"/>
      <c r="AE69" s="666"/>
      <c r="AF69" s="666"/>
      <c r="AG69" s="666"/>
      <c r="AH69" s="666" t="s">
        <v>152</v>
      </c>
      <c r="AI69" s="666"/>
      <c r="AJ69" s="666"/>
      <c r="AK69" s="666"/>
      <c r="AL69" s="666"/>
      <c r="AM69" s="666"/>
      <c r="AN69" s="666"/>
      <c r="AO69" s="666"/>
      <c r="AP69" s="667" t="s">
        <v>170</v>
      </c>
      <c r="AQ69" s="667"/>
      <c r="AR69" s="666" t="s">
        <v>151</v>
      </c>
      <c r="AS69" s="666"/>
      <c r="AT69" s="666"/>
      <c r="AU69" s="666"/>
      <c r="AV69" s="666"/>
      <c r="AW69" s="666"/>
      <c r="AX69" s="666"/>
      <c r="AY69" s="666"/>
      <c r="AZ69" s="666" t="s">
        <v>152</v>
      </c>
      <c r="BA69" s="666"/>
      <c r="BB69" s="666"/>
      <c r="BC69" s="666"/>
      <c r="BD69" s="666"/>
      <c r="BE69" s="666"/>
      <c r="BF69" s="666"/>
      <c r="BG69" s="666"/>
      <c r="BH69" s="667" t="s">
        <v>170</v>
      </c>
      <c r="BI69" s="667"/>
      <c r="BJ69" s="666" t="s">
        <v>151</v>
      </c>
      <c r="BK69" s="666"/>
      <c r="BL69" s="666"/>
      <c r="BM69" s="666"/>
      <c r="BN69" s="666"/>
      <c r="BO69" s="666"/>
      <c r="BP69" s="666"/>
      <c r="BQ69" s="666"/>
      <c r="BR69" s="666" t="s">
        <v>152</v>
      </c>
      <c r="BS69" s="666"/>
      <c r="BT69" s="666"/>
      <c r="BU69" s="666"/>
      <c r="BV69" s="666"/>
      <c r="BW69" s="666"/>
      <c r="BX69" s="666"/>
      <c r="BY69" s="667" t="s">
        <v>170</v>
      </c>
      <c r="BZ69" s="664"/>
      <c r="CA69" s="664"/>
      <c r="CB69" s="664"/>
      <c r="CC69" s="664"/>
      <c r="CD69" s="666" t="s">
        <v>151</v>
      </c>
      <c r="CE69" s="666"/>
      <c r="CF69" s="666"/>
      <c r="CG69" s="666"/>
      <c r="CH69" s="666"/>
      <c r="CI69" s="666"/>
      <c r="CJ69" s="666" t="s">
        <v>152</v>
      </c>
      <c r="CK69" s="666"/>
      <c r="CL69" s="666"/>
      <c r="CM69" s="666"/>
      <c r="CN69" s="666"/>
      <c r="CO69" s="666"/>
      <c r="CP69" s="666"/>
      <c r="CQ69" s="666"/>
      <c r="CR69" s="667" t="s">
        <v>170</v>
      </c>
      <c r="CS69" s="667"/>
      <c r="CT69" s="666" t="s">
        <v>151</v>
      </c>
      <c r="CU69" s="666"/>
      <c r="CV69" s="666"/>
      <c r="CW69" s="666"/>
      <c r="CX69" s="666"/>
      <c r="CY69" s="666"/>
      <c r="CZ69" s="666"/>
      <c r="DA69" s="666"/>
      <c r="DB69" s="666" t="s">
        <v>152</v>
      </c>
      <c r="DC69" s="666"/>
      <c r="DD69" s="666"/>
      <c r="DE69" s="666"/>
      <c r="DF69" s="666"/>
      <c r="DG69" s="666"/>
      <c r="DH69" s="666"/>
      <c r="DI69" s="666"/>
      <c r="DJ69" s="667" t="s">
        <v>170</v>
      </c>
      <c r="DK69" s="667"/>
      <c r="DL69" s="666" t="s">
        <v>151</v>
      </c>
      <c r="DM69" s="666"/>
      <c r="DN69" s="666"/>
      <c r="DO69" s="666"/>
      <c r="DP69" s="666"/>
      <c r="DQ69" s="666"/>
      <c r="DR69" s="666"/>
      <c r="DS69" s="666"/>
      <c r="DT69" s="666" t="s">
        <v>152</v>
      </c>
      <c r="DU69" s="666"/>
      <c r="DV69" s="666"/>
      <c r="DW69" s="666"/>
      <c r="DX69" s="666"/>
      <c r="DY69" s="666"/>
      <c r="DZ69" s="666"/>
      <c r="EA69" s="666"/>
      <c r="EB69" s="667" t="s">
        <v>170</v>
      </c>
      <c r="EC69" s="667"/>
      <c r="ED69" s="666" t="s">
        <v>151</v>
      </c>
      <c r="EE69" s="666"/>
      <c r="EF69" s="666"/>
      <c r="EG69" s="666"/>
      <c r="EH69" s="666"/>
      <c r="EI69" s="666"/>
      <c r="EJ69" s="666"/>
      <c r="EK69" s="666"/>
      <c r="EL69" s="666" t="s">
        <v>152</v>
      </c>
      <c r="EM69" s="666"/>
      <c r="EN69" s="666"/>
      <c r="EO69" s="666"/>
      <c r="EP69" s="666"/>
      <c r="EQ69" s="666"/>
      <c r="ER69" s="666"/>
      <c r="ES69" s="667" t="s">
        <v>170</v>
      </c>
    </row>
    <row r="70" spans="6:149" ht="21.95" customHeight="1">
      <c r="F70" s="664"/>
      <c r="G70" s="664"/>
      <c r="H70" s="664"/>
      <c r="I70" s="664"/>
      <c r="J70" s="272" t="s">
        <v>167</v>
      </c>
      <c r="K70" s="272" t="s">
        <v>168</v>
      </c>
      <c r="L70" s="659" t="s">
        <v>169</v>
      </c>
      <c r="M70" s="659"/>
      <c r="N70" s="658" t="s">
        <v>1</v>
      </c>
      <c r="O70" s="658"/>
      <c r="P70" s="659" t="s">
        <v>167</v>
      </c>
      <c r="Q70" s="659"/>
      <c r="R70" s="659" t="s">
        <v>168</v>
      </c>
      <c r="S70" s="659"/>
      <c r="T70" s="659" t="s">
        <v>169</v>
      </c>
      <c r="U70" s="659"/>
      <c r="V70" s="658" t="s">
        <v>1</v>
      </c>
      <c r="W70" s="658"/>
      <c r="X70" s="667"/>
      <c r="Y70" s="667"/>
      <c r="Z70" s="659" t="s">
        <v>167</v>
      </c>
      <c r="AA70" s="659"/>
      <c r="AB70" s="659" t="s">
        <v>168</v>
      </c>
      <c r="AC70" s="659"/>
      <c r="AD70" s="659" t="s">
        <v>169</v>
      </c>
      <c r="AE70" s="659"/>
      <c r="AF70" s="658" t="s">
        <v>1</v>
      </c>
      <c r="AG70" s="658"/>
      <c r="AH70" s="659" t="s">
        <v>167</v>
      </c>
      <c r="AI70" s="659"/>
      <c r="AJ70" s="659" t="s">
        <v>168</v>
      </c>
      <c r="AK70" s="659"/>
      <c r="AL70" s="659" t="s">
        <v>169</v>
      </c>
      <c r="AM70" s="659"/>
      <c r="AN70" s="658" t="s">
        <v>1</v>
      </c>
      <c r="AO70" s="658"/>
      <c r="AP70" s="667"/>
      <c r="AQ70" s="667"/>
      <c r="AR70" s="659" t="s">
        <v>167</v>
      </c>
      <c r="AS70" s="659"/>
      <c r="AT70" s="659" t="s">
        <v>168</v>
      </c>
      <c r="AU70" s="659"/>
      <c r="AV70" s="659" t="s">
        <v>169</v>
      </c>
      <c r="AW70" s="659"/>
      <c r="AX70" s="658" t="s">
        <v>1</v>
      </c>
      <c r="AY70" s="658"/>
      <c r="AZ70" s="659" t="s">
        <v>167</v>
      </c>
      <c r="BA70" s="659"/>
      <c r="BB70" s="659" t="s">
        <v>168</v>
      </c>
      <c r="BC70" s="659"/>
      <c r="BD70" s="659" t="s">
        <v>169</v>
      </c>
      <c r="BE70" s="659"/>
      <c r="BF70" s="658" t="s">
        <v>1</v>
      </c>
      <c r="BG70" s="658"/>
      <c r="BH70" s="667"/>
      <c r="BI70" s="667"/>
      <c r="BJ70" s="659" t="s">
        <v>167</v>
      </c>
      <c r="BK70" s="659"/>
      <c r="BL70" s="659" t="s">
        <v>168</v>
      </c>
      <c r="BM70" s="659"/>
      <c r="BN70" s="659" t="s">
        <v>169</v>
      </c>
      <c r="BO70" s="659"/>
      <c r="BP70" s="658" t="s">
        <v>1</v>
      </c>
      <c r="BQ70" s="658"/>
      <c r="BR70" s="659" t="s">
        <v>167</v>
      </c>
      <c r="BS70" s="659"/>
      <c r="BT70" s="659" t="s">
        <v>168</v>
      </c>
      <c r="BU70" s="659"/>
      <c r="BV70" s="659" t="s">
        <v>169</v>
      </c>
      <c r="BW70" s="659"/>
      <c r="BX70" s="273" t="s">
        <v>1</v>
      </c>
      <c r="BY70" s="667"/>
      <c r="BZ70" s="664"/>
      <c r="CA70" s="664"/>
      <c r="CB70" s="664"/>
      <c r="CC70" s="664"/>
      <c r="CD70" s="272" t="s">
        <v>167</v>
      </c>
      <c r="CE70" s="272" t="s">
        <v>168</v>
      </c>
      <c r="CF70" s="659" t="s">
        <v>169</v>
      </c>
      <c r="CG70" s="659"/>
      <c r="CH70" s="658" t="s">
        <v>1</v>
      </c>
      <c r="CI70" s="658"/>
      <c r="CJ70" s="659" t="s">
        <v>167</v>
      </c>
      <c r="CK70" s="659"/>
      <c r="CL70" s="659" t="s">
        <v>168</v>
      </c>
      <c r="CM70" s="659"/>
      <c r="CN70" s="659" t="s">
        <v>169</v>
      </c>
      <c r="CO70" s="659"/>
      <c r="CP70" s="658" t="s">
        <v>1</v>
      </c>
      <c r="CQ70" s="658"/>
      <c r="CR70" s="667"/>
      <c r="CS70" s="667"/>
      <c r="CT70" s="659" t="s">
        <v>167</v>
      </c>
      <c r="CU70" s="659"/>
      <c r="CV70" s="659" t="s">
        <v>168</v>
      </c>
      <c r="CW70" s="659"/>
      <c r="CX70" s="659" t="s">
        <v>169</v>
      </c>
      <c r="CY70" s="659"/>
      <c r="CZ70" s="658" t="s">
        <v>1</v>
      </c>
      <c r="DA70" s="658"/>
      <c r="DB70" s="659" t="s">
        <v>167</v>
      </c>
      <c r="DC70" s="659"/>
      <c r="DD70" s="659" t="s">
        <v>168</v>
      </c>
      <c r="DE70" s="659"/>
      <c r="DF70" s="659" t="s">
        <v>169</v>
      </c>
      <c r="DG70" s="659"/>
      <c r="DH70" s="658" t="s">
        <v>1</v>
      </c>
      <c r="DI70" s="658"/>
      <c r="DJ70" s="667"/>
      <c r="DK70" s="667"/>
      <c r="DL70" s="659" t="s">
        <v>167</v>
      </c>
      <c r="DM70" s="659"/>
      <c r="DN70" s="659" t="s">
        <v>168</v>
      </c>
      <c r="DO70" s="659"/>
      <c r="DP70" s="659" t="s">
        <v>169</v>
      </c>
      <c r="DQ70" s="659"/>
      <c r="DR70" s="658" t="s">
        <v>1</v>
      </c>
      <c r="DS70" s="658"/>
      <c r="DT70" s="659" t="s">
        <v>167</v>
      </c>
      <c r="DU70" s="659"/>
      <c r="DV70" s="659" t="s">
        <v>168</v>
      </c>
      <c r="DW70" s="659"/>
      <c r="DX70" s="659" t="s">
        <v>169</v>
      </c>
      <c r="DY70" s="659"/>
      <c r="DZ70" s="658" t="s">
        <v>1</v>
      </c>
      <c r="EA70" s="658"/>
      <c r="EB70" s="667"/>
      <c r="EC70" s="667"/>
      <c r="ED70" s="659" t="s">
        <v>167</v>
      </c>
      <c r="EE70" s="659"/>
      <c r="EF70" s="659" t="s">
        <v>168</v>
      </c>
      <c r="EG70" s="659"/>
      <c r="EH70" s="659" t="s">
        <v>169</v>
      </c>
      <c r="EI70" s="659"/>
      <c r="EJ70" s="658" t="s">
        <v>1</v>
      </c>
      <c r="EK70" s="658"/>
      <c r="EL70" s="659" t="s">
        <v>167</v>
      </c>
      <c r="EM70" s="659"/>
      <c r="EN70" s="659" t="s">
        <v>168</v>
      </c>
      <c r="EO70" s="659"/>
      <c r="EP70" s="659" t="s">
        <v>169</v>
      </c>
      <c r="EQ70" s="659"/>
      <c r="ER70" s="273" t="s">
        <v>1</v>
      </c>
      <c r="ES70" s="667"/>
    </row>
    <row r="71" spans="6:149" ht="12" customHeight="1">
      <c r="F71" s="658">
        <v>1</v>
      </c>
      <c r="G71" s="658"/>
      <c r="H71" s="658"/>
      <c r="I71" s="658"/>
      <c r="J71" s="273">
        <v>2</v>
      </c>
      <c r="K71" s="273">
        <v>3</v>
      </c>
      <c r="L71" s="658">
        <v>4</v>
      </c>
      <c r="M71" s="658"/>
      <c r="N71" s="658">
        <v>5</v>
      </c>
      <c r="O71" s="658"/>
      <c r="P71" s="658">
        <v>6</v>
      </c>
      <c r="Q71" s="658"/>
      <c r="R71" s="658">
        <v>7</v>
      </c>
      <c r="S71" s="658"/>
      <c r="T71" s="658">
        <v>8</v>
      </c>
      <c r="U71" s="658"/>
      <c r="V71" s="658">
        <v>9</v>
      </c>
      <c r="W71" s="658"/>
      <c r="X71" s="658">
        <v>10</v>
      </c>
      <c r="Y71" s="658"/>
      <c r="Z71" s="658">
        <v>11</v>
      </c>
      <c r="AA71" s="658"/>
      <c r="AB71" s="658">
        <v>12</v>
      </c>
      <c r="AC71" s="658"/>
      <c r="AD71" s="658">
        <v>13</v>
      </c>
      <c r="AE71" s="658"/>
      <c r="AF71" s="658">
        <v>14</v>
      </c>
      <c r="AG71" s="658"/>
      <c r="AH71" s="658">
        <v>15</v>
      </c>
      <c r="AI71" s="658"/>
      <c r="AJ71" s="658">
        <v>16</v>
      </c>
      <c r="AK71" s="658"/>
      <c r="AL71" s="658">
        <v>17</v>
      </c>
      <c r="AM71" s="658"/>
      <c r="AN71" s="658">
        <v>18</v>
      </c>
      <c r="AO71" s="658"/>
      <c r="AP71" s="658">
        <v>19</v>
      </c>
      <c r="AQ71" s="658"/>
      <c r="AR71" s="658">
        <v>20</v>
      </c>
      <c r="AS71" s="658"/>
      <c r="AT71" s="658">
        <v>21</v>
      </c>
      <c r="AU71" s="658"/>
      <c r="AV71" s="658">
        <v>22</v>
      </c>
      <c r="AW71" s="658"/>
      <c r="AX71" s="658">
        <v>23</v>
      </c>
      <c r="AY71" s="658"/>
      <c r="AZ71" s="658">
        <v>24</v>
      </c>
      <c r="BA71" s="658"/>
      <c r="BB71" s="658">
        <v>25</v>
      </c>
      <c r="BC71" s="658"/>
      <c r="BD71" s="658">
        <v>26</v>
      </c>
      <c r="BE71" s="658"/>
      <c r="BF71" s="658">
        <v>27</v>
      </c>
      <c r="BG71" s="658"/>
      <c r="BH71" s="658">
        <v>28</v>
      </c>
      <c r="BI71" s="658"/>
      <c r="BJ71" s="658">
        <v>29</v>
      </c>
      <c r="BK71" s="658"/>
      <c r="BL71" s="658">
        <v>30</v>
      </c>
      <c r="BM71" s="658"/>
      <c r="BN71" s="658">
        <v>31</v>
      </c>
      <c r="BO71" s="658"/>
      <c r="BP71" s="658">
        <v>32</v>
      </c>
      <c r="BQ71" s="658"/>
      <c r="BR71" s="658">
        <v>33</v>
      </c>
      <c r="BS71" s="658"/>
      <c r="BT71" s="658">
        <v>34</v>
      </c>
      <c r="BU71" s="658"/>
      <c r="BV71" s="658">
        <v>35</v>
      </c>
      <c r="BW71" s="658"/>
      <c r="BX71" s="273">
        <v>36</v>
      </c>
      <c r="BY71" s="273">
        <v>37</v>
      </c>
      <c r="BZ71" s="658">
        <v>1</v>
      </c>
      <c r="CA71" s="658"/>
      <c r="CB71" s="658"/>
      <c r="CC71" s="658"/>
      <c r="CD71" s="273">
        <v>2</v>
      </c>
      <c r="CE71" s="273">
        <v>3</v>
      </c>
      <c r="CF71" s="658">
        <v>4</v>
      </c>
      <c r="CG71" s="658"/>
      <c r="CH71" s="658">
        <v>5</v>
      </c>
      <c r="CI71" s="658"/>
      <c r="CJ71" s="658">
        <v>6</v>
      </c>
      <c r="CK71" s="658"/>
      <c r="CL71" s="658">
        <v>7</v>
      </c>
      <c r="CM71" s="658"/>
      <c r="CN71" s="658">
        <v>8</v>
      </c>
      <c r="CO71" s="658"/>
      <c r="CP71" s="658">
        <v>9</v>
      </c>
      <c r="CQ71" s="658"/>
      <c r="CR71" s="658">
        <v>10</v>
      </c>
      <c r="CS71" s="658"/>
      <c r="CT71" s="658">
        <v>11</v>
      </c>
      <c r="CU71" s="658"/>
      <c r="CV71" s="658">
        <v>12</v>
      </c>
      <c r="CW71" s="658"/>
      <c r="CX71" s="658">
        <v>13</v>
      </c>
      <c r="CY71" s="658"/>
      <c r="CZ71" s="658">
        <v>14</v>
      </c>
      <c r="DA71" s="658"/>
      <c r="DB71" s="658">
        <v>15</v>
      </c>
      <c r="DC71" s="658"/>
      <c r="DD71" s="658">
        <v>16</v>
      </c>
      <c r="DE71" s="658"/>
      <c r="DF71" s="658">
        <v>17</v>
      </c>
      <c r="DG71" s="658"/>
      <c r="DH71" s="658">
        <v>18</v>
      </c>
      <c r="DI71" s="658"/>
      <c r="DJ71" s="658">
        <v>19</v>
      </c>
      <c r="DK71" s="658"/>
      <c r="DL71" s="658">
        <v>20</v>
      </c>
      <c r="DM71" s="658"/>
      <c r="DN71" s="658">
        <v>21</v>
      </c>
      <c r="DO71" s="658"/>
      <c r="DP71" s="658">
        <v>22</v>
      </c>
      <c r="DQ71" s="658"/>
      <c r="DR71" s="658">
        <v>23</v>
      </c>
      <c r="DS71" s="658"/>
      <c r="DT71" s="658">
        <v>24</v>
      </c>
      <c r="DU71" s="658"/>
      <c r="DV71" s="658">
        <v>25</v>
      </c>
      <c r="DW71" s="658"/>
      <c r="DX71" s="658">
        <v>26</v>
      </c>
      <c r="DY71" s="658"/>
      <c r="DZ71" s="658">
        <v>27</v>
      </c>
      <c r="EA71" s="658"/>
      <c r="EB71" s="658">
        <v>28</v>
      </c>
      <c r="EC71" s="658"/>
      <c r="ED71" s="658">
        <v>29</v>
      </c>
      <c r="EE71" s="658"/>
      <c r="EF71" s="658">
        <v>30</v>
      </c>
      <c r="EG71" s="658"/>
      <c r="EH71" s="658">
        <v>31</v>
      </c>
      <c r="EI71" s="658"/>
      <c r="EJ71" s="658">
        <v>32</v>
      </c>
      <c r="EK71" s="658"/>
      <c r="EL71" s="658">
        <v>33</v>
      </c>
      <c r="EM71" s="658"/>
      <c r="EN71" s="658">
        <v>34</v>
      </c>
      <c r="EO71" s="658"/>
      <c r="EP71" s="658">
        <v>35</v>
      </c>
      <c r="EQ71" s="658"/>
      <c r="ER71" s="273">
        <v>36</v>
      </c>
      <c r="ES71" s="273">
        <v>37</v>
      </c>
    </row>
    <row r="72" spans="6:149" ht="47.1" customHeight="1">
      <c r="F72" s="655">
        <f t="shared" ref="F72:F81" si="151">G51</f>
        <v>0</v>
      </c>
      <c r="G72" s="656"/>
      <c r="H72" s="656"/>
      <c r="I72" s="657"/>
      <c r="J72" s="274">
        <f>IFERROR(IF(LEN($F72)&gt;=5,(IF($G$1&gt;=100,VLOOKUP($F72,DAL!$E$9:$KN$28,MATCH(EX$25,DAL!$E$8:$KN$8,0),0),0)),0),0)</f>
        <v>0</v>
      </c>
      <c r="K72" s="274">
        <f>IFERROR(IF(LEN($F72)&gt;=5,(IF($G$1&gt;=100,VLOOKUP($F72,DAL!$E$9:$KN$28,MATCH(EY$25,DAL!$E$8:$KN$8,0),0),0)),0),0)</f>
        <v>0</v>
      </c>
      <c r="L72" s="650">
        <f>IFERROR(IF(LEN($F72)&gt;=5,(IF($G$1&gt;=100,VLOOKUP($F72,DAL!$E$9:$KN$28,MATCH(EZ$25,DAL!$E$8:$KN$8,0),0),0)),0),0)</f>
        <v>0</v>
      </c>
      <c r="M72" s="651"/>
      <c r="N72" s="649">
        <f>SUM(J72:M72)</f>
        <v>0</v>
      </c>
      <c r="O72" s="649"/>
      <c r="P72" s="650">
        <f>IFERROR(IF(LEN($F72)&gt;=5,(IF($G$1&gt;=100,VLOOKUP($F72,DAL!$E$9:$KN$28,MATCH(FD$25,DAL!$E$8:$KN$8,0),0),0)),0),0)</f>
        <v>0</v>
      </c>
      <c r="Q72" s="651"/>
      <c r="R72" s="650">
        <f>IFERROR(IF(LEN($F72)&gt;=5,(IF($G$1&gt;=100,VLOOKUP($F72,DAL!$E$9:$KN$28,MATCH(FF$25,DAL!$E$8:$KN$8,0),0),0)),0),0)</f>
        <v>0</v>
      </c>
      <c r="S72" s="651"/>
      <c r="T72" s="650">
        <f>IFERROR(IF(LEN($F72)&gt;=5,(IF($G$1&gt;=100,VLOOKUP($F72,DAL!$E$9:$KN$28,MATCH(FH$25,DAL!$E$8:$KN$8,0),0),0)),0),0)</f>
        <v>0</v>
      </c>
      <c r="U72" s="651"/>
      <c r="V72" s="649">
        <f>SUM(P72:U72)</f>
        <v>0</v>
      </c>
      <c r="W72" s="649"/>
      <c r="X72" s="649">
        <f>N72+V72</f>
        <v>0</v>
      </c>
      <c r="Y72" s="649"/>
      <c r="Z72" s="650">
        <f>IFERROR(IF(LEN($F72)&gt;=5,(IF($G$1&gt;=100,VLOOKUP($F72,DAL!$E$9:$HS$28,MATCH(FN$25,DAL!$E$4:$HS$4,0),0),0)),0),0)</f>
        <v>0</v>
      </c>
      <c r="AA72" s="651"/>
      <c r="AB72" s="650">
        <f>IFERROR(IF(LEN($F72)&gt;=5,(IF($G$1&gt;=100,VLOOKUP($F72,DAL!$E$9:$HS$28,MATCH(FP$25,DAL!$E$4:$HS$4,0),0),0)),0),0)</f>
        <v>0</v>
      </c>
      <c r="AC72" s="651"/>
      <c r="AD72" s="650">
        <f>IFERROR(IF(LEN($F72)&gt;=5,(IF($G$1&gt;=100,VLOOKUP($F72,DAL!$E$9:$HS$28,MATCH(FR$25,DAL!$E$4:$HS$4,0),0),0)),0),0)</f>
        <v>0</v>
      </c>
      <c r="AE72" s="651"/>
      <c r="AF72" s="649">
        <f>SUM(Z72:AE72)</f>
        <v>0</v>
      </c>
      <c r="AG72" s="649"/>
      <c r="AH72" s="650">
        <f>IFERROR(IF(LEN($F72)&gt;=5,(IF($G$1&gt;=100,VLOOKUP($F72,DAL!$E$9:$HS$28,MATCH(FV$25,DAL!$E$4:$HS$4,0),0),0)),0),0)</f>
        <v>0</v>
      </c>
      <c r="AI72" s="651"/>
      <c r="AJ72" s="650">
        <f>IFERROR(IF(LEN($F72)&gt;=5,(IF($G$1&gt;=100,VLOOKUP($F72,DAL!$E$9:$HS$28,MATCH(FX$25,DAL!$E$4:$HS$4,0),0),0)),0),0)</f>
        <v>0</v>
      </c>
      <c r="AK72" s="651"/>
      <c r="AL72" s="650">
        <f>IFERROR(IF(LEN($F72)&gt;=5,(IF($G$1&gt;=100,VLOOKUP($F72,DAL!$E$9:$HS$28,MATCH(FZ$25,DAL!$E$4:$HS$4,0),0),0)),0),0)</f>
        <v>0</v>
      </c>
      <c r="AM72" s="651"/>
      <c r="AN72" s="649">
        <f>SUM(AH72:AM72)</f>
        <v>0</v>
      </c>
      <c r="AO72" s="649"/>
      <c r="AP72" s="649">
        <f>AF72+AN72</f>
        <v>0</v>
      </c>
      <c r="AQ72" s="649"/>
      <c r="AR72" s="650">
        <f>IFERROR(IF(LEN($F72)&gt;=5,(IF($G$1&gt;=100,VLOOKUP($F72,DAL!$E$9:$HS$28,MATCH(GF$25,DAL!$E$4:$HS$4,0),0),0)),0),0)</f>
        <v>0</v>
      </c>
      <c r="AS72" s="651"/>
      <c r="AT72" s="650">
        <f>IFERROR(IF(LEN($F72)&gt;=5,(IF($G$1&gt;=100,VLOOKUP($F72,DAL!$E$9:$HS$28,MATCH(GH$25,DAL!$E$4:$HS$4,0),0),0)),0),0)</f>
        <v>0</v>
      </c>
      <c r="AU72" s="651"/>
      <c r="AV72" s="650">
        <f>IFERROR(IF(LEN($F72)&gt;=5,(IF($G$1&gt;=100,VLOOKUP($F72,DAL!$E$9:$HS$28,MATCH(GJ$25,DAL!$E$4:$HS$4,0),0),0)),0),0)</f>
        <v>0</v>
      </c>
      <c r="AW72" s="651"/>
      <c r="AX72" s="649">
        <f>SUM(AR72:AW72)</f>
        <v>0</v>
      </c>
      <c r="AY72" s="649"/>
      <c r="AZ72" s="650">
        <f>IFERROR(IF(LEN($F72)&gt;=5,(IF($G$1&gt;=100,VLOOKUP($F72,DAL!$E$9:$HS$28,MATCH(GN$25,DAL!$E$4:$HS$4,0),0),0)),0),0)</f>
        <v>0</v>
      </c>
      <c r="BA72" s="651"/>
      <c r="BB72" s="650">
        <f>IFERROR(IF(LEN($F72)&gt;=5,(IF($G$1&gt;=100,VLOOKUP($F72,DAL!$E$9:$HS$28,MATCH(GP$25,DAL!$E$4:$HS$4,0),0),0)),0),0)</f>
        <v>0</v>
      </c>
      <c r="BC72" s="651"/>
      <c r="BD72" s="650">
        <f>IFERROR(IF(LEN($F72)&gt;=5,(IF($G$1&gt;=100,VLOOKUP($F72,DAL!$E$9:$HS$28,MATCH(GR$25,DAL!$E$4:$HS$4,0),0),0)),0),0)</f>
        <v>0</v>
      </c>
      <c r="BE72" s="651"/>
      <c r="BF72" s="649">
        <f>SUM(AZ72:BE72)</f>
        <v>0</v>
      </c>
      <c r="BG72" s="649"/>
      <c r="BH72" s="649">
        <f>AX72+BF72</f>
        <v>0</v>
      </c>
      <c r="BI72" s="649"/>
      <c r="BJ72" s="650">
        <f>IFERROR(IF(LEN($F72)&gt;=5,(IF($G$1&gt;=100,VLOOKUP($F72,DAL!$E$9:$HS$28,MATCH(GX$25,DAL!$E$4:$HS$4,0),0),0)),0),0)</f>
        <v>0</v>
      </c>
      <c r="BK72" s="651"/>
      <c r="BL72" s="650">
        <f>IFERROR(IF(LEN($F72)&gt;=5,(IF($G$1&gt;=100,VLOOKUP($F72,DAL!$E$9:$HS$28,MATCH(GZ$25,DAL!$E$4:$HS$4,0),0),0)),0),0)</f>
        <v>0</v>
      </c>
      <c r="BM72" s="651"/>
      <c r="BN72" s="650">
        <f>IFERROR(IF(LEN($F72)&gt;=5,(IF($G$1&gt;=100,VLOOKUP($F72,DAL!$E$9:$HS$28,MATCH(HB$25,DAL!$E$4:$HS$4,0),0),0)),0),0)</f>
        <v>0</v>
      </c>
      <c r="BO72" s="651"/>
      <c r="BP72" s="649">
        <f>SUM(BJ72:BO72)</f>
        <v>0</v>
      </c>
      <c r="BQ72" s="649"/>
      <c r="BR72" s="650">
        <f>IFERROR(IF(LEN($F72)&gt;=5,(IF($G$1&gt;=100,VLOOKUP($F72,DAL!$E$9:$HS$28,MATCH(HF$25,DAL!$E$4:$HS$4,0),0),0)),0),0)</f>
        <v>0</v>
      </c>
      <c r="BS72" s="651"/>
      <c r="BT72" s="650">
        <f>IFERROR(IF(LEN($F72)&gt;=5,(IF($G$1&gt;=100,VLOOKUP($F72,DAL!$E$9:$HS$28,MATCH(HH$25,DAL!$E$4:$HS$4,0),0),0)),0),0)</f>
        <v>0</v>
      </c>
      <c r="BU72" s="651"/>
      <c r="BV72" s="650">
        <f>IFERROR(IF(LEN($F72)&gt;=5,(IF($G$1&gt;=100,VLOOKUP($F72,DAL!$E$9:$HS$28,MATCH(HJ$25,DAL!$E$4:$HS$4,0),0),0)),0),0)</f>
        <v>0</v>
      </c>
      <c r="BW72" s="651"/>
      <c r="BX72" s="275">
        <f>SUM(BR72:BW72)</f>
        <v>0</v>
      </c>
      <c r="BY72" s="275">
        <f>BP72+BX72</f>
        <v>0</v>
      </c>
      <c r="BZ72" s="655">
        <f t="shared" ref="BZ72:BZ81" si="152">CA51</f>
        <v>0</v>
      </c>
      <c r="CA72" s="656"/>
      <c r="CB72" s="656"/>
      <c r="CC72" s="657"/>
      <c r="CD72" s="274">
        <f>IFERROR(IF(LEN($BZ72)&gt;=5,(IF($G$1&gt;=100,VLOOKUP($BZ72,DAL!$E$9:$KN$28,MATCH(EX$25,DAL!$E$8:$KN$8,0),0),0)),0),0)</f>
        <v>0</v>
      </c>
      <c r="CE72" s="274">
        <f>IFERROR(IF(LEN($BZ72)&gt;=5,(IF($G$1&gt;=100,VLOOKUP($BZ72,DAL!$E$9:$KN$28,MATCH(EY$25,DAL!$E$8:$KN$8,0),0),0)),0),0)</f>
        <v>0</v>
      </c>
      <c r="CF72" s="650">
        <f>IFERROR(IF(LEN($BZ72)&gt;=5,(IF($G$1&gt;=100,VLOOKUP($BZ72,DAL!$E$9:$KN$28,MATCH(EZ$25,DAL!$E$8:$KN$8,0),0),0)),0),0)</f>
        <v>0</v>
      </c>
      <c r="CG72" s="651"/>
      <c r="CH72" s="649">
        <f>SUM(CD72:CG72)</f>
        <v>0</v>
      </c>
      <c r="CI72" s="649"/>
      <c r="CJ72" s="650">
        <f>IFERROR(IF(LEN($BZ72)&gt;=5,(IF($G$1&gt;=100,VLOOKUP($BZ72,DAL!$E$9:$KN$28,MATCH(FD$25,DAL!$E$8:$KN$8,0),0),0)),0),0)</f>
        <v>0</v>
      </c>
      <c r="CK72" s="651"/>
      <c r="CL72" s="650">
        <f>IFERROR(IF(LEN($BZ72)&gt;=5,(IF($G$1&gt;=100,VLOOKUP($BZ72,DAL!$E$9:$KN$28,MATCH(FF$25,DAL!$E$8:$KN$8,0),0),0)),0),0)</f>
        <v>0</v>
      </c>
      <c r="CM72" s="651"/>
      <c r="CN72" s="650">
        <f>IFERROR(IF(LEN($BZ72)&gt;=5,(IF($G$1&gt;=100,VLOOKUP($BZ72,DAL!$E$9:$KN$28,MATCH(FH$25,DAL!$E$8:$KN$8,0),0),0)),0),0)</f>
        <v>0</v>
      </c>
      <c r="CO72" s="651"/>
      <c r="CP72" s="649">
        <f>SUM(CJ72:CO72)</f>
        <v>0</v>
      </c>
      <c r="CQ72" s="649"/>
      <c r="CR72" s="649">
        <f>CH72+CP72</f>
        <v>0</v>
      </c>
      <c r="CS72" s="649"/>
      <c r="CT72" s="650">
        <f>IFERROR(IF(LEN($BZ72)&gt;=5,(IF($G$1&gt;=100,VLOOKUP($BZ72,DAL!$E$9:$KN$28,MATCH(FN$25,DAL!$E$8:$KN$8,0),0),0)),0),0)</f>
        <v>0</v>
      </c>
      <c r="CU72" s="651"/>
      <c r="CV72" s="650">
        <f>IFERROR(IF(LEN($BZ72)&gt;=5,(IF($G$1&gt;=100,VLOOKUP($BZ72,DAL!$E$9:$KN$28,MATCH(FP$25,DAL!$E$8:$KN$8,0),0),0)),0),0)</f>
        <v>0</v>
      </c>
      <c r="CW72" s="651"/>
      <c r="CX72" s="650">
        <f>IFERROR(IF(LEN($BZ72)&gt;=5,(IF($G$1&gt;=100,VLOOKUP($BZ72,DAL!$E$9:$KN$28,MATCH(FR$25,DAL!$E$8:$KN$8,0),0),0)),0),0)</f>
        <v>0</v>
      </c>
      <c r="CY72" s="651"/>
      <c r="CZ72" s="649">
        <f>SUM(CT72:CY72)</f>
        <v>0</v>
      </c>
      <c r="DA72" s="649"/>
      <c r="DB72" s="650">
        <f>IFERROR(IF(LEN($BZ72)&gt;=5,(IF($G$1&gt;=100,VLOOKUP($BZ72,DAL!$E$9:$KN$28,MATCH(FV$25,DAL!$E$8:$KN$8,0),0),0)),0),0)</f>
        <v>0</v>
      </c>
      <c r="DC72" s="651"/>
      <c r="DD72" s="650">
        <f>IFERROR(IF(LEN($BZ72)&gt;=5,(IF($G$1&gt;=100,VLOOKUP($BZ72,DAL!$E$9:$KN$28,MATCH(FX$25,DAL!$E$8:$KN$8,0),0),0)),0),0)</f>
        <v>0</v>
      </c>
      <c r="DE72" s="651"/>
      <c r="DF72" s="650">
        <f>IFERROR(IF(LEN($BZ72)&gt;=5,(IF($G$1&gt;=100,VLOOKUP($BZ72,DAL!$E$9:$KN$28,MATCH(FZ$25,DAL!$E$8:$KN$8,0),0),0)),0),0)</f>
        <v>0</v>
      </c>
      <c r="DG72" s="651"/>
      <c r="DH72" s="649">
        <f>SUM(DB72:DG72)</f>
        <v>0</v>
      </c>
      <c r="DI72" s="649"/>
      <c r="DJ72" s="649">
        <f>CZ72+DH72</f>
        <v>0</v>
      </c>
      <c r="DK72" s="649"/>
      <c r="DL72" s="650">
        <f>IFERROR(IF(LEN($BZ72)&gt;=5,(IF($G$1&gt;=100,VLOOKUP($BZ72,DAL!$E$9:$KN$28,MATCH(GF$25,DAL!$E$8:$KN$8,0),0),0)),0),0)</f>
        <v>0</v>
      </c>
      <c r="DM72" s="651"/>
      <c r="DN72" s="650">
        <f>IFERROR(IF(LEN($BZ72)&gt;=5,(IF($G$1&gt;=100,VLOOKUP($BZ72,DAL!$E$9:$KN$28,MATCH(GH$25,DAL!$E$8:$KN$8,0),0),0)),0),0)</f>
        <v>0</v>
      </c>
      <c r="DO72" s="651"/>
      <c r="DP72" s="650">
        <f>IFERROR(IF(LEN($BZ72)&gt;=5,(IF($G$1&gt;=100,VLOOKUP($BZ72,DAL!$E$9:$KN$28,MATCH(GJ$25,DAL!$E$8:$KN$8,0),0),0)),0),0)</f>
        <v>0</v>
      </c>
      <c r="DQ72" s="651"/>
      <c r="DR72" s="649">
        <f>SUM(DL72:DQ72)</f>
        <v>0</v>
      </c>
      <c r="DS72" s="649"/>
      <c r="DT72" s="650">
        <f>IFERROR(IF(LEN($BZ72)&gt;=5,(IF($G$1&gt;=100,VLOOKUP($BZ72,DAL!$E$9:$KN$28,MATCH(GN$25,DAL!$E$8:$KN$8,0),0),0)),0),0)</f>
        <v>0</v>
      </c>
      <c r="DU72" s="651"/>
      <c r="DV72" s="650">
        <f>IFERROR(IF(LEN($BZ72)&gt;=5,(IF($G$1&gt;=100,VLOOKUP($BZ72,DAL!$E$9:$KN$28,MATCH(GP$25,DAL!$E$8:$KN$8,0),0),0)),0),0)</f>
        <v>0</v>
      </c>
      <c r="DW72" s="651"/>
      <c r="DX72" s="650">
        <f>IFERROR(IF(LEN($BZ72)&gt;=5,(IF($G$1&gt;=100,VLOOKUP($BZ72,DAL!$E$9:$KN$28,MATCH(GR$25,DAL!$E$8:$KN$8,0),0),0)),0),0)</f>
        <v>0</v>
      </c>
      <c r="DY72" s="651"/>
      <c r="DZ72" s="649">
        <f>SUM(DT72:DY72)</f>
        <v>0</v>
      </c>
      <c r="EA72" s="649"/>
      <c r="EB72" s="649">
        <f>DR72+DZ72</f>
        <v>0</v>
      </c>
      <c r="EC72" s="649"/>
      <c r="ED72" s="650">
        <f>IFERROR(IF(LEN($BZ72)&gt;=5,(IF($G$1&gt;=100,VLOOKUP($BZ72,DAL!$E$9:$KN$28,MATCH(GX$25,DAL!$E$8:$KN$8,0),0),0)),0),0)</f>
        <v>0</v>
      </c>
      <c r="EE72" s="651"/>
      <c r="EF72" s="650">
        <f>IFERROR(IF(LEN($BZ72)&gt;=5,(IF($G$1&gt;=100,VLOOKUP($BZ72,DAL!$E$9:$KN$28,MATCH(GZ$25,DAL!$E$8:$KN$8,0),0),0)),0),0)</f>
        <v>0</v>
      </c>
      <c r="EG72" s="651"/>
      <c r="EH72" s="650">
        <f>IFERROR(IF(LEN($BZ72)&gt;=5,(IF($G$1&gt;=100,VLOOKUP($BZ72,DAL!$E$9:$KN$28,MATCH(HB$25,DAL!$E$8:$KN$8,0),0),0)),0),0)</f>
        <v>0</v>
      </c>
      <c r="EI72" s="651"/>
      <c r="EJ72" s="649">
        <f>SUM(ED72:EI72)</f>
        <v>0</v>
      </c>
      <c r="EK72" s="649"/>
      <c r="EL72" s="650">
        <f>IFERROR(IF(LEN($BZ72)&gt;=5,(IF($G$1&gt;=100,VLOOKUP($BZ72,DAL!$E$9:$KN$28,MATCH(HF$25,DAL!$E$8:$KN$8,0),0),0)),0),0)</f>
        <v>0</v>
      </c>
      <c r="EM72" s="651"/>
      <c r="EN72" s="650">
        <f>IFERROR(IF(LEN($BZ72)&gt;=5,(IF($G$1&gt;=100,VLOOKUP($BZ72,DAL!$E$9:$KN$28,MATCH(HH$25,DAL!$E$8:$KN$8,0),0),0)),0),0)</f>
        <v>0</v>
      </c>
      <c r="EO72" s="651"/>
      <c r="EP72" s="650">
        <f>IFERROR(IF(LEN($BZ72)&gt;=5,(IF($G$1&gt;=100,VLOOKUP($BZ72,DAL!$E$9:$KN$28,MATCH(HJ$25,DAL!$E$8:$KN$8,0),0),0)),0),0)</f>
        <v>0</v>
      </c>
      <c r="EQ72" s="651"/>
      <c r="ER72" s="275">
        <f>SUM(EL72:EQ72)</f>
        <v>0</v>
      </c>
      <c r="ES72" s="275">
        <f>EJ72+ER72</f>
        <v>0</v>
      </c>
    </row>
    <row r="73" spans="6:149" ht="47.1" customHeight="1">
      <c r="F73" s="655">
        <f t="shared" si="151"/>
        <v>0</v>
      </c>
      <c r="G73" s="656"/>
      <c r="H73" s="656"/>
      <c r="I73" s="657"/>
      <c r="J73" s="274">
        <f>IFERROR(IF(LEN($F73)&gt;=5,(IF($G$1&gt;=100,VLOOKUP($F73,DAL!$E$9:$KN$28,MATCH(EX$25,DAL!$E$8:$KN$8,0),0),0)),0),0)</f>
        <v>0</v>
      </c>
      <c r="K73" s="274">
        <f>IFERROR(IF(LEN($F73)&gt;=5,(IF($G$1&gt;=100,VLOOKUP($F73,DAL!$E$9:$KN$28,MATCH(EY$25,DAL!$E$8:$KN$8,0),0),0)),0),0)</f>
        <v>0</v>
      </c>
      <c r="L73" s="650">
        <f>IFERROR(IF(LEN($F73)&gt;=5,(IF($G$1&gt;=100,VLOOKUP($F73,DAL!$E$9:$KN$28,MATCH(EZ$25,DAL!$E$8:$KN$8,0),0),0)),0),0)</f>
        <v>0</v>
      </c>
      <c r="M73" s="651"/>
      <c r="N73" s="649">
        <f t="shared" ref="N73:N81" si="153">SUM(J73:M73)</f>
        <v>0</v>
      </c>
      <c r="O73" s="649"/>
      <c r="P73" s="650">
        <f>IFERROR(IF(LEN($F73)&gt;=5,(IF($G$1&gt;=100,VLOOKUP($F73,DAL!$E$9:$KN$28,MATCH(FD$25,DAL!$E$8:$KN$8,0),0),0)),0),0)</f>
        <v>0</v>
      </c>
      <c r="Q73" s="651"/>
      <c r="R73" s="650">
        <f>IFERROR(IF(LEN($F73)&gt;=5,(IF($G$1&gt;=100,VLOOKUP($F73,DAL!$E$9:$KN$28,MATCH(FF$25,DAL!$E$8:$KN$8,0),0),0)),0),0)</f>
        <v>0</v>
      </c>
      <c r="S73" s="651"/>
      <c r="T73" s="650">
        <f>IFERROR(IF(LEN($F73)&gt;=5,(IF($G$1&gt;=100,VLOOKUP($F73,DAL!$E$9:$KN$28,MATCH(FH$25,DAL!$E$8:$KN$8,0),0),0)),0),0)</f>
        <v>0</v>
      </c>
      <c r="U73" s="651"/>
      <c r="V73" s="649">
        <f t="shared" ref="V73:V81" si="154">SUM(P73:U73)</f>
        <v>0</v>
      </c>
      <c r="W73" s="649"/>
      <c r="X73" s="649">
        <f t="shared" ref="X73:X81" si="155">N73+V73</f>
        <v>0</v>
      </c>
      <c r="Y73" s="649"/>
      <c r="Z73" s="650">
        <f>IFERROR(IF(LEN($F73)&gt;=5,(IF($G$1&gt;=100,VLOOKUP($F73,DAL!$E$9:$HS$28,MATCH(FN$25,DAL!$E$4:$HS$4,0),0),0)),0),0)</f>
        <v>0</v>
      </c>
      <c r="AA73" s="651"/>
      <c r="AB73" s="650">
        <f>IFERROR(IF(LEN($F73)&gt;=5,(IF($G$1&gt;=100,VLOOKUP($F73,DAL!$E$9:$HS$28,MATCH(FP$25,DAL!$E$4:$HS$4,0),0),0)),0),0)</f>
        <v>0</v>
      </c>
      <c r="AC73" s="651"/>
      <c r="AD73" s="650">
        <f>IFERROR(IF(LEN($F73)&gt;=5,(IF($G$1&gt;=100,VLOOKUP($F73,DAL!$E$9:$HS$28,MATCH(FR$25,DAL!$E$4:$HS$4,0),0),0)),0),0)</f>
        <v>0</v>
      </c>
      <c r="AE73" s="651"/>
      <c r="AF73" s="649">
        <f t="shared" ref="AF73:AF81" si="156">SUM(Z73:AE73)</f>
        <v>0</v>
      </c>
      <c r="AG73" s="649"/>
      <c r="AH73" s="650">
        <f>IFERROR(IF(LEN($F73)&gt;=5,(IF($G$1&gt;=100,VLOOKUP($F73,DAL!$E$9:$HS$28,MATCH(FV$25,DAL!$E$4:$HS$4,0),0),0)),0),0)</f>
        <v>0</v>
      </c>
      <c r="AI73" s="651"/>
      <c r="AJ73" s="650">
        <f>IFERROR(IF(LEN($F73)&gt;=5,(IF($G$1&gt;=100,VLOOKUP($F73,DAL!$E$9:$HS$28,MATCH(FX$25,DAL!$E$4:$HS$4,0),0),0)),0),0)</f>
        <v>0</v>
      </c>
      <c r="AK73" s="651"/>
      <c r="AL73" s="650">
        <f>IFERROR(IF(LEN($F73)&gt;=5,(IF($G$1&gt;=100,VLOOKUP($F73,DAL!$E$9:$HS$28,MATCH(FZ$25,DAL!$E$4:$HS$4,0),0),0)),0),0)</f>
        <v>0</v>
      </c>
      <c r="AM73" s="651"/>
      <c r="AN73" s="649">
        <f t="shared" ref="AN73:AN81" si="157">SUM(AH73:AM73)</f>
        <v>0</v>
      </c>
      <c r="AO73" s="649"/>
      <c r="AP73" s="649">
        <f t="shared" ref="AP73:AP81" si="158">AF73+AN73</f>
        <v>0</v>
      </c>
      <c r="AQ73" s="649"/>
      <c r="AR73" s="650">
        <f>IFERROR(IF(LEN($F73)&gt;=5,(IF($G$1&gt;=100,VLOOKUP($F73,DAL!$E$9:$HS$28,MATCH(GF$25,DAL!$E$4:$HS$4,0),0),0)),0),0)</f>
        <v>0</v>
      </c>
      <c r="AS73" s="651"/>
      <c r="AT73" s="650">
        <f>IFERROR(IF(LEN($F73)&gt;=5,(IF($G$1&gt;=100,VLOOKUP($F73,DAL!$E$9:$HS$28,MATCH(GH$25,DAL!$E$4:$HS$4,0),0),0)),0),0)</f>
        <v>0</v>
      </c>
      <c r="AU73" s="651"/>
      <c r="AV73" s="650">
        <f>IFERROR(IF(LEN($F73)&gt;=5,(IF($G$1&gt;=100,VLOOKUP($F73,DAL!$E$9:$HS$28,MATCH(GJ$25,DAL!$E$4:$HS$4,0),0),0)),0),0)</f>
        <v>0</v>
      </c>
      <c r="AW73" s="651"/>
      <c r="AX73" s="649">
        <f t="shared" ref="AX73:AX81" si="159">SUM(AR73:AW73)</f>
        <v>0</v>
      </c>
      <c r="AY73" s="649"/>
      <c r="AZ73" s="650">
        <f>IFERROR(IF(LEN($F73)&gt;=5,(IF($G$1&gt;=100,VLOOKUP($F73,DAL!$E$9:$HS$28,MATCH(GN$25,DAL!$E$4:$HS$4,0),0),0)),0),0)</f>
        <v>0</v>
      </c>
      <c r="BA73" s="651"/>
      <c r="BB73" s="650">
        <f>IFERROR(IF(LEN($F73)&gt;=5,(IF($G$1&gt;=100,VLOOKUP($F73,DAL!$E$9:$HS$28,MATCH(GP$25,DAL!$E$4:$HS$4,0),0),0)),0),0)</f>
        <v>0</v>
      </c>
      <c r="BC73" s="651"/>
      <c r="BD73" s="650">
        <f>IFERROR(IF(LEN($F73)&gt;=5,(IF($G$1&gt;=100,VLOOKUP($F73,DAL!$E$9:$HS$28,MATCH(GR$25,DAL!$E$4:$HS$4,0),0),0)),0),0)</f>
        <v>0</v>
      </c>
      <c r="BE73" s="651"/>
      <c r="BF73" s="649">
        <f t="shared" ref="BF73:BF81" si="160">SUM(AZ73:BE73)</f>
        <v>0</v>
      </c>
      <c r="BG73" s="649"/>
      <c r="BH73" s="649">
        <f t="shared" ref="BH73:BH81" si="161">AX73+BF73</f>
        <v>0</v>
      </c>
      <c r="BI73" s="649"/>
      <c r="BJ73" s="650">
        <f>IFERROR(IF(LEN($F73)&gt;=5,(IF($G$1&gt;=100,VLOOKUP($F73,DAL!$E$9:$HS$28,MATCH(GX$25,DAL!$E$4:$HS$4,0),0),0)),0),0)</f>
        <v>0</v>
      </c>
      <c r="BK73" s="651"/>
      <c r="BL73" s="650">
        <f>IFERROR(IF(LEN($F73)&gt;=5,(IF($G$1&gt;=100,VLOOKUP($F73,DAL!$E$9:$HS$28,MATCH(GZ$25,DAL!$E$4:$HS$4,0),0),0)),0),0)</f>
        <v>0</v>
      </c>
      <c r="BM73" s="651"/>
      <c r="BN73" s="650">
        <f>IFERROR(IF(LEN($F73)&gt;=5,(IF($G$1&gt;=100,VLOOKUP($F73,DAL!$E$9:$HS$28,MATCH(HB$25,DAL!$E$4:$HS$4,0),0),0)),0),0)</f>
        <v>0</v>
      </c>
      <c r="BO73" s="651"/>
      <c r="BP73" s="649">
        <f t="shared" ref="BP73:BP81" si="162">SUM(BJ73:BO73)</f>
        <v>0</v>
      </c>
      <c r="BQ73" s="649"/>
      <c r="BR73" s="650">
        <f>IFERROR(IF(LEN($F73)&gt;=5,(IF($G$1&gt;=100,VLOOKUP($F73,DAL!$E$9:$HS$28,MATCH(HF$25,DAL!$E$4:$HS$4,0),0),0)),0),0)</f>
        <v>0</v>
      </c>
      <c r="BS73" s="651"/>
      <c r="BT73" s="650">
        <f>IFERROR(IF(LEN($F73)&gt;=5,(IF($G$1&gt;=100,VLOOKUP($F73,DAL!$E$9:$HS$28,MATCH(HH$25,DAL!$E$4:$HS$4,0),0),0)),0),0)</f>
        <v>0</v>
      </c>
      <c r="BU73" s="651"/>
      <c r="BV73" s="650">
        <f>IFERROR(IF(LEN($F73)&gt;=5,(IF($G$1&gt;=100,VLOOKUP($F73,DAL!$E$9:$HS$28,MATCH(HJ$25,DAL!$E$4:$HS$4,0),0),0)),0),0)</f>
        <v>0</v>
      </c>
      <c r="BW73" s="651"/>
      <c r="BX73" s="275">
        <f t="shared" ref="BX73:BX81" si="163">SUM(BR73:BW73)</f>
        <v>0</v>
      </c>
      <c r="BY73" s="275">
        <f t="shared" ref="BY73:BY81" si="164">BP73+BX73</f>
        <v>0</v>
      </c>
      <c r="BZ73" s="655">
        <f t="shared" si="152"/>
        <v>0</v>
      </c>
      <c r="CA73" s="656"/>
      <c r="CB73" s="656"/>
      <c r="CC73" s="657"/>
      <c r="CD73" s="274">
        <f>IFERROR(IF(LEN($BZ73)&gt;=5,(IF($G$1&gt;=100,VLOOKUP($BZ73,DAL!$E$9:$KN$28,MATCH(EX$25,DAL!$E$8:$KN$8,0),0),0)),0),0)</f>
        <v>0</v>
      </c>
      <c r="CE73" s="274">
        <f>IFERROR(IF(LEN($BZ73)&gt;=5,(IF($G$1&gt;=100,VLOOKUP($BZ73,DAL!$E$9:$KN$28,MATCH(EY$25,DAL!$E$8:$KN$8,0),0),0)),0),0)</f>
        <v>0</v>
      </c>
      <c r="CF73" s="650">
        <f>IFERROR(IF(LEN($BZ73)&gt;=5,(IF($G$1&gt;=100,VLOOKUP($BZ73,DAL!$E$9:$KN$28,MATCH(EZ$25,DAL!$E$8:$KN$8,0),0),0)),0),0)</f>
        <v>0</v>
      </c>
      <c r="CG73" s="651"/>
      <c r="CH73" s="649">
        <f t="shared" ref="CH73:CH81" si="165">SUM(CD73:CG73)</f>
        <v>0</v>
      </c>
      <c r="CI73" s="649"/>
      <c r="CJ73" s="650">
        <f>IFERROR(IF(LEN($BZ73)&gt;=5,(IF($G$1&gt;=100,VLOOKUP($BZ73,DAL!$E$9:$KN$28,MATCH(FD$25,DAL!$E$8:$KN$8,0),0),0)),0),0)</f>
        <v>0</v>
      </c>
      <c r="CK73" s="651"/>
      <c r="CL73" s="650">
        <f>IFERROR(IF(LEN($BZ73)&gt;=5,(IF($G$1&gt;=100,VLOOKUP($BZ73,DAL!$E$9:$KN$28,MATCH(FF$25,DAL!$E$8:$KN$8,0),0),0)),0),0)</f>
        <v>0</v>
      </c>
      <c r="CM73" s="651"/>
      <c r="CN73" s="650">
        <f>IFERROR(IF(LEN($BZ73)&gt;=5,(IF($G$1&gt;=100,VLOOKUP($BZ73,DAL!$E$9:$KN$28,MATCH(FH$25,DAL!$E$8:$KN$8,0),0),0)),0),0)</f>
        <v>0</v>
      </c>
      <c r="CO73" s="651"/>
      <c r="CP73" s="649">
        <f t="shared" ref="CP73:CP81" si="166">SUM(CJ73:CO73)</f>
        <v>0</v>
      </c>
      <c r="CQ73" s="649"/>
      <c r="CR73" s="649">
        <f t="shared" ref="CR73:CR81" si="167">CH73+CP73</f>
        <v>0</v>
      </c>
      <c r="CS73" s="649"/>
      <c r="CT73" s="650">
        <f>IFERROR(IF(LEN($BZ73)&gt;=5,(IF($G$1&gt;=100,VLOOKUP($BZ73,DAL!$E$9:$KN$28,MATCH(FN$25,DAL!$E$8:$KN$8,0),0),0)),0),0)</f>
        <v>0</v>
      </c>
      <c r="CU73" s="651"/>
      <c r="CV73" s="650">
        <f>IFERROR(IF(LEN($BZ73)&gt;=5,(IF($G$1&gt;=100,VLOOKUP($BZ73,DAL!$E$9:$KN$28,MATCH(FP$25,DAL!$E$8:$KN$8,0),0),0)),0),0)</f>
        <v>0</v>
      </c>
      <c r="CW73" s="651"/>
      <c r="CX73" s="650">
        <f>IFERROR(IF(LEN($BZ73)&gt;=5,(IF($G$1&gt;=100,VLOOKUP($BZ73,DAL!$E$9:$KN$28,MATCH(FR$25,DAL!$E$8:$KN$8,0),0),0)),0),0)</f>
        <v>0</v>
      </c>
      <c r="CY73" s="651"/>
      <c r="CZ73" s="649">
        <f t="shared" ref="CZ73:CZ81" si="168">SUM(CT73:CY73)</f>
        <v>0</v>
      </c>
      <c r="DA73" s="649"/>
      <c r="DB73" s="650">
        <f>IFERROR(IF(LEN($BZ73)&gt;=5,(IF($G$1&gt;=100,VLOOKUP($BZ73,DAL!$E$9:$KN$28,MATCH(FV$25,DAL!$E$8:$KN$8,0),0),0)),0),0)</f>
        <v>0</v>
      </c>
      <c r="DC73" s="651"/>
      <c r="DD73" s="650">
        <f>IFERROR(IF(LEN($BZ73)&gt;=5,(IF($G$1&gt;=100,VLOOKUP($BZ73,DAL!$E$9:$KN$28,MATCH(FX$25,DAL!$E$8:$KN$8,0),0),0)),0),0)</f>
        <v>0</v>
      </c>
      <c r="DE73" s="651"/>
      <c r="DF73" s="650">
        <f>IFERROR(IF(LEN($BZ73)&gt;=5,(IF($G$1&gt;=100,VLOOKUP($BZ73,DAL!$E$9:$KN$28,MATCH(FZ$25,DAL!$E$8:$KN$8,0),0),0)),0),0)</f>
        <v>0</v>
      </c>
      <c r="DG73" s="651"/>
      <c r="DH73" s="649">
        <f t="shared" ref="DH73:DH81" si="169">SUM(DB73:DG73)</f>
        <v>0</v>
      </c>
      <c r="DI73" s="649"/>
      <c r="DJ73" s="649">
        <f t="shared" ref="DJ73:DJ81" si="170">CZ73+DH73</f>
        <v>0</v>
      </c>
      <c r="DK73" s="649"/>
      <c r="DL73" s="650">
        <f>IFERROR(IF(LEN($BZ73)&gt;=5,(IF($G$1&gt;=100,VLOOKUP($BZ73,DAL!$E$9:$KN$28,MATCH(GF$25,DAL!$E$8:$KN$8,0),0),0)),0),0)</f>
        <v>0</v>
      </c>
      <c r="DM73" s="651"/>
      <c r="DN73" s="650">
        <f>IFERROR(IF(LEN($BZ73)&gt;=5,(IF($G$1&gt;=100,VLOOKUP($BZ73,DAL!$E$9:$KN$28,MATCH(GH$25,DAL!$E$8:$KN$8,0),0),0)),0),0)</f>
        <v>0</v>
      </c>
      <c r="DO73" s="651"/>
      <c r="DP73" s="650">
        <f>IFERROR(IF(LEN($BZ73)&gt;=5,(IF($G$1&gt;=100,VLOOKUP($BZ73,DAL!$E$9:$KN$28,MATCH(GJ$25,DAL!$E$8:$KN$8,0),0),0)),0),0)</f>
        <v>0</v>
      </c>
      <c r="DQ73" s="651"/>
      <c r="DR73" s="649">
        <f t="shared" ref="DR73:DR81" si="171">SUM(DL73:DQ73)</f>
        <v>0</v>
      </c>
      <c r="DS73" s="649"/>
      <c r="DT73" s="650">
        <f>IFERROR(IF(LEN($BZ73)&gt;=5,(IF($G$1&gt;=100,VLOOKUP($BZ73,DAL!$E$9:$KN$28,MATCH(GN$25,DAL!$E$8:$KN$8,0),0),0)),0),0)</f>
        <v>0</v>
      </c>
      <c r="DU73" s="651"/>
      <c r="DV73" s="650">
        <f>IFERROR(IF(LEN($BZ73)&gt;=5,(IF($G$1&gt;=100,VLOOKUP($BZ73,DAL!$E$9:$KN$28,MATCH(GP$25,DAL!$E$8:$KN$8,0),0),0)),0),0)</f>
        <v>0</v>
      </c>
      <c r="DW73" s="651"/>
      <c r="DX73" s="650">
        <f>IFERROR(IF(LEN($BZ73)&gt;=5,(IF($G$1&gt;=100,VLOOKUP($BZ73,DAL!$E$9:$KN$28,MATCH(GR$25,DAL!$E$8:$KN$8,0),0),0)),0),0)</f>
        <v>0</v>
      </c>
      <c r="DY73" s="651"/>
      <c r="DZ73" s="649">
        <f t="shared" ref="DZ73:DZ81" si="172">SUM(DT73:DY73)</f>
        <v>0</v>
      </c>
      <c r="EA73" s="649"/>
      <c r="EB73" s="649">
        <f t="shared" ref="EB73:EB81" si="173">DR73+DZ73</f>
        <v>0</v>
      </c>
      <c r="EC73" s="649"/>
      <c r="ED73" s="650">
        <f>IFERROR(IF(LEN($BZ73)&gt;=5,(IF($G$1&gt;=100,VLOOKUP($BZ73,DAL!$E$9:$KN$28,MATCH(GX$25,DAL!$E$8:$KN$8,0),0),0)),0),0)</f>
        <v>0</v>
      </c>
      <c r="EE73" s="651"/>
      <c r="EF73" s="650">
        <f>IFERROR(IF(LEN($BZ73)&gt;=5,(IF($G$1&gt;=100,VLOOKUP($BZ73,DAL!$E$9:$KN$28,MATCH(GZ$25,DAL!$E$8:$KN$8,0),0),0)),0),0)</f>
        <v>0</v>
      </c>
      <c r="EG73" s="651"/>
      <c r="EH73" s="650">
        <f>IFERROR(IF(LEN($BZ73)&gt;=5,(IF($G$1&gt;=100,VLOOKUP($BZ73,DAL!$E$9:$KN$28,MATCH(HB$25,DAL!$E$8:$KN$8,0),0),0)),0),0)</f>
        <v>0</v>
      </c>
      <c r="EI73" s="651"/>
      <c r="EJ73" s="649">
        <f t="shared" ref="EJ73:EJ81" si="174">SUM(ED73:EI73)</f>
        <v>0</v>
      </c>
      <c r="EK73" s="649"/>
      <c r="EL73" s="650">
        <f>IFERROR(IF(LEN($BZ73)&gt;=5,(IF($G$1&gt;=100,VLOOKUP($BZ73,DAL!$E$9:$KN$28,MATCH(HF$25,DAL!$E$8:$KN$8,0),0),0)),0),0)</f>
        <v>0</v>
      </c>
      <c r="EM73" s="651"/>
      <c r="EN73" s="650">
        <f>IFERROR(IF(LEN($BZ73)&gt;=5,(IF($G$1&gt;=100,VLOOKUP($BZ73,DAL!$E$9:$KN$28,MATCH(HH$25,DAL!$E$8:$KN$8,0),0),0)),0),0)</f>
        <v>0</v>
      </c>
      <c r="EO73" s="651"/>
      <c r="EP73" s="650">
        <f>IFERROR(IF(LEN($BZ73)&gt;=5,(IF($G$1&gt;=100,VLOOKUP($BZ73,DAL!$E$9:$KN$28,MATCH(HJ$25,DAL!$E$8:$KN$8,0),0),0)),0),0)</f>
        <v>0</v>
      </c>
      <c r="EQ73" s="651"/>
      <c r="ER73" s="275">
        <f t="shared" ref="ER73:ER81" si="175">SUM(EL73:EQ73)</f>
        <v>0</v>
      </c>
      <c r="ES73" s="275">
        <f t="shared" ref="ES73:ES81" si="176">EJ73+ER73</f>
        <v>0</v>
      </c>
    </row>
    <row r="74" spans="6:149" ht="47.1" customHeight="1">
      <c r="F74" s="655">
        <f t="shared" si="151"/>
        <v>0</v>
      </c>
      <c r="G74" s="656"/>
      <c r="H74" s="656"/>
      <c r="I74" s="657"/>
      <c r="J74" s="274">
        <f>IFERROR(IF(LEN($F74)&gt;=5,(IF($G$1&gt;=100,VLOOKUP($F74,DAL!$E$9:$KN$28,MATCH(EX$25,DAL!$E$8:$KN$8,0),0),0)),0),0)</f>
        <v>0</v>
      </c>
      <c r="K74" s="274">
        <f>IFERROR(IF(LEN($F74)&gt;=5,(IF($G$1&gt;=100,VLOOKUP($F74,DAL!$E$9:$KN$28,MATCH(EY$25,DAL!$E$8:$KN$8,0),0),0)),0),0)</f>
        <v>0</v>
      </c>
      <c r="L74" s="650">
        <f>IFERROR(IF(LEN($F74)&gt;=5,(IF($G$1&gt;=100,VLOOKUP($F74,DAL!$E$9:$KN$28,MATCH(EZ$25,DAL!$E$8:$KN$8,0),0),0)),0),0)</f>
        <v>0</v>
      </c>
      <c r="M74" s="651"/>
      <c r="N74" s="649">
        <f t="shared" si="153"/>
        <v>0</v>
      </c>
      <c r="O74" s="649"/>
      <c r="P74" s="650">
        <f>IFERROR(IF(LEN($F74)&gt;=5,(IF($G$1&gt;=100,VLOOKUP($F74,DAL!$E$9:$KN$28,MATCH(FD$25,DAL!$E$8:$KN$8,0),0),0)),0),0)</f>
        <v>0</v>
      </c>
      <c r="Q74" s="651"/>
      <c r="R74" s="650">
        <f>IFERROR(IF(LEN($F74)&gt;=5,(IF($G$1&gt;=100,VLOOKUP($F74,DAL!$E$9:$KN$28,MATCH(FF$25,DAL!$E$8:$KN$8,0),0),0)),0),0)</f>
        <v>0</v>
      </c>
      <c r="S74" s="651"/>
      <c r="T74" s="650">
        <f>IFERROR(IF(LEN($F74)&gt;=5,(IF($G$1&gt;=100,VLOOKUP($F74,DAL!$E$9:$KN$28,MATCH(FH$25,DAL!$E$8:$KN$8,0),0),0)),0),0)</f>
        <v>0</v>
      </c>
      <c r="U74" s="651"/>
      <c r="V74" s="649">
        <f t="shared" si="154"/>
        <v>0</v>
      </c>
      <c r="W74" s="649"/>
      <c r="X74" s="649">
        <f t="shared" si="155"/>
        <v>0</v>
      </c>
      <c r="Y74" s="649"/>
      <c r="Z74" s="650">
        <f>IFERROR(IF(LEN($F74)&gt;=5,(IF($G$1&gt;=100,VLOOKUP($F74,DAL!$E$9:$HS$28,MATCH(FN$25,DAL!$E$4:$HS$4,0),0),0)),0),0)</f>
        <v>0</v>
      </c>
      <c r="AA74" s="651"/>
      <c r="AB74" s="650">
        <f>IFERROR(IF(LEN($F74)&gt;=5,(IF($G$1&gt;=100,VLOOKUP($F74,DAL!$E$9:$HS$28,MATCH(FP$25,DAL!$E$4:$HS$4,0),0),0)),0),0)</f>
        <v>0</v>
      </c>
      <c r="AC74" s="651"/>
      <c r="AD74" s="650">
        <f>IFERROR(IF(LEN($F74)&gt;=5,(IF($G$1&gt;=100,VLOOKUP($F74,DAL!$E$9:$HS$28,MATCH(FR$25,DAL!$E$4:$HS$4,0),0),0)),0),0)</f>
        <v>0</v>
      </c>
      <c r="AE74" s="651"/>
      <c r="AF74" s="649">
        <f t="shared" si="156"/>
        <v>0</v>
      </c>
      <c r="AG74" s="649"/>
      <c r="AH74" s="650">
        <f>IFERROR(IF(LEN($F74)&gt;=5,(IF($G$1&gt;=100,VLOOKUP($F74,DAL!$E$9:$HS$28,MATCH(FV$25,DAL!$E$4:$HS$4,0),0),0)),0),0)</f>
        <v>0</v>
      </c>
      <c r="AI74" s="651"/>
      <c r="AJ74" s="650">
        <f>IFERROR(IF(LEN($F74)&gt;=5,(IF($G$1&gt;=100,VLOOKUP($F74,DAL!$E$9:$HS$28,MATCH(FX$25,DAL!$E$4:$HS$4,0),0),0)),0),0)</f>
        <v>0</v>
      </c>
      <c r="AK74" s="651"/>
      <c r="AL74" s="650">
        <f>IFERROR(IF(LEN($F74)&gt;=5,(IF($G$1&gt;=100,VLOOKUP($F74,DAL!$E$9:$HS$28,MATCH(FZ$25,DAL!$E$4:$HS$4,0),0),0)),0),0)</f>
        <v>0</v>
      </c>
      <c r="AM74" s="651"/>
      <c r="AN74" s="649">
        <f t="shared" si="157"/>
        <v>0</v>
      </c>
      <c r="AO74" s="649"/>
      <c r="AP74" s="649">
        <f t="shared" si="158"/>
        <v>0</v>
      </c>
      <c r="AQ74" s="649"/>
      <c r="AR74" s="650">
        <f>IFERROR(IF(LEN($F74)&gt;=5,(IF($G$1&gt;=100,VLOOKUP($F74,DAL!$E$9:$HS$28,MATCH(GF$25,DAL!$E$4:$HS$4,0),0),0)),0),0)</f>
        <v>0</v>
      </c>
      <c r="AS74" s="651"/>
      <c r="AT74" s="650">
        <f>IFERROR(IF(LEN($F74)&gt;=5,(IF($G$1&gt;=100,VLOOKUP($F74,DAL!$E$9:$HS$28,MATCH(GH$25,DAL!$E$4:$HS$4,0),0),0)),0),0)</f>
        <v>0</v>
      </c>
      <c r="AU74" s="651"/>
      <c r="AV74" s="650">
        <f>IFERROR(IF(LEN($F74)&gt;=5,(IF($G$1&gt;=100,VLOOKUP($F74,DAL!$E$9:$HS$28,MATCH(GJ$25,DAL!$E$4:$HS$4,0),0),0)),0),0)</f>
        <v>0</v>
      </c>
      <c r="AW74" s="651"/>
      <c r="AX74" s="649">
        <f t="shared" si="159"/>
        <v>0</v>
      </c>
      <c r="AY74" s="649"/>
      <c r="AZ74" s="650">
        <f>IFERROR(IF(LEN($F74)&gt;=5,(IF($G$1&gt;=100,VLOOKUP($F74,DAL!$E$9:$HS$28,MATCH(GN$25,DAL!$E$4:$HS$4,0),0),0)),0),0)</f>
        <v>0</v>
      </c>
      <c r="BA74" s="651"/>
      <c r="BB74" s="650">
        <f>IFERROR(IF(LEN($F74)&gt;=5,(IF($G$1&gt;=100,VLOOKUP($F74,DAL!$E$9:$HS$28,MATCH(GP$25,DAL!$E$4:$HS$4,0),0),0)),0),0)</f>
        <v>0</v>
      </c>
      <c r="BC74" s="651"/>
      <c r="BD74" s="650">
        <f>IFERROR(IF(LEN($F74)&gt;=5,(IF($G$1&gt;=100,VLOOKUP($F74,DAL!$E$9:$HS$28,MATCH(GR$25,DAL!$E$4:$HS$4,0),0),0)),0),0)</f>
        <v>0</v>
      </c>
      <c r="BE74" s="651"/>
      <c r="BF74" s="649">
        <f t="shared" si="160"/>
        <v>0</v>
      </c>
      <c r="BG74" s="649"/>
      <c r="BH74" s="649">
        <f t="shared" si="161"/>
        <v>0</v>
      </c>
      <c r="BI74" s="649"/>
      <c r="BJ74" s="650">
        <f>IFERROR(IF(LEN($F74)&gt;=5,(IF($G$1&gt;=100,VLOOKUP($F74,DAL!$E$9:$HS$28,MATCH(GX$25,DAL!$E$4:$HS$4,0),0),0)),0),0)</f>
        <v>0</v>
      </c>
      <c r="BK74" s="651"/>
      <c r="BL74" s="650">
        <f>IFERROR(IF(LEN($F74)&gt;=5,(IF($G$1&gt;=100,VLOOKUP($F74,DAL!$E$9:$HS$28,MATCH(GZ$25,DAL!$E$4:$HS$4,0),0),0)),0),0)</f>
        <v>0</v>
      </c>
      <c r="BM74" s="651"/>
      <c r="BN74" s="650">
        <f>IFERROR(IF(LEN($F74)&gt;=5,(IF($G$1&gt;=100,VLOOKUP($F74,DAL!$E$9:$HS$28,MATCH(HB$25,DAL!$E$4:$HS$4,0),0),0)),0),0)</f>
        <v>0</v>
      </c>
      <c r="BO74" s="651"/>
      <c r="BP74" s="649">
        <f t="shared" si="162"/>
        <v>0</v>
      </c>
      <c r="BQ74" s="649"/>
      <c r="BR74" s="650">
        <f>IFERROR(IF(LEN($F74)&gt;=5,(IF($G$1&gt;=100,VLOOKUP($F74,DAL!$E$9:$HS$28,MATCH(HF$25,DAL!$E$4:$HS$4,0),0),0)),0),0)</f>
        <v>0</v>
      </c>
      <c r="BS74" s="651"/>
      <c r="BT74" s="650">
        <f>IFERROR(IF(LEN($F74)&gt;=5,(IF($G$1&gt;=100,VLOOKUP($F74,DAL!$E$9:$HS$28,MATCH(HH$25,DAL!$E$4:$HS$4,0),0),0)),0),0)</f>
        <v>0</v>
      </c>
      <c r="BU74" s="651"/>
      <c r="BV74" s="650">
        <f>IFERROR(IF(LEN($F74)&gt;=5,(IF($G$1&gt;=100,VLOOKUP($F74,DAL!$E$9:$HS$28,MATCH(HJ$25,DAL!$E$4:$HS$4,0),0),0)),0),0)</f>
        <v>0</v>
      </c>
      <c r="BW74" s="651"/>
      <c r="BX74" s="275">
        <f t="shared" si="163"/>
        <v>0</v>
      </c>
      <c r="BY74" s="275">
        <f t="shared" si="164"/>
        <v>0</v>
      </c>
      <c r="BZ74" s="655">
        <f t="shared" si="152"/>
        <v>0</v>
      </c>
      <c r="CA74" s="656"/>
      <c r="CB74" s="656"/>
      <c r="CC74" s="657"/>
      <c r="CD74" s="274">
        <f>IFERROR(IF(LEN($BZ74)&gt;=5,(IF($G$1&gt;=100,VLOOKUP($BZ74,DAL!$E$9:$KN$28,MATCH(EX$25,DAL!$E$8:$KN$8,0),0),0)),0),0)</f>
        <v>0</v>
      </c>
      <c r="CE74" s="274">
        <f>IFERROR(IF(LEN($BZ74)&gt;=5,(IF($G$1&gt;=100,VLOOKUP($BZ74,DAL!$E$9:$KN$28,MATCH(EY$25,DAL!$E$8:$KN$8,0),0),0)),0),0)</f>
        <v>0</v>
      </c>
      <c r="CF74" s="650">
        <f>IFERROR(IF(LEN($BZ74)&gt;=5,(IF($G$1&gt;=100,VLOOKUP($BZ74,DAL!$E$9:$KN$28,MATCH(EZ$25,DAL!$E$8:$KN$8,0),0),0)),0),0)</f>
        <v>0</v>
      </c>
      <c r="CG74" s="651"/>
      <c r="CH74" s="649">
        <f t="shared" si="165"/>
        <v>0</v>
      </c>
      <c r="CI74" s="649"/>
      <c r="CJ74" s="650">
        <f>IFERROR(IF(LEN($BZ74)&gt;=5,(IF($G$1&gt;=100,VLOOKUP($BZ74,DAL!$E$9:$KN$28,MATCH(FD$25,DAL!$E$8:$KN$8,0),0),0)),0),0)</f>
        <v>0</v>
      </c>
      <c r="CK74" s="651"/>
      <c r="CL74" s="650">
        <f>IFERROR(IF(LEN($BZ74)&gt;=5,(IF($G$1&gt;=100,VLOOKUP($BZ74,DAL!$E$9:$KN$28,MATCH(FF$25,DAL!$E$8:$KN$8,0),0),0)),0),0)</f>
        <v>0</v>
      </c>
      <c r="CM74" s="651"/>
      <c r="CN74" s="650">
        <f>IFERROR(IF(LEN($BZ74)&gt;=5,(IF($G$1&gt;=100,VLOOKUP($BZ74,DAL!$E$9:$KN$28,MATCH(FH$25,DAL!$E$8:$KN$8,0),0),0)),0),0)</f>
        <v>0</v>
      </c>
      <c r="CO74" s="651"/>
      <c r="CP74" s="649">
        <f t="shared" si="166"/>
        <v>0</v>
      </c>
      <c r="CQ74" s="649"/>
      <c r="CR74" s="649">
        <f t="shared" si="167"/>
        <v>0</v>
      </c>
      <c r="CS74" s="649"/>
      <c r="CT74" s="650">
        <f>IFERROR(IF(LEN($BZ74)&gt;=5,(IF($G$1&gt;=100,VLOOKUP($BZ74,DAL!$E$9:$KN$28,MATCH(FN$25,DAL!$E$8:$KN$8,0),0),0)),0),0)</f>
        <v>0</v>
      </c>
      <c r="CU74" s="651"/>
      <c r="CV74" s="650">
        <f>IFERROR(IF(LEN($BZ74)&gt;=5,(IF($G$1&gt;=100,VLOOKUP($BZ74,DAL!$E$9:$KN$28,MATCH(FP$25,DAL!$E$8:$KN$8,0),0),0)),0),0)</f>
        <v>0</v>
      </c>
      <c r="CW74" s="651"/>
      <c r="CX74" s="650">
        <f>IFERROR(IF(LEN($BZ74)&gt;=5,(IF($G$1&gt;=100,VLOOKUP($BZ74,DAL!$E$9:$KN$28,MATCH(FR$25,DAL!$E$8:$KN$8,0),0),0)),0),0)</f>
        <v>0</v>
      </c>
      <c r="CY74" s="651"/>
      <c r="CZ74" s="649">
        <f t="shared" si="168"/>
        <v>0</v>
      </c>
      <c r="DA74" s="649"/>
      <c r="DB74" s="650">
        <f>IFERROR(IF(LEN($BZ74)&gt;=5,(IF($G$1&gt;=100,VLOOKUP($BZ74,DAL!$E$9:$KN$28,MATCH(FV$25,DAL!$E$8:$KN$8,0),0),0)),0),0)</f>
        <v>0</v>
      </c>
      <c r="DC74" s="651"/>
      <c r="DD74" s="650">
        <f>IFERROR(IF(LEN($BZ74)&gt;=5,(IF($G$1&gt;=100,VLOOKUP($BZ74,DAL!$E$9:$KN$28,MATCH(FX$25,DAL!$E$8:$KN$8,0),0),0)),0),0)</f>
        <v>0</v>
      </c>
      <c r="DE74" s="651"/>
      <c r="DF74" s="650">
        <f>IFERROR(IF(LEN($BZ74)&gt;=5,(IF($G$1&gt;=100,VLOOKUP($BZ74,DAL!$E$9:$KN$28,MATCH(FZ$25,DAL!$E$8:$KN$8,0),0),0)),0),0)</f>
        <v>0</v>
      </c>
      <c r="DG74" s="651"/>
      <c r="DH74" s="649">
        <f t="shared" si="169"/>
        <v>0</v>
      </c>
      <c r="DI74" s="649"/>
      <c r="DJ74" s="649">
        <f t="shared" si="170"/>
        <v>0</v>
      </c>
      <c r="DK74" s="649"/>
      <c r="DL74" s="650">
        <f>IFERROR(IF(LEN($BZ74)&gt;=5,(IF($G$1&gt;=100,VLOOKUP($BZ74,DAL!$E$9:$KN$28,MATCH(GF$25,DAL!$E$8:$KN$8,0),0),0)),0),0)</f>
        <v>0</v>
      </c>
      <c r="DM74" s="651"/>
      <c r="DN74" s="650">
        <f>IFERROR(IF(LEN($BZ74)&gt;=5,(IF($G$1&gt;=100,VLOOKUP($BZ74,DAL!$E$9:$KN$28,MATCH(GH$25,DAL!$E$8:$KN$8,0),0),0)),0),0)</f>
        <v>0</v>
      </c>
      <c r="DO74" s="651"/>
      <c r="DP74" s="650">
        <f>IFERROR(IF(LEN($BZ74)&gt;=5,(IF($G$1&gt;=100,VLOOKUP($BZ74,DAL!$E$9:$KN$28,MATCH(GJ$25,DAL!$E$8:$KN$8,0),0),0)),0),0)</f>
        <v>0</v>
      </c>
      <c r="DQ74" s="651"/>
      <c r="DR74" s="649">
        <f t="shared" si="171"/>
        <v>0</v>
      </c>
      <c r="DS74" s="649"/>
      <c r="DT74" s="650">
        <f>IFERROR(IF(LEN($BZ74)&gt;=5,(IF($G$1&gt;=100,VLOOKUP($BZ74,DAL!$E$9:$KN$28,MATCH(GN$25,DAL!$E$8:$KN$8,0),0),0)),0),0)</f>
        <v>0</v>
      </c>
      <c r="DU74" s="651"/>
      <c r="DV74" s="650">
        <f>IFERROR(IF(LEN($BZ74)&gt;=5,(IF($G$1&gt;=100,VLOOKUP($BZ74,DAL!$E$9:$KN$28,MATCH(GP$25,DAL!$E$8:$KN$8,0),0),0)),0),0)</f>
        <v>0</v>
      </c>
      <c r="DW74" s="651"/>
      <c r="DX74" s="650">
        <f>IFERROR(IF(LEN($BZ74)&gt;=5,(IF($G$1&gt;=100,VLOOKUP($BZ74,DAL!$E$9:$KN$28,MATCH(GR$25,DAL!$E$8:$KN$8,0),0),0)),0),0)</f>
        <v>0</v>
      </c>
      <c r="DY74" s="651"/>
      <c r="DZ74" s="649">
        <f t="shared" si="172"/>
        <v>0</v>
      </c>
      <c r="EA74" s="649"/>
      <c r="EB74" s="649">
        <f t="shared" si="173"/>
        <v>0</v>
      </c>
      <c r="EC74" s="649"/>
      <c r="ED74" s="650">
        <f>IFERROR(IF(LEN($BZ74)&gt;=5,(IF($G$1&gt;=100,VLOOKUP($BZ74,DAL!$E$9:$KN$28,MATCH(GX$25,DAL!$E$8:$KN$8,0),0),0)),0),0)</f>
        <v>0</v>
      </c>
      <c r="EE74" s="651"/>
      <c r="EF74" s="650">
        <f>IFERROR(IF(LEN($BZ74)&gt;=5,(IF($G$1&gt;=100,VLOOKUP($BZ74,DAL!$E$9:$KN$28,MATCH(GZ$25,DAL!$E$8:$KN$8,0),0),0)),0),0)</f>
        <v>0</v>
      </c>
      <c r="EG74" s="651"/>
      <c r="EH74" s="650">
        <f>IFERROR(IF(LEN($BZ74)&gt;=5,(IF($G$1&gt;=100,VLOOKUP($BZ74,DAL!$E$9:$KN$28,MATCH(HB$25,DAL!$E$8:$KN$8,0),0),0)),0),0)</f>
        <v>0</v>
      </c>
      <c r="EI74" s="651"/>
      <c r="EJ74" s="649">
        <f t="shared" si="174"/>
        <v>0</v>
      </c>
      <c r="EK74" s="649"/>
      <c r="EL74" s="650">
        <f>IFERROR(IF(LEN($BZ74)&gt;=5,(IF($G$1&gt;=100,VLOOKUP($BZ74,DAL!$E$9:$KN$28,MATCH(HF$25,DAL!$E$8:$KN$8,0),0),0)),0),0)</f>
        <v>0</v>
      </c>
      <c r="EM74" s="651"/>
      <c r="EN74" s="650">
        <f>IFERROR(IF(LEN($BZ74)&gt;=5,(IF($G$1&gt;=100,VLOOKUP($BZ74,DAL!$E$9:$KN$28,MATCH(HH$25,DAL!$E$8:$KN$8,0),0),0)),0),0)</f>
        <v>0</v>
      </c>
      <c r="EO74" s="651"/>
      <c r="EP74" s="650">
        <f>IFERROR(IF(LEN($BZ74)&gt;=5,(IF($G$1&gt;=100,VLOOKUP($BZ74,DAL!$E$9:$KN$28,MATCH(HJ$25,DAL!$E$8:$KN$8,0),0),0)),0),0)</f>
        <v>0</v>
      </c>
      <c r="EQ74" s="651"/>
      <c r="ER74" s="275">
        <f t="shared" si="175"/>
        <v>0</v>
      </c>
      <c r="ES74" s="275">
        <f t="shared" si="176"/>
        <v>0</v>
      </c>
    </row>
    <row r="75" spans="6:149" ht="47.1" customHeight="1">
      <c r="F75" s="655">
        <f t="shared" si="151"/>
        <v>0</v>
      </c>
      <c r="G75" s="656"/>
      <c r="H75" s="656"/>
      <c r="I75" s="657"/>
      <c r="J75" s="274">
        <f>IFERROR(IF(LEN($F75)&gt;=5,(IF($G$1&gt;=100,VLOOKUP($F75,DAL!$E$9:$KN$28,MATCH(EX$25,DAL!$E$8:$KN$8,0),0),0)),0),0)</f>
        <v>0</v>
      </c>
      <c r="K75" s="274">
        <f>IFERROR(IF(LEN($F75)&gt;=5,(IF($G$1&gt;=100,VLOOKUP($F75,DAL!$E$9:$KN$28,MATCH(EY$25,DAL!$E$8:$KN$8,0),0),0)),0),0)</f>
        <v>0</v>
      </c>
      <c r="L75" s="650">
        <f>IFERROR(IF(LEN($F75)&gt;=5,(IF($G$1&gt;=100,VLOOKUP($F75,DAL!$E$9:$KN$28,MATCH(EZ$25,DAL!$E$8:$KN$8,0),0),0)),0),0)</f>
        <v>0</v>
      </c>
      <c r="M75" s="651"/>
      <c r="N75" s="649">
        <f t="shared" si="153"/>
        <v>0</v>
      </c>
      <c r="O75" s="649"/>
      <c r="P75" s="650">
        <f>IFERROR(IF(LEN($F75)&gt;=5,(IF($G$1&gt;=100,VLOOKUP($F75,DAL!$E$9:$KN$28,MATCH(FD$25,DAL!$E$8:$KN$8,0),0),0)),0),0)</f>
        <v>0</v>
      </c>
      <c r="Q75" s="651"/>
      <c r="R75" s="650">
        <f>IFERROR(IF(LEN($F75)&gt;=5,(IF($G$1&gt;=100,VLOOKUP($F75,DAL!$E$9:$KN$28,MATCH(FF$25,DAL!$E$8:$KN$8,0),0),0)),0),0)</f>
        <v>0</v>
      </c>
      <c r="S75" s="651"/>
      <c r="T75" s="650">
        <f>IFERROR(IF(LEN($F75)&gt;=5,(IF($G$1&gt;=100,VLOOKUP($F75,DAL!$E$9:$KN$28,MATCH(FH$25,DAL!$E$8:$KN$8,0),0),0)),0),0)</f>
        <v>0</v>
      </c>
      <c r="U75" s="651"/>
      <c r="V75" s="649">
        <f t="shared" si="154"/>
        <v>0</v>
      </c>
      <c r="W75" s="649"/>
      <c r="X75" s="649">
        <f t="shared" si="155"/>
        <v>0</v>
      </c>
      <c r="Y75" s="649"/>
      <c r="Z75" s="650">
        <f>IFERROR(IF(LEN($F75)&gt;=5,(IF($G$1&gt;=100,VLOOKUP($F75,DAL!$E$9:$HS$28,MATCH(FN$25,DAL!$E$4:$HS$4,0),0),0)),0),0)</f>
        <v>0</v>
      </c>
      <c r="AA75" s="651"/>
      <c r="AB75" s="650">
        <f>IFERROR(IF(LEN($F75)&gt;=5,(IF($G$1&gt;=100,VLOOKUP($F75,DAL!$E$9:$HS$28,MATCH(FP$25,DAL!$E$4:$HS$4,0),0),0)),0),0)</f>
        <v>0</v>
      </c>
      <c r="AC75" s="651"/>
      <c r="AD75" s="650">
        <f>IFERROR(IF(LEN($F75)&gt;=5,(IF($G$1&gt;=100,VLOOKUP($F75,DAL!$E$9:$HS$28,MATCH(FR$25,DAL!$E$4:$HS$4,0),0),0)),0),0)</f>
        <v>0</v>
      </c>
      <c r="AE75" s="651"/>
      <c r="AF75" s="649">
        <f t="shared" si="156"/>
        <v>0</v>
      </c>
      <c r="AG75" s="649"/>
      <c r="AH75" s="650">
        <f>IFERROR(IF(LEN($F75)&gt;=5,(IF($G$1&gt;=100,VLOOKUP($F75,DAL!$E$9:$HS$28,MATCH(FV$25,DAL!$E$4:$HS$4,0),0),0)),0),0)</f>
        <v>0</v>
      </c>
      <c r="AI75" s="651"/>
      <c r="AJ75" s="650">
        <f>IFERROR(IF(LEN($F75)&gt;=5,(IF($G$1&gt;=100,VLOOKUP($F75,DAL!$E$9:$HS$28,MATCH(FX$25,DAL!$E$4:$HS$4,0),0),0)),0),0)</f>
        <v>0</v>
      </c>
      <c r="AK75" s="651"/>
      <c r="AL75" s="650">
        <f>IFERROR(IF(LEN($F75)&gt;=5,(IF($G$1&gt;=100,VLOOKUP($F75,DAL!$E$9:$HS$28,MATCH(FZ$25,DAL!$E$4:$HS$4,0),0),0)),0),0)</f>
        <v>0</v>
      </c>
      <c r="AM75" s="651"/>
      <c r="AN75" s="649">
        <f t="shared" si="157"/>
        <v>0</v>
      </c>
      <c r="AO75" s="649"/>
      <c r="AP75" s="649">
        <f t="shared" si="158"/>
        <v>0</v>
      </c>
      <c r="AQ75" s="649"/>
      <c r="AR75" s="650">
        <f>IFERROR(IF(LEN($F75)&gt;=5,(IF($G$1&gt;=100,VLOOKUP($F75,DAL!$E$9:$HS$28,MATCH(GF$25,DAL!$E$4:$HS$4,0),0),0)),0),0)</f>
        <v>0</v>
      </c>
      <c r="AS75" s="651"/>
      <c r="AT75" s="650">
        <f>IFERROR(IF(LEN($F75)&gt;=5,(IF($G$1&gt;=100,VLOOKUP($F75,DAL!$E$9:$HS$28,MATCH(GH$25,DAL!$E$4:$HS$4,0),0),0)),0),0)</f>
        <v>0</v>
      </c>
      <c r="AU75" s="651"/>
      <c r="AV75" s="650">
        <f>IFERROR(IF(LEN($F75)&gt;=5,(IF($G$1&gt;=100,VLOOKUP($F75,DAL!$E$9:$HS$28,MATCH(GJ$25,DAL!$E$4:$HS$4,0),0),0)),0),0)</f>
        <v>0</v>
      </c>
      <c r="AW75" s="651"/>
      <c r="AX75" s="649">
        <f t="shared" si="159"/>
        <v>0</v>
      </c>
      <c r="AY75" s="649"/>
      <c r="AZ75" s="650">
        <f>IFERROR(IF(LEN($F75)&gt;=5,(IF($G$1&gt;=100,VLOOKUP($F75,DAL!$E$9:$HS$28,MATCH(GN$25,DAL!$E$4:$HS$4,0),0),0)),0),0)</f>
        <v>0</v>
      </c>
      <c r="BA75" s="651"/>
      <c r="BB75" s="650">
        <f>IFERROR(IF(LEN($F75)&gt;=5,(IF($G$1&gt;=100,VLOOKUP($F75,DAL!$E$9:$HS$28,MATCH(GP$25,DAL!$E$4:$HS$4,0),0),0)),0),0)</f>
        <v>0</v>
      </c>
      <c r="BC75" s="651"/>
      <c r="BD75" s="650">
        <f>IFERROR(IF(LEN($F75)&gt;=5,(IF($G$1&gt;=100,VLOOKUP($F75,DAL!$E$9:$HS$28,MATCH(GR$25,DAL!$E$4:$HS$4,0),0),0)),0),0)</f>
        <v>0</v>
      </c>
      <c r="BE75" s="651"/>
      <c r="BF75" s="649">
        <f t="shared" si="160"/>
        <v>0</v>
      </c>
      <c r="BG75" s="649"/>
      <c r="BH75" s="649">
        <f t="shared" si="161"/>
        <v>0</v>
      </c>
      <c r="BI75" s="649"/>
      <c r="BJ75" s="650">
        <f>IFERROR(IF(LEN($F75)&gt;=5,(IF($G$1&gt;=100,VLOOKUP($F75,DAL!$E$9:$HS$28,MATCH(GX$25,DAL!$E$4:$HS$4,0),0),0)),0),0)</f>
        <v>0</v>
      </c>
      <c r="BK75" s="651"/>
      <c r="BL75" s="650">
        <f>IFERROR(IF(LEN($F75)&gt;=5,(IF($G$1&gt;=100,VLOOKUP($F75,DAL!$E$9:$HS$28,MATCH(GZ$25,DAL!$E$4:$HS$4,0),0),0)),0),0)</f>
        <v>0</v>
      </c>
      <c r="BM75" s="651"/>
      <c r="BN75" s="650">
        <f>IFERROR(IF(LEN($F75)&gt;=5,(IF($G$1&gt;=100,VLOOKUP($F75,DAL!$E$9:$HS$28,MATCH(HB$25,DAL!$E$4:$HS$4,0),0),0)),0),0)</f>
        <v>0</v>
      </c>
      <c r="BO75" s="651"/>
      <c r="BP75" s="649">
        <f t="shared" si="162"/>
        <v>0</v>
      </c>
      <c r="BQ75" s="649"/>
      <c r="BR75" s="650">
        <f>IFERROR(IF(LEN($F75)&gt;=5,(IF($G$1&gt;=100,VLOOKUP($F75,DAL!$E$9:$HS$28,MATCH(HF$25,DAL!$E$4:$HS$4,0),0),0)),0),0)</f>
        <v>0</v>
      </c>
      <c r="BS75" s="651"/>
      <c r="BT75" s="650">
        <f>IFERROR(IF(LEN($F75)&gt;=5,(IF($G$1&gt;=100,VLOOKUP($F75,DAL!$E$9:$HS$28,MATCH(HH$25,DAL!$E$4:$HS$4,0),0),0)),0),0)</f>
        <v>0</v>
      </c>
      <c r="BU75" s="651"/>
      <c r="BV75" s="650">
        <f>IFERROR(IF(LEN($F75)&gt;=5,(IF($G$1&gt;=100,VLOOKUP($F75,DAL!$E$9:$HS$28,MATCH(HJ$25,DAL!$E$4:$HS$4,0),0),0)),0),0)</f>
        <v>0</v>
      </c>
      <c r="BW75" s="651"/>
      <c r="BX75" s="275">
        <f t="shared" si="163"/>
        <v>0</v>
      </c>
      <c r="BY75" s="275">
        <f t="shared" si="164"/>
        <v>0</v>
      </c>
      <c r="BZ75" s="655">
        <f t="shared" si="152"/>
        <v>0</v>
      </c>
      <c r="CA75" s="656"/>
      <c r="CB75" s="656"/>
      <c r="CC75" s="657"/>
      <c r="CD75" s="274">
        <f>IFERROR(IF(LEN($BZ75)&gt;=5,(IF($G$1&gt;=100,VLOOKUP($BZ75,DAL!$E$9:$KN$28,MATCH(EX$25,DAL!$E$8:$KN$8,0),0),0)),0),0)</f>
        <v>0</v>
      </c>
      <c r="CE75" s="274">
        <f>IFERROR(IF(LEN($BZ75)&gt;=5,(IF($G$1&gt;=100,VLOOKUP($BZ75,DAL!$E$9:$KN$28,MATCH(EY$25,DAL!$E$8:$KN$8,0),0),0)),0),0)</f>
        <v>0</v>
      </c>
      <c r="CF75" s="650">
        <f>IFERROR(IF(LEN($BZ75)&gt;=5,(IF($G$1&gt;=100,VLOOKUP($BZ75,DAL!$E$9:$KN$28,MATCH(EZ$25,DAL!$E$8:$KN$8,0),0),0)),0),0)</f>
        <v>0</v>
      </c>
      <c r="CG75" s="651"/>
      <c r="CH75" s="649">
        <f t="shared" si="165"/>
        <v>0</v>
      </c>
      <c r="CI75" s="649"/>
      <c r="CJ75" s="650">
        <f>IFERROR(IF(LEN($BZ75)&gt;=5,(IF($G$1&gt;=100,VLOOKUP($BZ75,DAL!$E$9:$KN$28,MATCH(FD$25,DAL!$E$8:$KN$8,0),0),0)),0),0)</f>
        <v>0</v>
      </c>
      <c r="CK75" s="651"/>
      <c r="CL75" s="650">
        <f>IFERROR(IF(LEN($BZ75)&gt;=5,(IF($G$1&gt;=100,VLOOKUP($BZ75,DAL!$E$9:$KN$28,MATCH(FF$25,DAL!$E$8:$KN$8,0),0),0)),0),0)</f>
        <v>0</v>
      </c>
      <c r="CM75" s="651"/>
      <c r="CN75" s="650">
        <f>IFERROR(IF(LEN($BZ75)&gt;=5,(IF($G$1&gt;=100,VLOOKUP($BZ75,DAL!$E$9:$KN$28,MATCH(FH$25,DAL!$E$8:$KN$8,0),0),0)),0),0)</f>
        <v>0</v>
      </c>
      <c r="CO75" s="651"/>
      <c r="CP75" s="649">
        <f t="shared" si="166"/>
        <v>0</v>
      </c>
      <c r="CQ75" s="649"/>
      <c r="CR75" s="649">
        <f t="shared" si="167"/>
        <v>0</v>
      </c>
      <c r="CS75" s="649"/>
      <c r="CT75" s="650">
        <f>IFERROR(IF(LEN($BZ75)&gt;=5,(IF($G$1&gt;=100,VLOOKUP($BZ75,DAL!$E$9:$KN$28,MATCH(FN$25,DAL!$E$8:$KN$8,0),0),0)),0),0)</f>
        <v>0</v>
      </c>
      <c r="CU75" s="651"/>
      <c r="CV75" s="650">
        <f>IFERROR(IF(LEN($BZ75)&gt;=5,(IF($G$1&gt;=100,VLOOKUP($BZ75,DAL!$E$9:$KN$28,MATCH(FP$25,DAL!$E$8:$KN$8,0),0),0)),0),0)</f>
        <v>0</v>
      </c>
      <c r="CW75" s="651"/>
      <c r="CX75" s="650">
        <f>IFERROR(IF(LEN($BZ75)&gt;=5,(IF($G$1&gt;=100,VLOOKUP($BZ75,DAL!$E$9:$KN$28,MATCH(FR$25,DAL!$E$8:$KN$8,0),0),0)),0),0)</f>
        <v>0</v>
      </c>
      <c r="CY75" s="651"/>
      <c r="CZ75" s="649">
        <f t="shared" si="168"/>
        <v>0</v>
      </c>
      <c r="DA75" s="649"/>
      <c r="DB75" s="650">
        <f>IFERROR(IF(LEN($BZ75)&gt;=5,(IF($G$1&gt;=100,VLOOKUP($BZ75,DAL!$E$9:$KN$28,MATCH(FV$25,DAL!$E$8:$KN$8,0),0),0)),0),0)</f>
        <v>0</v>
      </c>
      <c r="DC75" s="651"/>
      <c r="DD75" s="650">
        <f>IFERROR(IF(LEN($BZ75)&gt;=5,(IF($G$1&gt;=100,VLOOKUP($BZ75,DAL!$E$9:$KN$28,MATCH(FX$25,DAL!$E$8:$KN$8,0),0),0)),0),0)</f>
        <v>0</v>
      </c>
      <c r="DE75" s="651"/>
      <c r="DF75" s="650">
        <f>IFERROR(IF(LEN($BZ75)&gt;=5,(IF($G$1&gt;=100,VLOOKUP($BZ75,DAL!$E$9:$KN$28,MATCH(FZ$25,DAL!$E$8:$KN$8,0),0),0)),0),0)</f>
        <v>0</v>
      </c>
      <c r="DG75" s="651"/>
      <c r="DH75" s="649">
        <f t="shared" si="169"/>
        <v>0</v>
      </c>
      <c r="DI75" s="649"/>
      <c r="DJ75" s="649">
        <f t="shared" si="170"/>
        <v>0</v>
      </c>
      <c r="DK75" s="649"/>
      <c r="DL75" s="650">
        <f>IFERROR(IF(LEN($BZ75)&gt;=5,(IF($G$1&gt;=100,VLOOKUP($BZ75,DAL!$E$9:$KN$28,MATCH(GF$25,DAL!$E$8:$KN$8,0),0),0)),0),0)</f>
        <v>0</v>
      </c>
      <c r="DM75" s="651"/>
      <c r="DN75" s="650">
        <f>IFERROR(IF(LEN($BZ75)&gt;=5,(IF($G$1&gt;=100,VLOOKUP($BZ75,DAL!$E$9:$KN$28,MATCH(GH$25,DAL!$E$8:$KN$8,0),0),0)),0),0)</f>
        <v>0</v>
      </c>
      <c r="DO75" s="651"/>
      <c r="DP75" s="650">
        <f>IFERROR(IF(LEN($BZ75)&gt;=5,(IF($G$1&gt;=100,VLOOKUP($BZ75,DAL!$E$9:$KN$28,MATCH(GJ$25,DAL!$E$8:$KN$8,0),0),0)),0),0)</f>
        <v>0</v>
      </c>
      <c r="DQ75" s="651"/>
      <c r="DR75" s="649">
        <f t="shared" si="171"/>
        <v>0</v>
      </c>
      <c r="DS75" s="649"/>
      <c r="DT75" s="650">
        <f>IFERROR(IF(LEN($BZ75)&gt;=5,(IF($G$1&gt;=100,VLOOKUP($BZ75,DAL!$E$9:$KN$28,MATCH(GN$25,DAL!$E$8:$KN$8,0),0),0)),0),0)</f>
        <v>0</v>
      </c>
      <c r="DU75" s="651"/>
      <c r="DV75" s="650">
        <f>IFERROR(IF(LEN($BZ75)&gt;=5,(IF($G$1&gt;=100,VLOOKUP($BZ75,DAL!$E$9:$KN$28,MATCH(GP$25,DAL!$E$8:$KN$8,0),0),0)),0),0)</f>
        <v>0</v>
      </c>
      <c r="DW75" s="651"/>
      <c r="DX75" s="650">
        <f>IFERROR(IF(LEN($BZ75)&gt;=5,(IF($G$1&gt;=100,VLOOKUP($BZ75,DAL!$E$9:$KN$28,MATCH(GR$25,DAL!$E$8:$KN$8,0),0),0)),0),0)</f>
        <v>0</v>
      </c>
      <c r="DY75" s="651"/>
      <c r="DZ75" s="649">
        <f t="shared" si="172"/>
        <v>0</v>
      </c>
      <c r="EA75" s="649"/>
      <c r="EB75" s="649">
        <f t="shared" si="173"/>
        <v>0</v>
      </c>
      <c r="EC75" s="649"/>
      <c r="ED75" s="650">
        <f>IFERROR(IF(LEN($BZ75)&gt;=5,(IF($G$1&gt;=100,VLOOKUP($BZ75,DAL!$E$9:$KN$28,MATCH(GX$25,DAL!$E$8:$KN$8,0),0),0)),0),0)</f>
        <v>0</v>
      </c>
      <c r="EE75" s="651"/>
      <c r="EF75" s="650">
        <f>IFERROR(IF(LEN($BZ75)&gt;=5,(IF($G$1&gt;=100,VLOOKUP($BZ75,DAL!$E$9:$KN$28,MATCH(GZ$25,DAL!$E$8:$KN$8,0),0),0)),0),0)</f>
        <v>0</v>
      </c>
      <c r="EG75" s="651"/>
      <c r="EH75" s="650">
        <f>IFERROR(IF(LEN($BZ75)&gt;=5,(IF($G$1&gt;=100,VLOOKUP($BZ75,DAL!$E$9:$KN$28,MATCH(HB$25,DAL!$E$8:$KN$8,0),0),0)),0),0)</f>
        <v>0</v>
      </c>
      <c r="EI75" s="651"/>
      <c r="EJ75" s="649">
        <f t="shared" si="174"/>
        <v>0</v>
      </c>
      <c r="EK75" s="649"/>
      <c r="EL75" s="650">
        <f>IFERROR(IF(LEN($BZ75)&gt;=5,(IF($G$1&gt;=100,VLOOKUP($BZ75,DAL!$E$9:$KN$28,MATCH(HF$25,DAL!$E$8:$KN$8,0),0),0)),0),0)</f>
        <v>0</v>
      </c>
      <c r="EM75" s="651"/>
      <c r="EN75" s="650">
        <f>IFERROR(IF(LEN($BZ75)&gt;=5,(IF($G$1&gt;=100,VLOOKUP($BZ75,DAL!$E$9:$KN$28,MATCH(HH$25,DAL!$E$8:$KN$8,0),0),0)),0),0)</f>
        <v>0</v>
      </c>
      <c r="EO75" s="651"/>
      <c r="EP75" s="650">
        <f>IFERROR(IF(LEN($BZ75)&gt;=5,(IF($G$1&gt;=100,VLOOKUP($BZ75,DAL!$E$9:$KN$28,MATCH(HJ$25,DAL!$E$8:$KN$8,0),0),0)),0),0)</f>
        <v>0</v>
      </c>
      <c r="EQ75" s="651"/>
      <c r="ER75" s="275">
        <f t="shared" si="175"/>
        <v>0</v>
      </c>
      <c r="ES75" s="275">
        <f t="shared" si="176"/>
        <v>0</v>
      </c>
    </row>
    <row r="76" spans="6:149" ht="47.1" customHeight="1">
      <c r="F76" s="655">
        <f t="shared" si="151"/>
        <v>0</v>
      </c>
      <c r="G76" s="656"/>
      <c r="H76" s="656"/>
      <c r="I76" s="657"/>
      <c r="J76" s="274">
        <f>IFERROR(IF(LEN($F76)&gt;=5,(IF($G$1&gt;=100,VLOOKUP($F76,DAL!$E$9:$KN$28,MATCH(EX$25,DAL!$E$8:$KN$8,0),0),0)),0),0)</f>
        <v>0</v>
      </c>
      <c r="K76" s="274">
        <f>IFERROR(IF(LEN($F76)&gt;=5,(IF($G$1&gt;=100,VLOOKUP($F76,DAL!$E$9:$KN$28,MATCH(EY$25,DAL!$E$8:$KN$8,0),0),0)),0),0)</f>
        <v>0</v>
      </c>
      <c r="L76" s="650">
        <f>IFERROR(IF(LEN($F76)&gt;=5,(IF($G$1&gt;=100,VLOOKUP($F76,DAL!$E$9:$KN$28,MATCH(EZ$25,DAL!$E$8:$KN$8,0),0),0)),0),0)</f>
        <v>0</v>
      </c>
      <c r="M76" s="651"/>
      <c r="N76" s="649">
        <f t="shared" si="153"/>
        <v>0</v>
      </c>
      <c r="O76" s="649"/>
      <c r="P76" s="650">
        <f>IFERROR(IF(LEN($F76)&gt;=5,(IF($G$1&gt;=100,VLOOKUP($F76,DAL!$E$9:$KN$28,MATCH(FD$25,DAL!$E$8:$KN$8,0),0),0)),0),0)</f>
        <v>0</v>
      </c>
      <c r="Q76" s="651"/>
      <c r="R76" s="650">
        <f>IFERROR(IF(LEN($F76)&gt;=5,(IF($G$1&gt;=100,VLOOKUP($F76,DAL!$E$9:$KN$28,MATCH(FF$25,DAL!$E$8:$KN$8,0),0),0)),0),0)</f>
        <v>0</v>
      </c>
      <c r="S76" s="651"/>
      <c r="T76" s="650">
        <f>IFERROR(IF(LEN($F76)&gt;=5,(IF($G$1&gt;=100,VLOOKUP($F76,DAL!$E$9:$KN$28,MATCH(FH$25,DAL!$E$8:$KN$8,0),0),0)),0),0)</f>
        <v>0</v>
      </c>
      <c r="U76" s="651"/>
      <c r="V76" s="649">
        <f t="shared" si="154"/>
        <v>0</v>
      </c>
      <c r="W76" s="649"/>
      <c r="X76" s="649">
        <f t="shared" si="155"/>
        <v>0</v>
      </c>
      <c r="Y76" s="649"/>
      <c r="Z76" s="650">
        <f>IFERROR(IF(LEN($F76)&gt;=5,(IF($G$1&gt;=100,VLOOKUP($F76,DAL!$E$9:$HS$28,MATCH(FN$25,DAL!$E$4:$HS$4,0),0),0)),0),0)</f>
        <v>0</v>
      </c>
      <c r="AA76" s="651"/>
      <c r="AB76" s="650">
        <f>IFERROR(IF(LEN($F76)&gt;=5,(IF($G$1&gt;=100,VLOOKUP($F76,DAL!$E$9:$HS$28,MATCH(FP$25,DAL!$E$4:$HS$4,0),0),0)),0),0)</f>
        <v>0</v>
      </c>
      <c r="AC76" s="651"/>
      <c r="AD76" s="650">
        <f>IFERROR(IF(LEN($F76)&gt;=5,(IF($G$1&gt;=100,VLOOKUP($F76,DAL!$E$9:$HS$28,MATCH(FR$25,DAL!$E$4:$HS$4,0),0),0)),0),0)</f>
        <v>0</v>
      </c>
      <c r="AE76" s="651"/>
      <c r="AF76" s="649">
        <f t="shared" si="156"/>
        <v>0</v>
      </c>
      <c r="AG76" s="649"/>
      <c r="AH76" s="650">
        <f>IFERROR(IF(LEN($F76)&gt;=5,(IF($G$1&gt;=100,VLOOKUP($F76,DAL!$E$9:$HS$28,MATCH(FV$25,DAL!$E$4:$HS$4,0),0),0)),0),0)</f>
        <v>0</v>
      </c>
      <c r="AI76" s="651"/>
      <c r="AJ76" s="650">
        <f>IFERROR(IF(LEN($F76)&gt;=5,(IF($G$1&gt;=100,VLOOKUP($F76,DAL!$E$9:$HS$28,MATCH(FX$25,DAL!$E$4:$HS$4,0),0),0)),0),0)</f>
        <v>0</v>
      </c>
      <c r="AK76" s="651"/>
      <c r="AL76" s="650">
        <f>IFERROR(IF(LEN($F76)&gt;=5,(IF($G$1&gt;=100,VLOOKUP($F76,DAL!$E$9:$HS$28,MATCH(FZ$25,DAL!$E$4:$HS$4,0),0),0)),0),0)</f>
        <v>0</v>
      </c>
      <c r="AM76" s="651"/>
      <c r="AN76" s="649">
        <f t="shared" si="157"/>
        <v>0</v>
      </c>
      <c r="AO76" s="649"/>
      <c r="AP76" s="649">
        <f t="shared" si="158"/>
        <v>0</v>
      </c>
      <c r="AQ76" s="649"/>
      <c r="AR76" s="650">
        <f>IFERROR(IF(LEN($F76)&gt;=5,(IF($G$1&gt;=100,VLOOKUP($F76,DAL!$E$9:$HS$28,MATCH(GF$25,DAL!$E$4:$HS$4,0),0),0)),0),0)</f>
        <v>0</v>
      </c>
      <c r="AS76" s="651"/>
      <c r="AT76" s="650">
        <f>IFERROR(IF(LEN($F76)&gt;=5,(IF($G$1&gt;=100,VLOOKUP($F76,DAL!$E$9:$HS$28,MATCH(GH$25,DAL!$E$4:$HS$4,0),0),0)),0),0)</f>
        <v>0</v>
      </c>
      <c r="AU76" s="651"/>
      <c r="AV76" s="650">
        <f>IFERROR(IF(LEN($F76)&gt;=5,(IF($G$1&gt;=100,VLOOKUP($F76,DAL!$E$9:$HS$28,MATCH(GJ$25,DAL!$E$4:$HS$4,0),0),0)),0),0)</f>
        <v>0</v>
      </c>
      <c r="AW76" s="651"/>
      <c r="AX76" s="649">
        <f t="shared" si="159"/>
        <v>0</v>
      </c>
      <c r="AY76" s="649"/>
      <c r="AZ76" s="650">
        <f>IFERROR(IF(LEN($F76)&gt;=5,(IF($G$1&gt;=100,VLOOKUP($F76,DAL!$E$9:$HS$28,MATCH(GN$25,DAL!$E$4:$HS$4,0),0),0)),0),0)</f>
        <v>0</v>
      </c>
      <c r="BA76" s="651"/>
      <c r="BB76" s="650">
        <f>IFERROR(IF(LEN($F76)&gt;=5,(IF($G$1&gt;=100,VLOOKUP($F76,DAL!$E$9:$HS$28,MATCH(GP$25,DAL!$E$4:$HS$4,0),0),0)),0),0)</f>
        <v>0</v>
      </c>
      <c r="BC76" s="651"/>
      <c r="BD76" s="650">
        <f>IFERROR(IF(LEN($F76)&gt;=5,(IF($G$1&gt;=100,VLOOKUP($F76,DAL!$E$9:$HS$28,MATCH(GR$25,DAL!$E$4:$HS$4,0),0),0)),0),0)</f>
        <v>0</v>
      </c>
      <c r="BE76" s="651"/>
      <c r="BF76" s="649">
        <f t="shared" si="160"/>
        <v>0</v>
      </c>
      <c r="BG76" s="649"/>
      <c r="BH76" s="649">
        <f t="shared" si="161"/>
        <v>0</v>
      </c>
      <c r="BI76" s="649"/>
      <c r="BJ76" s="650">
        <f>IFERROR(IF(LEN($F76)&gt;=5,(IF($G$1&gt;=100,VLOOKUP($F76,DAL!$E$9:$HS$28,MATCH(GX$25,DAL!$E$4:$HS$4,0),0),0)),0),0)</f>
        <v>0</v>
      </c>
      <c r="BK76" s="651"/>
      <c r="BL76" s="650">
        <f>IFERROR(IF(LEN($F76)&gt;=5,(IF($G$1&gt;=100,VLOOKUP($F76,DAL!$E$9:$HS$28,MATCH(GZ$25,DAL!$E$4:$HS$4,0),0),0)),0),0)</f>
        <v>0</v>
      </c>
      <c r="BM76" s="651"/>
      <c r="BN76" s="650">
        <f>IFERROR(IF(LEN($F76)&gt;=5,(IF($G$1&gt;=100,VLOOKUP($F76,DAL!$E$9:$HS$28,MATCH(HB$25,DAL!$E$4:$HS$4,0),0),0)),0),0)</f>
        <v>0</v>
      </c>
      <c r="BO76" s="651"/>
      <c r="BP76" s="649">
        <f t="shared" si="162"/>
        <v>0</v>
      </c>
      <c r="BQ76" s="649"/>
      <c r="BR76" s="650">
        <f>IFERROR(IF(LEN($F76)&gt;=5,(IF($G$1&gt;=100,VLOOKUP($F76,DAL!$E$9:$HS$28,MATCH(HF$25,DAL!$E$4:$HS$4,0),0),0)),0),0)</f>
        <v>0</v>
      </c>
      <c r="BS76" s="651"/>
      <c r="BT76" s="650">
        <f>IFERROR(IF(LEN($F76)&gt;=5,(IF($G$1&gt;=100,VLOOKUP($F76,DAL!$E$9:$HS$28,MATCH(HH$25,DAL!$E$4:$HS$4,0),0),0)),0),0)</f>
        <v>0</v>
      </c>
      <c r="BU76" s="651"/>
      <c r="BV76" s="650">
        <f>IFERROR(IF(LEN($F76)&gt;=5,(IF($G$1&gt;=100,VLOOKUP($F76,DAL!$E$9:$HS$28,MATCH(HJ$25,DAL!$E$4:$HS$4,0),0),0)),0),0)</f>
        <v>0</v>
      </c>
      <c r="BW76" s="651"/>
      <c r="BX76" s="275">
        <f t="shared" si="163"/>
        <v>0</v>
      </c>
      <c r="BY76" s="275">
        <f t="shared" si="164"/>
        <v>0</v>
      </c>
      <c r="BZ76" s="655">
        <f t="shared" si="152"/>
        <v>0</v>
      </c>
      <c r="CA76" s="656"/>
      <c r="CB76" s="656"/>
      <c r="CC76" s="657"/>
      <c r="CD76" s="274">
        <f>IFERROR(IF(LEN($BZ76)&gt;=5,(IF($G$1&gt;=100,VLOOKUP($BZ76,DAL!$E$9:$KN$28,MATCH(EX$25,DAL!$E$8:$KN$8,0),0),0)),0),0)</f>
        <v>0</v>
      </c>
      <c r="CE76" s="274">
        <f>IFERROR(IF(LEN($BZ76)&gt;=5,(IF($G$1&gt;=100,VLOOKUP($BZ76,DAL!$E$9:$KN$28,MATCH(EY$25,DAL!$E$8:$KN$8,0),0),0)),0),0)</f>
        <v>0</v>
      </c>
      <c r="CF76" s="650">
        <f>IFERROR(IF(LEN($BZ76)&gt;=5,(IF($G$1&gt;=100,VLOOKUP($BZ76,DAL!$E$9:$KN$28,MATCH(EZ$25,DAL!$E$8:$KN$8,0),0),0)),0),0)</f>
        <v>0</v>
      </c>
      <c r="CG76" s="651"/>
      <c r="CH76" s="649">
        <f t="shared" si="165"/>
        <v>0</v>
      </c>
      <c r="CI76" s="649"/>
      <c r="CJ76" s="650">
        <f>IFERROR(IF(LEN($BZ76)&gt;=5,(IF($G$1&gt;=100,VLOOKUP($BZ76,DAL!$E$9:$KN$28,MATCH(FD$25,DAL!$E$8:$KN$8,0),0),0)),0),0)</f>
        <v>0</v>
      </c>
      <c r="CK76" s="651"/>
      <c r="CL76" s="650">
        <f>IFERROR(IF(LEN($BZ76)&gt;=5,(IF($G$1&gt;=100,VLOOKUP($BZ76,DAL!$E$9:$KN$28,MATCH(FF$25,DAL!$E$8:$KN$8,0),0),0)),0),0)</f>
        <v>0</v>
      </c>
      <c r="CM76" s="651"/>
      <c r="CN76" s="650">
        <f>IFERROR(IF(LEN($BZ76)&gt;=5,(IF($G$1&gt;=100,VLOOKUP($BZ76,DAL!$E$9:$KN$28,MATCH(FH$25,DAL!$E$8:$KN$8,0),0),0)),0),0)</f>
        <v>0</v>
      </c>
      <c r="CO76" s="651"/>
      <c r="CP76" s="649">
        <f t="shared" si="166"/>
        <v>0</v>
      </c>
      <c r="CQ76" s="649"/>
      <c r="CR76" s="649">
        <f t="shared" si="167"/>
        <v>0</v>
      </c>
      <c r="CS76" s="649"/>
      <c r="CT76" s="650">
        <f>IFERROR(IF(LEN($BZ76)&gt;=5,(IF($G$1&gt;=100,VLOOKUP($BZ76,DAL!$E$9:$KN$28,MATCH(FN$25,DAL!$E$8:$KN$8,0),0),0)),0),0)</f>
        <v>0</v>
      </c>
      <c r="CU76" s="651"/>
      <c r="CV76" s="650">
        <f>IFERROR(IF(LEN($BZ76)&gt;=5,(IF($G$1&gt;=100,VLOOKUP($BZ76,DAL!$E$9:$KN$28,MATCH(FP$25,DAL!$E$8:$KN$8,0),0),0)),0),0)</f>
        <v>0</v>
      </c>
      <c r="CW76" s="651"/>
      <c r="CX76" s="650">
        <f>IFERROR(IF(LEN($BZ76)&gt;=5,(IF($G$1&gt;=100,VLOOKUP($BZ76,DAL!$E$9:$KN$28,MATCH(FR$25,DAL!$E$8:$KN$8,0),0),0)),0),0)</f>
        <v>0</v>
      </c>
      <c r="CY76" s="651"/>
      <c r="CZ76" s="649">
        <f t="shared" si="168"/>
        <v>0</v>
      </c>
      <c r="DA76" s="649"/>
      <c r="DB76" s="650">
        <f>IFERROR(IF(LEN($BZ76)&gt;=5,(IF($G$1&gt;=100,VLOOKUP($BZ76,DAL!$E$9:$KN$28,MATCH(FV$25,DAL!$E$8:$KN$8,0),0),0)),0),0)</f>
        <v>0</v>
      </c>
      <c r="DC76" s="651"/>
      <c r="DD76" s="650">
        <f>IFERROR(IF(LEN($BZ76)&gt;=5,(IF($G$1&gt;=100,VLOOKUP($BZ76,DAL!$E$9:$KN$28,MATCH(FX$25,DAL!$E$8:$KN$8,0),0),0)),0),0)</f>
        <v>0</v>
      </c>
      <c r="DE76" s="651"/>
      <c r="DF76" s="650">
        <f>IFERROR(IF(LEN($BZ76)&gt;=5,(IF($G$1&gt;=100,VLOOKUP($BZ76,DAL!$E$9:$KN$28,MATCH(FZ$25,DAL!$E$8:$KN$8,0),0),0)),0),0)</f>
        <v>0</v>
      </c>
      <c r="DG76" s="651"/>
      <c r="DH76" s="649">
        <f t="shared" si="169"/>
        <v>0</v>
      </c>
      <c r="DI76" s="649"/>
      <c r="DJ76" s="649">
        <f t="shared" si="170"/>
        <v>0</v>
      </c>
      <c r="DK76" s="649"/>
      <c r="DL76" s="650">
        <f>IFERROR(IF(LEN($BZ76)&gt;=5,(IF($G$1&gt;=100,VLOOKUP($BZ76,DAL!$E$9:$KN$28,MATCH(GF$25,DAL!$E$8:$KN$8,0),0),0)),0),0)</f>
        <v>0</v>
      </c>
      <c r="DM76" s="651"/>
      <c r="DN76" s="650">
        <f>IFERROR(IF(LEN($BZ76)&gt;=5,(IF($G$1&gt;=100,VLOOKUP($BZ76,DAL!$E$9:$KN$28,MATCH(GH$25,DAL!$E$8:$KN$8,0),0),0)),0),0)</f>
        <v>0</v>
      </c>
      <c r="DO76" s="651"/>
      <c r="DP76" s="650">
        <f>IFERROR(IF(LEN($BZ76)&gt;=5,(IF($G$1&gt;=100,VLOOKUP($BZ76,DAL!$E$9:$KN$28,MATCH(GJ$25,DAL!$E$8:$KN$8,0),0),0)),0),0)</f>
        <v>0</v>
      </c>
      <c r="DQ76" s="651"/>
      <c r="DR76" s="649">
        <f t="shared" si="171"/>
        <v>0</v>
      </c>
      <c r="DS76" s="649"/>
      <c r="DT76" s="650">
        <f>IFERROR(IF(LEN($BZ76)&gt;=5,(IF($G$1&gt;=100,VLOOKUP($BZ76,DAL!$E$9:$KN$28,MATCH(GN$25,DAL!$E$8:$KN$8,0),0),0)),0),0)</f>
        <v>0</v>
      </c>
      <c r="DU76" s="651"/>
      <c r="DV76" s="650">
        <f>IFERROR(IF(LEN($BZ76)&gt;=5,(IF($G$1&gt;=100,VLOOKUP($BZ76,DAL!$E$9:$KN$28,MATCH(GP$25,DAL!$E$8:$KN$8,0),0),0)),0),0)</f>
        <v>0</v>
      </c>
      <c r="DW76" s="651"/>
      <c r="DX76" s="650">
        <f>IFERROR(IF(LEN($BZ76)&gt;=5,(IF($G$1&gt;=100,VLOOKUP($BZ76,DAL!$E$9:$KN$28,MATCH(GR$25,DAL!$E$8:$KN$8,0),0),0)),0),0)</f>
        <v>0</v>
      </c>
      <c r="DY76" s="651"/>
      <c r="DZ76" s="649">
        <f t="shared" si="172"/>
        <v>0</v>
      </c>
      <c r="EA76" s="649"/>
      <c r="EB76" s="649">
        <f t="shared" si="173"/>
        <v>0</v>
      </c>
      <c r="EC76" s="649"/>
      <c r="ED76" s="650">
        <f>IFERROR(IF(LEN($BZ76)&gt;=5,(IF($G$1&gt;=100,VLOOKUP($BZ76,DAL!$E$9:$KN$28,MATCH(GX$25,DAL!$E$8:$KN$8,0),0),0)),0),0)</f>
        <v>0</v>
      </c>
      <c r="EE76" s="651"/>
      <c r="EF76" s="650">
        <f>IFERROR(IF(LEN($BZ76)&gt;=5,(IF($G$1&gt;=100,VLOOKUP($BZ76,DAL!$E$9:$KN$28,MATCH(GZ$25,DAL!$E$8:$KN$8,0),0),0)),0),0)</f>
        <v>0</v>
      </c>
      <c r="EG76" s="651"/>
      <c r="EH76" s="650">
        <f>IFERROR(IF(LEN($BZ76)&gt;=5,(IF($G$1&gt;=100,VLOOKUP($BZ76,DAL!$E$9:$KN$28,MATCH(HB$25,DAL!$E$8:$KN$8,0),0),0)),0),0)</f>
        <v>0</v>
      </c>
      <c r="EI76" s="651"/>
      <c r="EJ76" s="649">
        <f t="shared" si="174"/>
        <v>0</v>
      </c>
      <c r="EK76" s="649"/>
      <c r="EL76" s="650">
        <f>IFERROR(IF(LEN($BZ76)&gt;=5,(IF($G$1&gt;=100,VLOOKUP($BZ76,DAL!$E$9:$KN$28,MATCH(HF$25,DAL!$E$8:$KN$8,0),0),0)),0),0)</f>
        <v>0</v>
      </c>
      <c r="EM76" s="651"/>
      <c r="EN76" s="650">
        <f>IFERROR(IF(LEN($BZ76)&gt;=5,(IF($G$1&gt;=100,VLOOKUP($BZ76,DAL!$E$9:$KN$28,MATCH(HH$25,DAL!$E$8:$KN$8,0),0),0)),0),0)</f>
        <v>0</v>
      </c>
      <c r="EO76" s="651"/>
      <c r="EP76" s="650">
        <f>IFERROR(IF(LEN($BZ76)&gt;=5,(IF($G$1&gt;=100,VLOOKUP($BZ76,DAL!$E$9:$KN$28,MATCH(HJ$25,DAL!$E$8:$KN$8,0),0),0)),0),0)</f>
        <v>0</v>
      </c>
      <c r="EQ76" s="651"/>
      <c r="ER76" s="275">
        <f t="shared" si="175"/>
        <v>0</v>
      </c>
      <c r="ES76" s="275">
        <f t="shared" si="176"/>
        <v>0</v>
      </c>
    </row>
    <row r="77" spans="6:149" ht="47.1" customHeight="1">
      <c r="F77" s="655">
        <f t="shared" si="151"/>
        <v>0</v>
      </c>
      <c r="G77" s="656"/>
      <c r="H77" s="656"/>
      <c r="I77" s="657"/>
      <c r="J77" s="274">
        <f>IFERROR(IF(LEN($F77)&gt;=5,(IF($G$1&gt;=100,VLOOKUP($F77,DAL!$E$9:$KN$28,MATCH(EX$25,DAL!$E$8:$KN$8,0),0),0)),0),0)</f>
        <v>0</v>
      </c>
      <c r="K77" s="274">
        <f>IFERROR(IF(LEN($F77)&gt;=5,(IF($G$1&gt;=100,VLOOKUP($F77,DAL!$E$9:$KN$28,MATCH(EY$25,DAL!$E$8:$KN$8,0),0),0)),0),0)</f>
        <v>0</v>
      </c>
      <c r="L77" s="650">
        <f>IFERROR(IF(LEN($F77)&gt;=5,(IF($G$1&gt;=100,VLOOKUP($F77,DAL!$E$9:$KN$28,MATCH(EZ$25,DAL!$E$8:$KN$8,0),0),0)),0),0)</f>
        <v>0</v>
      </c>
      <c r="M77" s="651"/>
      <c r="N77" s="649">
        <f t="shared" si="153"/>
        <v>0</v>
      </c>
      <c r="O77" s="649"/>
      <c r="P77" s="650">
        <f>IFERROR(IF(LEN($F77)&gt;=5,(IF($G$1&gt;=100,VLOOKUP($F77,DAL!$E$9:$KN$28,MATCH(FD$25,DAL!$E$8:$KN$8,0),0),0)),0),0)</f>
        <v>0</v>
      </c>
      <c r="Q77" s="651"/>
      <c r="R77" s="650">
        <f>IFERROR(IF(LEN($F77)&gt;=5,(IF($G$1&gt;=100,VLOOKUP($F77,DAL!$E$9:$KN$28,MATCH(FF$25,DAL!$E$8:$KN$8,0),0),0)),0),0)</f>
        <v>0</v>
      </c>
      <c r="S77" s="651"/>
      <c r="T77" s="650">
        <f>IFERROR(IF(LEN($F77)&gt;=5,(IF($G$1&gt;=100,VLOOKUP($F77,DAL!$E$9:$KN$28,MATCH(FH$25,DAL!$E$8:$KN$8,0),0),0)),0),0)</f>
        <v>0</v>
      </c>
      <c r="U77" s="651"/>
      <c r="V77" s="649">
        <f t="shared" si="154"/>
        <v>0</v>
      </c>
      <c r="W77" s="649"/>
      <c r="X77" s="649">
        <f t="shared" si="155"/>
        <v>0</v>
      </c>
      <c r="Y77" s="649"/>
      <c r="Z77" s="650">
        <f>IFERROR(IF(LEN($F77)&gt;=5,(IF($G$1&gt;=100,VLOOKUP($F77,DAL!$E$9:$HS$28,MATCH(FN$25,DAL!$E$4:$HS$4,0),0),0)),0),0)</f>
        <v>0</v>
      </c>
      <c r="AA77" s="651"/>
      <c r="AB77" s="650">
        <f>IFERROR(IF(LEN($F77)&gt;=5,(IF($G$1&gt;=100,VLOOKUP($F77,DAL!$E$9:$HS$28,MATCH(FP$25,DAL!$E$4:$HS$4,0),0),0)),0),0)</f>
        <v>0</v>
      </c>
      <c r="AC77" s="651"/>
      <c r="AD77" s="650">
        <f>IFERROR(IF(LEN($F77)&gt;=5,(IF($G$1&gt;=100,VLOOKUP($F77,DAL!$E$9:$HS$28,MATCH(FR$25,DAL!$E$4:$HS$4,0),0),0)),0),0)</f>
        <v>0</v>
      </c>
      <c r="AE77" s="651"/>
      <c r="AF77" s="649">
        <f t="shared" si="156"/>
        <v>0</v>
      </c>
      <c r="AG77" s="649"/>
      <c r="AH77" s="650">
        <f>IFERROR(IF(LEN($F77)&gt;=5,(IF($G$1&gt;=100,VLOOKUP($F77,DAL!$E$9:$HS$28,MATCH(FV$25,DAL!$E$4:$HS$4,0),0),0)),0),0)</f>
        <v>0</v>
      </c>
      <c r="AI77" s="651"/>
      <c r="AJ77" s="650">
        <f>IFERROR(IF(LEN($F77)&gt;=5,(IF($G$1&gt;=100,VLOOKUP($F77,DAL!$E$9:$HS$28,MATCH(FX$25,DAL!$E$4:$HS$4,0),0),0)),0),0)</f>
        <v>0</v>
      </c>
      <c r="AK77" s="651"/>
      <c r="AL77" s="650">
        <f>IFERROR(IF(LEN($F77)&gt;=5,(IF($G$1&gt;=100,VLOOKUP($F77,DAL!$E$9:$HS$28,MATCH(FZ$25,DAL!$E$4:$HS$4,0),0),0)),0),0)</f>
        <v>0</v>
      </c>
      <c r="AM77" s="651"/>
      <c r="AN77" s="649">
        <f t="shared" si="157"/>
        <v>0</v>
      </c>
      <c r="AO77" s="649"/>
      <c r="AP77" s="649">
        <f t="shared" si="158"/>
        <v>0</v>
      </c>
      <c r="AQ77" s="649"/>
      <c r="AR77" s="650">
        <f>IFERROR(IF(LEN($F77)&gt;=5,(IF($G$1&gt;=100,VLOOKUP($F77,DAL!$E$9:$HS$28,MATCH(GF$25,DAL!$E$4:$HS$4,0),0),0)),0),0)</f>
        <v>0</v>
      </c>
      <c r="AS77" s="651"/>
      <c r="AT77" s="650">
        <f>IFERROR(IF(LEN($F77)&gt;=5,(IF($G$1&gt;=100,VLOOKUP($F77,DAL!$E$9:$HS$28,MATCH(GH$25,DAL!$E$4:$HS$4,0),0),0)),0),0)</f>
        <v>0</v>
      </c>
      <c r="AU77" s="651"/>
      <c r="AV77" s="650">
        <f>IFERROR(IF(LEN($F77)&gt;=5,(IF($G$1&gt;=100,VLOOKUP($F77,DAL!$E$9:$HS$28,MATCH(GJ$25,DAL!$E$4:$HS$4,0),0),0)),0),0)</f>
        <v>0</v>
      </c>
      <c r="AW77" s="651"/>
      <c r="AX77" s="649">
        <f t="shared" si="159"/>
        <v>0</v>
      </c>
      <c r="AY77" s="649"/>
      <c r="AZ77" s="650">
        <f>IFERROR(IF(LEN($F77)&gt;=5,(IF($G$1&gt;=100,VLOOKUP($F77,DAL!$E$9:$HS$28,MATCH(GN$25,DAL!$E$4:$HS$4,0),0),0)),0),0)</f>
        <v>0</v>
      </c>
      <c r="BA77" s="651"/>
      <c r="BB77" s="650">
        <f>IFERROR(IF(LEN($F77)&gt;=5,(IF($G$1&gt;=100,VLOOKUP($F77,DAL!$E$9:$HS$28,MATCH(GP$25,DAL!$E$4:$HS$4,0),0),0)),0),0)</f>
        <v>0</v>
      </c>
      <c r="BC77" s="651"/>
      <c r="BD77" s="650">
        <f>IFERROR(IF(LEN($F77)&gt;=5,(IF($G$1&gt;=100,VLOOKUP($F77,DAL!$E$9:$HS$28,MATCH(GR$25,DAL!$E$4:$HS$4,0),0),0)),0),0)</f>
        <v>0</v>
      </c>
      <c r="BE77" s="651"/>
      <c r="BF77" s="649">
        <f t="shared" si="160"/>
        <v>0</v>
      </c>
      <c r="BG77" s="649"/>
      <c r="BH77" s="649">
        <f t="shared" si="161"/>
        <v>0</v>
      </c>
      <c r="BI77" s="649"/>
      <c r="BJ77" s="650">
        <f>IFERROR(IF(LEN($F77)&gt;=5,(IF($G$1&gt;=100,VLOOKUP($F77,DAL!$E$9:$HS$28,MATCH(GX$25,DAL!$E$4:$HS$4,0),0),0)),0),0)</f>
        <v>0</v>
      </c>
      <c r="BK77" s="651"/>
      <c r="BL77" s="650">
        <f>IFERROR(IF(LEN($F77)&gt;=5,(IF($G$1&gt;=100,VLOOKUP($F77,DAL!$E$9:$HS$28,MATCH(GZ$25,DAL!$E$4:$HS$4,0),0),0)),0),0)</f>
        <v>0</v>
      </c>
      <c r="BM77" s="651"/>
      <c r="BN77" s="650">
        <f>IFERROR(IF(LEN($F77)&gt;=5,(IF($G$1&gt;=100,VLOOKUP($F77,DAL!$E$9:$HS$28,MATCH(HB$25,DAL!$E$4:$HS$4,0),0),0)),0),0)</f>
        <v>0</v>
      </c>
      <c r="BO77" s="651"/>
      <c r="BP77" s="649">
        <f t="shared" si="162"/>
        <v>0</v>
      </c>
      <c r="BQ77" s="649"/>
      <c r="BR77" s="650">
        <f>IFERROR(IF(LEN($F77)&gt;=5,(IF($G$1&gt;=100,VLOOKUP($F77,DAL!$E$9:$HS$28,MATCH(HF$25,DAL!$E$4:$HS$4,0),0),0)),0),0)</f>
        <v>0</v>
      </c>
      <c r="BS77" s="651"/>
      <c r="BT77" s="650">
        <f>IFERROR(IF(LEN($F77)&gt;=5,(IF($G$1&gt;=100,VLOOKUP($F77,DAL!$E$9:$HS$28,MATCH(HH$25,DAL!$E$4:$HS$4,0),0),0)),0),0)</f>
        <v>0</v>
      </c>
      <c r="BU77" s="651"/>
      <c r="BV77" s="650">
        <f>IFERROR(IF(LEN($F77)&gt;=5,(IF($G$1&gt;=100,VLOOKUP($F77,DAL!$E$9:$HS$28,MATCH(HJ$25,DAL!$E$4:$HS$4,0),0),0)),0),0)</f>
        <v>0</v>
      </c>
      <c r="BW77" s="651"/>
      <c r="BX77" s="275">
        <f t="shared" si="163"/>
        <v>0</v>
      </c>
      <c r="BY77" s="275">
        <f t="shared" si="164"/>
        <v>0</v>
      </c>
      <c r="BZ77" s="655">
        <f t="shared" si="152"/>
        <v>0</v>
      </c>
      <c r="CA77" s="656"/>
      <c r="CB77" s="656"/>
      <c r="CC77" s="657"/>
      <c r="CD77" s="274">
        <f>IFERROR(IF(LEN($BZ77)&gt;=5,(IF($G$1&gt;=100,VLOOKUP($BZ77,DAL!$E$9:$KN$28,MATCH(EX$25,DAL!$E$8:$KN$8,0),0),0)),0),0)</f>
        <v>0</v>
      </c>
      <c r="CE77" s="274">
        <f>IFERROR(IF(LEN($BZ77)&gt;=5,(IF($G$1&gt;=100,VLOOKUP($BZ77,DAL!$E$9:$KN$28,MATCH(EY$25,DAL!$E$8:$KN$8,0),0),0)),0),0)</f>
        <v>0</v>
      </c>
      <c r="CF77" s="650">
        <f>IFERROR(IF(LEN($BZ77)&gt;=5,(IF($G$1&gt;=100,VLOOKUP($BZ77,DAL!$E$9:$KN$28,MATCH(EZ$25,DAL!$E$8:$KN$8,0),0),0)),0),0)</f>
        <v>0</v>
      </c>
      <c r="CG77" s="651"/>
      <c r="CH77" s="649">
        <f t="shared" si="165"/>
        <v>0</v>
      </c>
      <c r="CI77" s="649"/>
      <c r="CJ77" s="650">
        <f>IFERROR(IF(LEN($BZ77)&gt;=5,(IF($G$1&gt;=100,VLOOKUP($BZ77,DAL!$E$9:$KN$28,MATCH(FD$25,DAL!$E$8:$KN$8,0),0),0)),0),0)</f>
        <v>0</v>
      </c>
      <c r="CK77" s="651"/>
      <c r="CL77" s="650">
        <f>IFERROR(IF(LEN($BZ77)&gt;=5,(IF($G$1&gt;=100,VLOOKUP($BZ77,DAL!$E$9:$KN$28,MATCH(FF$25,DAL!$E$8:$KN$8,0),0),0)),0),0)</f>
        <v>0</v>
      </c>
      <c r="CM77" s="651"/>
      <c r="CN77" s="650">
        <f>IFERROR(IF(LEN($BZ77)&gt;=5,(IF($G$1&gt;=100,VLOOKUP($BZ77,DAL!$E$9:$KN$28,MATCH(FH$25,DAL!$E$8:$KN$8,0),0),0)),0),0)</f>
        <v>0</v>
      </c>
      <c r="CO77" s="651"/>
      <c r="CP77" s="649">
        <f t="shared" si="166"/>
        <v>0</v>
      </c>
      <c r="CQ77" s="649"/>
      <c r="CR77" s="649">
        <f t="shared" si="167"/>
        <v>0</v>
      </c>
      <c r="CS77" s="649"/>
      <c r="CT77" s="650">
        <f>IFERROR(IF(LEN($BZ77)&gt;=5,(IF($G$1&gt;=100,VLOOKUP($BZ77,DAL!$E$9:$KN$28,MATCH(FN$25,DAL!$E$8:$KN$8,0),0),0)),0),0)</f>
        <v>0</v>
      </c>
      <c r="CU77" s="651"/>
      <c r="CV77" s="650">
        <f>IFERROR(IF(LEN($BZ77)&gt;=5,(IF($G$1&gt;=100,VLOOKUP($BZ77,DAL!$E$9:$KN$28,MATCH(FP$25,DAL!$E$8:$KN$8,0),0),0)),0),0)</f>
        <v>0</v>
      </c>
      <c r="CW77" s="651"/>
      <c r="CX77" s="650">
        <f>IFERROR(IF(LEN($BZ77)&gt;=5,(IF($G$1&gt;=100,VLOOKUP($BZ77,DAL!$E$9:$KN$28,MATCH(FR$25,DAL!$E$8:$KN$8,0),0),0)),0),0)</f>
        <v>0</v>
      </c>
      <c r="CY77" s="651"/>
      <c r="CZ77" s="649">
        <f t="shared" si="168"/>
        <v>0</v>
      </c>
      <c r="DA77" s="649"/>
      <c r="DB77" s="650">
        <f>IFERROR(IF(LEN($BZ77)&gt;=5,(IF($G$1&gt;=100,VLOOKUP($BZ77,DAL!$E$9:$KN$28,MATCH(FV$25,DAL!$E$8:$KN$8,0),0),0)),0),0)</f>
        <v>0</v>
      </c>
      <c r="DC77" s="651"/>
      <c r="DD77" s="650">
        <f>IFERROR(IF(LEN($BZ77)&gt;=5,(IF($G$1&gt;=100,VLOOKUP($BZ77,DAL!$E$9:$KN$28,MATCH(FX$25,DAL!$E$8:$KN$8,0),0),0)),0),0)</f>
        <v>0</v>
      </c>
      <c r="DE77" s="651"/>
      <c r="DF77" s="650">
        <f>IFERROR(IF(LEN($BZ77)&gt;=5,(IF($G$1&gt;=100,VLOOKUP($BZ77,DAL!$E$9:$KN$28,MATCH(FZ$25,DAL!$E$8:$KN$8,0),0),0)),0),0)</f>
        <v>0</v>
      </c>
      <c r="DG77" s="651"/>
      <c r="DH77" s="649">
        <f t="shared" si="169"/>
        <v>0</v>
      </c>
      <c r="DI77" s="649"/>
      <c r="DJ77" s="649">
        <f t="shared" si="170"/>
        <v>0</v>
      </c>
      <c r="DK77" s="649"/>
      <c r="DL77" s="650">
        <f>IFERROR(IF(LEN($BZ77)&gt;=5,(IF($G$1&gt;=100,VLOOKUP($BZ77,DAL!$E$9:$KN$28,MATCH(GF$25,DAL!$E$8:$KN$8,0),0),0)),0),0)</f>
        <v>0</v>
      </c>
      <c r="DM77" s="651"/>
      <c r="DN77" s="650">
        <f>IFERROR(IF(LEN($BZ77)&gt;=5,(IF($G$1&gt;=100,VLOOKUP($BZ77,DAL!$E$9:$KN$28,MATCH(GH$25,DAL!$E$8:$KN$8,0),0),0)),0),0)</f>
        <v>0</v>
      </c>
      <c r="DO77" s="651"/>
      <c r="DP77" s="650">
        <f>IFERROR(IF(LEN($BZ77)&gt;=5,(IF($G$1&gt;=100,VLOOKUP($BZ77,DAL!$E$9:$KN$28,MATCH(GJ$25,DAL!$E$8:$KN$8,0),0),0)),0),0)</f>
        <v>0</v>
      </c>
      <c r="DQ77" s="651"/>
      <c r="DR77" s="649">
        <f t="shared" si="171"/>
        <v>0</v>
      </c>
      <c r="DS77" s="649"/>
      <c r="DT77" s="650">
        <f>IFERROR(IF(LEN($BZ77)&gt;=5,(IF($G$1&gt;=100,VLOOKUP($BZ77,DAL!$E$9:$KN$28,MATCH(GN$25,DAL!$E$8:$KN$8,0),0),0)),0),0)</f>
        <v>0</v>
      </c>
      <c r="DU77" s="651"/>
      <c r="DV77" s="650">
        <f>IFERROR(IF(LEN($BZ77)&gt;=5,(IF($G$1&gt;=100,VLOOKUP($BZ77,DAL!$E$9:$KN$28,MATCH(GP$25,DAL!$E$8:$KN$8,0),0),0)),0),0)</f>
        <v>0</v>
      </c>
      <c r="DW77" s="651"/>
      <c r="DX77" s="650">
        <f>IFERROR(IF(LEN($BZ77)&gt;=5,(IF($G$1&gt;=100,VLOOKUP($BZ77,DAL!$E$9:$KN$28,MATCH(GR$25,DAL!$E$8:$KN$8,0),0),0)),0),0)</f>
        <v>0</v>
      </c>
      <c r="DY77" s="651"/>
      <c r="DZ77" s="649">
        <f t="shared" si="172"/>
        <v>0</v>
      </c>
      <c r="EA77" s="649"/>
      <c r="EB77" s="649">
        <f t="shared" si="173"/>
        <v>0</v>
      </c>
      <c r="EC77" s="649"/>
      <c r="ED77" s="650">
        <f>IFERROR(IF(LEN($BZ77)&gt;=5,(IF($G$1&gt;=100,VLOOKUP($BZ77,DAL!$E$9:$KN$28,MATCH(GX$25,DAL!$E$8:$KN$8,0),0),0)),0),0)</f>
        <v>0</v>
      </c>
      <c r="EE77" s="651"/>
      <c r="EF77" s="650">
        <f>IFERROR(IF(LEN($BZ77)&gt;=5,(IF($G$1&gt;=100,VLOOKUP($BZ77,DAL!$E$9:$KN$28,MATCH(GZ$25,DAL!$E$8:$KN$8,0),0),0)),0),0)</f>
        <v>0</v>
      </c>
      <c r="EG77" s="651"/>
      <c r="EH77" s="650">
        <f>IFERROR(IF(LEN($BZ77)&gt;=5,(IF($G$1&gt;=100,VLOOKUP($BZ77,DAL!$E$9:$KN$28,MATCH(HB$25,DAL!$E$8:$KN$8,0),0),0)),0),0)</f>
        <v>0</v>
      </c>
      <c r="EI77" s="651"/>
      <c r="EJ77" s="649">
        <f t="shared" si="174"/>
        <v>0</v>
      </c>
      <c r="EK77" s="649"/>
      <c r="EL77" s="650">
        <f>IFERROR(IF(LEN($BZ77)&gt;=5,(IF($G$1&gt;=100,VLOOKUP($BZ77,DAL!$E$9:$KN$28,MATCH(HF$25,DAL!$E$8:$KN$8,0),0),0)),0),0)</f>
        <v>0</v>
      </c>
      <c r="EM77" s="651"/>
      <c r="EN77" s="650">
        <f>IFERROR(IF(LEN($BZ77)&gt;=5,(IF($G$1&gt;=100,VLOOKUP($BZ77,DAL!$E$9:$KN$28,MATCH(HH$25,DAL!$E$8:$KN$8,0),0),0)),0),0)</f>
        <v>0</v>
      </c>
      <c r="EO77" s="651"/>
      <c r="EP77" s="650">
        <f>IFERROR(IF(LEN($BZ77)&gt;=5,(IF($G$1&gt;=100,VLOOKUP($BZ77,DAL!$E$9:$KN$28,MATCH(HJ$25,DAL!$E$8:$KN$8,0),0),0)),0),0)</f>
        <v>0</v>
      </c>
      <c r="EQ77" s="651"/>
      <c r="ER77" s="275">
        <f t="shared" si="175"/>
        <v>0</v>
      </c>
      <c r="ES77" s="275">
        <f t="shared" si="176"/>
        <v>0</v>
      </c>
    </row>
    <row r="78" spans="6:149" ht="47.1" customHeight="1">
      <c r="F78" s="655">
        <f t="shared" si="151"/>
        <v>0</v>
      </c>
      <c r="G78" s="656"/>
      <c r="H78" s="656"/>
      <c r="I78" s="657"/>
      <c r="J78" s="274">
        <f>IFERROR(IF(LEN($F78)&gt;=5,(IF($G$1&gt;=100,VLOOKUP($F78,DAL!$E$9:$KN$28,MATCH(EX$25,DAL!$E$8:$KN$8,0),0),0)),0),0)</f>
        <v>0</v>
      </c>
      <c r="K78" s="274">
        <f>IFERROR(IF(LEN($F78)&gt;=5,(IF($G$1&gt;=100,VLOOKUP($F78,DAL!$E$9:$KN$28,MATCH(EY$25,DAL!$E$8:$KN$8,0),0),0)),0),0)</f>
        <v>0</v>
      </c>
      <c r="L78" s="650">
        <f>IFERROR(IF(LEN($F78)&gt;=5,(IF($G$1&gt;=100,VLOOKUP($F78,DAL!$E$9:$KN$28,MATCH(EZ$25,DAL!$E$8:$KN$8,0),0),0)),0),0)</f>
        <v>0</v>
      </c>
      <c r="M78" s="651"/>
      <c r="N78" s="649">
        <f t="shared" si="153"/>
        <v>0</v>
      </c>
      <c r="O78" s="649"/>
      <c r="P78" s="650">
        <f>IFERROR(IF(LEN($F78)&gt;=5,(IF($G$1&gt;=100,VLOOKUP($F78,DAL!$E$9:$KN$28,MATCH(FD$25,DAL!$E$8:$KN$8,0),0),0)),0),0)</f>
        <v>0</v>
      </c>
      <c r="Q78" s="651"/>
      <c r="R78" s="650">
        <f>IFERROR(IF(LEN($F78)&gt;=5,(IF($G$1&gt;=100,VLOOKUP($F78,DAL!$E$9:$KN$28,MATCH(FF$25,DAL!$E$8:$KN$8,0),0),0)),0),0)</f>
        <v>0</v>
      </c>
      <c r="S78" s="651"/>
      <c r="T78" s="650">
        <f>IFERROR(IF(LEN($F78)&gt;=5,(IF($G$1&gt;=100,VLOOKUP($F78,DAL!$E$9:$KN$28,MATCH(FH$25,DAL!$E$8:$KN$8,0),0),0)),0),0)</f>
        <v>0</v>
      </c>
      <c r="U78" s="651"/>
      <c r="V78" s="649">
        <f t="shared" si="154"/>
        <v>0</v>
      </c>
      <c r="W78" s="649"/>
      <c r="X78" s="649">
        <f t="shared" si="155"/>
        <v>0</v>
      </c>
      <c r="Y78" s="649"/>
      <c r="Z78" s="650">
        <f>IFERROR(IF(LEN($F78)&gt;=5,(IF($G$1&gt;=100,VLOOKUP($F78,DAL!$E$9:$HS$28,MATCH(FN$25,DAL!$E$4:$HS$4,0),0),0)),0),0)</f>
        <v>0</v>
      </c>
      <c r="AA78" s="651"/>
      <c r="AB78" s="650">
        <f>IFERROR(IF(LEN($F78)&gt;=5,(IF($G$1&gt;=100,VLOOKUP($F78,DAL!$E$9:$HS$28,MATCH(FP$25,DAL!$E$4:$HS$4,0),0),0)),0),0)</f>
        <v>0</v>
      </c>
      <c r="AC78" s="651"/>
      <c r="AD78" s="650">
        <f>IFERROR(IF(LEN($F78)&gt;=5,(IF($G$1&gt;=100,VLOOKUP($F78,DAL!$E$9:$HS$28,MATCH(FR$25,DAL!$E$4:$HS$4,0),0),0)),0),0)</f>
        <v>0</v>
      </c>
      <c r="AE78" s="651"/>
      <c r="AF78" s="649">
        <f t="shared" si="156"/>
        <v>0</v>
      </c>
      <c r="AG78" s="649"/>
      <c r="AH78" s="650">
        <f>IFERROR(IF(LEN($F78)&gt;=5,(IF($G$1&gt;=100,VLOOKUP($F78,DAL!$E$9:$HS$28,MATCH(FV$25,DAL!$E$4:$HS$4,0),0),0)),0),0)</f>
        <v>0</v>
      </c>
      <c r="AI78" s="651"/>
      <c r="AJ78" s="650">
        <f>IFERROR(IF(LEN($F78)&gt;=5,(IF($G$1&gt;=100,VLOOKUP($F78,DAL!$E$9:$HS$28,MATCH(FX$25,DAL!$E$4:$HS$4,0),0),0)),0),0)</f>
        <v>0</v>
      </c>
      <c r="AK78" s="651"/>
      <c r="AL78" s="650">
        <f>IFERROR(IF(LEN($F78)&gt;=5,(IF($G$1&gt;=100,VLOOKUP($F78,DAL!$E$9:$HS$28,MATCH(FZ$25,DAL!$E$4:$HS$4,0),0),0)),0),0)</f>
        <v>0</v>
      </c>
      <c r="AM78" s="651"/>
      <c r="AN78" s="649">
        <f t="shared" si="157"/>
        <v>0</v>
      </c>
      <c r="AO78" s="649"/>
      <c r="AP78" s="649">
        <f t="shared" si="158"/>
        <v>0</v>
      </c>
      <c r="AQ78" s="649"/>
      <c r="AR78" s="650">
        <f>IFERROR(IF(LEN($F78)&gt;=5,(IF($G$1&gt;=100,VLOOKUP($F78,DAL!$E$9:$HS$28,MATCH(GF$25,DAL!$E$4:$HS$4,0),0),0)),0),0)</f>
        <v>0</v>
      </c>
      <c r="AS78" s="651"/>
      <c r="AT78" s="650">
        <f>IFERROR(IF(LEN($F78)&gt;=5,(IF($G$1&gt;=100,VLOOKUP($F78,DAL!$E$9:$HS$28,MATCH(GH$25,DAL!$E$4:$HS$4,0),0),0)),0),0)</f>
        <v>0</v>
      </c>
      <c r="AU78" s="651"/>
      <c r="AV78" s="650">
        <f>IFERROR(IF(LEN($F78)&gt;=5,(IF($G$1&gt;=100,VLOOKUP($F78,DAL!$E$9:$HS$28,MATCH(GJ$25,DAL!$E$4:$HS$4,0),0),0)),0),0)</f>
        <v>0</v>
      </c>
      <c r="AW78" s="651"/>
      <c r="AX78" s="649">
        <f t="shared" si="159"/>
        <v>0</v>
      </c>
      <c r="AY78" s="649"/>
      <c r="AZ78" s="650">
        <f>IFERROR(IF(LEN($F78)&gt;=5,(IF($G$1&gt;=100,VLOOKUP($F78,DAL!$E$9:$HS$28,MATCH(GN$25,DAL!$E$4:$HS$4,0),0),0)),0),0)</f>
        <v>0</v>
      </c>
      <c r="BA78" s="651"/>
      <c r="BB78" s="650">
        <f>IFERROR(IF(LEN($F78)&gt;=5,(IF($G$1&gt;=100,VLOOKUP($F78,DAL!$E$9:$HS$28,MATCH(GP$25,DAL!$E$4:$HS$4,0),0),0)),0),0)</f>
        <v>0</v>
      </c>
      <c r="BC78" s="651"/>
      <c r="BD78" s="650">
        <f>IFERROR(IF(LEN($F78)&gt;=5,(IF($G$1&gt;=100,VLOOKUP($F78,DAL!$E$9:$HS$28,MATCH(GR$25,DAL!$E$4:$HS$4,0),0),0)),0),0)</f>
        <v>0</v>
      </c>
      <c r="BE78" s="651"/>
      <c r="BF78" s="649">
        <f t="shared" si="160"/>
        <v>0</v>
      </c>
      <c r="BG78" s="649"/>
      <c r="BH78" s="649">
        <f t="shared" si="161"/>
        <v>0</v>
      </c>
      <c r="BI78" s="649"/>
      <c r="BJ78" s="650">
        <f>IFERROR(IF(LEN($F78)&gt;=5,(IF($G$1&gt;=100,VLOOKUP($F78,DAL!$E$9:$HS$28,MATCH(GX$25,DAL!$E$4:$HS$4,0),0),0)),0),0)</f>
        <v>0</v>
      </c>
      <c r="BK78" s="651"/>
      <c r="BL78" s="650">
        <f>IFERROR(IF(LEN($F78)&gt;=5,(IF($G$1&gt;=100,VLOOKUP($F78,DAL!$E$9:$HS$28,MATCH(GZ$25,DAL!$E$4:$HS$4,0),0),0)),0),0)</f>
        <v>0</v>
      </c>
      <c r="BM78" s="651"/>
      <c r="BN78" s="650">
        <f>IFERROR(IF(LEN($F78)&gt;=5,(IF($G$1&gt;=100,VLOOKUP($F78,DAL!$E$9:$HS$28,MATCH(HB$25,DAL!$E$4:$HS$4,0),0),0)),0),0)</f>
        <v>0</v>
      </c>
      <c r="BO78" s="651"/>
      <c r="BP78" s="649">
        <f t="shared" si="162"/>
        <v>0</v>
      </c>
      <c r="BQ78" s="649"/>
      <c r="BR78" s="650">
        <f>IFERROR(IF(LEN($F78)&gt;=5,(IF($G$1&gt;=100,VLOOKUP($F78,DAL!$E$9:$HS$28,MATCH(HF$25,DAL!$E$4:$HS$4,0),0),0)),0),0)</f>
        <v>0</v>
      </c>
      <c r="BS78" s="651"/>
      <c r="BT78" s="650">
        <f>IFERROR(IF(LEN($F78)&gt;=5,(IF($G$1&gt;=100,VLOOKUP($F78,DAL!$E$9:$HS$28,MATCH(HH$25,DAL!$E$4:$HS$4,0),0),0)),0),0)</f>
        <v>0</v>
      </c>
      <c r="BU78" s="651"/>
      <c r="BV78" s="650">
        <f>IFERROR(IF(LEN($F78)&gt;=5,(IF($G$1&gt;=100,VLOOKUP($F78,DAL!$E$9:$HS$28,MATCH(HJ$25,DAL!$E$4:$HS$4,0),0),0)),0),0)</f>
        <v>0</v>
      </c>
      <c r="BW78" s="651"/>
      <c r="BX78" s="275">
        <f t="shared" si="163"/>
        <v>0</v>
      </c>
      <c r="BY78" s="275">
        <f t="shared" si="164"/>
        <v>0</v>
      </c>
      <c r="BZ78" s="655">
        <f t="shared" si="152"/>
        <v>0</v>
      </c>
      <c r="CA78" s="656"/>
      <c r="CB78" s="656"/>
      <c r="CC78" s="657"/>
      <c r="CD78" s="274">
        <f>IFERROR(IF(LEN($BZ78)&gt;=5,(IF($G$1&gt;=100,VLOOKUP($BZ78,DAL!$E$9:$KN$28,MATCH(EX$25,DAL!$E$8:$KN$8,0),0),0)),0),0)</f>
        <v>0</v>
      </c>
      <c r="CE78" s="274">
        <f>IFERROR(IF(LEN($BZ78)&gt;=5,(IF($G$1&gt;=100,VLOOKUP($BZ78,DAL!$E$9:$KN$28,MATCH(EY$25,DAL!$E$8:$KN$8,0),0),0)),0),0)</f>
        <v>0</v>
      </c>
      <c r="CF78" s="650">
        <f>IFERROR(IF(LEN($BZ78)&gt;=5,(IF($G$1&gt;=100,VLOOKUP($BZ78,DAL!$E$9:$KN$28,MATCH(EZ$25,DAL!$E$8:$KN$8,0),0),0)),0),0)</f>
        <v>0</v>
      </c>
      <c r="CG78" s="651"/>
      <c r="CH78" s="649">
        <f t="shared" si="165"/>
        <v>0</v>
      </c>
      <c r="CI78" s="649"/>
      <c r="CJ78" s="650">
        <f>IFERROR(IF(LEN($BZ78)&gt;=5,(IF($G$1&gt;=100,VLOOKUP($BZ78,DAL!$E$9:$KN$28,MATCH(FD$25,DAL!$E$8:$KN$8,0),0),0)),0),0)</f>
        <v>0</v>
      </c>
      <c r="CK78" s="651"/>
      <c r="CL78" s="650">
        <f>IFERROR(IF(LEN($BZ78)&gt;=5,(IF($G$1&gt;=100,VLOOKUP($BZ78,DAL!$E$9:$KN$28,MATCH(FF$25,DAL!$E$8:$KN$8,0),0),0)),0),0)</f>
        <v>0</v>
      </c>
      <c r="CM78" s="651"/>
      <c r="CN78" s="650">
        <f>IFERROR(IF(LEN($BZ78)&gt;=5,(IF($G$1&gt;=100,VLOOKUP($BZ78,DAL!$E$9:$KN$28,MATCH(FH$25,DAL!$E$8:$KN$8,0),0),0)),0),0)</f>
        <v>0</v>
      </c>
      <c r="CO78" s="651"/>
      <c r="CP78" s="649">
        <f t="shared" si="166"/>
        <v>0</v>
      </c>
      <c r="CQ78" s="649"/>
      <c r="CR78" s="649">
        <f t="shared" si="167"/>
        <v>0</v>
      </c>
      <c r="CS78" s="649"/>
      <c r="CT78" s="650">
        <f>IFERROR(IF(LEN($BZ78)&gt;=5,(IF($G$1&gt;=100,VLOOKUP($BZ78,DAL!$E$9:$KN$28,MATCH(FN$25,DAL!$E$8:$KN$8,0),0),0)),0),0)</f>
        <v>0</v>
      </c>
      <c r="CU78" s="651"/>
      <c r="CV78" s="650">
        <f>IFERROR(IF(LEN($BZ78)&gt;=5,(IF($G$1&gt;=100,VLOOKUP($BZ78,DAL!$E$9:$KN$28,MATCH(FP$25,DAL!$E$8:$KN$8,0),0),0)),0),0)</f>
        <v>0</v>
      </c>
      <c r="CW78" s="651"/>
      <c r="CX78" s="650">
        <f>IFERROR(IF(LEN($BZ78)&gt;=5,(IF($G$1&gt;=100,VLOOKUP($BZ78,DAL!$E$9:$KN$28,MATCH(FR$25,DAL!$E$8:$KN$8,0),0),0)),0),0)</f>
        <v>0</v>
      </c>
      <c r="CY78" s="651"/>
      <c r="CZ78" s="649">
        <f t="shared" si="168"/>
        <v>0</v>
      </c>
      <c r="DA78" s="649"/>
      <c r="DB78" s="650">
        <f>IFERROR(IF(LEN($BZ78)&gt;=5,(IF($G$1&gt;=100,VLOOKUP($BZ78,DAL!$E$9:$KN$28,MATCH(FV$25,DAL!$E$8:$KN$8,0),0),0)),0),0)</f>
        <v>0</v>
      </c>
      <c r="DC78" s="651"/>
      <c r="DD78" s="650">
        <f>IFERROR(IF(LEN($BZ78)&gt;=5,(IF($G$1&gt;=100,VLOOKUP($BZ78,DAL!$E$9:$KN$28,MATCH(FX$25,DAL!$E$8:$KN$8,0),0),0)),0),0)</f>
        <v>0</v>
      </c>
      <c r="DE78" s="651"/>
      <c r="DF78" s="650">
        <f>IFERROR(IF(LEN($BZ78)&gt;=5,(IF($G$1&gt;=100,VLOOKUP($BZ78,DAL!$E$9:$KN$28,MATCH(FZ$25,DAL!$E$8:$KN$8,0),0),0)),0),0)</f>
        <v>0</v>
      </c>
      <c r="DG78" s="651"/>
      <c r="DH78" s="649">
        <f t="shared" si="169"/>
        <v>0</v>
      </c>
      <c r="DI78" s="649"/>
      <c r="DJ78" s="649">
        <f t="shared" si="170"/>
        <v>0</v>
      </c>
      <c r="DK78" s="649"/>
      <c r="DL78" s="650">
        <f>IFERROR(IF(LEN($BZ78)&gt;=5,(IF($G$1&gt;=100,VLOOKUP($BZ78,DAL!$E$9:$KN$28,MATCH(GF$25,DAL!$E$8:$KN$8,0),0),0)),0),0)</f>
        <v>0</v>
      </c>
      <c r="DM78" s="651"/>
      <c r="DN78" s="650">
        <f>IFERROR(IF(LEN($BZ78)&gt;=5,(IF($G$1&gt;=100,VLOOKUP($BZ78,DAL!$E$9:$KN$28,MATCH(GH$25,DAL!$E$8:$KN$8,0),0),0)),0),0)</f>
        <v>0</v>
      </c>
      <c r="DO78" s="651"/>
      <c r="DP78" s="650">
        <f>IFERROR(IF(LEN($BZ78)&gt;=5,(IF($G$1&gt;=100,VLOOKUP($BZ78,DAL!$E$9:$KN$28,MATCH(GJ$25,DAL!$E$8:$KN$8,0),0),0)),0),0)</f>
        <v>0</v>
      </c>
      <c r="DQ78" s="651"/>
      <c r="DR78" s="649">
        <f t="shared" si="171"/>
        <v>0</v>
      </c>
      <c r="DS78" s="649"/>
      <c r="DT78" s="650">
        <f>IFERROR(IF(LEN($BZ78)&gt;=5,(IF($G$1&gt;=100,VLOOKUP($BZ78,DAL!$E$9:$KN$28,MATCH(GN$25,DAL!$E$8:$KN$8,0),0),0)),0),0)</f>
        <v>0</v>
      </c>
      <c r="DU78" s="651"/>
      <c r="DV78" s="650">
        <f>IFERROR(IF(LEN($BZ78)&gt;=5,(IF($G$1&gt;=100,VLOOKUP($BZ78,DAL!$E$9:$KN$28,MATCH(GP$25,DAL!$E$8:$KN$8,0),0),0)),0),0)</f>
        <v>0</v>
      </c>
      <c r="DW78" s="651"/>
      <c r="DX78" s="650">
        <f>IFERROR(IF(LEN($BZ78)&gt;=5,(IF($G$1&gt;=100,VLOOKUP($BZ78,DAL!$E$9:$KN$28,MATCH(GR$25,DAL!$E$8:$KN$8,0),0),0)),0),0)</f>
        <v>0</v>
      </c>
      <c r="DY78" s="651"/>
      <c r="DZ78" s="649">
        <f t="shared" si="172"/>
        <v>0</v>
      </c>
      <c r="EA78" s="649"/>
      <c r="EB78" s="649">
        <f t="shared" si="173"/>
        <v>0</v>
      </c>
      <c r="EC78" s="649"/>
      <c r="ED78" s="650">
        <f>IFERROR(IF(LEN($BZ78)&gt;=5,(IF($G$1&gt;=100,VLOOKUP($BZ78,DAL!$E$9:$KN$28,MATCH(GX$25,DAL!$E$8:$KN$8,0),0),0)),0),0)</f>
        <v>0</v>
      </c>
      <c r="EE78" s="651"/>
      <c r="EF78" s="650">
        <f>IFERROR(IF(LEN($BZ78)&gt;=5,(IF($G$1&gt;=100,VLOOKUP($BZ78,DAL!$E$9:$KN$28,MATCH(GZ$25,DAL!$E$8:$KN$8,0),0),0)),0),0)</f>
        <v>0</v>
      </c>
      <c r="EG78" s="651"/>
      <c r="EH78" s="650">
        <f>IFERROR(IF(LEN($BZ78)&gt;=5,(IF($G$1&gt;=100,VLOOKUP($BZ78,DAL!$E$9:$KN$28,MATCH(HB$25,DAL!$E$8:$KN$8,0),0),0)),0),0)</f>
        <v>0</v>
      </c>
      <c r="EI78" s="651"/>
      <c r="EJ78" s="649">
        <f t="shared" si="174"/>
        <v>0</v>
      </c>
      <c r="EK78" s="649"/>
      <c r="EL78" s="650">
        <f>IFERROR(IF(LEN($BZ78)&gt;=5,(IF($G$1&gt;=100,VLOOKUP($BZ78,DAL!$E$9:$KN$28,MATCH(HF$25,DAL!$E$8:$KN$8,0),0),0)),0),0)</f>
        <v>0</v>
      </c>
      <c r="EM78" s="651"/>
      <c r="EN78" s="650">
        <f>IFERROR(IF(LEN($BZ78)&gt;=5,(IF($G$1&gt;=100,VLOOKUP($BZ78,DAL!$E$9:$KN$28,MATCH(HH$25,DAL!$E$8:$KN$8,0),0),0)),0),0)</f>
        <v>0</v>
      </c>
      <c r="EO78" s="651"/>
      <c r="EP78" s="650">
        <f>IFERROR(IF(LEN($BZ78)&gt;=5,(IF($G$1&gt;=100,VLOOKUP($BZ78,DAL!$E$9:$KN$28,MATCH(HJ$25,DAL!$E$8:$KN$8,0),0),0)),0),0)</f>
        <v>0</v>
      </c>
      <c r="EQ78" s="651"/>
      <c r="ER78" s="275">
        <f t="shared" si="175"/>
        <v>0</v>
      </c>
      <c r="ES78" s="275">
        <f t="shared" si="176"/>
        <v>0</v>
      </c>
    </row>
    <row r="79" spans="6:149" ht="47.1" customHeight="1">
      <c r="F79" s="655">
        <f t="shared" si="151"/>
        <v>0</v>
      </c>
      <c r="G79" s="656"/>
      <c r="H79" s="656"/>
      <c r="I79" s="657"/>
      <c r="J79" s="274">
        <f>IFERROR(IF(LEN($F79)&gt;=5,(IF($G$1&gt;=100,VLOOKUP($F79,DAL!$E$9:$KN$28,MATCH(EX$25,DAL!$E$8:$KN$8,0),0),0)),0),0)</f>
        <v>0</v>
      </c>
      <c r="K79" s="274">
        <f>IFERROR(IF(LEN($F79)&gt;=5,(IF($G$1&gt;=100,VLOOKUP($F79,DAL!$E$9:$KN$28,MATCH(EY$25,DAL!$E$8:$KN$8,0),0),0)),0),0)</f>
        <v>0</v>
      </c>
      <c r="L79" s="650">
        <f>IFERROR(IF(LEN($F79)&gt;=5,(IF($G$1&gt;=100,VLOOKUP($F79,DAL!$E$9:$KN$28,MATCH(EZ$25,DAL!$E$8:$KN$8,0),0),0)),0),0)</f>
        <v>0</v>
      </c>
      <c r="M79" s="651"/>
      <c r="N79" s="649">
        <f t="shared" si="153"/>
        <v>0</v>
      </c>
      <c r="O79" s="649"/>
      <c r="P79" s="650">
        <f>IFERROR(IF(LEN($F79)&gt;=5,(IF($G$1&gt;=100,VLOOKUP($F79,DAL!$E$9:$KN$28,MATCH(FD$25,DAL!$E$8:$KN$8,0),0),0)),0),0)</f>
        <v>0</v>
      </c>
      <c r="Q79" s="651"/>
      <c r="R79" s="650">
        <f>IFERROR(IF(LEN($F79)&gt;=5,(IF($G$1&gt;=100,VLOOKUP($F79,DAL!$E$9:$KN$28,MATCH(FF$25,DAL!$E$8:$KN$8,0),0),0)),0),0)</f>
        <v>0</v>
      </c>
      <c r="S79" s="651"/>
      <c r="T79" s="650">
        <f>IFERROR(IF(LEN($F79)&gt;=5,(IF($G$1&gt;=100,VLOOKUP($F79,DAL!$E$9:$KN$28,MATCH(FH$25,DAL!$E$8:$KN$8,0),0),0)),0),0)</f>
        <v>0</v>
      </c>
      <c r="U79" s="651"/>
      <c r="V79" s="649">
        <f t="shared" si="154"/>
        <v>0</v>
      </c>
      <c r="W79" s="649"/>
      <c r="X79" s="649">
        <f t="shared" si="155"/>
        <v>0</v>
      </c>
      <c r="Y79" s="649"/>
      <c r="Z79" s="650">
        <f>IFERROR(IF(LEN($F79)&gt;=5,(IF($G$1&gt;=100,VLOOKUP($F79,DAL!$E$9:$HS$28,MATCH(FN$25,DAL!$E$4:$HS$4,0),0),0)),0),0)</f>
        <v>0</v>
      </c>
      <c r="AA79" s="651"/>
      <c r="AB79" s="650">
        <f>IFERROR(IF(LEN($F79)&gt;=5,(IF($G$1&gt;=100,VLOOKUP($F79,DAL!$E$9:$HS$28,MATCH(FP$25,DAL!$E$4:$HS$4,0),0),0)),0),0)</f>
        <v>0</v>
      </c>
      <c r="AC79" s="651"/>
      <c r="AD79" s="650">
        <f>IFERROR(IF(LEN($F79)&gt;=5,(IF($G$1&gt;=100,VLOOKUP($F79,DAL!$E$9:$HS$28,MATCH(FR$25,DAL!$E$4:$HS$4,0),0),0)),0),0)</f>
        <v>0</v>
      </c>
      <c r="AE79" s="651"/>
      <c r="AF79" s="649">
        <f t="shared" si="156"/>
        <v>0</v>
      </c>
      <c r="AG79" s="649"/>
      <c r="AH79" s="650">
        <f>IFERROR(IF(LEN($F79)&gt;=5,(IF($G$1&gt;=100,VLOOKUP($F79,DAL!$E$9:$HS$28,MATCH(FV$25,DAL!$E$4:$HS$4,0),0),0)),0),0)</f>
        <v>0</v>
      </c>
      <c r="AI79" s="651"/>
      <c r="AJ79" s="650">
        <f>IFERROR(IF(LEN($F79)&gt;=5,(IF($G$1&gt;=100,VLOOKUP($F79,DAL!$E$9:$HS$28,MATCH(FX$25,DAL!$E$4:$HS$4,0),0),0)),0),0)</f>
        <v>0</v>
      </c>
      <c r="AK79" s="651"/>
      <c r="AL79" s="650">
        <f>IFERROR(IF(LEN($F79)&gt;=5,(IF($G$1&gt;=100,VLOOKUP($F79,DAL!$E$9:$HS$28,MATCH(FZ$25,DAL!$E$4:$HS$4,0),0),0)),0),0)</f>
        <v>0</v>
      </c>
      <c r="AM79" s="651"/>
      <c r="AN79" s="649">
        <f t="shared" si="157"/>
        <v>0</v>
      </c>
      <c r="AO79" s="649"/>
      <c r="AP79" s="649">
        <f t="shared" si="158"/>
        <v>0</v>
      </c>
      <c r="AQ79" s="649"/>
      <c r="AR79" s="650">
        <f>IFERROR(IF(LEN($F79)&gt;=5,(IF($G$1&gt;=100,VLOOKUP($F79,DAL!$E$9:$HS$28,MATCH(GF$25,DAL!$E$4:$HS$4,0),0),0)),0),0)</f>
        <v>0</v>
      </c>
      <c r="AS79" s="651"/>
      <c r="AT79" s="650">
        <f>IFERROR(IF(LEN($F79)&gt;=5,(IF($G$1&gt;=100,VLOOKUP($F79,DAL!$E$9:$HS$28,MATCH(GH$25,DAL!$E$4:$HS$4,0),0),0)),0),0)</f>
        <v>0</v>
      </c>
      <c r="AU79" s="651"/>
      <c r="AV79" s="650">
        <f>IFERROR(IF(LEN($F79)&gt;=5,(IF($G$1&gt;=100,VLOOKUP($F79,DAL!$E$9:$HS$28,MATCH(GJ$25,DAL!$E$4:$HS$4,0),0),0)),0),0)</f>
        <v>0</v>
      </c>
      <c r="AW79" s="651"/>
      <c r="AX79" s="649">
        <f t="shared" si="159"/>
        <v>0</v>
      </c>
      <c r="AY79" s="649"/>
      <c r="AZ79" s="650">
        <f>IFERROR(IF(LEN($F79)&gt;=5,(IF($G$1&gt;=100,VLOOKUP($F79,DAL!$E$9:$HS$28,MATCH(GN$25,DAL!$E$4:$HS$4,0),0),0)),0),0)</f>
        <v>0</v>
      </c>
      <c r="BA79" s="651"/>
      <c r="BB79" s="650">
        <f>IFERROR(IF(LEN($F79)&gt;=5,(IF($G$1&gt;=100,VLOOKUP($F79,DAL!$E$9:$HS$28,MATCH(GP$25,DAL!$E$4:$HS$4,0),0),0)),0),0)</f>
        <v>0</v>
      </c>
      <c r="BC79" s="651"/>
      <c r="BD79" s="650">
        <f>IFERROR(IF(LEN($F79)&gt;=5,(IF($G$1&gt;=100,VLOOKUP($F79,DAL!$E$9:$HS$28,MATCH(GR$25,DAL!$E$4:$HS$4,0),0),0)),0),0)</f>
        <v>0</v>
      </c>
      <c r="BE79" s="651"/>
      <c r="BF79" s="649">
        <f t="shared" si="160"/>
        <v>0</v>
      </c>
      <c r="BG79" s="649"/>
      <c r="BH79" s="649">
        <f t="shared" si="161"/>
        <v>0</v>
      </c>
      <c r="BI79" s="649"/>
      <c r="BJ79" s="650">
        <f>IFERROR(IF(LEN($F79)&gt;=5,(IF($G$1&gt;=100,VLOOKUP($F79,DAL!$E$9:$HS$28,MATCH(GX$25,DAL!$E$4:$HS$4,0),0),0)),0),0)</f>
        <v>0</v>
      </c>
      <c r="BK79" s="651"/>
      <c r="BL79" s="650">
        <f>IFERROR(IF(LEN($F79)&gt;=5,(IF($G$1&gt;=100,VLOOKUP($F79,DAL!$E$9:$HS$28,MATCH(GZ$25,DAL!$E$4:$HS$4,0),0),0)),0),0)</f>
        <v>0</v>
      </c>
      <c r="BM79" s="651"/>
      <c r="BN79" s="650">
        <f>IFERROR(IF(LEN($F79)&gt;=5,(IF($G$1&gt;=100,VLOOKUP($F79,DAL!$E$9:$HS$28,MATCH(HB$25,DAL!$E$4:$HS$4,0),0),0)),0),0)</f>
        <v>0</v>
      </c>
      <c r="BO79" s="651"/>
      <c r="BP79" s="649">
        <f t="shared" si="162"/>
        <v>0</v>
      </c>
      <c r="BQ79" s="649"/>
      <c r="BR79" s="650">
        <f>IFERROR(IF(LEN($F79)&gt;=5,(IF($G$1&gt;=100,VLOOKUP($F79,DAL!$E$9:$HS$28,MATCH(HF$25,DAL!$E$4:$HS$4,0),0),0)),0),0)</f>
        <v>0</v>
      </c>
      <c r="BS79" s="651"/>
      <c r="BT79" s="650">
        <f>IFERROR(IF(LEN($F79)&gt;=5,(IF($G$1&gt;=100,VLOOKUP($F79,DAL!$E$9:$HS$28,MATCH(HH$25,DAL!$E$4:$HS$4,0),0),0)),0),0)</f>
        <v>0</v>
      </c>
      <c r="BU79" s="651"/>
      <c r="BV79" s="650">
        <f>IFERROR(IF(LEN($F79)&gt;=5,(IF($G$1&gt;=100,VLOOKUP($F79,DAL!$E$9:$HS$28,MATCH(HJ$25,DAL!$E$4:$HS$4,0),0),0)),0),0)</f>
        <v>0</v>
      </c>
      <c r="BW79" s="651"/>
      <c r="BX79" s="275">
        <f t="shared" si="163"/>
        <v>0</v>
      </c>
      <c r="BY79" s="275">
        <f t="shared" si="164"/>
        <v>0</v>
      </c>
      <c r="BZ79" s="655">
        <f t="shared" si="152"/>
        <v>0</v>
      </c>
      <c r="CA79" s="656"/>
      <c r="CB79" s="656"/>
      <c r="CC79" s="657"/>
      <c r="CD79" s="274">
        <f>IFERROR(IF(LEN($BZ79)&gt;=5,(IF($G$1&gt;=100,VLOOKUP($BZ79,DAL!$E$9:$KN$28,MATCH(EX$25,DAL!$E$8:$KN$8,0),0),0)),0),0)</f>
        <v>0</v>
      </c>
      <c r="CE79" s="274">
        <f>IFERROR(IF(LEN($BZ79)&gt;=5,(IF($G$1&gt;=100,VLOOKUP($BZ79,DAL!$E$9:$KN$28,MATCH(EY$25,DAL!$E$8:$KN$8,0),0),0)),0),0)</f>
        <v>0</v>
      </c>
      <c r="CF79" s="650">
        <f>IFERROR(IF(LEN($BZ79)&gt;=5,(IF($G$1&gt;=100,VLOOKUP($BZ79,DAL!$E$9:$KN$28,MATCH(EZ$25,DAL!$E$8:$KN$8,0),0),0)),0),0)</f>
        <v>0</v>
      </c>
      <c r="CG79" s="651"/>
      <c r="CH79" s="649">
        <f t="shared" si="165"/>
        <v>0</v>
      </c>
      <c r="CI79" s="649"/>
      <c r="CJ79" s="650">
        <f>IFERROR(IF(LEN($BZ79)&gt;=5,(IF($G$1&gt;=100,VLOOKUP($BZ79,DAL!$E$9:$KN$28,MATCH(FD$25,DAL!$E$8:$KN$8,0),0),0)),0),0)</f>
        <v>0</v>
      </c>
      <c r="CK79" s="651"/>
      <c r="CL79" s="650">
        <f>IFERROR(IF(LEN($BZ79)&gt;=5,(IF($G$1&gt;=100,VLOOKUP($BZ79,DAL!$E$9:$KN$28,MATCH(FF$25,DAL!$E$8:$KN$8,0),0),0)),0),0)</f>
        <v>0</v>
      </c>
      <c r="CM79" s="651"/>
      <c r="CN79" s="650">
        <f>IFERROR(IF(LEN($BZ79)&gt;=5,(IF($G$1&gt;=100,VLOOKUP($BZ79,DAL!$E$9:$KN$28,MATCH(FH$25,DAL!$E$8:$KN$8,0),0),0)),0),0)</f>
        <v>0</v>
      </c>
      <c r="CO79" s="651"/>
      <c r="CP79" s="649">
        <f t="shared" si="166"/>
        <v>0</v>
      </c>
      <c r="CQ79" s="649"/>
      <c r="CR79" s="649">
        <f t="shared" si="167"/>
        <v>0</v>
      </c>
      <c r="CS79" s="649"/>
      <c r="CT79" s="650">
        <f>IFERROR(IF(LEN($BZ79)&gt;=5,(IF($G$1&gt;=100,VLOOKUP($BZ79,DAL!$E$9:$KN$28,MATCH(FN$25,DAL!$E$8:$KN$8,0),0),0)),0),0)</f>
        <v>0</v>
      </c>
      <c r="CU79" s="651"/>
      <c r="CV79" s="650">
        <f>IFERROR(IF(LEN($BZ79)&gt;=5,(IF($G$1&gt;=100,VLOOKUP($BZ79,DAL!$E$9:$KN$28,MATCH(FP$25,DAL!$E$8:$KN$8,0),0),0)),0),0)</f>
        <v>0</v>
      </c>
      <c r="CW79" s="651"/>
      <c r="CX79" s="650">
        <f>IFERROR(IF(LEN($BZ79)&gt;=5,(IF($G$1&gt;=100,VLOOKUP($BZ79,DAL!$E$9:$KN$28,MATCH(FR$25,DAL!$E$8:$KN$8,0),0),0)),0),0)</f>
        <v>0</v>
      </c>
      <c r="CY79" s="651"/>
      <c r="CZ79" s="649">
        <f t="shared" si="168"/>
        <v>0</v>
      </c>
      <c r="DA79" s="649"/>
      <c r="DB79" s="650">
        <f>IFERROR(IF(LEN($BZ79)&gt;=5,(IF($G$1&gt;=100,VLOOKUP($BZ79,DAL!$E$9:$KN$28,MATCH(FV$25,DAL!$E$8:$KN$8,0),0),0)),0),0)</f>
        <v>0</v>
      </c>
      <c r="DC79" s="651"/>
      <c r="DD79" s="650">
        <f>IFERROR(IF(LEN($BZ79)&gt;=5,(IF($G$1&gt;=100,VLOOKUP($BZ79,DAL!$E$9:$KN$28,MATCH(FX$25,DAL!$E$8:$KN$8,0),0),0)),0),0)</f>
        <v>0</v>
      </c>
      <c r="DE79" s="651"/>
      <c r="DF79" s="650">
        <f>IFERROR(IF(LEN($BZ79)&gt;=5,(IF($G$1&gt;=100,VLOOKUP($BZ79,DAL!$E$9:$KN$28,MATCH(FZ$25,DAL!$E$8:$KN$8,0),0),0)),0),0)</f>
        <v>0</v>
      </c>
      <c r="DG79" s="651"/>
      <c r="DH79" s="649">
        <f t="shared" si="169"/>
        <v>0</v>
      </c>
      <c r="DI79" s="649"/>
      <c r="DJ79" s="649">
        <f t="shared" si="170"/>
        <v>0</v>
      </c>
      <c r="DK79" s="649"/>
      <c r="DL79" s="650">
        <f>IFERROR(IF(LEN($BZ79)&gt;=5,(IF($G$1&gt;=100,VLOOKUP($BZ79,DAL!$E$9:$KN$28,MATCH(GF$25,DAL!$E$8:$KN$8,0),0),0)),0),0)</f>
        <v>0</v>
      </c>
      <c r="DM79" s="651"/>
      <c r="DN79" s="650">
        <f>IFERROR(IF(LEN($BZ79)&gt;=5,(IF($G$1&gt;=100,VLOOKUP($BZ79,DAL!$E$9:$KN$28,MATCH(GH$25,DAL!$E$8:$KN$8,0),0),0)),0),0)</f>
        <v>0</v>
      </c>
      <c r="DO79" s="651"/>
      <c r="DP79" s="650">
        <f>IFERROR(IF(LEN($BZ79)&gt;=5,(IF($G$1&gt;=100,VLOOKUP($BZ79,DAL!$E$9:$KN$28,MATCH(GJ$25,DAL!$E$8:$KN$8,0),0),0)),0),0)</f>
        <v>0</v>
      </c>
      <c r="DQ79" s="651"/>
      <c r="DR79" s="649">
        <f t="shared" si="171"/>
        <v>0</v>
      </c>
      <c r="DS79" s="649"/>
      <c r="DT79" s="650">
        <f>IFERROR(IF(LEN($BZ79)&gt;=5,(IF($G$1&gt;=100,VLOOKUP($BZ79,DAL!$E$9:$KN$28,MATCH(GN$25,DAL!$E$8:$KN$8,0),0),0)),0),0)</f>
        <v>0</v>
      </c>
      <c r="DU79" s="651"/>
      <c r="DV79" s="650">
        <f>IFERROR(IF(LEN($BZ79)&gt;=5,(IF($G$1&gt;=100,VLOOKUP($BZ79,DAL!$E$9:$KN$28,MATCH(GP$25,DAL!$E$8:$KN$8,0),0),0)),0),0)</f>
        <v>0</v>
      </c>
      <c r="DW79" s="651"/>
      <c r="DX79" s="650">
        <f>IFERROR(IF(LEN($BZ79)&gt;=5,(IF($G$1&gt;=100,VLOOKUP($BZ79,DAL!$E$9:$KN$28,MATCH(GR$25,DAL!$E$8:$KN$8,0),0),0)),0),0)</f>
        <v>0</v>
      </c>
      <c r="DY79" s="651"/>
      <c r="DZ79" s="649">
        <f t="shared" si="172"/>
        <v>0</v>
      </c>
      <c r="EA79" s="649"/>
      <c r="EB79" s="649">
        <f t="shared" si="173"/>
        <v>0</v>
      </c>
      <c r="EC79" s="649"/>
      <c r="ED79" s="650">
        <f>IFERROR(IF(LEN($BZ79)&gt;=5,(IF($G$1&gt;=100,VLOOKUP($BZ79,DAL!$E$9:$KN$28,MATCH(GX$25,DAL!$E$8:$KN$8,0),0),0)),0),0)</f>
        <v>0</v>
      </c>
      <c r="EE79" s="651"/>
      <c r="EF79" s="650">
        <f>IFERROR(IF(LEN($BZ79)&gt;=5,(IF($G$1&gt;=100,VLOOKUP($BZ79,DAL!$E$9:$KN$28,MATCH(GZ$25,DAL!$E$8:$KN$8,0),0),0)),0),0)</f>
        <v>0</v>
      </c>
      <c r="EG79" s="651"/>
      <c r="EH79" s="650">
        <f>IFERROR(IF(LEN($BZ79)&gt;=5,(IF($G$1&gt;=100,VLOOKUP($BZ79,DAL!$E$9:$KN$28,MATCH(HB$25,DAL!$E$8:$KN$8,0),0),0)),0),0)</f>
        <v>0</v>
      </c>
      <c r="EI79" s="651"/>
      <c r="EJ79" s="649">
        <f t="shared" si="174"/>
        <v>0</v>
      </c>
      <c r="EK79" s="649"/>
      <c r="EL79" s="650">
        <f>IFERROR(IF(LEN($BZ79)&gt;=5,(IF($G$1&gt;=100,VLOOKUP($BZ79,DAL!$E$9:$KN$28,MATCH(HF$25,DAL!$E$8:$KN$8,0),0),0)),0),0)</f>
        <v>0</v>
      </c>
      <c r="EM79" s="651"/>
      <c r="EN79" s="650">
        <f>IFERROR(IF(LEN($BZ79)&gt;=5,(IF($G$1&gt;=100,VLOOKUP($BZ79,DAL!$E$9:$KN$28,MATCH(HH$25,DAL!$E$8:$KN$8,0),0),0)),0),0)</f>
        <v>0</v>
      </c>
      <c r="EO79" s="651"/>
      <c r="EP79" s="650">
        <f>IFERROR(IF(LEN($BZ79)&gt;=5,(IF($G$1&gt;=100,VLOOKUP($BZ79,DAL!$E$9:$KN$28,MATCH(HJ$25,DAL!$E$8:$KN$8,0),0),0)),0),0)</f>
        <v>0</v>
      </c>
      <c r="EQ79" s="651"/>
      <c r="ER79" s="275">
        <f t="shared" si="175"/>
        <v>0</v>
      </c>
      <c r="ES79" s="275">
        <f t="shared" si="176"/>
        <v>0</v>
      </c>
    </row>
    <row r="80" spans="6:149" ht="47.1" customHeight="1">
      <c r="F80" s="655">
        <f t="shared" si="151"/>
        <v>0</v>
      </c>
      <c r="G80" s="656"/>
      <c r="H80" s="656"/>
      <c r="I80" s="657"/>
      <c r="J80" s="274">
        <f>IFERROR(IF(LEN($F80)&gt;=5,(IF($G$1&gt;=100,VLOOKUP($F80,DAL!$E$9:$KN$28,MATCH(EX$25,DAL!$E$8:$KN$8,0),0),0)),0),0)</f>
        <v>0</v>
      </c>
      <c r="K80" s="274">
        <f>IFERROR(IF(LEN($F80)&gt;=5,(IF($G$1&gt;=100,VLOOKUP($F80,DAL!$E$9:$KN$28,MATCH(EY$25,DAL!$E$8:$KN$8,0),0),0)),0),0)</f>
        <v>0</v>
      </c>
      <c r="L80" s="650">
        <f>IFERROR(IF(LEN($F80)&gt;=5,(IF($G$1&gt;=100,VLOOKUP($F80,DAL!$E$9:$KN$28,MATCH(EZ$25,DAL!$E$8:$KN$8,0),0),0)),0),0)</f>
        <v>0</v>
      </c>
      <c r="M80" s="651"/>
      <c r="N80" s="649">
        <f t="shared" si="153"/>
        <v>0</v>
      </c>
      <c r="O80" s="649"/>
      <c r="P80" s="650">
        <f>IFERROR(IF(LEN($F80)&gt;=5,(IF($G$1&gt;=100,VLOOKUP($F80,DAL!$E$9:$KN$28,MATCH(FD$25,DAL!$E$8:$KN$8,0),0),0)),0),0)</f>
        <v>0</v>
      </c>
      <c r="Q80" s="651"/>
      <c r="R80" s="650">
        <f>IFERROR(IF(LEN($F80)&gt;=5,(IF($G$1&gt;=100,VLOOKUP($F80,DAL!$E$9:$KN$28,MATCH(FF$25,DAL!$E$8:$KN$8,0),0),0)),0),0)</f>
        <v>0</v>
      </c>
      <c r="S80" s="651"/>
      <c r="T80" s="650">
        <f>IFERROR(IF(LEN($F80)&gt;=5,(IF($G$1&gt;=100,VLOOKUP($F80,DAL!$E$9:$KN$28,MATCH(FH$25,DAL!$E$8:$KN$8,0),0),0)),0),0)</f>
        <v>0</v>
      </c>
      <c r="U80" s="651"/>
      <c r="V80" s="649">
        <f t="shared" si="154"/>
        <v>0</v>
      </c>
      <c r="W80" s="649"/>
      <c r="X80" s="649">
        <f t="shared" si="155"/>
        <v>0</v>
      </c>
      <c r="Y80" s="649"/>
      <c r="Z80" s="650">
        <f>IFERROR(IF(LEN($F80)&gt;=5,(IF($G$1&gt;=100,VLOOKUP($F80,DAL!$E$9:$HS$28,MATCH(FN$25,DAL!$E$4:$HS$4,0),0),0)),0),0)</f>
        <v>0</v>
      </c>
      <c r="AA80" s="651"/>
      <c r="AB80" s="650">
        <f>IFERROR(IF(LEN($F80)&gt;=5,(IF($G$1&gt;=100,VLOOKUP($F80,DAL!$E$9:$HS$28,MATCH(FP$25,DAL!$E$4:$HS$4,0),0),0)),0),0)</f>
        <v>0</v>
      </c>
      <c r="AC80" s="651"/>
      <c r="AD80" s="650">
        <f>IFERROR(IF(LEN($F80)&gt;=5,(IF($G$1&gt;=100,VLOOKUP($F80,DAL!$E$9:$HS$28,MATCH(FR$25,DAL!$E$4:$HS$4,0),0),0)),0),0)</f>
        <v>0</v>
      </c>
      <c r="AE80" s="651"/>
      <c r="AF80" s="649">
        <f t="shared" si="156"/>
        <v>0</v>
      </c>
      <c r="AG80" s="649"/>
      <c r="AH80" s="650">
        <f>IFERROR(IF(LEN($F80)&gt;=5,(IF($G$1&gt;=100,VLOOKUP($F80,DAL!$E$9:$HS$28,MATCH(FV$25,DAL!$E$4:$HS$4,0),0),0)),0),0)</f>
        <v>0</v>
      </c>
      <c r="AI80" s="651"/>
      <c r="AJ80" s="650">
        <f>IFERROR(IF(LEN($F80)&gt;=5,(IF($G$1&gt;=100,VLOOKUP($F80,DAL!$E$9:$HS$28,MATCH(FX$25,DAL!$E$4:$HS$4,0),0),0)),0),0)</f>
        <v>0</v>
      </c>
      <c r="AK80" s="651"/>
      <c r="AL80" s="650">
        <f>IFERROR(IF(LEN($F80)&gt;=5,(IF($G$1&gt;=100,VLOOKUP($F80,DAL!$E$9:$HS$28,MATCH(FZ$25,DAL!$E$4:$HS$4,0),0),0)),0),0)</f>
        <v>0</v>
      </c>
      <c r="AM80" s="651"/>
      <c r="AN80" s="649">
        <f t="shared" si="157"/>
        <v>0</v>
      </c>
      <c r="AO80" s="649"/>
      <c r="AP80" s="649">
        <f t="shared" si="158"/>
        <v>0</v>
      </c>
      <c r="AQ80" s="649"/>
      <c r="AR80" s="650">
        <f>IFERROR(IF(LEN($F80)&gt;=5,(IF($G$1&gt;=100,VLOOKUP($F80,DAL!$E$9:$HS$28,MATCH(GF$25,DAL!$E$4:$HS$4,0),0),0)),0),0)</f>
        <v>0</v>
      </c>
      <c r="AS80" s="651"/>
      <c r="AT80" s="650">
        <f>IFERROR(IF(LEN($F80)&gt;=5,(IF($G$1&gt;=100,VLOOKUP($F80,DAL!$E$9:$HS$28,MATCH(GH$25,DAL!$E$4:$HS$4,0),0),0)),0),0)</f>
        <v>0</v>
      </c>
      <c r="AU80" s="651"/>
      <c r="AV80" s="650">
        <f>IFERROR(IF(LEN($F80)&gt;=5,(IF($G$1&gt;=100,VLOOKUP($F80,DAL!$E$9:$HS$28,MATCH(GJ$25,DAL!$E$4:$HS$4,0),0),0)),0),0)</f>
        <v>0</v>
      </c>
      <c r="AW80" s="651"/>
      <c r="AX80" s="649">
        <f t="shared" si="159"/>
        <v>0</v>
      </c>
      <c r="AY80" s="649"/>
      <c r="AZ80" s="650">
        <f>IFERROR(IF(LEN($F80)&gt;=5,(IF($G$1&gt;=100,VLOOKUP($F80,DAL!$E$9:$HS$28,MATCH(GN$25,DAL!$E$4:$HS$4,0),0),0)),0),0)</f>
        <v>0</v>
      </c>
      <c r="BA80" s="651"/>
      <c r="BB80" s="650">
        <f>IFERROR(IF(LEN($F80)&gt;=5,(IF($G$1&gt;=100,VLOOKUP($F80,DAL!$E$9:$HS$28,MATCH(GP$25,DAL!$E$4:$HS$4,0),0),0)),0),0)</f>
        <v>0</v>
      </c>
      <c r="BC80" s="651"/>
      <c r="BD80" s="650">
        <f>IFERROR(IF(LEN($F80)&gt;=5,(IF($G$1&gt;=100,VLOOKUP($F80,DAL!$E$9:$HS$28,MATCH(GR$25,DAL!$E$4:$HS$4,0),0),0)),0),0)</f>
        <v>0</v>
      </c>
      <c r="BE80" s="651"/>
      <c r="BF80" s="649">
        <f t="shared" si="160"/>
        <v>0</v>
      </c>
      <c r="BG80" s="649"/>
      <c r="BH80" s="649">
        <f t="shared" si="161"/>
        <v>0</v>
      </c>
      <c r="BI80" s="649"/>
      <c r="BJ80" s="650">
        <f>IFERROR(IF(LEN($F80)&gt;=5,(IF($G$1&gt;=100,VLOOKUP($F80,DAL!$E$9:$HS$28,MATCH(GX$25,DAL!$E$4:$HS$4,0),0),0)),0),0)</f>
        <v>0</v>
      </c>
      <c r="BK80" s="651"/>
      <c r="BL80" s="650">
        <f>IFERROR(IF(LEN($F80)&gt;=5,(IF($G$1&gt;=100,VLOOKUP($F80,DAL!$E$9:$HS$28,MATCH(GZ$25,DAL!$E$4:$HS$4,0),0),0)),0),0)</f>
        <v>0</v>
      </c>
      <c r="BM80" s="651"/>
      <c r="BN80" s="650">
        <f>IFERROR(IF(LEN($F80)&gt;=5,(IF($G$1&gt;=100,VLOOKUP($F80,DAL!$E$9:$HS$28,MATCH(HB$25,DAL!$E$4:$HS$4,0),0),0)),0),0)</f>
        <v>0</v>
      </c>
      <c r="BO80" s="651"/>
      <c r="BP80" s="649">
        <f t="shared" si="162"/>
        <v>0</v>
      </c>
      <c r="BQ80" s="649"/>
      <c r="BR80" s="650">
        <f>IFERROR(IF(LEN($F80)&gt;=5,(IF($G$1&gt;=100,VLOOKUP($F80,DAL!$E$9:$HS$28,MATCH(HF$25,DAL!$E$4:$HS$4,0),0),0)),0),0)</f>
        <v>0</v>
      </c>
      <c r="BS80" s="651"/>
      <c r="BT80" s="650">
        <f>IFERROR(IF(LEN($F80)&gt;=5,(IF($G$1&gt;=100,VLOOKUP($F80,DAL!$E$9:$HS$28,MATCH(HH$25,DAL!$E$4:$HS$4,0),0),0)),0),0)</f>
        <v>0</v>
      </c>
      <c r="BU80" s="651"/>
      <c r="BV80" s="650">
        <f>IFERROR(IF(LEN($F80)&gt;=5,(IF($G$1&gt;=100,VLOOKUP($F80,DAL!$E$9:$HS$28,MATCH(HJ$25,DAL!$E$4:$HS$4,0),0),0)),0),0)</f>
        <v>0</v>
      </c>
      <c r="BW80" s="651"/>
      <c r="BX80" s="275">
        <f t="shared" si="163"/>
        <v>0</v>
      </c>
      <c r="BY80" s="275">
        <f t="shared" si="164"/>
        <v>0</v>
      </c>
      <c r="BZ80" s="655">
        <f t="shared" si="152"/>
        <v>0</v>
      </c>
      <c r="CA80" s="656"/>
      <c r="CB80" s="656"/>
      <c r="CC80" s="657"/>
      <c r="CD80" s="274">
        <f>IFERROR(IF(LEN($BZ80)&gt;=5,(IF($G$1&gt;=100,VLOOKUP($BZ80,DAL!$E$9:$KN$28,MATCH(EX$25,DAL!$E$8:$KN$8,0),0),0)),0),0)</f>
        <v>0</v>
      </c>
      <c r="CE80" s="274">
        <f>IFERROR(IF(LEN($BZ80)&gt;=5,(IF($G$1&gt;=100,VLOOKUP($BZ80,DAL!$E$9:$KN$28,MATCH(EY$25,DAL!$E$8:$KN$8,0),0),0)),0),0)</f>
        <v>0</v>
      </c>
      <c r="CF80" s="650">
        <f>IFERROR(IF(LEN($BZ80)&gt;=5,(IF($G$1&gt;=100,VLOOKUP($BZ80,DAL!$E$9:$KN$28,MATCH(EZ$25,DAL!$E$8:$KN$8,0),0),0)),0),0)</f>
        <v>0</v>
      </c>
      <c r="CG80" s="651"/>
      <c r="CH80" s="649">
        <f t="shared" si="165"/>
        <v>0</v>
      </c>
      <c r="CI80" s="649"/>
      <c r="CJ80" s="650">
        <f>IFERROR(IF(LEN($BZ80)&gt;=5,(IF($G$1&gt;=100,VLOOKUP($BZ80,DAL!$E$9:$KN$28,MATCH(FD$25,DAL!$E$8:$KN$8,0),0),0)),0),0)</f>
        <v>0</v>
      </c>
      <c r="CK80" s="651"/>
      <c r="CL80" s="650">
        <f>IFERROR(IF(LEN($BZ80)&gt;=5,(IF($G$1&gt;=100,VLOOKUP($BZ80,DAL!$E$9:$KN$28,MATCH(FF$25,DAL!$E$8:$KN$8,0),0),0)),0),0)</f>
        <v>0</v>
      </c>
      <c r="CM80" s="651"/>
      <c r="CN80" s="650">
        <f>IFERROR(IF(LEN($BZ80)&gt;=5,(IF($G$1&gt;=100,VLOOKUP($BZ80,DAL!$E$9:$KN$28,MATCH(FH$25,DAL!$E$8:$KN$8,0),0),0)),0),0)</f>
        <v>0</v>
      </c>
      <c r="CO80" s="651"/>
      <c r="CP80" s="649">
        <f t="shared" si="166"/>
        <v>0</v>
      </c>
      <c r="CQ80" s="649"/>
      <c r="CR80" s="649">
        <f t="shared" si="167"/>
        <v>0</v>
      </c>
      <c r="CS80" s="649"/>
      <c r="CT80" s="650">
        <f>IFERROR(IF(LEN($BZ80)&gt;=5,(IF($G$1&gt;=100,VLOOKUP($BZ80,DAL!$E$9:$KN$28,MATCH(FN$25,DAL!$E$8:$KN$8,0),0),0)),0),0)</f>
        <v>0</v>
      </c>
      <c r="CU80" s="651"/>
      <c r="CV80" s="650">
        <f>IFERROR(IF(LEN($BZ80)&gt;=5,(IF($G$1&gt;=100,VLOOKUP($BZ80,DAL!$E$9:$KN$28,MATCH(FP$25,DAL!$E$8:$KN$8,0),0),0)),0),0)</f>
        <v>0</v>
      </c>
      <c r="CW80" s="651"/>
      <c r="CX80" s="650">
        <f>IFERROR(IF(LEN($BZ80)&gt;=5,(IF($G$1&gt;=100,VLOOKUP($BZ80,DAL!$E$9:$KN$28,MATCH(FR$25,DAL!$E$8:$KN$8,0),0),0)),0),0)</f>
        <v>0</v>
      </c>
      <c r="CY80" s="651"/>
      <c r="CZ80" s="649">
        <f t="shared" si="168"/>
        <v>0</v>
      </c>
      <c r="DA80" s="649"/>
      <c r="DB80" s="650">
        <f>IFERROR(IF(LEN($BZ80)&gt;=5,(IF($G$1&gt;=100,VLOOKUP($BZ80,DAL!$E$9:$KN$28,MATCH(FV$25,DAL!$E$8:$KN$8,0),0),0)),0),0)</f>
        <v>0</v>
      </c>
      <c r="DC80" s="651"/>
      <c r="DD80" s="650">
        <f>IFERROR(IF(LEN($BZ80)&gt;=5,(IF($G$1&gt;=100,VLOOKUP($BZ80,DAL!$E$9:$KN$28,MATCH(FX$25,DAL!$E$8:$KN$8,0),0),0)),0),0)</f>
        <v>0</v>
      </c>
      <c r="DE80" s="651"/>
      <c r="DF80" s="650">
        <f>IFERROR(IF(LEN($BZ80)&gt;=5,(IF($G$1&gt;=100,VLOOKUP($BZ80,DAL!$E$9:$KN$28,MATCH(FZ$25,DAL!$E$8:$KN$8,0),0),0)),0),0)</f>
        <v>0</v>
      </c>
      <c r="DG80" s="651"/>
      <c r="DH80" s="649">
        <f t="shared" si="169"/>
        <v>0</v>
      </c>
      <c r="DI80" s="649"/>
      <c r="DJ80" s="649">
        <f t="shared" si="170"/>
        <v>0</v>
      </c>
      <c r="DK80" s="649"/>
      <c r="DL80" s="650">
        <f>IFERROR(IF(LEN($BZ80)&gt;=5,(IF($G$1&gt;=100,VLOOKUP($BZ80,DAL!$E$9:$KN$28,MATCH(GF$25,DAL!$E$8:$KN$8,0),0),0)),0),0)</f>
        <v>0</v>
      </c>
      <c r="DM80" s="651"/>
      <c r="DN80" s="650">
        <f>IFERROR(IF(LEN($BZ80)&gt;=5,(IF($G$1&gt;=100,VLOOKUP($BZ80,DAL!$E$9:$KN$28,MATCH(GH$25,DAL!$E$8:$KN$8,0),0),0)),0),0)</f>
        <v>0</v>
      </c>
      <c r="DO80" s="651"/>
      <c r="DP80" s="650">
        <f>IFERROR(IF(LEN($BZ80)&gt;=5,(IF($G$1&gt;=100,VLOOKUP($BZ80,DAL!$E$9:$KN$28,MATCH(GJ$25,DAL!$E$8:$KN$8,0),0),0)),0),0)</f>
        <v>0</v>
      </c>
      <c r="DQ80" s="651"/>
      <c r="DR80" s="649">
        <f t="shared" si="171"/>
        <v>0</v>
      </c>
      <c r="DS80" s="649"/>
      <c r="DT80" s="650">
        <f>IFERROR(IF(LEN($BZ80)&gt;=5,(IF($G$1&gt;=100,VLOOKUP($BZ80,DAL!$E$9:$KN$28,MATCH(GN$25,DAL!$E$8:$KN$8,0),0),0)),0),0)</f>
        <v>0</v>
      </c>
      <c r="DU80" s="651"/>
      <c r="DV80" s="650">
        <f>IFERROR(IF(LEN($BZ80)&gt;=5,(IF($G$1&gt;=100,VLOOKUP($BZ80,DAL!$E$9:$KN$28,MATCH(GP$25,DAL!$E$8:$KN$8,0),0),0)),0),0)</f>
        <v>0</v>
      </c>
      <c r="DW80" s="651"/>
      <c r="DX80" s="650">
        <f>IFERROR(IF(LEN($BZ80)&gt;=5,(IF($G$1&gt;=100,VLOOKUP($BZ80,DAL!$E$9:$KN$28,MATCH(GR$25,DAL!$E$8:$KN$8,0),0),0)),0),0)</f>
        <v>0</v>
      </c>
      <c r="DY80" s="651"/>
      <c r="DZ80" s="649">
        <f t="shared" si="172"/>
        <v>0</v>
      </c>
      <c r="EA80" s="649"/>
      <c r="EB80" s="649">
        <f t="shared" si="173"/>
        <v>0</v>
      </c>
      <c r="EC80" s="649"/>
      <c r="ED80" s="650">
        <f>IFERROR(IF(LEN($BZ80)&gt;=5,(IF($G$1&gt;=100,VLOOKUP($BZ80,DAL!$E$9:$KN$28,MATCH(GX$25,DAL!$E$8:$KN$8,0),0),0)),0),0)</f>
        <v>0</v>
      </c>
      <c r="EE80" s="651"/>
      <c r="EF80" s="650">
        <f>IFERROR(IF(LEN($BZ80)&gt;=5,(IF($G$1&gt;=100,VLOOKUP($BZ80,DAL!$E$9:$KN$28,MATCH(GZ$25,DAL!$E$8:$KN$8,0),0),0)),0),0)</f>
        <v>0</v>
      </c>
      <c r="EG80" s="651"/>
      <c r="EH80" s="650">
        <f>IFERROR(IF(LEN($BZ80)&gt;=5,(IF($G$1&gt;=100,VLOOKUP($BZ80,DAL!$E$9:$KN$28,MATCH(HB$25,DAL!$E$8:$KN$8,0),0),0)),0),0)</f>
        <v>0</v>
      </c>
      <c r="EI80" s="651"/>
      <c r="EJ80" s="649">
        <f t="shared" si="174"/>
        <v>0</v>
      </c>
      <c r="EK80" s="649"/>
      <c r="EL80" s="650">
        <f>IFERROR(IF(LEN($BZ80)&gt;=5,(IF($G$1&gt;=100,VLOOKUP($BZ80,DAL!$E$9:$KN$28,MATCH(HF$25,DAL!$E$8:$KN$8,0),0),0)),0),0)</f>
        <v>0</v>
      </c>
      <c r="EM80" s="651"/>
      <c r="EN80" s="650">
        <f>IFERROR(IF(LEN($BZ80)&gt;=5,(IF($G$1&gt;=100,VLOOKUP($BZ80,DAL!$E$9:$KN$28,MATCH(HH$25,DAL!$E$8:$KN$8,0),0),0)),0),0)</f>
        <v>0</v>
      </c>
      <c r="EO80" s="651"/>
      <c r="EP80" s="650">
        <f>IFERROR(IF(LEN($BZ80)&gt;=5,(IF($G$1&gt;=100,VLOOKUP($BZ80,DAL!$E$9:$KN$28,MATCH(HJ$25,DAL!$E$8:$KN$8,0),0),0)),0),0)</f>
        <v>0</v>
      </c>
      <c r="EQ80" s="651"/>
      <c r="ER80" s="275">
        <f t="shared" si="175"/>
        <v>0</v>
      </c>
      <c r="ES80" s="275">
        <f t="shared" si="176"/>
        <v>0</v>
      </c>
    </row>
    <row r="81" spans="6:149" ht="47.1" customHeight="1">
      <c r="F81" s="655">
        <f t="shared" si="151"/>
        <v>0</v>
      </c>
      <c r="G81" s="656"/>
      <c r="H81" s="656"/>
      <c r="I81" s="657"/>
      <c r="J81" s="274">
        <f>IFERROR(IF(LEN($F81)&gt;=5,(IF($G$1&gt;=100,VLOOKUP($F81,DAL!$E$9:$KN$28,MATCH(EX$25,DAL!$E$8:$KN$8,0),0),0)),0),0)</f>
        <v>0</v>
      </c>
      <c r="K81" s="274">
        <f>IFERROR(IF(LEN($F81)&gt;=5,(IF($G$1&gt;=100,VLOOKUP($F81,DAL!$E$9:$KN$28,MATCH(EY$25,DAL!$E$8:$KN$8,0),0),0)),0),0)</f>
        <v>0</v>
      </c>
      <c r="L81" s="650">
        <f>IFERROR(IF(LEN($F81)&gt;=5,(IF($G$1&gt;=100,VLOOKUP($F81,DAL!$E$9:$KN$28,MATCH(EZ$25,DAL!$E$8:$KN$8,0),0),0)),0),0)</f>
        <v>0</v>
      </c>
      <c r="M81" s="651"/>
      <c r="N81" s="649">
        <f t="shared" si="153"/>
        <v>0</v>
      </c>
      <c r="O81" s="649"/>
      <c r="P81" s="650">
        <f>IFERROR(IF(LEN($F81)&gt;=5,(IF($G$1&gt;=100,VLOOKUP($F81,DAL!$E$9:$KN$28,MATCH(FD$25,DAL!$E$8:$KN$8,0),0),0)),0),0)</f>
        <v>0</v>
      </c>
      <c r="Q81" s="651"/>
      <c r="R81" s="650">
        <f>IFERROR(IF(LEN($F81)&gt;=5,(IF($G$1&gt;=100,VLOOKUP($F81,DAL!$E$9:$KN$28,MATCH(FF$25,DAL!$E$8:$KN$8,0),0),0)),0),0)</f>
        <v>0</v>
      </c>
      <c r="S81" s="651"/>
      <c r="T81" s="650">
        <f>IFERROR(IF(LEN($F81)&gt;=5,(IF($G$1&gt;=100,VLOOKUP($F81,DAL!$E$9:$KN$28,MATCH(FH$25,DAL!$E$8:$KN$8,0),0),0)),0),0)</f>
        <v>0</v>
      </c>
      <c r="U81" s="651"/>
      <c r="V81" s="649">
        <f t="shared" si="154"/>
        <v>0</v>
      </c>
      <c r="W81" s="649"/>
      <c r="X81" s="649">
        <f t="shared" si="155"/>
        <v>0</v>
      </c>
      <c r="Y81" s="649"/>
      <c r="Z81" s="650">
        <f>IFERROR(IF(LEN($F81)&gt;=5,(IF($G$1&gt;=100,VLOOKUP($F81,DAL!$E$9:$HS$28,MATCH(FN$25,DAL!$E$4:$HS$4,0),0),0)),0),0)</f>
        <v>0</v>
      </c>
      <c r="AA81" s="651"/>
      <c r="AB81" s="650">
        <f>IFERROR(IF(LEN($F81)&gt;=5,(IF($G$1&gt;=100,VLOOKUP($F81,DAL!$E$9:$HS$28,MATCH(FP$25,DAL!$E$4:$HS$4,0),0),0)),0),0)</f>
        <v>0</v>
      </c>
      <c r="AC81" s="651"/>
      <c r="AD81" s="650">
        <f>IFERROR(IF(LEN($F81)&gt;=5,(IF($G$1&gt;=100,VLOOKUP($F81,DAL!$E$9:$HS$28,MATCH(FR$25,DAL!$E$4:$HS$4,0),0),0)),0),0)</f>
        <v>0</v>
      </c>
      <c r="AE81" s="651"/>
      <c r="AF81" s="649">
        <f t="shared" si="156"/>
        <v>0</v>
      </c>
      <c r="AG81" s="649"/>
      <c r="AH81" s="650">
        <f>IFERROR(IF(LEN($F81)&gt;=5,(IF($G$1&gt;=100,VLOOKUP($F81,DAL!$E$9:$HS$28,MATCH(FV$25,DAL!$E$4:$HS$4,0),0),0)),0),0)</f>
        <v>0</v>
      </c>
      <c r="AI81" s="651"/>
      <c r="AJ81" s="650">
        <f>IFERROR(IF(LEN($F81)&gt;=5,(IF($G$1&gt;=100,VLOOKUP($F81,DAL!$E$9:$HS$28,MATCH(FX$25,DAL!$E$4:$HS$4,0),0),0)),0),0)</f>
        <v>0</v>
      </c>
      <c r="AK81" s="651"/>
      <c r="AL81" s="650">
        <f>IFERROR(IF(LEN($F81)&gt;=5,(IF($G$1&gt;=100,VLOOKUP($F81,DAL!$E$9:$HS$28,MATCH(FZ$25,DAL!$E$4:$HS$4,0),0),0)),0),0)</f>
        <v>0</v>
      </c>
      <c r="AM81" s="651"/>
      <c r="AN81" s="649">
        <f t="shared" si="157"/>
        <v>0</v>
      </c>
      <c r="AO81" s="649"/>
      <c r="AP81" s="649">
        <f t="shared" si="158"/>
        <v>0</v>
      </c>
      <c r="AQ81" s="649"/>
      <c r="AR81" s="650">
        <f>IFERROR(IF(LEN($F81)&gt;=5,(IF($G$1&gt;=100,VLOOKUP($F81,DAL!$E$9:$HS$28,MATCH(GF$25,DAL!$E$4:$HS$4,0),0),0)),0),0)</f>
        <v>0</v>
      </c>
      <c r="AS81" s="651"/>
      <c r="AT81" s="650">
        <f>IFERROR(IF(LEN($F81)&gt;=5,(IF($G$1&gt;=100,VLOOKUP($F81,DAL!$E$9:$HS$28,MATCH(GH$25,DAL!$E$4:$HS$4,0),0),0)),0),0)</f>
        <v>0</v>
      </c>
      <c r="AU81" s="651"/>
      <c r="AV81" s="650">
        <f>IFERROR(IF(LEN($F81)&gt;=5,(IF($G$1&gt;=100,VLOOKUP($F81,DAL!$E$9:$HS$28,MATCH(GJ$25,DAL!$E$4:$HS$4,0),0),0)),0),0)</f>
        <v>0</v>
      </c>
      <c r="AW81" s="651"/>
      <c r="AX81" s="649">
        <f t="shared" si="159"/>
        <v>0</v>
      </c>
      <c r="AY81" s="649"/>
      <c r="AZ81" s="650">
        <f>IFERROR(IF(LEN($F81)&gt;=5,(IF($G$1&gt;=100,VLOOKUP($F81,DAL!$E$9:$HS$28,MATCH(GN$25,DAL!$E$4:$HS$4,0),0),0)),0),0)</f>
        <v>0</v>
      </c>
      <c r="BA81" s="651"/>
      <c r="BB81" s="650">
        <f>IFERROR(IF(LEN($F81)&gt;=5,(IF($G$1&gt;=100,VLOOKUP($F81,DAL!$E$9:$HS$28,MATCH(GP$25,DAL!$E$4:$HS$4,0),0),0)),0),0)</f>
        <v>0</v>
      </c>
      <c r="BC81" s="651"/>
      <c r="BD81" s="650">
        <f>IFERROR(IF(LEN($F81)&gt;=5,(IF($G$1&gt;=100,VLOOKUP($F81,DAL!$E$9:$HS$28,MATCH(GR$25,DAL!$E$4:$HS$4,0),0),0)),0),0)</f>
        <v>0</v>
      </c>
      <c r="BE81" s="651"/>
      <c r="BF81" s="649">
        <f t="shared" si="160"/>
        <v>0</v>
      </c>
      <c r="BG81" s="649"/>
      <c r="BH81" s="649">
        <f t="shared" si="161"/>
        <v>0</v>
      </c>
      <c r="BI81" s="649"/>
      <c r="BJ81" s="650">
        <f>IFERROR(IF(LEN($F81)&gt;=5,(IF($G$1&gt;=100,VLOOKUP($F81,DAL!$E$9:$HS$28,MATCH(GX$25,DAL!$E$4:$HS$4,0),0),0)),0),0)</f>
        <v>0</v>
      </c>
      <c r="BK81" s="651"/>
      <c r="BL81" s="650">
        <f>IFERROR(IF(LEN($F81)&gt;=5,(IF($G$1&gt;=100,VLOOKUP($F81,DAL!$E$9:$HS$28,MATCH(GZ$25,DAL!$E$4:$HS$4,0),0),0)),0),0)</f>
        <v>0</v>
      </c>
      <c r="BM81" s="651"/>
      <c r="BN81" s="650">
        <f>IFERROR(IF(LEN($F81)&gt;=5,(IF($G$1&gt;=100,VLOOKUP($F81,DAL!$E$9:$HS$28,MATCH(HB$25,DAL!$E$4:$HS$4,0),0),0)),0),0)</f>
        <v>0</v>
      </c>
      <c r="BO81" s="651"/>
      <c r="BP81" s="649">
        <f t="shared" si="162"/>
        <v>0</v>
      </c>
      <c r="BQ81" s="649"/>
      <c r="BR81" s="650">
        <f>IFERROR(IF(LEN($F81)&gt;=5,(IF($G$1&gt;=100,VLOOKUP($F81,DAL!$E$9:$HS$28,MATCH(HF$25,DAL!$E$4:$HS$4,0),0),0)),0),0)</f>
        <v>0</v>
      </c>
      <c r="BS81" s="651"/>
      <c r="BT81" s="650">
        <f>IFERROR(IF(LEN($F81)&gt;=5,(IF($G$1&gt;=100,VLOOKUP($F81,DAL!$E$9:$HS$28,MATCH(HH$25,DAL!$E$4:$HS$4,0),0),0)),0),0)</f>
        <v>0</v>
      </c>
      <c r="BU81" s="651"/>
      <c r="BV81" s="650">
        <f>IFERROR(IF(LEN($F81)&gt;=5,(IF($G$1&gt;=100,VLOOKUP($F81,DAL!$E$9:$HS$28,MATCH(HJ$25,DAL!$E$4:$HS$4,0),0),0)),0),0)</f>
        <v>0</v>
      </c>
      <c r="BW81" s="651"/>
      <c r="BX81" s="275">
        <f t="shared" si="163"/>
        <v>0</v>
      </c>
      <c r="BY81" s="275">
        <f t="shared" si="164"/>
        <v>0</v>
      </c>
      <c r="BZ81" s="655">
        <f t="shared" si="152"/>
        <v>0</v>
      </c>
      <c r="CA81" s="656"/>
      <c r="CB81" s="656"/>
      <c r="CC81" s="657"/>
      <c r="CD81" s="274">
        <f>IFERROR(IF(LEN($BZ81)&gt;=5,(IF($G$1&gt;=100,VLOOKUP($BZ81,DAL!$E$9:$KN$28,MATCH(EX$25,DAL!$E$8:$KN$8,0),0),0)),0),0)</f>
        <v>0</v>
      </c>
      <c r="CE81" s="274">
        <f>IFERROR(IF(LEN($BZ81)&gt;=5,(IF($G$1&gt;=100,VLOOKUP($BZ81,DAL!$E$9:$KN$28,MATCH(EY$25,DAL!$E$8:$KN$8,0),0),0)),0),0)</f>
        <v>0</v>
      </c>
      <c r="CF81" s="650">
        <f>IFERROR(IF(LEN($BZ81)&gt;=5,(IF($G$1&gt;=100,VLOOKUP($BZ81,DAL!$E$9:$KN$28,MATCH(EZ$25,DAL!$E$8:$KN$8,0),0),0)),0),0)</f>
        <v>0</v>
      </c>
      <c r="CG81" s="651"/>
      <c r="CH81" s="649">
        <f t="shared" si="165"/>
        <v>0</v>
      </c>
      <c r="CI81" s="649"/>
      <c r="CJ81" s="650">
        <f>IFERROR(IF(LEN($BZ81)&gt;=5,(IF($G$1&gt;=100,VLOOKUP($BZ81,DAL!$E$9:$KN$28,MATCH(FD$25,DAL!$E$8:$KN$8,0),0),0)),0),0)</f>
        <v>0</v>
      </c>
      <c r="CK81" s="651"/>
      <c r="CL81" s="650">
        <f>IFERROR(IF(LEN($BZ81)&gt;=5,(IF($G$1&gt;=100,VLOOKUP($BZ81,DAL!$E$9:$KN$28,MATCH(FF$25,DAL!$E$8:$KN$8,0),0),0)),0),0)</f>
        <v>0</v>
      </c>
      <c r="CM81" s="651"/>
      <c r="CN81" s="650">
        <f>IFERROR(IF(LEN($BZ81)&gt;=5,(IF($G$1&gt;=100,VLOOKUP($BZ81,DAL!$E$9:$KN$28,MATCH(FH$25,DAL!$E$8:$KN$8,0),0),0)),0),0)</f>
        <v>0</v>
      </c>
      <c r="CO81" s="651"/>
      <c r="CP81" s="649">
        <f t="shared" si="166"/>
        <v>0</v>
      </c>
      <c r="CQ81" s="649"/>
      <c r="CR81" s="649">
        <f t="shared" si="167"/>
        <v>0</v>
      </c>
      <c r="CS81" s="649"/>
      <c r="CT81" s="650">
        <f>IFERROR(IF(LEN($BZ81)&gt;=5,(IF($G$1&gt;=100,VLOOKUP($BZ81,DAL!$E$9:$KN$28,MATCH(FN$25,DAL!$E$8:$KN$8,0),0),0)),0),0)</f>
        <v>0</v>
      </c>
      <c r="CU81" s="651"/>
      <c r="CV81" s="650">
        <f>IFERROR(IF(LEN($BZ81)&gt;=5,(IF($G$1&gt;=100,VLOOKUP($BZ81,DAL!$E$9:$KN$28,MATCH(FP$25,DAL!$E$8:$KN$8,0),0),0)),0),0)</f>
        <v>0</v>
      </c>
      <c r="CW81" s="651"/>
      <c r="CX81" s="650">
        <f>IFERROR(IF(LEN($BZ81)&gt;=5,(IF($G$1&gt;=100,VLOOKUP($BZ81,DAL!$E$9:$KN$28,MATCH(FR$25,DAL!$E$8:$KN$8,0),0),0)),0),0)</f>
        <v>0</v>
      </c>
      <c r="CY81" s="651"/>
      <c r="CZ81" s="649">
        <f t="shared" si="168"/>
        <v>0</v>
      </c>
      <c r="DA81" s="649"/>
      <c r="DB81" s="650">
        <f>IFERROR(IF(LEN($BZ81)&gt;=5,(IF($G$1&gt;=100,VLOOKUP($BZ81,DAL!$E$9:$KN$28,MATCH(FV$25,DAL!$E$8:$KN$8,0),0),0)),0),0)</f>
        <v>0</v>
      </c>
      <c r="DC81" s="651"/>
      <c r="DD81" s="650">
        <f>IFERROR(IF(LEN($BZ81)&gt;=5,(IF($G$1&gt;=100,VLOOKUP($BZ81,DAL!$E$9:$KN$28,MATCH(FX$25,DAL!$E$8:$KN$8,0),0),0)),0),0)</f>
        <v>0</v>
      </c>
      <c r="DE81" s="651"/>
      <c r="DF81" s="650">
        <f>IFERROR(IF(LEN($BZ81)&gt;=5,(IF($G$1&gt;=100,VLOOKUP($BZ81,DAL!$E$9:$KN$28,MATCH(FZ$25,DAL!$E$8:$KN$8,0),0),0)),0),0)</f>
        <v>0</v>
      </c>
      <c r="DG81" s="651"/>
      <c r="DH81" s="649">
        <f t="shared" si="169"/>
        <v>0</v>
      </c>
      <c r="DI81" s="649"/>
      <c r="DJ81" s="649">
        <f t="shared" si="170"/>
        <v>0</v>
      </c>
      <c r="DK81" s="649"/>
      <c r="DL81" s="650">
        <f>IFERROR(IF(LEN($BZ81)&gt;=5,(IF($G$1&gt;=100,VLOOKUP($BZ81,DAL!$E$9:$KN$28,MATCH(GF$25,DAL!$E$8:$KN$8,0),0),0)),0),0)</f>
        <v>0</v>
      </c>
      <c r="DM81" s="651"/>
      <c r="DN81" s="650">
        <f>IFERROR(IF(LEN($BZ81)&gt;=5,(IF($G$1&gt;=100,VLOOKUP($BZ81,DAL!$E$9:$KN$28,MATCH(GH$25,DAL!$E$8:$KN$8,0),0),0)),0),0)</f>
        <v>0</v>
      </c>
      <c r="DO81" s="651"/>
      <c r="DP81" s="650">
        <f>IFERROR(IF(LEN($BZ81)&gt;=5,(IF($G$1&gt;=100,VLOOKUP($BZ81,DAL!$E$9:$KN$28,MATCH(GJ$25,DAL!$E$8:$KN$8,0),0),0)),0),0)</f>
        <v>0</v>
      </c>
      <c r="DQ81" s="651"/>
      <c r="DR81" s="649">
        <f t="shared" si="171"/>
        <v>0</v>
      </c>
      <c r="DS81" s="649"/>
      <c r="DT81" s="650">
        <f>IFERROR(IF(LEN($BZ81)&gt;=5,(IF($G$1&gt;=100,VLOOKUP($BZ81,DAL!$E$9:$KN$28,MATCH(GN$25,DAL!$E$8:$KN$8,0),0),0)),0),0)</f>
        <v>0</v>
      </c>
      <c r="DU81" s="651"/>
      <c r="DV81" s="650">
        <f>IFERROR(IF(LEN($BZ81)&gt;=5,(IF($G$1&gt;=100,VLOOKUP($BZ81,DAL!$E$9:$KN$28,MATCH(GP$25,DAL!$E$8:$KN$8,0),0),0)),0),0)</f>
        <v>0</v>
      </c>
      <c r="DW81" s="651"/>
      <c r="DX81" s="650">
        <f>IFERROR(IF(LEN($BZ81)&gt;=5,(IF($G$1&gt;=100,VLOOKUP($BZ81,DAL!$E$9:$KN$28,MATCH(GR$25,DAL!$E$8:$KN$8,0),0),0)),0),0)</f>
        <v>0</v>
      </c>
      <c r="DY81" s="651"/>
      <c r="DZ81" s="649">
        <f t="shared" si="172"/>
        <v>0</v>
      </c>
      <c r="EA81" s="649"/>
      <c r="EB81" s="649">
        <f t="shared" si="173"/>
        <v>0</v>
      </c>
      <c r="EC81" s="649"/>
      <c r="ED81" s="650">
        <f>IFERROR(IF(LEN($BZ81)&gt;=5,(IF($G$1&gt;=100,VLOOKUP($BZ81,DAL!$E$9:$KN$28,MATCH(GX$25,DAL!$E$8:$KN$8,0),0),0)),0),0)</f>
        <v>0</v>
      </c>
      <c r="EE81" s="651"/>
      <c r="EF81" s="650">
        <f>IFERROR(IF(LEN($BZ81)&gt;=5,(IF($G$1&gt;=100,VLOOKUP($BZ81,DAL!$E$9:$KN$28,MATCH(GZ$25,DAL!$E$8:$KN$8,0),0),0)),0),0)</f>
        <v>0</v>
      </c>
      <c r="EG81" s="651"/>
      <c r="EH81" s="650">
        <f>IFERROR(IF(LEN($BZ81)&gt;=5,(IF($G$1&gt;=100,VLOOKUP($BZ81,DAL!$E$9:$KN$28,MATCH(HB$25,DAL!$E$8:$KN$8,0),0),0)),0),0)</f>
        <v>0</v>
      </c>
      <c r="EI81" s="651"/>
      <c r="EJ81" s="649">
        <f t="shared" si="174"/>
        <v>0</v>
      </c>
      <c r="EK81" s="649"/>
      <c r="EL81" s="650">
        <f>IFERROR(IF(LEN($BZ81)&gt;=5,(IF($G$1&gt;=100,VLOOKUP($BZ81,DAL!$E$9:$KN$28,MATCH(HF$25,DAL!$E$8:$KN$8,0),0),0)),0),0)</f>
        <v>0</v>
      </c>
      <c r="EM81" s="651"/>
      <c r="EN81" s="650">
        <f>IFERROR(IF(LEN($BZ81)&gt;=5,(IF($G$1&gt;=100,VLOOKUP($BZ81,DAL!$E$9:$KN$28,MATCH(HH$25,DAL!$E$8:$KN$8,0),0),0)),0),0)</f>
        <v>0</v>
      </c>
      <c r="EO81" s="651"/>
      <c r="EP81" s="650">
        <f>IFERROR(IF(LEN($BZ81)&gt;=5,(IF($G$1&gt;=100,VLOOKUP($BZ81,DAL!$E$9:$KN$28,MATCH(HJ$25,DAL!$E$8:$KN$8,0),0),0)),0),0)</f>
        <v>0</v>
      </c>
      <c r="EQ81" s="651"/>
      <c r="ER81" s="275">
        <f t="shared" si="175"/>
        <v>0</v>
      </c>
      <c r="ES81" s="275">
        <f t="shared" si="176"/>
        <v>0</v>
      </c>
    </row>
    <row r="82" spans="6:149" ht="47.1" customHeight="1">
      <c r="F82" s="652" t="s">
        <v>145</v>
      </c>
      <c r="G82" s="653"/>
      <c r="H82" s="653"/>
      <c r="I82" s="654"/>
      <c r="J82" s="275">
        <f>SUM(J72:J81)</f>
        <v>0</v>
      </c>
      <c r="K82" s="275">
        <f>SUM(K72:K81)</f>
        <v>0</v>
      </c>
      <c r="L82" s="649">
        <f>SUM(L72:M81)</f>
        <v>0</v>
      </c>
      <c r="M82" s="649"/>
      <c r="N82" s="649">
        <f>SUM(N72:O81)</f>
        <v>0</v>
      </c>
      <c r="O82" s="649"/>
      <c r="P82" s="649">
        <f>SUM(P72:Q81)</f>
        <v>0</v>
      </c>
      <c r="Q82" s="649"/>
      <c r="R82" s="649">
        <f>SUM(R72:S81)</f>
        <v>0</v>
      </c>
      <c r="S82" s="649"/>
      <c r="T82" s="649">
        <f>SUM(T72:U81)</f>
        <v>0</v>
      </c>
      <c r="U82" s="649"/>
      <c r="V82" s="649">
        <f>SUM(V72:W81)</f>
        <v>0</v>
      </c>
      <c r="W82" s="649"/>
      <c r="X82" s="649">
        <f>SUM(X72:Y81)</f>
        <v>0</v>
      </c>
      <c r="Y82" s="649"/>
      <c r="Z82" s="649">
        <f>SUM(Z72:AA81)</f>
        <v>0</v>
      </c>
      <c r="AA82" s="649"/>
      <c r="AB82" s="649">
        <f>SUM(AB72:AC81)</f>
        <v>0</v>
      </c>
      <c r="AC82" s="649"/>
      <c r="AD82" s="649">
        <f>SUM(AD72:AE81)</f>
        <v>0</v>
      </c>
      <c r="AE82" s="649"/>
      <c r="AF82" s="649">
        <f>SUM(AF72:AG81)</f>
        <v>0</v>
      </c>
      <c r="AG82" s="649"/>
      <c r="AH82" s="649">
        <f>SUM(AH72:AI81)</f>
        <v>0</v>
      </c>
      <c r="AI82" s="649"/>
      <c r="AJ82" s="649">
        <f>SUM(AJ72:AK81)</f>
        <v>0</v>
      </c>
      <c r="AK82" s="649"/>
      <c r="AL82" s="649">
        <f>SUM(AL72:AM81)</f>
        <v>0</v>
      </c>
      <c r="AM82" s="649"/>
      <c r="AN82" s="649">
        <f>SUM(AN72:AO81)</f>
        <v>0</v>
      </c>
      <c r="AO82" s="649"/>
      <c r="AP82" s="649">
        <f>SUM(AP72:AQ81)</f>
        <v>0</v>
      </c>
      <c r="AQ82" s="649"/>
      <c r="AR82" s="649">
        <f>SUM(AR72:AS81)</f>
        <v>0</v>
      </c>
      <c r="AS82" s="649"/>
      <c r="AT82" s="649">
        <f>SUM(AT72:AU81)</f>
        <v>0</v>
      </c>
      <c r="AU82" s="649"/>
      <c r="AV82" s="649">
        <f>SUM(AV72:AW81)</f>
        <v>0</v>
      </c>
      <c r="AW82" s="649"/>
      <c r="AX82" s="649">
        <f>SUM(AX72:AY81)</f>
        <v>0</v>
      </c>
      <c r="AY82" s="649"/>
      <c r="AZ82" s="649">
        <f>SUM(AZ72:BA81)</f>
        <v>0</v>
      </c>
      <c r="BA82" s="649"/>
      <c r="BB82" s="649">
        <f>SUM(BB72:BC81)</f>
        <v>0</v>
      </c>
      <c r="BC82" s="649"/>
      <c r="BD82" s="649">
        <f>SUM(BD72:BE81)</f>
        <v>0</v>
      </c>
      <c r="BE82" s="649"/>
      <c r="BF82" s="649">
        <f>SUM(BF72:BG81)</f>
        <v>0</v>
      </c>
      <c r="BG82" s="649"/>
      <c r="BH82" s="649">
        <f>SUM(BH72:BI81)</f>
        <v>0</v>
      </c>
      <c r="BI82" s="649"/>
      <c r="BJ82" s="649">
        <f>SUM(BJ72:BK81)</f>
        <v>0</v>
      </c>
      <c r="BK82" s="649"/>
      <c r="BL82" s="649">
        <f>SUM(BL72:BM81)</f>
        <v>0</v>
      </c>
      <c r="BM82" s="649"/>
      <c r="BN82" s="649">
        <f>SUM(BN72:BO81)</f>
        <v>0</v>
      </c>
      <c r="BO82" s="649"/>
      <c r="BP82" s="649">
        <f>SUM(BP72:BQ81)</f>
        <v>0</v>
      </c>
      <c r="BQ82" s="649"/>
      <c r="BR82" s="649">
        <f>SUM(BR72:BS81)</f>
        <v>0</v>
      </c>
      <c r="BS82" s="649"/>
      <c r="BT82" s="649">
        <f>SUM(BT72:BU81)</f>
        <v>0</v>
      </c>
      <c r="BU82" s="649"/>
      <c r="BV82" s="649">
        <f>SUM(BV72:BW81)</f>
        <v>0</v>
      </c>
      <c r="BW82" s="649"/>
      <c r="BX82" s="275">
        <f>SUM(BX72:BX81)</f>
        <v>0</v>
      </c>
      <c r="BY82" s="275">
        <f>SUM(BY72:BY81)</f>
        <v>0</v>
      </c>
      <c r="BZ82" s="652" t="s">
        <v>145</v>
      </c>
      <c r="CA82" s="653"/>
      <c r="CB82" s="653"/>
      <c r="CC82" s="654"/>
      <c r="CD82" s="275">
        <f>J82+SUM(CD72:CD81)</f>
        <v>0</v>
      </c>
      <c r="CE82" s="275">
        <f>K82+SUM(CE72:CE81)</f>
        <v>0</v>
      </c>
      <c r="CF82" s="649">
        <f>L82+SUM(CF72:CG81)</f>
        <v>0</v>
      </c>
      <c r="CG82" s="649"/>
      <c r="CH82" s="649">
        <f t="shared" ref="CH82" si="177">N82+SUM(CH72:CI81)</f>
        <v>0</v>
      </c>
      <c r="CI82" s="649"/>
      <c r="CJ82" s="649">
        <f t="shared" ref="CJ82" si="178">P82+SUM(CJ72:CK81)</f>
        <v>0</v>
      </c>
      <c r="CK82" s="649"/>
      <c r="CL82" s="649">
        <f t="shared" ref="CL82" si="179">R82+SUM(CL72:CM81)</f>
        <v>0</v>
      </c>
      <c r="CM82" s="649"/>
      <c r="CN82" s="649">
        <f t="shared" ref="CN82" si="180">T82+SUM(CN72:CO81)</f>
        <v>0</v>
      </c>
      <c r="CO82" s="649"/>
      <c r="CP82" s="649">
        <f t="shared" ref="CP82" si="181">V82+SUM(CP72:CQ81)</f>
        <v>0</v>
      </c>
      <c r="CQ82" s="649"/>
      <c r="CR82" s="649">
        <f t="shared" ref="CR82" si="182">X82+SUM(CR72:CS81)</f>
        <v>0</v>
      </c>
      <c r="CS82" s="649"/>
      <c r="CT82" s="649">
        <f t="shared" ref="CT82" si="183">Z82+SUM(CT72:CU81)</f>
        <v>0</v>
      </c>
      <c r="CU82" s="649"/>
      <c r="CV82" s="649">
        <f t="shared" ref="CV82" si="184">AB82+SUM(CV72:CW81)</f>
        <v>0</v>
      </c>
      <c r="CW82" s="649"/>
      <c r="CX82" s="649">
        <f t="shared" ref="CX82" si="185">AD82+SUM(CX72:CY81)</f>
        <v>0</v>
      </c>
      <c r="CY82" s="649"/>
      <c r="CZ82" s="649">
        <f t="shared" ref="CZ82" si="186">AF82+SUM(CZ72:DA81)</f>
        <v>0</v>
      </c>
      <c r="DA82" s="649"/>
      <c r="DB82" s="649">
        <f t="shared" ref="DB82" si="187">AH82+SUM(DB72:DC81)</f>
        <v>0</v>
      </c>
      <c r="DC82" s="649"/>
      <c r="DD82" s="649">
        <f t="shared" ref="DD82" si="188">AJ82+SUM(DD72:DE81)</f>
        <v>0</v>
      </c>
      <c r="DE82" s="649"/>
      <c r="DF82" s="649">
        <f t="shared" ref="DF82" si="189">AL82+SUM(DF72:DG81)</f>
        <v>0</v>
      </c>
      <c r="DG82" s="649"/>
      <c r="DH82" s="649">
        <f t="shared" ref="DH82" si="190">AN82+SUM(DH72:DI81)</f>
        <v>0</v>
      </c>
      <c r="DI82" s="649"/>
      <c r="DJ82" s="649">
        <f t="shared" ref="DJ82" si="191">AP82+SUM(DJ72:DK81)</f>
        <v>0</v>
      </c>
      <c r="DK82" s="649"/>
      <c r="DL82" s="649">
        <f t="shared" ref="DL82" si="192">AR82+SUM(DL72:DM81)</f>
        <v>0</v>
      </c>
      <c r="DM82" s="649"/>
      <c r="DN82" s="649">
        <f t="shared" ref="DN82" si="193">AT82+SUM(DN72:DO81)</f>
        <v>0</v>
      </c>
      <c r="DO82" s="649"/>
      <c r="DP82" s="649">
        <f t="shared" ref="DP82" si="194">AV82+SUM(DP72:DQ81)</f>
        <v>0</v>
      </c>
      <c r="DQ82" s="649"/>
      <c r="DR82" s="649">
        <f t="shared" ref="DR82" si="195">AX82+SUM(DR72:DS81)</f>
        <v>0</v>
      </c>
      <c r="DS82" s="649"/>
      <c r="DT82" s="649">
        <f t="shared" ref="DT82" si="196">AZ82+SUM(DT72:DU81)</f>
        <v>0</v>
      </c>
      <c r="DU82" s="649"/>
      <c r="DV82" s="649">
        <f t="shared" ref="DV82" si="197">BB82+SUM(DV72:DW81)</f>
        <v>0</v>
      </c>
      <c r="DW82" s="649"/>
      <c r="DX82" s="649">
        <f t="shared" ref="DX82" si="198">BD82+SUM(DX72:DY81)</f>
        <v>0</v>
      </c>
      <c r="DY82" s="649"/>
      <c r="DZ82" s="649">
        <f t="shared" ref="DZ82" si="199">BF82+SUM(DZ72:EA81)</f>
        <v>0</v>
      </c>
      <c r="EA82" s="649"/>
      <c r="EB82" s="649">
        <f t="shared" ref="EB82" si="200">BH82+SUM(EB72:EC81)</f>
        <v>0</v>
      </c>
      <c r="EC82" s="649"/>
      <c r="ED82" s="649">
        <f t="shared" ref="ED82" si="201">BJ82+SUM(ED72:EE81)</f>
        <v>0</v>
      </c>
      <c r="EE82" s="649"/>
      <c r="EF82" s="649">
        <f t="shared" ref="EF82" si="202">BL82+SUM(EF72:EG81)</f>
        <v>0</v>
      </c>
      <c r="EG82" s="649"/>
      <c r="EH82" s="649">
        <f t="shared" ref="EH82" si="203">BN82+SUM(EH72:EI81)</f>
        <v>0</v>
      </c>
      <c r="EI82" s="649"/>
      <c r="EJ82" s="649">
        <f t="shared" ref="EJ82" si="204">BP82+SUM(EJ72:EK81)</f>
        <v>0</v>
      </c>
      <c r="EK82" s="649"/>
      <c r="EL82" s="649">
        <f t="shared" ref="EL82" si="205">BR82+SUM(EL72:EM81)</f>
        <v>0</v>
      </c>
      <c r="EM82" s="649"/>
      <c r="EN82" s="649">
        <f t="shared" ref="EN82" si="206">BT82+SUM(EN72:EO81)</f>
        <v>0</v>
      </c>
      <c r="EO82" s="649"/>
      <c r="EP82" s="649">
        <f t="shared" ref="EP82" si="207">BV82+SUM(EP72:EQ81)</f>
        <v>0</v>
      </c>
      <c r="EQ82" s="649"/>
      <c r="ER82" s="275">
        <f t="shared" ref="ER82:ES82" si="208">BX82+SUM(ER72:ER81)</f>
        <v>0</v>
      </c>
      <c r="ES82" s="275">
        <f t="shared" si="208"/>
        <v>0</v>
      </c>
    </row>
    <row r="83" spans="6:149">
      <c r="F83" s="648" t="s">
        <v>147</v>
      </c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8"/>
      <c r="S83" s="648"/>
      <c r="T83" s="648"/>
      <c r="U83" s="648"/>
      <c r="V83" s="648"/>
      <c r="W83" s="648"/>
      <c r="X83" s="648"/>
      <c r="Y83" s="648"/>
      <c r="Z83" s="648"/>
      <c r="AA83" s="648"/>
      <c r="AB83" s="648"/>
      <c r="AC83" s="648"/>
      <c r="AD83" s="648"/>
      <c r="AE83" s="648"/>
      <c r="AF83" s="648"/>
      <c r="AG83" s="648"/>
      <c r="AH83" s="648"/>
      <c r="AI83" s="648"/>
      <c r="AJ83" s="648"/>
      <c r="AK83" s="648"/>
      <c r="AL83" s="648"/>
      <c r="AM83" s="648"/>
      <c r="AN83" s="648"/>
      <c r="AO83" s="648"/>
      <c r="AP83" s="648"/>
      <c r="AQ83" s="648"/>
      <c r="AR83" s="648"/>
      <c r="AS83" s="648"/>
      <c r="AT83" s="648"/>
      <c r="AU83" s="648"/>
      <c r="AV83" s="648"/>
      <c r="AW83" s="648"/>
      <c r="AX83" s="648"/>
      <c r="AY83" s="648"/>
      <c r="AZ83" s="648"/>
      <c r="BA83" s="648"/>
      <c r="BB83" s="648"/>
      <c r="BC83" s="648"/>
      <c r="BD83" s="648"/>
      <c r="BE83" s="648"/>
      <c r="BF83" s="648"/>
      <c r="BG83" s="648"/>
      <c r="BH83" s="648"/>
      <c r="BI83" s="648"/>
      <c r="BJ83" s="648"/>
      <c r="BK83" s="648"/>
      <c r="BL83" s="648"/>
      <c r="BM83" s="648"/>
      <c r="BN83" s="648"/>
      <c r="BO83" s="648"/>
      <c r="BP83" s="648"/>
      <c r="BQ83" s="648"/>
      <c r="BR83" s="648"/>
      <c r="BS83" s="648"/>
      <c r="BT83" s="648"/>
      <c r="BU83" s="648"/>
      <c r="BV83" s="648"/>
      <c r="BW83" s="648"/>
      <c r="BX83" s="648"/>
      <c r="BY83" s="648"/>
      <c r="BZ83" s="648" t="s">
        <v>147</v>
      </c>
      <c r="CA83" s="648"/>
      <c r="CB83" s="648"/>
      <c r="CC83" s="648"/>
      <c r="CD83" s="648"/>
      <c r="CE83" s="648"/>
      <c r="CF83" s="648"/>
      <c r="CG83" s="648"/>
      <c r="CH83" s="648"/>
      <c r="CI83" s="648"/>
      <c r="CJ83" s="648"/>
      <c r="CK83" s="648"/>
      <c r="CL83" s="648"/>
      <c r="CM83" s="648"/>
      <c r="CN83" s="648"/>
      <c r="CO83" s="648"/>
      <c r="CP83" s="648"/>
      <c r="CQ83" s="648"/>
      <c r="CR83" s="648"/>
      <c r="CS83" s="648"/>
      <c r="CT83" s="648"/>
      <c r="CU83" s="648"/>
      <c r="CV83" s="648"/>
      <c r="CW83" s="648"/>
      <c r="CX83" s="648"/>
      <c r="CY83" s="648"/>
      <c r="CZ83" s="648"/>
      <c r="DA83" s="648"/>
      <c r="DB83" s="648"/>
      <c r="DC83" s="648"/>
      <c r="DD83" s="648"/>
      <c r="DE83" s="648"/>
      <c r="DF83" s="648"/>
      <c r="DG83" s="648"/>
      <c r="DH83" s="648"/>
      <c r="DI83" s="648"/>
      <c r="DJ83" s="648"/>
      <c r="DK83" s="648"/>
      <c r="DL83" s="648"/>
      <c r="DM83" s="648"/>
      <c r="DN83" s="648"/>
      <c r="DO83" s="648"/>
      <c r="DP83" s="648"/>
      <c r="DQ83" s="648"/>
      <c r="DR83" s="648"/>
      <c r="DS83" s="648"/>
      <c r="DT83" s="648"/>
      <c r="DU83" s="648"/>
      <c r="DV83" s="648"/>
      <c r="DW83" s="648"/>
      <c r="DX83" s="648"/>
      <c r="DY83" s="648"/>
      <c r="DZ83" s="648"/>
      <c r="EA83" s="648"/>
      <c r="EB83" s="648"/>
      <c r="EC83" s="648"/>
      <c r="ED83" s="648"/>
      <c r="EE83" s="648"/>
      <c r="EF83" s="648"/>
      <c r="EG83" s="648"/>
      <c r="EH83" s="648"/>
      <c r="EI83" s="648"/>
      <c r="EJ83" s="648"/>
      <c r="EK83" s="648"/>
      <c r="EL83" s="648"/>
      <c r="EM83" s="648"/>
      <c r="EN83" s="648"/>
      <c r="EO83" s="648"/>
      <c r="EP83" s="648"/>
      <c r="EQ83" s="648"/>
      <c r="ER83" s="648"/>
      <c r="ES83" s="648"/>
    </row>
    <row r="84" spans="6:149" ht="20.100000000000001" customHeight="1">
      <c r="F84" s="265"/>
      <c r="G84" s="646"/>
      <c r="H84" s="646"/>
      <c r="I84" s="646"/>
      <c r="J84" s="646"/>
      <c r="K84" s="646"/>
      <c r="L84" s="646"/>
      <c r="M84" s="646"/>
      <c r="N84" s="646"/>
      <c r="O84" s="646"/>
      <c r="P84" s="646"/>
      <c r="Q84" s="646"/>
      <c r="R84" s="646"/>
      <c r="S84" s="646"/>
      <c r="T84" s="646"/>
      <c r="U84" s="646"/>
      <c r="V84" s="646"/>
      <c r="W84" s="646"/>
      <c r="X84" s="646"/>
      <c r="Y84" s="646"/>
      <c r="Z84" s="646"/>
      <c r="AA84" s="646"/>
      <c r="AB84" s="646"/>
      <c r="AC84" s="646"/>
      <c r="AD84" s="646"/>
      <c r="AE84" s="646"/>
      <c r="AF84" s="646"/>
      <c r="AG84" s="646"/>
      <c r="AH84" s="646"/>
      <c r="AI84" s="646"/>
      <c r="AJ84" s="646"/>
      <c r="AK84" s="646"/>
      <c r="AL84" s="646"/>
      <c r="AM84" s="646"/>
      <c r="AN84" s="646"/>
      <c r="AO84" s="646"/>
      <c r="AP84" s="646"/>
      <c r="AQ84" s="646"/>
      <c r="AR84" s="646"/>
      <c r="AS84" s="646"/>
      <c r="AT84" s="646"/>
      <c r="AU84" s="646"/>
      <c r="AV84" s="646"/>
      <c r="AW84" s="646"/>
      <c r="AX84" s="646"/>
      <c r="AY84" s="646"/>
      <c r="AZ84" s="646"/>
      <c r="BA84" s="646"/>
      <c r="BB84" s="646"/>
      <c r="BC84" s="646"/>
      <c r="BD84" s="646"/>
      <c r="BE84" s="646"/>
      <c r="BF84" s="646"/>
      <c r="BG84" s="646"/>
      <c r="BH84" s="646"/>
      <c r="BI84" s="646"/>
      <c r="BJ84" s="646"/>
      <c r="BK84" s="646"/>
      <c r="BL84" s="646"/>
      <c r="BM84" s="646"/>
      <c r="BN84" s="646"/>
      <c r="BO84" s="646"/>
      <c r="BP84" s="646"/>
      <c r="BQ84" s="646"/>
      <c r="BR84" s="646"/>
      <c r="BS84" s="646"/>
      <c r="BT84" s="646"/>
      <c r="BU84" s="646"/>
      <c r="BV84" s="646"/>
      <c r="BW84" s="646"/>
      <c r="BX84" s="265"/>
      <c r="BY84" s="265"/>
      <c r="BZ84" s="265"/>
      <c r="CA84" s="646"/>
      <c r="CB84" s="646"/>
      <c r="CC84" s="646"/>
      <c r="CD84" s="646"/>
      <c r="CE84" s="646"/>
      <c r="CF84" s="646"/>
      <c r="CG84" s="646"/>
      <c r="CH84" s="646"/>
      <c r="CI84" s="646"/>
      <c r="CJ84" s="646"/>
      <c r="CK84" s="646"/>
      <c r="CL84" s="646"/>
      <c r="CM84" s="646"/>
      <c r="CN84" s="646"/>
      <c r="CO84" s="646"/>
      <c r="CP84" s="646"/>
      <c r="CQ84" s="646"/>
      <c r="CR84" s="646"/>
      <c r="CS84" s="646"/>
      <c r="CT84" s="646"/>
      <c r="CU84" s="646"/>
      <c r="CV84" s="646"/>
      <c r="CW84" s="646"/>
      <c r="CX84" s="646"/>
      <c r="CY84" s="646"/>
      <c r="CZ84" s="646"/>
      <c r="DA84" s="646"/>
      <c r="DB84" s="646"/>
      <c r="DC84" s="646"/>
      <c r="DD84" s="646"/>
      <c r="DE84" s="646"/>
      <c r="DF84" s="646"/>
      <c r="DG84" s="646"/>
      <c r="DH84" s="646"/>
      <c r="DI84" s="646"/>
      <c r="DJ84" s="646"/>
      <c r="DK84" s="646"/>
      <c r="DL84" s="646"/>
      <c r="DM84" s="646"/>
      <c r="DN84" s="646"/>
      <c r="DO84" s="646"/>
      <c r="DP84" s="646"/>
      <c r="DQ84" s="646"/>
      <c r="DR84" s="646"/>
      <c r="DS84" s="646"/>
      <c r="DT84" s="646"/>
      <c r="DU84" s="646"/>
      <c r="DV84" s="646"/>
      <c r="DW84" s="646"/>
      <c r="DX84" s="646"/>
      <c r="DY84" s="646"/>
      <c r="DZ84" s="646"/>
      <c r="EA84" s="646"/>
      <c r="EB84" s="646"/>
      <c r="EC84" s="646"/>
      <c r="ED84" s="646"/>
      <c r="EE84" s="646"/>
      <c r="EF84" s="646"/>
      <c r="EG84" s="646"/>
      <c r="EH84" s="646"/>
      <c r="EI84" s="646"/>
      <c r="EJ84" s="646"/>
      <c r="EK84" s="646"/>
      <c r="EL84" s="646"/>
      <c r="EM84" s="646"/>
      <c r="EN84" s="646"/>
      <c r="EO84" s="646"/>
      <c r="EP84" s="646"/>
      <c r="EQ84" s="646"/>
      <c r="ER84" s="265"/>
      <c r="ES84" s="265"/>
    </row>
    <row r="85" spans="6:149" ht="20.100000000000001" customHeight="1">
      <c r="F85" s="265"/>
      <c r="G85" s="646"/>
      <c r="H85" s="646"/>
      <c r="I85" s="646"/>
      <c r="J85" s="646"/>
      <c r="K85" s="646"/>
      <c r="L85" s="646"/>
      <c r="M85" s="646"/>
      <c r="N85" s="646"/>
      <c r="O85" s="646"/>
      <c r="P85" s="646"/>
      <c r="Q85" s="646"/>
      <c r="R85" s="646"/>
      <c r="S85" s="646"/>
      <c r="T85" s="646"/>
      <c r="U85" s="646"/>
      <c r="V85" s="646"/>
      <c r="W85" s="646"/>
      <c r="X85" s="646"/>
      <c r="Y85" s="646"/>
      <c r="Z85" s="646"/>
      <c r="AA85" s="646"/>
      <c r="AB85" s="646"/>
      <c r="AC85" s="646"/>
      <c r="AD85" s="646"/>
      <c r="AE85" s="646"/>
      <c r="AF85" s="646"/>
      <c r="AG85" s="646"/>
      <c r="AH85" s="646"/>
      <c r="AI85" s="646"/>
      <c r="AJ85" s="646"/>
      <c r="AK85" s="646"/>
      <c r="AL85" s="646"/>
      <c r="AM85" s="646"/>
      <c r="AN85" s="646"/>
      <c r="AO85" s="646"/>
      <c r="AP85" s="646"/>
      <c r="AQ85" s="646"/>
      <c r="AR85" s="646"/>
      <c r="AS85" s="646"/>
      <c r="AT85" s="646"/>
      <c r="AU85" s="646"/>
      <c r="AV85" s="646"/>
      <c r="AW85" s="646"/>
      <c r="AX85" s="646"/>
      <c r="AY85" s="646"/>
      <c r="AZ85" s="646"/>
      <c r="BA85" s="646"/>
      <c r="BB85" s="646"/>
      <c r="BC85" s="646"/>
      <c r="BD85" s="646"/>
      <c r="BE85" s="646"/>
      <c r="BF85" s="646"/>
      <c r="BG85" s="646"/>
      <c r="BH85" s="646"/>
      <c r="BI85" s="646"/>
      <c r="BJ85" s="646"/>
      <c r="BK85" s="646"/>
      <c r="BL85" s="647" t="s">
        <v>146</v>
      </c>
      <c r="BM85" s="647"/>
      <c r="BN85" s="647"/>
      <c r="BO85" s="647"/>
      <c r="BP85" s="647"/>
      <c r="BQ85" s="647"/>
      <c r="BR85" s="647"/>
      <c r="BS85" s="647"/>
      <c r="BT85" s="647"/>
      <c r="BU85" s="647"/>
      <c r="BV85" s="647"/>
      <c r="BW85" s="647"/>
      <c r="BX85" s="647"/>
      <c r="BY85" s="647"/>
      <c r="BZ85" s="265"/>
      <c r="CA85" s="646"/>
      <c r="CB85" s="646"/>
      <c r="CC85" s="646"/>
      <c r="CD85" s="646"/>
      <c r="CE85" s="646"/>
      <c r="CF85" s="646"/>
      <c r="CG85" s="646"/>
      <c r="CH85" s="646"/>
      <c r="CI85" s="646"/>
      <c r="CJ85" s="646"/>
      <c r="CK85" s="646"/>
      <c r="CL85" s="646"/>
      <c r="CM85" s="646"/>
      <c r="CN85" s="646"/>
      <c r="CO85" s="646"/>
      <c r="CP85" s="646"/>
      <c r="CQ85" s="646"/>
      <c r="CR85" s="646"/>
      <c r="CS85" s="646"/>
      <c r="CT85" s="646"/>
      <c r="CU85" s="646"/>
      <c r="CV85" s="646"/>
      <c r="CW85" s="646"/>
      <c r="CX85" s="646"/>
      <c r="CY85" s="646"/>
      <c r="CZ85" s="646"/>
      <c r="DA85" s="646"/>
      <c r="DB85" s="646"/>
      <c r="DC85" s="646"/>
      <c r="DD85" s="646"/>
      <c r="DE85" s="646"/>
      <c r="DF85" s="646"/>
      <c r="DG85" s="646"/>
      <c r="DH85" s="646"/>
      <c r="DI85" s="646"/>
      <c r="DJ85" s="646"/>
      <c r="DK85" s="646"/>
      <c r="DL85" s="646"/>
      <c r="DM85" s="646"/>
      <c r="DN85" s="646"/>
      <c r="DO85" s="646"/>
      <c r="DP85" s="646"/>
      <c r="DQ85" s="646"/>
      <c r="DR85" s="646"/>
      <c r="DS85" s="646"/>
      <c r="DT85" s="646"/>
      <c r="DU85" s="646"/>
      <c r="DV85" s="646"/>
      <c r="DW85" s="646"/>
      <c r="DX85" s="646"/>
      <c r="DY85" s="646"/>
      <c r="DZ85" s="646"/>
      <c r="EA85" s="646"/>
      <c r="EB85" s="646"/>
      <c r="EC85" s="646"/>
      <c r="ED85" s="646"/>
      <c r="EE85" s="646"/>
      <c r="EF85" s="647" t="s">
        <v>146</v>
      </c>
      <c r="EG85" s="647"/>
      <c r="EH85" s="647"/>
      <c r="EI85" s="647"/>
      <c r="EJ85" s="647"/>
      <c r="EK85" s="647"/>
      <c r="EL85" s="647"/>
      <c r="EM85" s="647"/>
      <c r="EN85" s="647"/>
      <c r="EO85" s="647"/>
      <c r="EP85" s="647"/>
      <c r="EQ85" s="647"/>
      <c r="ER85" s="647"/>
      <c r="ES85" s="647"/>
    </row>
  </sheetData>
  <sheetProtection password="F8F6" sheet="1" objects="1" scenarios="1"/>
  <mergeCells count="3576">
    <mergeCell ref="BL39:BW39"/>
    <mergeCell ref="P40:AA40"/>
    <mergeCell ref="AB40:AM40"/>
    <mergeCell ref="AN40:AY40"/>
    <mergeCell ref="BL40:BW40"/>
    <mergeCell ref="CJ30:CU30"/>
    <mergeCell ref="CV30:DG30"/>
    <mergeCell ref="DH30:DS30"/>
    <mergeCell ref="EF30:EQ30"/>
    <mergeCell ref="CJ31:CU31"/>
    <mergeCell ref="CV31:DG31"/>
    <mergeCell ref="DH31:DS31"/>
    <mergeCell ref="EF31:EQ31"/>
    <mergeCell ref="CJ32:CU32"/>
    <mergeCell ref="CV32:DG32"/>
    <mergeCell ref="DH32:DS32"/>
    <mergeCell ref="EF32:EQ32"/>
    <mergeCell ref="CJ33:CU33"/>
    <mergeCell ref="CV33:DG33"/>
    <mergeCell ref="DH33:DS33"/>
    <mergeCell ref="EF33:EQ33"/>
    <mergeCell ref="CJ34:CU34"/>
    <mergeCell ref="CV34:DG34"/>
    <mergeCell ref="DH34:DS34"/>
    <mergeCell ref="EF34:EQ34"/>
    <mergeCell ref="CJ35:CU35"/>
    <mergeCell ref="CV35:DG35"/>
    <mergeCell ref="DH35:DS35"/>
    <mergeCell ref="EF35:EQ35"/>
    <mergeCell ref="CJ36:CU36"/>
    <mergeCell ref="CV36:DG36"/>
    <mergeCell ref="DH36:DS36"/>
    <mergeCell ref="P34:AA34"/>
    <mergeCell ref="AB34:AM34"/>
    <mergeCell ref="AN34:AY34"/>
    <mergeCell ref="BL34:BW34"/>
    <mergeCell ref="P35:AA35"/>
    <mergeCell ref="AB35:AM35"/>
    <mergeCell ref="AN35:AY35"/>
    <mergeCell ref="BL35:BW35"/>
    <mergeCell ref="P36:AA36"/>
    <mergeCell ref="AB36:AM36"/>
    <mergeCell ref="AN36:AY36"/>
    <mergeCell ref="BL36:BW36"/>
    <mergeCell ref="P37:AA37"/>
    <mergeCell ref="AB37:AM37"/>
    <mergeCell ref="AN37:AY37"/>
    <mergeCell ref="BL37:BW37"/>
    <mergeCell ref="P38:AA38"/>
    <mergeCell ref="AB38:AM38"/>
    <mergeCell ref="AN38:AY38"/>
    <mergeCell ref="BL38:BW38"/>
    <mergeCell ref="AZ35:BC35"/>
    <mergeCell ref="BD35:BG35"/>
    <mergeCell ref="AB33:AM33"/>
    <mergeCell ref="AN33:AY33"/>
    <mergeCell ref="BL33:BW33"/>
    <mergeCell ref="AZ28:BC28"/>
    <mergeCell ref="BD28:BG28"/>
    <mergeCell ref="BD30:BG30"/>
    <mergeCell ref="BH30:BK30"/>
    <mergeCell ref="P27:AA28"/>
    <mergeCell ref="AB27:AM28"/>
    <mergeCell ref="AN27:AY28"/>
    <mergeCell ref="BL27:BW28"/>
    <mergeCell ref="P30:AA30"/>
    <mergeCell ref="AB30:AM30"/>
    <mergeCell ref="AN30:AY30"/>
    <mergeCell ref="BL30:BW30"/>
    <mergeCell ref="BX30:BY30"/>
    <mergeCell ref="AZ30:BC30"/>
    <mergeCell ref="BH28:BK28"/>
    <mergeCell ref="BX29:BY29"/>
    <mergeCell ref="P29:AA29"/>
    <mergeCell ref="AB29:AM29"/>
    <mergeCell ref="AN29:AY29"/>
    <mergeCell ref="BL29:BW29"/>
    <mergeCell ref="P31:AA31"/>
    <mergeCell ref="AB31:AM31"/>
    <mergeCell ref="AN31:AY31"/>
    <mergeCell ref="BL31:BW31"/>
    <mergeCell ref="P32:AA32"/>
    <mergeCell ref="AB32:AM32"/>
    <mergeCell ref="AN32:AY32"/>
    <mergeCell ref="BL32:BW32"/>
    <mergeCell ref="GF25:GG25"/>
    <mergeCell ref="GH25:GI25"/>
    <mergeCell ref="GJ25:GK25"/>
    <mergeCell ref="GL25:GM25"/>
    <mergeCell ref="GN25:GO25"/>
    <mergeCell ref="GP25:GQ25"/>
    <mergeCell ref="GR25:GS25"/>
    <mergeCell ref="GT25:GU25"/>
    <mergeCell ref="GV25:GW25"/>
    <mergeCell ref="GX25:GY25"/>
    <mergeCell ref="GZ25:HA25"/>
    <mergeCell ref="HB25:HC25"/>
    <mergeCell ref="HD25:HE25"/>
    <mergeCell ref="HF25:HG25"/>
    <mergeCell ref="HH25:HI25"/>
    <mergeCell ref="HJ25:HK25"/>
    <mergeCell ref="GH24:GI24"/>
    <mergeCell ref="GJ24:GK24"/>
    <mergeCell ref="GL24:GM24"/>
    <mergeCell ref="GN24:GO24"/>
    <mergeCell ref="GP24:GQ24"/>
    <mergeCell ref="GR24:GS24"/>
    <mergeCell ref="GT24:GU24"/>
    <mergeCell ref="GV24:GW24"/>
    <mergeCell ref="GX24:GY24"/>
    <mergeCell ref="GZ24:HA24"/>
    <mergeCell ref="HB24:HC24"/>
    <mergeCell ref="HD24:HE24"/>
    <mergeCell ref="HF24:HG24"/>
    <mergeCell ref="HH24:HI24"/>
    <mergeCell ref="HJ24:HK24"/>
    <mergeCell ref="ET25:EW25"/>
    <mergeCell ref="EZ25:FA25"/>
    <mergeCell ref="FB25:FC25"/>
    <mergeCell ref="FD25:FE25"/>
    <mergeCell ref="FF25:FG25"/>
    <mergeCell ref="FH25:FI25"/>
    <mergeCell ref="FJ25:FK25"/>
    <mergeCell ref="FL25:FM25"/>
    <mergeCell ref="FN25:FO25"/>
    <mergeCell ref="FP25:FQ25"/>
    <mergeCell ref="FR25:FS25"/>
    <mergeCell ref="FT25:FU25"/>
    <mergeCell ref="FV25:FW25"/>
    <mergeCell ref="FX25:FY25"/>
    <mergeCell ref="FZ25:GA25"/>
    <mergeCell ref="GB25:GC25"/>
    <mergeCell ref="GD25:GE25"/>
    <mergeCell ref="GH23:GI23"/>
    <mergeCell ref="GJ23:GK23"/>
    <mergeCell ref="GL23:GM23"/>
    <mergeCell ref="GN23:GO23"/>
    <mergeCell ref="GP23:GQ23"/>
    <mergeCell ref="GR23:GS23"/>
    <mergeCell ref="GT23:GU23"/>
    <mergeCell ref="GX23:GY23"/>
    <mergeCell ref="GZ23:HA23"/>
    <mergeCell ref="HB23:HC23"/>
    <mergeCell ref="HD23:HE23"/>
    <mergeCell ref="HF23:HG23"/>
    <mergeCell ref="HH23:HI23"/>
    <mergeCell ref="HJ23:HK23"/>
    <mergeCell ref="ET24:EW24"/>
    <mergeCell ref="EZ24:FA24"/>
    <mergeCell ref="FB24:FC24"/>
    <mergeCell ref="FD24:FE24"/>
    <mergeCell ref="FF24:FG24"/>
    <mergeCell ref="FH24:FI24"/>
    <mergeCell ref="FJ24:FK24"/>
    <mergeCell ref="FL24:FM24"/>
    <mergeCell ref="FN24:FO24"/>
    <mergeCell ref="FP24:FQ24"/>
    <mergeCell ref="FR24:FS24"/>
    <mergeCell ref="FT24:FU24"/>
    <mergeCell ref="FV24:FW24"/>
    <mergeCell ref="FX24:FY24"/>
    <mergeCell ref="FZ24:GA24"/>
    <mergeCell ref="GB24:GC24"/>
    <mergeCell ref="GD24:GE24"/>
    <mergeCell ref="GF24:GG24"/>
    <mergeCell ref="ET21:EW23"/>
    <mergeCell ref="EX21:FM21"/>
    <mergeCell ref="FN21:GE21"/>
    <mergeCell ref="GF21:GW21"/>
    <mergeCell ref="GX21:HM21"/>
    <mergeCell ref="EX22:FC22"/>
    <mergeCell ref="FD22:FK22"/>
    <mergeCell ref="FL22:FM23"/>
    <mergeCell ref="FN22:FU22"/>
    <mergeCell ref="FV22:GC22"/>
    <mergeCell ref="GD22:GE23"/>
    <mergeCell ref="GF22:GM22"/>
    <mergeCell ref="GN22:GU22"/>
    <mergeCell ref="GV22:GW23"/>
    <mergeCell ref="GX22:HE22"/>
    <mergeCell ref="HF22:HL22"/>
    <mergeCell ref="HM22:HM23"/>
    <mergeCell ref="EZ23:FA23"/>
    <mergeCell ref="FB23:FC23"/>
    <mergeCell ref="FD23:FE23"/>
    <mergeCell ref="FF23:FG23"/>
    <mergeCell ref="FH23:FI23"/>
    <mergeCell ref="FJ23:FK23"/>
    <mergeCell ref="FN23:FO23"/>
    <mergeCell ref="FP23:FQ23"/>
    <mergeCell ref="FR23:FS23"/>
    <mergeCell ref="FT23:FU23"/>
    <mergeCell ref="FV23:FW23"/>
    <mergeCell ref="FX23:FY23"/>
    <mergeCell ref="FZ23:GA23"/>
    <mergeCell ref="GB23:GC23"/>
    <mergeCell ref="GF23:GG23"/>
    <mergeCell ref="HL19:HM19"/>
    <mergeCell ref="EU20:EY20"/>
    <mergeCell ref="EZ20:FB20"/>
    <mergeCell ref="FC20:FE20"/>
    <mergeCell ref="FF20:FH20"/>
    <mergeCell ref="FI20:FK20"/>
    <mergeCell ref="FL20:FN20"/>
    <mergeCell ref="FO20:FQ20"/>
    <mergeCell ref="FR20:FT20"/>
    <mergeCell ref="FU20:FW20"/>
    <mergeCell ref="FX20:FZ20"/>
    <mergeCell ref="GA20:GC20"/>
    <mergeCell ref="GD20:GF20"/>
    <mergeCell ref="GG20:GI20"/>
    <mergeCell ref="GJ20:GL20"/>
    <mergeCell ref="GM20:GO20"/>
    <mergeCell ref="GP20:GR20"/>
    <mergeCell ref="GS20:GY20"/>
    <mergeCell ref="GZ20:HB20"/>
    <mergeCell ref="HC20:HE20"/>
    <mergeCell ref="HF20:HH20"/>
    <mergeCell ref="HI20:HK20"/>
    <mergeCell ref="HL20:HM20"/>
    <mergeCell ref="EZ19:FB19"/>
    <mergeCell ref="FC19:FE19"/>
    <mergeCell ref="FF19:FH19"/>
    <mergeCell ref="FI19:FK19"/>
    <mergeCell ref="FL19:FN19"/>
    <mergeCell ref="FO19:FQ19"/>
    <mergeCell ref="FR19:FT19"/>
    <mergeCell ref="FU19:FW19"/>
    <mergeCell ref="FX19:FZ19"/>
    <mergeCell ref="GA19:GC19"/>
    <mergeCell ref="GD19:GF19"/>
    <mergeCell ref="GG19:GI19"/>
    <mergeCell ref="GJ19:GL19"/>
    <mergeCell ref="GM19:GO19"/>
    <mergeCell ref="GP19:GR19"/>
    <mergeCell ref="GS19:GY19"/>
    <mergeCell ref="GZ19:HB19"/>
    <mergeCell ref="ET16:ET18"/>
    <mergeCell ref="EU16:EY18"/>
    <mergeCell ref="EZ16:FE16"/>
    <mergeCell ref="FF16:GC16"/>
    <mergeCell ref="GD16:GL17"/>
    <mergeCell ref="GM16:GR17"/>
    <mergeCell ref="GS16:GY18"/>
    <mergeCell ref="GZ16:HB18"/>
    <mergeCell ref="HC16:HE18"/>
    <mergeCell ref="EU19:EY19"/>
    <mergeCell ref="HF16:HH18"/>
    <mergeCell ref="HI16:HK18"/>
    <mergeCell ref="HL16:HM18"/>
    <mergeCell ref="EZ17:FB18"/>
    <mergeCell ref="FC17:FE18"/>
    <mergeCell ref="FF17:FK17"/>
    <mergeCell ref="FL17:FQ17"/>
    <mergeCell ref="FR17:FW17"/>
    <mergeCell ref="FX17:GC17"/>
    <mergeCell ref="FF18:FH18"/>
    <mergeCell ref="FI18:FK18"/>
    <mergeCell ref="FL18:FN18"/>
    <mergeCell ref="FO18:FQ18"/>
    <mergeCell ref="FR18:FT18"/>
    <mergeCell ref="FU18:FW18"/>
    <mergeCell ref="FX18:FZ18"/>
    <mergeCell ref="GA18:GC18"/>
    <mergeCell ref="GD18:GF18"/>
    <mergeCell ref="GG18:GI18"/>
    <mergeCell ref="GJ18:GL18"/>
    <mergeCell ref="GM18:GO18"/>
    <mergeCell ref="GP18:GR18"/>
    <mergeCell ref="EU15:FC15"/>
    <mergeCell ref="FD15:FG15"/>
    <mergeCell ref="FH15:FK15"/>
    <mergeCell ref="FL15:FO15"/>
    <mergeCell ref="FP15:FS15"/>
    <mergeCell ref="FT15:FW15"/>
    <mergeCell ref="FX15:GA15"/>
    <mergeCell ref="GB15:GE15"/>
    <mergeCell ref="GF15:GI15"/>
    <mergeCell ref="GJ15:GM15"/>
    <mergeCell ref="GN15:GQ15"/>
    <mergeCell ref="GR15:GU15"/>
    <mergeCell ref="GV15:GY15"/>
    <mergeCell ref="GZ15:HC15"/>
    <mergeCell ref="HD15:HG15"/>
    <mergeCell ref="HH15:HK15"/>
    <mergeCell ref="HL15:HM15"/>
    <mergeCell ref="EU14:FC14"/>
    <mergeCell ref="FD14:FG14"/>
    <mergeCell ref="FH14:FK14"/>
    <mergeCell ref="FL14:FO14"/>
    <mergeCell ref="FP14:FS14"/>
    <mergeCell ref="FT14:FW14"/>
    <mergeCell ref="FX14:GA14"/>
    <mergeCell ref="GB14:GE14"/>
    <mergeCell ref="GF14:GI14"/>
    <mergeCell ref="GJ14:GM14"/>
    <mergeCell ref="GN14:GQ14"/>
    <mergeCell ref="GR14:GU14"/>
    <mergeCell ref="GV14:GY14"/>
    <mergeCell ref="GZ14:HC14"/>
    <mergeCell ref="HD14:HG14"/>
    <mergeCell ref="HH14:HK14"/>
    <mergeCell ref="HL14:HM14"/>
    <mergeCell ref="ET12:ET13"/>
    <mergeCell ref="EU12:FC13"/>
    <mergeCell ref="FD12:FO12"/>
    <mergeCell ref="FP12:GA12"/>
    <mergeCell ref="GB12:GM12"/>
    <mergeCell ref="GN12:GY12"/>
    <mergeCell ref="GZ12:HK12"/>
    <mergeCell ref="HL12:HM13"/>
    <mergeCell ref="FD13:FG13"/>
    <mergeCell ref="FH13:FK13"/>
    <mergeCell ref="FL13:FO13"/>
    <mergeCell ref="FP13:FS13"/>
    <mergeCell ref="FT13:FW13"/>
    <mergeCell ref="FX13:GA13"/>
    <mergeCell ref="GB13:GE13"/>
    <mergeCell ref="GF13:GI13"/>
    <mergeCell ref="GJ13:GM13"/>
    <mergeCell ref="GN13:GQ13"/>
    <mergeCell ref="GR13:GU13"/>
    <mergeCell ref="GV13:GY13"/>
    <mergeCell ref="GZ13:HC13"/>
    <mergeCell ref="HD13:HG13"/>
    <mergeCell ref="HH13:HK13"/>
    <mergeCell ref="EU11:EY11"/>
    <mergeCell ref="EU10:EY10"/>
    <mergeCell ref="EU9:EY9"/>
    <mergeCell ref="HC19:HE19"/>
    <mergeCell ref="HF19:HH19"/>
    <mergeCell ref="HI19:HK19"/>
    <mergeCell ref="GR11:GS11"/>
    <mergeCell ref="GT11:GU11"/>
    <mergeCell ref="GV11:GW11"/>
    <mergeCell ref="GX11:GY11"/>
    <mergeCell ref="GZ11:HA11"/>
    <mergeCell ref="HB11:HC11"/>
    <mergeCell ref="HD11:HE11"/>
    <mergeCell ref="HF11:HG11"/>
    <mergeCell ref="HH11:HI11"/>
    <mergeCell ref="HJ11:HK11"/>
    <mergeCell ref="GR10:GS10"/>
    <mergeCell ref="GT10:GU10"/>
    <mergeCell ref="GV10:GW10"/>
    <mergeCell ref="GX10:GY10"/>
    <mergeCell ref="GZ10:HA10"/>
    <mergeCell ref="HB10:HC10"/>
    <mergeCell ref="HD10:HE10"/>
    <mergeCell ref="HF10:HG10"/>
    <mergeCell ref="HH10:HI10"/>
    <mergeCell ref="HJ10:HK10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GH11:GI11"/>
    <mergeCell ref="GJ11:GK11"/>
    <mergeCell ref="GL11:GM11"/>
    <mergeCell ref="GN11:GO11"/>
    <mergeCell ref="GP11:GQ11"/>
    <mergeCell ref="GR9:GS9"/>
    <mergeCell ref="GT9:GU9"/>
    <mergeCell ref="GV9:GW9"/>
    <mergeCell ref="GX9:GY9"/>
    <mergeCell ref="GZ9:HA9"/>
    <mergeCell ref="HB9:HC9"/>
    <mergeCell ref="HD9:HE9"/>
    <mergeCell ref="HF9:HG9"/>
    <mergeCell ref="HH9:HI9"/>
    <mergeCell ref="HJ9:HK9"/>
    <mergeCell ref="EZ10:FA10"/>
    <mergeCell ref="FB10:FC10"/>
    <mergeCell ref="FD10:FE10"/>
    <mergeCell ref="FF10:FG10"/>
    <mergeCell ref="FH10:FI10"/>
    <mergeCell ref="FJ10:FK10"/>
    <mergeCell ref="FL10:FM10"/>
    <mergeCell ref="FN10:FO10"/>
    <mergeCell ref="FP10:FQ10"/>
    <mergeCell ref="FR10:FS10"/>
    <mergeCell ref="FT10:FU10"/>
    <mergeCell ref="FV10:FW10"/>
    <mergeCell ref="FX10:FY10"/>
    <mergeCell ref="FZ10:GA10"/>
    <mergeCell ref="GB10:GC10"/>
    <mergeCell ref="GD10:GE10"/>
    <mergeCell ref="GF10:GG10"/>
    <mergeCell ref="GH10:GI10"/>
    <mergeCell ref="GJ10:GK10"/>
    <mergeCell ref="GL10:GM10"/>
    <mergeCell ref="GN10:GO10"/>
    <mergeCell ref="GP10:GQ10"/>
    <mergeCell ref="GR8:GS8"/>
    <mergeCell ref="GT8:GU8"/>
    <mergeCell ref="GV8:GW8"/>
    <mergeCell ref="GX8:GY8"/>
    <mergeCell ref="GZ8:HA8"/>
    <mergeCell ref="HB8:HC8"/>
    <mergeCell ref="HD8:HE8"/>
    <mergeCell ref="HF8:HG8"/>
    <mergeCell ref="HH8:HI8"/>
    <mergeCell ref="HJ8:HK8"/>
    <mergeCell ref="EZ9:FA9"/>
    <mergeCell ref="FB9:FC9"/>
    <mergeCell ref="FD9:FE9"/>
    <mergeCell ref="FF9:FG9"/>
    <mergeCell ref="FH9:FI9"/>
    <mergeCell ref="FJ9:FK9"/>
    <mergeCell ref="FL9:FM9"/>
    <mergeCell ref="FN9:FO9"/>
    <mergeCell ref="FP9:FQ9"/>
    <mergeCell ref="FR9:FS9"/>
    <mergeCell ref="FT9:FU9"/>
    <mergeCell ref="FV9:FW9"/>
    <mergeCell ref="FX9:FY9"/>
    <mergeCell ref="FZ9:GA9"/>
    <mergeCell ref="GB9:GC9"/>
    <mergeCell ref="GD9:GE9"/>
    <mergeCell ref="GF9:GG9"/>
    <mergeCell ref="GH9:GI9"/>
    <mergeCell ref="GJ9:GK9"/>
    <mergeCell ref="GL9:GM9"/>
    <mergeCell ref="GN9:GO9"/>
    <mergeCell ref="GP9:GQ9"/>
    <mergeCell ref="FJ8:FK8"/>
    <mergeCell ref="FL8:FM8"/>
    <mergeCell ref="FN8:FO8"/>
    <mergeCell ref="FP8:FQ8"/>
    <mergeCell ref="FR8:FS8"/>
    <mergeCell ref="FT8:FU8"/>
    <mergeCell ref="FV8:FW8"/>
    <mergeCell ref="FX8:FY8"/>
    <mergeCell ref="FZ8:GA8"/>
    <mergeCell ref="GB8:GC8"/>
    <mergeCell ref="GD8:GE8"/>
    <mergeCell ref="GF8:GG8"/>
    <mergeCell ref="GH8:GI8"/>
    <mergeCell ref="GJ8:GK8"/>
    <mergeCell ref="GL8:GM8"/>
    <mergeCell ref="GN8:GO8"/>
    <mergeCell ref="GP8:GQ8"/>
    <mergeCell ref="ET6:ET8"/>
    <mergeCell ref="EU6:EY8"/>
    <mergeCell ref="EZ6:FC6"/>
    <mergeCell ref="FD6:FG6"/>
    <mergeCell ref="FH6:FO6"/>
    <mergeCell ref="FP6:FW6"/>
    <mergeCell ref="FX6:GE6"/>
    <mergeCell ref="GF6:GM6"/>
    <mergeCell ref="GN6:GU6"/>
    <mergeCell ref="GV6:HC6"/>
    <mergeCell ref="HD6:HK6"/>
    <mergeCell ref="HL6:HL8"/>
    <mergeCell ref="HM6:HM8"/>
    <mergeCell ref="EZ7:FA8"/>
    <mergeCell ref="FB7:FC8"/>
    <mergeCell ref="FD7:FE8"/>
    <mergeCell ref="FF7:FG8"/>
    <mergeCell ref="FH7:FK7"/>
    <mergeCell ref="FL7:FO7"/>
    <mergeCell ref="FP7:FS7"/>
    <mergeCell ref="FT7:FW7"/>
    <mergeCell ref="FX7:GA7"/>
    <mergeCell ref="GB7:GE7"/>
    <mergeCell ref="GF7:GI7"/>
    <mergeCell ref="GJ7:GM7"/>
    <mergeCell ref="GN7:GQ7"/>
    <mergeCell ref="GR7:GU7"/>
    <mergeCell ref="GV7:GY7"/>
    <mergeCell ref="GZ7:HC7"/>
    <mergeCell ref="HD7:HG7"/>
    <mergeCell ref="HH7:HK7"/>
    <mergeCell ref="FH8:FI8"/>
    <mergeCell ref="BT84:BU84"/>
    <mergeCell ref="BV84:BW84"/>
    <mergeCell ref="G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BL85:BY85"/>
    <mergeCell ref="F83:BY83"/>
    <mergeCell ref="G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BL84:BM84"/>
    <mergeCell ref="BN84:BO84"/>
    <mergeCell ref="BP84:BQ84"/>
    <mergeCell ref="BR84:BS84"/>
    <mergeCell ref="AP82:AQ82"/>
    <mergeCell ref="AR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BL82:BM82"/>
    <mergeCell ref="BN82:BO82"/>
    <mergeCell ref="BP82:BQ82"/>
    <mergeCell ref="BR82:BS82"/>
    <mergeCell ref="BT82:BU82"/>
    <mergeCell ref="BV82:BW82"/>
    <mergeCell ref="AR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BL81:BM81"/>
    <mergeCell ref="BN81:BO81"/>
    <mergeCell ref="BP81:BQ81"/>
    <mergeCell ref="BR81:BS81"/>
    <mergeCell ref="BT81:BU81"/>
    <mergeCell ref="BV81:BW81"/>
    <mergeCell ref="F82:I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F81:I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P80:AQ80"/>
    <mergeCell ref="AR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BL80:BM80"/>
    <mergeCell ref="BN80:BO80"/>
    <mergeCell ref="BP80:BQ80"/>
    <mergeCell ref="BR80:BS80"/>
    <mergeCell ref="BT80:BU80"/>
    <mergeCell ref="BV80:BW80"/>
    <mergeCell ref="AR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BL79:BM79"/>
    <mergeCell ref="BN79:BO79"/>
    <mergeCell ref="BP79:BQ79"/>
    <mergeCell ref="BR79:BS79"/>
    <mergeCell ref="BT79:BU79"/>
    <mergeCell ref="BV79:BW79"/>
    <mergeCell ref="F80:I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F79:I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AP78:AQ78"/>
    <mergeCell ref="AR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BL78:BM78"/>
    <mergeCell ref="BN78:BO78"/>
    <mergeCell ref="BP78:BQ78"/>
    <mergeCell ref="BR78:BS78"/>
    <mergeCell ref="BT78:BU78"/>
    <mergeCell ref="BV78:BW78"/>
    <mergeCell ref="AR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BL77:BM77"/>
    <mergeCell ref="BN77:BO77"/>
    <mergeCell ref="BP77:BQ77"/>
    <mergeCell ref="BR77:BS77"/>
    <mergeCell ref="BT77:BU77"/>
    <mergeCell ref="BV77:BW77"/>
    <mergeCell ref="F78:I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F77:I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BL76:BM76"/>
    <mergeCell ref="BN76:BO76"/>
    <mergeCell ref="BP76:BQ76"/>
    <mergeCell ref="BR76:BS76"/>
    <mergeCell ref="BT76:BU76"/>
    <mergeCell ref="BV76:BW76"/>
    <mergeCell ref="AR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BV75:BW75"/>
    <mergeCell ref="F76:I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F75:I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P74:AQ74"/>
    <mergeCell ref="AR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BL74:BM74"/>
    <mergeCell ref="BN74:BO74"/>
    <mergeCell ref="BP74:BQ74"/>
    <mergeCell ref="BR74:BS74"/>
    <mergeCell ref="BT74:BU74"/>
    <mergeCell ref="BV74:BW74"/>
    <mergeCell ref="AR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F74:I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F73:I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2:AS72"/>
    <mergeCell ref="AT72:AU72"/>
    <mergeCell ref="AV72:AW72"/>
    <mergeCell ref="AX72:AY72"/>
    <mergeCell ref="AZ72:BA72"/>
    <mergeCell ref="BJ68:BY68"/>
    <mergeCell ref="BB72:BC72"/>
    <mergeCell ref="BD72:BE72"/>
    <mergeCell ref="BF72:BG72"/>
    <mergeCell ref="BH72:BI72"/>
    <mergeCell ref="BJ72:BK72"/>
    <mergeCell ref="BL72:BM72"/>
    <mergeCell ref="BN72:BO72"/>
    <mergeCell ref="BP72:BQ72"/>
    <mergeCell ref="BR72:BS72"/>
    <mergeCell ref="BT72:BU72"/>
    <mergeCell ref="BV72:BW72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AT70:AU70"/>
    <mergeCell ref="BJ71:BK71"/>
    <mergeCell ref="BL71:BM71"/>
    <mergeCell ref="BN71:BO71"/>
    <mergeCell ref="BP71:BQ71"/>
    <mergeCell ref="BR71:BS71"/>
    <mergeCell ref="BT71:BU71"/>
    <mergeCell ref="F72:I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BV71:BW71"/>
    <mergeCell ref="F71:I71"/>
    <mergeCell ref="F68:I70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BP70:BQ70"/>
    <mergeCell ref="BR70:BS70"/>
    <mergeCell ref="BT70:BU70"/>
    <mergeCell ref="BV70:BW70"/>
    <mergeCell ref="J69:O69"/>
    <mergeCell ref="P69:W69"/>
    <mergeCell ref="X69:Y70"/>
    <mergeCell ref="AP69:AQ70"/>
    <mergeCell ref="BH69:BI70"/>
    <mergeCell ref="L70:M70"/>
    <mergeCell ref="N70:O70"/>
    <mergeCell ref="P70:Q70"/>
    <mergeCell ref="BY69:BY70"/>
    <mergeCell ref="J68:Y68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K50"/>
    <mergeCell ref="BL50:BN50"/>
    <mergeCell ref="BO50:BQ50"/>
    <mergeCell ref="BR50:BT50"/>
    <mergeCell ref="BU50:BW50"/>
    <mergeCell ref="BX50:BY50"/>
    <mergeCell ref="G50:K50"/>
    <mergeCell ref="F65:BY65"/>
    <mergeCell ref="F66:BY66"/>
    <mergeCell ref="F67:K67"/>
    <mergeCell ref="L67:BM67"/>
    <mergeCell ref="BN67:BQ67"/>
    <mergeCell ref="BR67:BY67"/>
    <mergeCell ref="Z68:AQ68"/>
    <mergeCell ref="AR68:BI68"/>
    <mergeCell ref="R70:S70"/>
    <mergeCell ref="T70:U70"/>
    <mergeCell ref="V70:W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Z69:AG69"/>
    <mergeCell ref="AH69:AO69"/>
    <mergeCell ref="AR69:AY69"/>
    <mergeCell ref="AZ69:BG69"/>
    <mergeCell ref="BJ69:BQ69"/>
    <mergeCell ref="BR69:BX69"/>
    <mergeCell ref="AR70:AS70"/>
    <mergeCell ref="AV70:AW70"/>
    <mergeCell ref="AX70:AY70"/>
    <mergeCell ref="AZ70:BA70"/>
    <mergeCell ref="BB70:BC70"/>
    <mergeCell ref="BD70:BE70"/>
    <mergeCell ref="BF70:BG70"/>
    <mergeCell ref="BJ70:BK70"/>
    <mergeCell ref="BL70:BM70"/>
    <mergeCell ref="BN70:BO70"/>
    <mergeCell ref="G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F61:K61"/>
    <mergeCell ref="F62:BY62"/>
    <mergeCell ref="G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BL63:BM63"/>
    <mergeCell ref="R61:T61"/>
    <mergeCell ref="U61:W61"/>
    <mergeCell ref="G51:K51"/>
    <mergeCell ref="F44:BY44"/>
    <mergeCell ref="F45:BY45"/>
    <mergeCell ref="F46:K46"/>
    <mergeCell ref="L46:BM46"/>
    <mergeCell ref="BN46:BQ46"/>
    <mergeCell ref="BR46:BY46"/>
    <mergeCell ref="G52:K52"/>
    <mergeCell ref="G54:K54"/>
    <mergeCell ref="G55:K55"/>
    <mergeCell ref="G56:K56"/>
    <mergeCell ref="G57:K57"/>
    <mergeCell ref="G58:K58"/>
    <mergeCell ref="G59:K59"/>
    <mergeCell ref="G60:K60"/>
    <mergeCell ref="G53:K53"/>
    <mergeCell ref="R47:AO47"/>
    <mergeCell ref="R48:W48"/>
    <mergeCell ref="X48:AC48"/>
    <mergeCell ref="AD48:AI48"/>
    <mergeCell ref="AJ48:AO48"/>
    <mergeCell ref="AP47:AX48"/>
    <mergeCell ref="AY47:BD48"/>
    <mergeCell ref="BE47:BK49"/>
    <mergeCell ref="BR47:BT49"/>
    <mergeCell ref="BU47:BW49"/>
    <mergeCell ref="BX47:BY49"/>
    <mergeCell ref="L51:N51"/>
    <mergeCell ref="O51:Q51"/>
    <mergeCell ref="R51:T51"/>
    <mergeCell ref="BO47:BQ49"/>
    <mergeCell ref="G47:K49"/>
    <mergeCell ref="F47:F49"/>
    <mergeCell ref="BH40:BK40"/>
    <mergeCell ref="F40:O40"/>
    <mergeCell ref="G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BH42:BI42"/>
    <mergeCell ref="BJ42:BK42"/>
    <mergeCell ref="AT42:AU42"/>
    <mergeCell ref="R49:T49"/>
    <mergeCell ref="U49:W49"/>
    <mergeCell ref="X49:Z49"/>
    <mergeCell ref="AA49:AC49"/>
    <mergeCell ref="AD49:AF49"/>
    <mergeCell ref="BL42:BM42"/>
    <mergeCell ref="BD40:BG40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Y43"/>
    <mergeCell ref="L47:Q47"/>
    <mergeCell ref="L48:N49"/>
    <mergeCell ref="O48:Q49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P42:AQ42"/>
    <mergeCell ref="AR42:AS42"/>
    <mergeCell ref="L10:M10"/>
    <mergeCell ref="N10:O10"/>
    <mergeCell ref="P10:Q10"/>
    <mergeCell ref="R10:S10"/>
    <mergeCell ref="T10:U10"/>
    <mergeCell ref="V10:W10"/>
    <mergeCell ref="BN42:BO42"/>
    <mergeCell ref="BP42:BQ42"/>
    <mergeCell ref="G6:K8"/>
    <mergeCell ref="G29:O29"/>
    <mergeCell ref="AZ29:BC29"/>
    <mergeCell ref="BD29:BG29"/>
    <mergeCell ref="BH29:BK29"/>
    <mergeCell ref="G10:K10"/>
    <mergeCell ref="BF8:BG8"/>
    <mergeCell ref="BH8:BI8"/>
    <mergeCell ref="BJ8:BK8"/>
    <mergeCell ref="BL8:BM8"/>
    <mergeCell ref="BN8:BO8"/>
    <mergeCell ref="X7:AA7"/>
    <mergeCell ref="T6:AA6"/>
    <mergeCell ref="AB6:AI6"/>
    <mergeCell ref="AB7:AE7"/>
    <mergeCell ref="AF7:AI7"/>
    <mergeCell ref="AJ6:AQ6"/>
    <mergeCell ref="AJ7:AM7"/>
    <mergeCell ref="AN7:AQ7"/>
    <mergeCell ref="AJ8:AK8"/>
    <mergeCell ref="AL8:AM8"/>
    <mergeCell ref="AN8:AO8"/>
    <mergeCell ref="F41:BY41"/>
    <mergeCell ref="G42:K42"/>
    <mergeCell ref="BT10:BU10"/>
    <mergeCell ref="BV10:BW10"/>
    <mergeCell ref="G11:K11"/>
    <mergeCell ref="L11:M11"/>
    <mergeCell ref="N11:O11"/>
    <mergeCell ref="P11:Q11"/>
    <mergeCell ref="R11:S11"/>
    <mergeCell ref="T11:U11"/>
    <mergeCell ref="V11:W11"/>
    <mergeCell ref="X11:Y11"/>
    <mergeCell ref="BH10:BI10"/>
    <mergeCell ref="BJ10:BK10"/>
    <mergeCell ref="BL10:BM10"/>
    <mergeCell ref="BN10:BO10"/>
    <mergeCell ref="BP10:BQ10"/>
    <mergeCell ref="BR10:BS10"/>
    <mergeCell ref="AV10:AW10"/>
    <mergeCell ref="AX10:AY10"/>
    <mergeCell ref="AZ10:BA10"/>
    <mergeCell ref="BB10:BC10"/>
    <mergeCell ref="BD10:BE10"/>
    <mergeCell ref="AB10:AC10"/>
    <mergeCell ref="AD10:AE10"/>
    <mergeCell ref="AF10:AG10"/>
    <mergeCell ref="AH10:AI10"/>
    <mergeCell ref="AL10:AM10"/>
    <mergeCell ref="AN10:AO10"/>
    <mergeCell ref="AP10:AQ10"/>
    <mergeCell ref="AR10:AS10"/>
    <mergeCell ref="AT10:AU10"/>
    <mergeCell ref="X10:Y10"/>
    <mergeCell ref="Z10:AA10"/>
    <mergeCell ref="AT11:AU11"/>
    <mergeCell ref="AV11:AW11"/>
    <mergeCell ref="Z11:AA11"/>
    <mergeCell ref="AB11:AC11"/>
    <mergeCell ref="T8:U8"/>
    <mergeCell ref="BL7:BO7"/>
    <mergeCell ref="BR8:BS8"/>
    <mergeCell ref="BP8:BQ8"/>
    <mergeCell ref="AT8:AU8"/>
    <mergeCell ref="AV8:AW8"/>
    <mergeCell ref="AX8:AY8"/>
    <mergeCell ref="AZ8:BA8"/>
    <mergeCell ref="BB8:BC8"/>
    <mergeCell ref="BD8:BE8"/>
    <mergeCell ref="AH8:AI8"/>
    <mergeCell ref="AP8:AQ8"/>
    <mergeCell ref="X8:Y8"/>
    <mergeCell ref="Z8:AA8"/>
    <mergeCell ref="AB8:AC8"/>
    <mergeCell ref="AD8:AE8"/>
    <mergeCell ref="AF8:AG8"/>
    <mergeCell ref="BV12:BW12"/>
    <mergeCell ref="AZ12:BA12"/>
    <mergeCell ref="BB12:BC12"/>
    <mergeCell ref="BD12:BE12"/>
    <mergeCell ref="BF12:BG12"/>
    <mergeCell ref="BH12:BI12"/>
    <mergeCell ref="BJ12:BK12"/>
    <mergeCell ref="AN12:AO12"/>
    <mergeCell ref="AP12:AQ12"/>
    <mergeCell ref="AR12:AS12"/>
    <mergeCell ref="AT12:AU12"/>
    <mergeCell ref="AV12:AW12"/>
    <mergeCell ref="AX12:AY12"/>
    <mergeCell ref="BF10:BG10"/>
    <mergeCell ref="AJ10:AK10"/>
    <mergeCell ref="BV11:BW11"/>
    <mergeCell ref="G12:K12"/>
    <mergeCell ref="L12:M12"/>
    <mergeCell ref="N12:O12"/>
    <mergeCell ref="P12:Q12"/>
    <mergeCell ref="R12:S12"/>
    <mergeCell ref="T12:U12"/>
    <mergeCell ref="V12:W12"/>
    <mergeCell ref="X12:Y12"/>
    <mergeCell ref="Z12:AA12"/>
    <mergeCell ref="BJ11:BK11"/>
    <mergeCell ref="BL11:BM11"/>
    <mergeCell ref="BN11:BO11"/>
    <mergeCell ref="BP11:BQ11"/>
    <mergeCell ref="BR11:BS11"/>
    <mergeCell ref="BT11:BU11"/>
    <mergeCell ref="AX11:AY11"/>
    <mergeCell ref="BR12:BS12"/>
    <mergeCell ref="BT12:BU12"/>
    <mergeCell ref="AP13:AQ13"/>
    <mergeCell ref="AR13:AS13"/>
    <mergeCell ref="AH11:AI11"/>
    <mergeCell ref="AJ11:AK11"/>
    <mergeCell ref="V13:W13"/>
    <mergeCell ref="X13:Y13"/>
    <mergeCell ref="Z13:AA13"/>
    <mergeCell ref="AB13:AC13"/>
    <mergeCell ref="AD13:AE13"/>
    <mergeCell ref="AF13:AG13"/>
    <mergeCell ref="AZ13:BA13"/>
    <mergeCell ref="BB13:BC13"/>
    <mergeCell ref="BD13:BE13"/>
    <mergeCell ref="AH13:AI13"/>
    <mergeCell ref="AJ13:AK13"/>
    <mergeCell ref="AL13:AM13"/>
    <mergeCell ref="AN13:AO13"/>
    <mergeCell ref="AD11:AE11"/>
    <mergeCell ref="AF11:AG11"/>
    <mergeCell ref="BN12:BO12"/>
    <mergeCell ref="BP12:BQ12"/>
    <mergeCell ref="AZ11:BA11"/>
    <mergeCell ref="BB11:BC11"/>
    <mergeCell ref="BD11:BE11"/>
    <mergeCell ref="BF11:BG11"/>
    <mergeCell ref="BH11:BI11"/>
    <mergeCell ref="AL11:AM11"/>
    <mergeCell ref="AN11:AO11"/>
    <mergeCell ref="AP11:AQ11"/>
    <mergeCell ref="AR11:AS11"/>
    <mergeCell ref="BR13:BS13"/>
    <mergeCell ref="BT13:BU13"/>
    <mergeCell ref="BV13:BW13"/>
    <mergeCell ref="G14:K14"/>
    <mergeCell ref="L14:M14"/>
    <mergeCell ref="N14:O14"/>
    <mergeCell ref="P14:Q14"/>
    <mergeCell ref="R14:S14"/>
    <mergeCell ref="T14:U14"/>
    <mergeCell ref="V14:W14"/>
    <mergeCell ref="BF13:BG13"/>
    <mergeCell ref="BH13:BI13"/>
    <mergeCell ref="BJ13:BK13"/>
    <mergeCell ref="BL13:BM13"/>
    <mergeCell ref="BN13:BO13"/>
    <mergeCell ref="BP13:BQ13"/>
    <mergeCell ref="AT13:AU13"/>
    <mergeCell ref="AV13:AW13"/>
    <mergeCell ref="AX13:AY13"/>
    <mergeCell ref="AN14:AO14"/>
    <mergeCell ref="AP14:AQ14"/>
    <mergeCell ref="AR14:AS14"/>
    <mergeCell ref="AT14:AU14"/>
    <mergeCell ref="G13:K13"/>
    <mergeCell ref="L13:M13"/>
    <mergeCell ref="N13:O13"/>
    <mergeCell ref="P13:Q13"/>
    <mergeCell ref="R13:S13"/>
    <mergeCell ref="T13:U13"/>
    <mergeCell ref="BT14:BU14"/>
    <mergeCell ref="BV14:BW14"/>
    <mergeCell ref="BL12:BM12"/>
    <mergeCell ref="X14:Y14"/>
    <mergeCell ref="Z14:AA14"/>
    <mergeCell ref="AB14:AC14"/>
    <mergeCell ref="AD14:AE14"/>
    <mergeCell ref="AF14:AG14"/>
    <mergeCell ref="AH14:AI14"/>
    <mergeCell ref="AB12:AC12"/>
    <mergeCell ref="AD12:AE12"/>
    <mergeCell ref="AF12:AG12"/>
    <mergeCell ref="AH12:AI12"/>
    <mergeCell ref="AJ12:AK12"/>
    <mergeCell ref="AL12:AM12"/>
    <mergeCell ref="AT15:AU15"/>
    <mergeCell ref="AV15:AW15"/>
    <mergeCell ref="Z15:AA15"/>
    <mergeCell ref="AB15:AC15"/>
    <mergeCell ref="AD15:AE15"/>
    <mergeCell ref="AF15:AG15"/>
    <mergeCell ref="AH15:AI15"/>
    <mergeCell ref="AJ15:AK15"/>
    <mergeCell ref="G15:K15"/>
    <mergeCell ref="L15:M15"/>
    <mergeCell ref="N15:O15"/>
    <mergeCell ref="P15:Q15"/>
    <mergeCell ref="R15:S15"/>
    <mergeCell ref="T15:U15"/>
    <mergeCell ref="V15:W15"/>
    <mergeCell ref="X15:Y15"/>
    <mergeCell ref="BH14:BI14"/>
    <mergeCell ref="BJ14:BK14"/>
    <mergeCell ref="BL14:BM14"/>
    <mergeCell ref="BN14:BO14"/>
    <mergeCell ref="BP14:BQ14"/>
    <mergeCell ref="BR14:BS14"/>
    <mergeCell ref="AV14:AW14"/>
    <mergeCell ref="AX14:AY14"/>
    <mergeCell ref="AZ14:BA14"/>
    <mergeCell ref="BB14:BC14"/>
    <mergeCell ref="BD14:BE14"/>
    <mergeCell ref="BF14:BG14"/>
    <mergeCell ref="AJ14:AK14"/>
    <mergeCell ref="AL14:AM14"/>
    <mergeCell ref="AB16:AC16"/>
    <mergeCell ref="AD16:AE16"/>
    <mergeCell ref="AF16:AG16"/>
    <mergeCell ref="AH16:AI16"/>
    <mergeCell ref="AJ16:AK16"/>
    <mergeCell ref="AL16:AM16"/>
    <mergeCell ref="BV15:BW15"/>
    <mergeCell ref="G16:K16"/>
    <mergeCell ref="L16:M16"/>
    <mergeCell ref="N16:O16"/>
    <mergeCell ref="P16:Q16"/>
    <mergeCell ref="R16:S16"/>
    <mergeCell ref="T16:U16"/>
    <mergeCell ref="V16:W16"/>
    <mergeCell ref="X16:Y16"/>
    <mergeCell ref="Z16:AA16"/>
    <mergeCell ref="BJ15:BK15"/>
    <mergeCell ref="BL15:BM15"/>
    <mergeCell ref="BN15:BO15"/>
    <mergeCell ref="BP15:BQ15"/>
    <mergeCell ref="BR15:BS15"/>
    <mergeCell ref="BT15:BU15"/>
    <mergeCell ref="AX15:AY15"/>
    <mergeCell ref="AZ15:BA15"/>
    <mergeCell ref="BB15:BC15"/>
    <mergeCell ref="BD15:BE15"/>
    <mergeCell ref="BF15:BG15"/>
    <mergeCell ref="BH15:BI15"/>
    <mergeCell ref="AL15:AM15"/>
    <mergeCell ref="AN15:AO15"/>
    <mergeCell ref="AP15:AQ15"/>
    <mergeCell ref="AR15:AS15"/>
    <mergeCell ref="BL16:BM16"/>
    <mergeCell ref="BN16:BO16"/>
    <mergeCell ref="BP16:BQ16"/>
    <mergeCell ref="BR16:BS16"/>
    <mergeCell ref="BT16:BU16"/>
    <mergeCell ref="BV16:BW16"/>
    <mergeCell ref="AZ16:BA16"/>
    <mergeCell ref="BB16:BC16"/>
    <mergeCell ref="BD16:BE16"/>
    <mergeCell ref="BF16:BG16"/>
    <mergeCell ref="BH16:BI16"/>
    <mergeCell ref="BJ16:BK16"/>
    <mergeCell ref="AN16:AO16"/>
    <mergeCell ref="AP16:AQ16"/>
    <mergeCell ref="AR16:AS16"/>
    <mergeCell ref="AT16:AU16"/>
    <mergeCell ref="AV16:AW16"/>
    <mergeCell ref="AX16:AY16"/>
    <mergeCell ref="AH17:AI17"/>
    <mergeCell ref="AJ17:AK17"/>
    <mergeCell ref="AL17:AM17"/>
    <mergeCell ref="AN17:AO17"/>
    <mergeCell ref="AP17:AQ17"/>
    <mergeCell ref="AR17:AS17"/>
    <mergeCell ref="V17:W17"/>
    <mergeCell ref="X17:Y17"/>
    <mergeCell ref="Z17:AA17"/>
    <mergeCell ref="AB17:AC17"/>
    <mergeCell ref="AD17:AE17"/>
    <mergeCell ref="AF17:AG17"/>
    <mergeCell ref="G17:K17"/>
    <mergeCell ref="L17:M17"/>
    <mergeCell ref="N17:O17"/>
    <mergeCell ref="P17:Q17"/>
    <mergeCell ref="R17:S17"/>
    <mergeCell ref="T17:U17"/>
    <mergeCell ref="AN18:AO18"/>
    <mergeCell ref="AP18:AQ18"/>
    <mergeCell ref="AR18:AS18"/>
    <mergeCell ref="AT18:AU18"/>
    <mergeCell ref="X18:Y18"/>
    <mergeCell ref="Z18:AA18"/>
    <mergeCell ref="AB18:AC18"/>
    <mergeCell ref="AD18:AE18"/>
    <mergeCell ref="AF18:AG18"/>
    <mergeCell ref="AH18:AI18"/>
    <mergeCell ref="BR17:BS17"/>
    <mergeCell ref="BT17:BU17"/>
    <mergeCell ref="BV17:BW17"/>
    <mergeCell ref="G18:K18"/>
    <mergeCell ref="L18:M18"/>
    <mergeCell ref="N18:O18"/>
    <mergeCell ref="P18:Q18"/>
    <mergeCell ref="R18:S18"/>
    <mergeCell ref="T18:U18"/>
    <mergeCell ref="V18:W18"/>
    <mergeCell ref="BF17:BG17"/>
    <mergeCell ref="BH17:BI17"/>
    <mergeCell ref="BJ17:BK17"/>
    <mergeCell ref="BL17:BM17"/>
    <mergeCell ref="BN17:BO17"/>
    <mergeCell ref="BP17:BQ17"/>
    <mergeCell ref="AT17:AU17"/>
    <mergeCell ref="AV17:AW17"/>
    <mergeCell ref="AX17:AY17"/>
    <mergeCell ref="AZ17:BA17"/>
    <mergeCell ref="BB17:BC17"/>
    <mergeCell ref="BD17:BE17"/>
    <mergeCell ref="AT19:AU19"/>
    <mergeCell ref="AV19:AW19"/>
    <mergeCell ref="Z19:AA19"/>
    <mergeCell ref="AB19:AC19"/>
    <mergeCell ref="AD19:AE19"/>
    <mergeCell ref="AF19:AG19"/>
    <mergeCell ref="AH19:AI19"/>
    <mergeCell ref="AJ19:AK19"/>
    <mergeCell ref="BT18:BU18"/>
    <mergeCell ref="BV18:BW18"/>
    <mergeCell ref="G19:K19"/>
    <mergeCell ref="L19:M19"/>
    <mergeCell ref="N19:O19"/>
    <mergeCell ref="P19:Q19"/>
    <mergeCell ref="R19:S19"/>
    <mergeCell ref="T19:U19"/>
    <mergeCell ref="V19:W19"/>
    <mergeCell ref="X19:Y19"/>
    <mergeCell ref="BH18:BI18"/>
    <mergeCell ref="BJ18:BK18"/>
    <mergeCell ref="BL18:BM18"/>
    <mergeCell ref="BN18:BO18"/>
    <mergeCell ref="BP18:BQ18"/>
    <mergeCell ref="BR18:BS18"/>
    <mergeCell ref="AV18:AW18"/>
    <mergeCell ref="AX18:AY18"/>
    <mergeCell ref="AZ18:BA18"/>
    <mergeCell ref="BB18:BC18"/>
    <mergeCell ref="BD18:BE18"/>
    <mergeCell ref="BF18:BG18"/>
    <mergeCell ref="AJ18:AK18"/>
    <mergeCell ref="AL18:AM18"/>
    <mergeCell ref="AP20:AQ20"/>
    <mergeCell ref="AR20:AS20"/>
    <mergeCell ref="AT20:AU20"/>
    <mergeCell ref="X20:Y20"/>
    <mergeCell ref="Z20:AA20"/>
    <mergeCell ref="AB20:AC20"/>
    <mergeCell ref="AD20:AE20"/>
    <mergeCell ref="AF20:AG20"/>
    <mergeCell ref="AH20:AI20"/>
    <mergeCell ref="L20:M20"/>
    <mergeCell ref="N20:O20"/>
    <mergeCell ref="P20:Q20"/>
    <mergeCell ref="R20:S20"/>
    <mergeCell ref="T20:U20"/>
    <mergeCell ref="V20:W20"/>
    <mergeCell ref="BV19:BW19"/>
    <mergeCell ref="BJ19:BK19"/>
    <mergeCell ref="BL19:BM19"/>
    <mergeCell ref="BN19:BO19"/>
    <mergeCell ref="BP19:BQ19"/>
    <mergeCell ref="BR19:BS19"/>
    <mergeCell ref="BT19:BU19"/>
    <mergeCell ref="AX19:AY19"/>
    <mergeCell ref="AZ19:BA19"/>
    <mergeCell ref="BB19:BC19"/>
    <mergeCell ref="BD19:BE19"/>
    <mergeCell ref="BF19:BG19"/>
    <mergeCell ref="BH19:BI19"/>
    <mergeCell ref="AL19:AM19"/>
    <mergeCell ref="AN19:AO19"/>
    <mergeCell ref="AP19:AQ19"/>
    <mergeCell ref="AR19:AS19"/>
    <mergeCell ref="AB22:AC22"/>
    <mergeCell ref="AD22:AE22"/>
    <mergeCell ref="AF22:AG22"/>
    <mergeCell ref="AH22:AI22"/>
    <mergeCell ref="AJ22:AK22"/>
    <mergeCell ref="AL22:AM22"/>
    <mergeCell ref="G22:K22"/>
    <mergeCell ref="L22:M22"/>
    <mergeCell ref="N22:O22"/>
    <mergeCell ref="P22:Q22"/>
    <mergeCell ref="R22:S22"/>
    <mergeCell ref="T22:U22"/>
    <mergeCell ref="V22:W22"/>
    <mergeCell ref="X22:Y22"/>
    <mergeCell ref="Z22:AA22"/>
    <mergeCell ref="BT20:BU20"/>
    <mergeCell ref="BV20:BW20"/>
    <mergeCell ref="BH20:BI20"/>
    <mergeCell ref="BJ20:BK20"/>
    <mergeCell ref="BL20:BM20"/>
    <mergeCell ref="BN20:BO20"/>
    <mergeCell ref="BP20:BQ20"/>
    <mergeCell ref="BR20:BS20"/>
    <mergeCell ref="AV20:AW20"/>
    <mergeCell ref="AX20:AY20"/>
    <mergeCell ref="AZ20:BA20"/>
    <mergeCell ref="BB20:BC20"/>
    <mergeCell ref="BD20:BE20"/>
    <mergeCell ref="BF20:BG20"/>
    <mergeCell ref="AJ20:AK20"/>
    <mergeCell ref="AL20:AM20"/>
    <mergeCell ref="AN20:AO20"/>
    <mergeCell ref="BL22:BM22"/>
    <mergeCell ref="BN22:BO22"/>
    <mergeCell ref="BP22:BQ22"/>
    <mergeCell ref="BR22:BS22"/>
    <mergeCell ref="BT22:BU22"/>
    <mergeCell ref="BV22:BW22"/>
    <mergeCell ref="AZ22:BA22"/>
    <mergeCell ref="BB22:BC22"/>
    <mergeCell ref="BD22:BE22"/>
    <mergeCell ref="BF22:BG22"/>
    <mergeCell ref="BH22:BI22"/>
    <mergeCell ref="BJ22:BK22"/>
    <mergeCell ref="AN22:AO22"/>
    <mergeCell ref="AP22:AQ22"/>
    <mergeCell ref="AR22:AS22"/>
    <mergeCell ref="AT22:AU22"/>
    <mergeCell ref="AV22:AW22"/>
    <mergeCell ref="AX22:AY22"/>
    <mergeCell ref="G23:K23"/>
    <mergeCell ref="L23:M23"/>
    <mergeCell ref="N23:O23"/>
    <mergeCell ref="P23:Q23"/>
    <mergeCell ref="R23:S23"/>
    <mergeCell ref="T23:U23"/>
    <mergeCell ref="AT23:AU23"/>
    <mergeCell ref="AV23:AW23"/>
    <mergeCell ref="AX23:AY23"/>
    <mergeCell ref="AZ23:BA23"/>
    <mergeCell ref="BB23:BC23"/>
    <mergeCell ref="BD23:BE23"/>
    <mergeCell ref="AH23:AI23"/>
    <mergeCell ref="AJ23:AK23"/>
    <mergeCell ref="AL23:AM23"/>
    <mergeCell ref="AN23:AO23"/>
    <mergeCell ref="AP23:AQ23"/>
    <mergeCell ref="AR23:AS23"/>
    <mergeCell ref="V23:W23"/>
    <mergeCell ref="X23:Y23"/>
    <mergeCell ref="Z23:AA23"/>
    <mergeCell ref="AB23:AC23"/>
    <mergeCell ref="AD23:AE23"/>
    <mergeCell ref="AF23:AG23"/>
    <mergeCell ref="P39:AA39"/>
    <mergeCell ref="AB39:AM39"/>
    <mergeCell ref="AN39:AY39"/>
    <mergeCell ref="BH37:BK37"/>
    <mergeCell ref="BX37:BY37"/>
    <mergeCell ref="AZ37:BC37"/>
    <mergeCell ref="BD37:BG37"/>
    <mergeCell ref="BX33:BY33"/>
    <mergeCell ref="BD36:BG36"/>
    <mergeCell ref="BH36:BK36"/>
    <mergeCell ref="BX36:BY36"/>
    <mergeCell ref="BX40:BY40"/>
    <mergeCell ref="AZ40:BC40"/>
    <mergeCell ref="AZ31:BC31"/>
    <mergeCell ref="BD31:BG31"/>
    <mergeCell ref="BD32:BG32"/>
    <mergeCell ref="BH32:BK32"/>
    <mergeCell ref="BH31:BK31"/>
    <mergeCell ref="BX31:BY31"/>
    <mergeCell ref="AZ33:BC33"/>
    <mergeCell ref="BD33:BG33"/>
    <mergeCell ref="BD34:BG34"/>
    <mergeCell ref="BH34:BK34"/>
    <mergeCell ref="BX34:BY34"/>
    <mergeCell ref="AZ34:BC34"/>
    <mergeCell ref="BH33:BK33"/>
    <mergeCell ref="BX32:BY32"/>
    <mergeCell ref="AZ32:BC32"/>
    <mergeCell ref="AZ36:BC36"/>
    <mergeCell ref="BH35:BK35"/>
    <mergeCell ref="BX35:BY35"/>
    <mergeCell ref="P33:AA33"/>
    <mergeCell ref="BR42:BS42"/>
    <mergeCell ref="BT42:BU42"/>
    <mergeCell ref="BV42:BW42"/>
    <mergeCell ref="AN42:AO42"/>
    <mergeCell ref="BD38:BG38"/>
    <mergeCell ref="BH38:BK38"/>
    <mergeCell ref="BX38:BY38"/>
    <mergeCell ref="AZ38:BC38"/>
    <mergeCell ref="U51:W51"/>
    <mergeCell ref="X51:Z51"/>
    <mergeCell ref="AA51:AC51"/>
    <mergeCell ref="AD51:AF51"/>
    <mergeCell ref="AY49:BA49"/>
    <mergeCell ref="BB49:BD49"/>
    <mergeCell ref="AG49:AI49"/>
    <mergeCell ref="AJ49:AL49"/>
    <mergeCell ref="AM49:AO49"/>
    <mergeCell ref="AP49:AR49"/>
    <mergeCell ref="AS49:AU49"/>
    <mergeCell ref="AV49:AX49"/>
    <mergeCell ref="BU51:BW51"/>
    <mergeCell ref="BX51:BY51"/>
    <mergeCell ref="AZ39:BC39"/>
    <mergeCell ref="BD39:BG39"/>
    <mergeCell ref="AN43:AO43"/>
    <mergeCell ref="AP43:AQ43"/>
    <mergeCell ref="AV42:AW42"/>
    <mergeCell ref="AX42:AY42"/>
    <mergeCell ref="AZ42:BA42"/>
    <mergeCell ref="BB42:BC42"/>
    <mergeCell ref="BD42:BE42"/>
    <mergeCell ref="BF42:BG42"/>
    <mergeCell ref="AY51:BA51"/>
    <mergeCell ref="BB51:BD51"/>
    <mergeCell ref="BE51:BK51"/>
    <mergeCell ref="BL51:BN51"/>
    <mergeCell ref="BO51:BQ51"/>
    <mergeCell ref="BR51:BT51"/>
    <mergeCell ref="AG51:AI51"/>
    <mergeCell ref="AJ51:AL51"/>
    <mergeCell ref="AM51:AO51"/>
    <mergeCell ref="AP51:AR51"/>
    <mergeCell ref="AS51:AU51"/>
    <mergeCell ref="AV51:AX51"/>
    <mergeCell ref="BL47:BN49"/>
    <mergeCell ref="AY53:BA53"/>
    <mergeCell ref="BB53:BD53"/>
    <mergeCell ref="BE53:BK53"/>
    <mergeCell ref="BL53:BN53"/>
    <mergeCell ref="BO53:BQ53"/>
    <mergeCell ref="BR53:BT53"/>
    <mergeCell ref="AG53:AI53"/>
    <mergeCell ref="AJ53:AL53"/>
    <mergeCell ref="AM53:AO53"/>
    <mergeCell ref="AP53:AR53"/>
    <mergeCell ref="AS53:AU53"/>
    <mergeCell ref="AV53:AX53"/>
    <mergeCell ref="BU52:BW52"/>
    <mergeCell ref="BX52:BY52"/>
    <mergeCell ref="L53:N53"/>
    <mergeCell ref="O53:Q53"/>
    <mergeCell ref="R53:T53"/>
    <mergeCell ref="U53:W53"/>
    <mergeCell ref="X53:Z53"/>
    <mergeCell ref="AA53:AC53"/>
    <mergeCell ref="AD53:AF53"/>
    <mergeCell ref="AY52:BA52"/>
    <mergeCell ref="BB52:BD52"/>
    <mergeCell ref="BE52:BK52"/>
    <mergeCell ref="BL52:BN52"/>
    <mergeCell ref="BO52:BQ52"/>
    <mergeCell ref="BR52:BT52"/>
    <mergeCell ref="AG52:AI52"/>
    <mergeCell ref="AJ52:AL52"/>
    <mergeCell ref="AM52:AO52"/>
    <mergeCell ref="AP52:AR52"/>
    <mergeCell ref="AS52:AU52"/>
    <mergeCell ref="AV52:AX52"/>
    <mergeCell ref="BU53:BW53"/>
    <mergeCell ref="BX53:BY53"/>
    <mergeCell ref="L52:N52"/>
    <mergeCell ref="O52:Q52"/>
    <mergeCell ref="R52:T52"/>
    <mergeCell ref="U52:W52"/>
    <mergeCell ref="X52:Z52"/>
    <mergeCell ref="AA52:AC52"/>
    <mergeCell ref="AD52:AF52"/>
    <mergeCell ref="BU54:BW54"/>
    <mergeCell ref="BX54:BY54"/>
    <mergeCell ref="L55:N55"/>
    <mergeCell ref="O55:Q55"/>
    <mergeCell ref="R55:T55"/>
    <mergeCell ref="U55:W55"/>
    <mergeCell ref="X55:Z55"/>
    <mergeCell ref="AA55:AC55"/>
    <mergeCell ref="AD55:AF55"/>
    <mergeCell ref="AY54:BA54"/>
    <mergeCell ref="BB54:BD54"/>
    <mergeCell ref="BE54:BK54"/>
    <mergeCell ref="BL54:BN54"/>
    <mergeCell ref="BO54:BQ54"/>
    <mergeCell ref="BR54:BT54"/>
    <mergeCell ref="AG54:AI54"/>
    <mergeCell ref="AJ54:AL54"/>
    <mergeCell ref="AM54:AO54"/>
    <mergeCell ref="AP54:AR54"/>
    <mergeCell ref="AS54:AU54"/>
    <mergeCell ref="AV54:AX54"/>
    <mergeCell ref="BU55:BW55"/>
    <mergeCell ref="BX55:BY55"/>
    <mergeCell ref="L54:N54"/>
    <mergeCell ref="O54:Q54"/>
    <mergeCell ref="R54:T54"/>
    <mergeCell ref="U54:W54"/>
    <mergeCell ref="X54:Z54"/>
    <mergeCell ref="AA54:AC54"/>
    <mergeCell ref="AD54:AF54"/>
    <mergeCell ref="AY55:BA55"/>
    <mergeCell ref="BB55:BD55"/>
    <mergeCell ref="BE55:BK55"/>
    <mergeCell ref="BL55:BN55"/>
    <mergeCell ref="BO55:BQ55"/>
    <mergeCell ref="BR55:BT55"/>
    <mergeCell ref="AG55:AI55"/>
    <mergeCell ref="AJ55:AL55"/>
    <mergeCell ref="AM55:AO55"/>
    <mergeCell ref="AP55:AR55"/>
    <mergeCell ref="AS55:AU55"/>
    <mergeCell ref="AV55:AX55"/>
    <mergeCell ref="U57:W57"/>
    <mergeCell ref="X57:Z57"/>
    <mergeCell ref="AA57:AC57"/>
    <mergeCell ref="AD57:AF57"/>
    <mergeCell ref="AY56:BA56"/>
    <mergeCell ref="BB56:BD56"/>
    <mergeCell ref="BE56:BK56"/>
    <mergeCell ref="BL56:BN56"/>
    <mergeCell ref="BO56:BQ56"/>
    <mergeCell ref="BR56:BT56"/>
    <mergeCell ref="AG56:AI56"/>
    <mergeCell ref="AJ56:AL56"/>
    <mergeCell ref="AM56:AO56"/>
    <mergeCell ref="AP56:AR56"/>
    <mergeCell ref="AS56:AU56"/>
    <mergeCell ref="AA56:AC56"/>
    <mergeCell ref="AD56:AF56"/>
    <mergeCell ref="AY57:BA57"/>
    <mergeCell ref="BB57:BD57"/>
    <mergeCell ref="AG57:AI57"/>
    <mergeCell ref="AJ57:AL57"/>
    <mergeCell ref="AM57:AO57"/>
    <mergeCell ref="L59:N59"/>
    <mergeCell ref="O59:Q59"/>
    <mergeCell ref="R59:T59"/>
    <mergeCell ref="U59:W59"/>
    <mergeCell ref="X59:Z59"/>
    <mergeCell ref="AA59:AC59"/>
    <mergeCell ref="AD59:AF59"/>
    <mergeCell ref="AY58:BA58"/>
    <mergeCell ref="BB58:BD58"/>
    <mergeCell ref="BE58:BK58"/>
    <mergeCell ref="BL58:BN58"/>
    <mergeCell ref="BO58:BQ58"/>
    <mergeCell ref="BR58:BT58"/>
    <mergeCell ref="AG58:AI58"/>
    <mergeCell ref="AJ58:AL58"/>
    <mergeCell ref="AM58:AO58"/>
    <mergeCell ref="AP58:AR58"/>
    <mergeCell ref="AS58:AU58"/>
    <mergeCell ref="AV58:AX58"/>
    <mergeCell ref="L58:N58"/>
    <mergeCell ref="O58:Q58"/>
    <mergeCell ref="R58:T58"/>
    <mergeCell ref="U58:W58"/>
    <mergeCell ref="X58:Z58"/>
    <mergeCell ref="AA58:AC58"/>
    <mergeCell ref="AD58:AF58"/>
    <mergeCell ref="AP57:AR57"/>
    <mergeCell ref="AS57:AU57"/>
    <mergeCell ref="AV57:AX57"/>
    <mergeCell ref="BR5:BY5"/>
    <mergeCell ref="L5:BM5"/>
    <mergeCell ref="N7:O8"/>
    <mergeCell ref="P7:Q8"/>
    <mergeCell ref="R7:S8"/>
    <mergeCell ref="BP7:BS7"/>
    <mergeCell ref="BT7:BW7"/>
    <mergeCell ref="BP6:BW6"/>
    <mergeCell ref="BX6:BX8"/>
    <mergeCell ref="BY6:BY8"/>
    <mergeCell ref="L7:M8"/>
    <mergeCell ref="G33:O33"/>
    <mergeCell ref="G34:O34"/>
    <mergeCell ref="G35:O35"/>
    <mergeCell ref="G36:O36"/>
    <mergeCell ref="G37:O37"/>
    <mergeCell ref="BX57:BY57"/>
    <mergeCell ref="L56:N56"/>
    <mergeCell ref="O56:Q56"/>
    <mergeCell ref="R56:T56"/>
    <mergeCell ref="U56:W56"/>
    <mergeCell ref="X56:Z56"/>
    <mergeCell ref="G38:O38"/>
    <mergeCell ref="G39:O39"/>
    <mergeCell ref="BX56:BY56"/>
    <mergeCell ref="L57:N57"/>
    <mergeCell ref="O57:Q57"/>
    <mergeCell ref="R57:T57"/>
    <mergeCell ref="F24:BY24"/>
    <mergeCell ref="AY61:BA61"/>
    <mergeCell ref="BB61:BD61"/>
    <mergeCell ref="BE61:BK61"/>
    <mergeCell ref="BU60:BW60"/>
    <mergeCell ref="BX60:BY60"/>
    <mergeCell ref="AY60:BA60"/>
    <mergeCell ref="BB60:BD60"/>
    <mergeCell ref="BE60:BK60"/>
    <mergeCell ref="BL60:BN60"/>
    <mergeCell ref="BO60:BQ60"/>
    <mergeCell ref="BR60:BT60"/>
    <mergeCell ref="AG60:AI60"/>
    <mergeCell ref="AJ60:AL60"/>
    <mergeCell ref="AM60:AO60"/>
    <mergeCell ref="AD60:AF60"/>
    <mergeCell ref="AM59:AO59"/>
    <mergeCell ref="AP59:AR59"/>
    <mergeCell ref="AS59:AU59"/>
    <mergeCell ref="AV59:AX59"/>
    <mergeCell ref="AY59:BA59"/>
    <mergeCell ref="BB59:BD59"/>
    <mergeCell ref="BE59:BK59"/>
    <mergeCell ref="BL59:BN59"/>
    <mergeCell ref="AG59:AI59"/>
    <mergeCell ref="AJ59:AL59"/>
    <mergeCell ref="F3:BY3"/>
    <mergeCell ref="G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R8:AS8"/>
    <mergeCell ref="V8:W8"/>
    <mergeCell ref="F4:BY4"/>
    <mergeCell ref="F5:K5"/>
    <mergeCell ref="BN5:BQ5"/>
    <mergeCell ref="F6:F8"/>
    <mergeCell ref="BH6:BO6"/>
    <mergeCell ref="BH7:BK7"/>
    <mergeCell ref="BT8:BU8"/>
    <mergeCell ref="BV8:BW8"/>
    <mergeCell ref="F25:BY25"/>
    <mergeCell ref="F26:K26"/>
    <mergeCell ref="L26:BM26"/>
    <mergeCell ref="BN26:BQ26"/>
    <mergeCell ref="BR26:BY26"/>
    <mergeCell ref="BT63:BU63"/>
    <mergeCell ref="BV63:BW63"/>
    <mergeCell ref="G30:O30"/>
    <mergeCell ref="G31:O31"/>
    <mergeCell ref="G32:O32"/>
    <mergeCell ref="L61:N61"/>
    <mergeCell ref="O61:Q61"/>
    <mergeCell ref="AP60:AR60"/>
    <mergeCell ref="AS60:AU60"/>
    <mergeCell ref="L60:N60"/>
    <mergeCell ref="O60:Q60"/>
    <mergeCell ref="R60:T60"/>
    <mergeCell ref="U60:W60"/>
    <mergeCell ref="X60:Z60"/>
    <mergeCell ref="AA60:AC60"/>
    <mergeCell ref="BH39:BK39"/>
    <mergeCell ref="BX39:BY39"/>
    <mergeCell ref="X61:Z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X61:BY61"/>
    <mergeCell ref="AR64:AS64"/>
    <mergeCell ref="AT64:AU64"/>
    <mergeCell ref="AV64:AW64"/>
    <mergeCell ref="AX64:AY64"/>
    <mergeCell ref="AZ64:BA64"/>
    <mergeCell ref="BB64:BC64"/>
    <mergeCell ref="AV60:AX60"/>
    <mergeCell ref="AV56:AX56"/>
    <mergeCell ref="BU57:BW57"/>
    <mergeCell ref="BE57:BK57"/>
    <mergeCell ref="BL57:BN57"/>
    <mergeCell ref="BL61:BN61"/>
    <mergeCell ref="BO61:BQ61"/>
    <mergeCell ref="BR61:BT61"/>
    <mergeCell ref="BU61:BW61"/>
    <mergeCell ref="BO59:BQ59"/>
    <mergeCell ref="BR59:BT59"/>
    <mergeCell ref="BO57:BQ57"/>
    <mergeCell ref="BR57:BT57"/>
    <mergeCell ref="BD64:BE64"/>
    <mergeCell ref="BF64:BG64"/>
    <mergeCell ref="BH64:BI64"/>
    <mergeCell ref="BJ64:BK64"/>
    <mergeCell ref="BL64:BY64"/>
    <mergeCell ref="BN63:BO63"/>
    <mergeCell ref="BP63:BQ63"/>
    <mergeCell ref="BR63:BS63"/>
    <mergeCell ref="BU58:BW58"/>
    <mergeCell ref="BX58:BY58"/>
    <mergeCell ref="BU59:BW59"/>
    <mergeCell ref="BX59:BY59"/>
    <mergeCell ref="BU56:BW56"/>
    <mergeCell ref="BF23:BG23"/>
    <mergeCell ref="BH23:BI23"/>
    <mergeCell ref="BJ23:BK23"/>
    <mergeCell ref="AX9:AY9"/>
    <mergeCell ref="AZ9:BA9"/>
    <mergeCell ref="BB9:BC9"/>
    <mergeCell ref="BD9:BE9"/>
    <mergeCell ref="BF9:BG9"/>
    <mergeCell ref="AR6:AY6"/>
    <mergeCell ref="G27:O28"/>
    <mergeCell ref="AZ27:BK27"/>
    <mergeCell ref="BX27:BY28"/>
    <mergeCell ref="F27:F28"/>
    <mergeCell ref="L6:O6"/>
    <mergeCell ref="P6:S6"/>
    <mergeCell ref="T7:W7"/>
    <mergeCell ref="AR7:AU7"/>
    <mergeCell ref="AV7:AY7"/>
    <mergeCell ref="AZ6:BG6"/>
    <mergeCell ref="AZ7:BC7"/>
    <mergeCell ref="BD7:BG7"/>
    <mergeCell ref="BH9:BI9"/>
    <mergeCell ref="BJ9:BK9"/>
    <mergeCell ref="BL9:BM9"/>
    <mergeCell ref="BN9:BO9"/>
    <mergeCell ref="BP9:BQ9"/>
    <mergeCell ref="BR9:BS9"/>
    <mergeCell ref="BT9:BU9"/>
    <mergeCell ref="BV9:BW9"/>
    <mergeCell ref="F21:BY21"/>
    <mergeCell ref="BL23:BY23"/>
    <mergeCell ref="F20:K20"/>
    <mergeCell ref="BZ3:ES3"/>
    <mergeCell ref="BZ4:ES4"/>
    <mergeCell ref="BZ5:CE5"/>
    <mergeCell ref="CF5:EG5"/>
    <mergeCell ref="EH5:EK5"/>
    <mergeCell ref="EL5:ES5"/>
    <mergeCell ref="BZ6:BZ8"/>
    <mergeCell ref="CA6:CE8"/>
    <mergeCell ref="CF6:CI6"/>
    <mergeCell ref="CJ6:CM6"/>
    <mergeCell ref="CN6:CU6"/>
    <mergeCell ref="CV6:DC6"/>
    <mergeCell ref="DD6:DK6"/>
    <mergeCell ref="DL6:DS6"/>
    <mergeCell ref="DT6:EA6"/>
    <mergeCell ref="EB6:EI6"/>
    <mergeCell ref="EJ6:EQ6"/>
    <mergeCell ref="ER6:ER8"/>
    <mergeCell ref="ES6:ES8"/>
    <mergeCell ref="CF7:CG8"/>
    <mergeCell ref="CH7:CI8"/>
    <mergeCell ref="CJ7:CK8"/>
    <mergeCell ref="CL7:CM8"/>
    <mergeCell ref="CN7:CQ7"/>
    <mergeCell ref="CR7:CU7"/>
    <mergeCell ref="CV7:CY7"/>
    <mergeCell ref="CZ7:DC7"/>
    <mergeCell ref="DD7:DG7"/>
    <mergeCell ref="DH7:DK7"/>
    <mergeCell ref="DL7:DO7"/>
    <mergeCell ref="DP7:DS7"/>
    <mergeCell ref="DT7:DW7"/>
    <mergeCell ref="DX7:EA7"/>
    <mergeCell ref="EB7:EE7"/>
    <mergeCell ref="EF7:EI7"/>
    <mergeCell ref="EJ7:EM7"/>
    <mergeCell ref="EN7:EQ7"/>
    <mergeCell ref="CN8:CO8"/>
    <mergeCell ref="CP8:CQ8"/>
    <mergeCell ref="CR8:CS8"/>
    <mergeCell ref="CT8:CU8"/>
    <mergeCell ref="CV8:CW8"/>
    <mergeCell ref="CX8:CY8"/>
    <mergeCell ref="CZ8:DA8"/>
    <mergeCell ref="DB8:DC8"/>
    <mergeCell ref="DD8:DE8"/>
    <mergeCell ref="DF8:DG8"/>
    <mergeCell ref="DH8:DI8"/>
    <mergeCell ref="DJ8:DK8"/>
    <mergeCell ref="DL8:DM8"/>
    <mergeCell ref="DN8:DO8"/>
    <mergeCell ref="DP8:DQ8"/>
    <mergeCell ref="DR8:DS8"/>
    <mergeCell ref="DT8:DU8"/>
    <mergeCell ref="DV8:DW8"/>
    <mergeCell ref="DX8:DY8"/>
    <mergeCell ref="DZ8:EA8"/>
    <mergeCell ref="EB8:EC8"/>
    <mergeCell ref="ED8:EE8"/>
    <mergeCell ref="EF8:EG8"/>
    <mergeCell ref="EH8:EI8"/>
    <mergeCell ref="EJ8:EK8"/>
    <mergeCell ref="EL8:EM8"/>
    <mergeCell ref="EN8:EO8"/>
    <mergeCell ref="EP8:EQ8"/>
    <mergeCell ref="CA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EJ9:EK9"/>
    <mergeCell ref="EL9:EM9"/>
    <mergeCell ref="EN9:EO9"/>
    <mergeCell ref="EP9:EQ9"/>
    <mergeCell ref="CA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CV10:CW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DX10:DY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CA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CA12:CE12"/>
    <mergeCell ref="CF12:CG12"/>
    <mergeCell ref="CH12:CI12"/>
    <mergeCell ref="CJ12:CK12"/>
    <mergeCell ref="CL12:CM12"/>
    <mergeCell ref="CN12:CO12"/>
    <mergeCell ref="CP12:CQ12"/>
    <mergeCell ref="CR12:CS12"/>
    <mergeCell ref="CT12:CU12"/>
    <mergeCell ref="CV12:CW12"/>
    <mergeCell ref="CX12:CY12"/>
    <mergeCell ref="CZ12:DA12"/>
    <mergeCell ref="DB12:DC12"/>
    <mergeCell ref="DD12:DE12"/>
    <mergeCell ref="DF12:DG12"/>
    <mergeCell ref="DH12:DI12"/>
    <mergeCell ref="DJ12:DK12"/>
    <mergeCell ref="DL12:DM12"/>
    <mergeCell ref="DN12:DO12"/>
    <mergeCell ref="DP12:DQ12"/>
    <mergeCell ref="DR12:DS12"/>
    <mergeCell ref="DT12:DU12"/>
    <mergeCell ref="DV12:DW12"/>
    <mergeCell ref="DX12:DY12"/>
    <mergeCell ref="DZ12:EA12"/>
    <mergeCell ref="EB12:EC12"/>
    <mergeCell ref="ED12:EE12"/>
    <mergeCell ref="EF12:EG12"/>
    <mergeCell ref="EH12:EI12"/>
    <mergeCell ref="EJ12:EK12"/>
    <mergeCell ref="EL12:EM12"/>
    <mergeCell ref="EN12:EO12"/>
    <mergeCell ref="EP12:EQ12"/>
    <mergeCell ref="CA13:CE13"/>
    <mergeCell ref="CF13:CG13"/>
    <mergeCell ref="CH13:CI13"/>
    <mergeCell ref="CJ13:CK13"/>
    <mergeCell ref="CL13:CM13"/>
    <mergeCell ref="CN13:CO13"/>
    <mergeCell ref="CP13:CQ13"/>
    <mergeCell ref="CR13:CS13"/>
    <mergeCell ref="CT13:CU13"/>
    <mergeCell ref="CV13:CW13"/>
    <mergeCell ref="CX13:CY13"/>
    <mergeCell ref="CZ13:DA13"/>
    <mergeCell ref="DB13:DC13"/>
    <mergeCell ref="DD13:DE13"/>
    <mergeCell ref="DF13:DG13"/>
    <mergeCell ref="DH13:DI13"/>
    <mergeCell ref="DJ13:DK13"/>
    <mergeCell ref="DL13:DM13"/>
    <mergeCell ref="DN13:DO13"/>
    <mergeCell ref="DP13:DQ13"/>
    <mergeCell ref="DR13:DS13"/>
    <mergeCell ref="DT13:DU13"/>
    <mergeCell ref="DV13:DW13"/>
    <mergeCell ref="DX13:DY13"/>
    <mergeCell ref="DZ13:EA13"/>
    <mergeCell ref="EB13:EC13"/>
    <mergeCell ref="ED13:EE13"/>
    <mergeCell ref="EF13:EG13"/>
    <mergeCell ref="EH13:EI13"/>
    <mergeCell ref="EJ13:EK13"/>
    <mergeCell ref="EL13:EM13"/>
    <mergeCell ref="EN13:EO13"/>
    <mergeCell ref="EP13:EQ13"/>
    <mergeCell ref="CA14:CE14"/>
    <mergeCell ref="CF14:CG14"/>
    <mergeCell ref="CH14:CI14"/>
    <mergeCell ref="CJ14:CK14"/>
    <mergeCell ref="CL14:CM14"/>
    <mergeCell ref="CN14:CO14"/>
    <mergeCell ref="CP14:CQ14"/>
    <mergeCell ref="CR14:CS14"/>
    <mergeCell ref="CT14:CU14"/>
    <mergeCell ref="CV14:CW14"/>
    <mergeCell ref="CX14:CY14"/>
    <mergeCell ref="CZ14:DA14"/>
    <mergeCell ref="DB14:DC14"/>
    <mergeCell ref="DD14:DE14"/>
    <mergeCell ref="DF14:DG14"/>
    <mergeCell ref="DH14:DI14"/>
    <mergeCell ref="DJ14:DK14"/>
    <mergeCell ref="DL14:DM14"/>
    <mergeCell ref="DN14:DO14"/>
    <mergeCell ref="DP14:DQ14"/>
    <mergeCell ref="DR14:DS14"/>
    <mergeCell ref="DT14:DU14"/>
    <mergeCell ref="DV14:DW14"/>
    <mergeCell ref="DX14:DY14"/>
    <mergeCell ref="DZ14:EA14"/>
    <mergeCell ref="EB14:EC14"/>
    <mergeCell ref="ED14:EE14"/>
    <mergeCell ref="EF14:EG14"/>
    <mergeCell ref="EH14:EI14"/>
    <mergeCell ref="EJ14:EK14"/>
    <mergeCell ref="EL14:EM14"/>
    <mergeCell ref="EN14:EO14"/>
    <mergeCell ref="EP14:EQ14"/>
    <mergeCell ref="CA15:CE15"/>
    <mergeCell ref="CF15:CG15"/>
    <mergeCell ref="CH15:CI15"/>
    <mergeCell ref="CJ15:CK15"/>
    <mergeCell ref="CL15:CM15"/>
    <mergeCell ref="CN15:CO15"/>
    <mergeCell ref="CP15:CQ15"/>
    <mergeCell ref="CR15:CS15"/>
    <mergeCell ref="CT15:CU15"/>
    <mergeCell ref="CV15:CW15"/>
    <mergeCell ref="CX15:CY15"/>
    <mergeCell ref="CZ15:DA15"/>
    <mergeCell ref="DB15:DC15"/>
    <mergeCell ref="DD15:DE15"/>
    <mergeCell ref="DF15:DG15"/>
    <mergeCell ref="DH15:DI15"/>
    <mergeCell ref="DJ15:DK15"/>
    <mergeCell ref="DL15:DM15"/>
    <mergeCell ref="DN15:DO15"/>
    <mergeCell ref="DP15:DQ15"/>
    <mergeCell ref="DR15:DS15"/>
    <mergeCell ref="DT15:DU15"/>
    <mergeCell ref="DV15:DW15"/>
    <mergeCell ref="DX15:DY15"/>
    <mergeCell ref="DZ15:EA15"/>
    <mergeCell ref="EB15:EC15"/>
    <mergeCell ref="ED15:EE15"/>
    <mergeCell ref="EF15:EG15"/>
    <mergeCell ref="EH15:EI15"/>
    <mergeCell ref="EJ15:EK15"/>
    <mergeCell ref="EL15:EM15"/>
    <mergeCell ref="EN15:EO15"/>
    <mergeCell ref="EP15:EQ15"/>
    <mergeCell ref="CA16:CE16"/>
    <mergeCell ref="CF16:CG16"/>
    <mergeCell ref="CH16:CI16"/>
    <mergeCell ref="CJ16:CK16"/>
    <mergeCell ref="CL16:CM16"/>
    <mergeCell ref="CN16:CO16"/>
    <mergeCell ref="CP16:CQ16"/>
    <mergeCell ref="CR16:CS16"/>
    <mergeCell ref="CT16:CU16"/>
    <mergeCell ref="CV16:CW16"/>
    <mergeCell ref="CX16:CY16"/>
    <mergeCell ref="CZ16:DA16"/>
    <mergeCell ref="DB16:DC16"/>
    <mergeCell ref="DD16:DE16"/>
    <mergeCell ref="DF16:DG16"/>
    <mergeCell ref="DH16:DI16"/>
    <mergeCell ref="DJ16:DK16"/>
    <mergeCell ref="DL16:DM16"/>
    <mergeCell ref="DN16:DO16"/>
    <mergeCell ref="DP16:DQ16"/>
    <mergeCell ref="DR16:DS16"/>
    <mergeCell ref="DT16:DU16"/>
    <mergeCell ref="DV16:DW16"/>
    <mergeCell ref="DX16:DY16"/>
    <mergeCell ref="DZ16:EA16"/>
    <mergeCell ref="EB16:EC16"/>
    <mergeCell ref="ED16:EE16"/>
    <mergeCell ref="EF16:EG16"/>
    <mergeCell ref="EH16:EI16"/>
    <mergeCell ref="EJ16:EK16"/>
    <mergeCell ref="EL16:EM16"/>
    <mergeCell ref="EN16:EO16"/>
    <mergeCell ref="EP16:EQ16"/>
    <mergeCell ref="CA17:CE17"/>
    <mergeCell ref="CF17:CG17"/>
    <mergeCell ref="CH17:CI17"/>
    <mergeCell ref="CJ17:CK17"/>
    <mergeCell ref="CL17:CM17"/>
    <mergeCell ref="CN17:CO17"/>
    <mergeCell ref="CP17:CQ17"/>
    <mergeCell ref="CR17:CS17"/>
    <mergeCell ref="CT17:CU17"/>
    <mergeCell ref="CV17:CW17"/>
    <mergeCell ref="CX17:CY17"/>
    <mergeCell ref="CZ17:DA17"/>
    <mergeCell ref="DB17:DC17"/>
    <mergeCell ref="DD17:DE17"/>
    <mergeCell ref="DF17:DG17"/>
    <mergeCell ref="DH17:DI17"/>
    <mergeCell ref="DJ17:DK17"/>
    <mergeCell ref="DL17:DM17"/>
    <mergeCell ref="DN17:DO17"/>
    <mergeCell ref="DP17:DQ17"/>
    <mergeCell ref="DR17:DS17"/>
    <mergeCell ref="DT17:DU17"/>
    <mergeCell ref="DV17:DW17"/>
    <mergeCell ref="DX17:DY17"/>
    <mergeCell ref="DZ17:EA17"/>
    <mergeCell ref="EB17:EC17"/>
    <mergeCell ref="ED17:EE17"/>
    <mergeCell ref="EF17:EG17"/>
    <mergeCell ref="EH17:EI17"/>
    <mergeCell ref="EJ17:EK17"/>
    <mergeCell ref="EL17:EM17"/>
    <mergeCell ref="EN17:EO17"/>
    <mergeCell ref="EP17:EQ17"/>
    <mergeCell ref="CA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CV18:CW18"/>
    <mergeCell ref="CX18:CY18"/>
    <mergeCell ref="CZ18:DA18"/>
    <mergeCell ref="DB18:DC18"/>
    <mergeCell ref="DD18:DE18"/>
    <mergeCell ref="DF18:DG18"/>
    <mergeCell ref="DH18:DI18"/>
    <mergeCell ref="DJ18:DK18"/>
    <mergeCell ref="DL18:DM18"/>
    <mergeCell ref="DN18:DO18"/>
    <mergeCell ref="DP18:DQ18"/>
    <mergeCell ref="DR18:DS18"/>
    <mergeCell ref="DT18:DU18"/>
    <mergeCell ref="DV18:DW18"/>
    <mergeCell ref="DX18:DY18"/>
    <mergeCell ref="DZ18:EA18"/>
    <mergeCell ref="EB18:EC18"/>
    <mergeCell ref="ED18:EE18"/>
    <mergeCell ref="EF18:EG18"/>
    <mergeCell ref="EH18:EI18"/>
    <mergeCell ref="EJ18:EK18"/>
    <mergeCell ref="EL18:EM18"/>
    <mergeCell ref="EN18:EO18"/>
    <mergeCell ref="EP18:EQ18"/>
    <mergeCell ref="CA19:CE19"/>
    <mergeCell ref="CF19:CG19"/>
    <mergeCell ref="CH19:CI19"/>
    <mergeCell ref="CJ19:CK19"/>
    <mergeCell ref="CL19:CM19"/>
    <mergeCell ref="CN19:CO19"/>
    <mergeCell ref="CP19:CQ19"/>
    <mergeCell ref="CR19:CS19"/>
    <mergeCell ref="CT19:CU19"/>
    <mergeCell ref="CV19:CW19"/>
    <mergeCell ref="CX19:CY19"/>
    <mergeCell ref="CZ19:DA19"/>
    <mergeCell ref="DB19:DC19"/>
    <mergeCell ref="DD19:DE19"/>
    <mergeCell ref="DF19:DG19"/>
    <mergeCell ref="DH19:DI19"/>
    <mergeCell ref="DJ19:DK19"/>
    <mergeCell ref="DL19:DM19"/>
    <mergeCell ref="DN19:DO19"/>
    <mergeCell ref="DP19:DQ19"/>
    <mergeCell ref="DR19:DS19"/>
    <mergeCell ref="DT19:DU19"/>
    <mergeCell ref="DV19:DW19"/>
    <mergeCell ref="DX19:DY19"/>
    <mergeCell ref="DZ19:EA19"/>
    <mergeCell ref="EB19:EC19"/>
    <mergeCell ref="ED19:EE19"/>
    <mergeCell ref="EF19:EG19"/>
    <mergeCell ref="EH19:EI19"/>
    <mergeCell ref="EJ19:EK19"/>
    <mergeCell ref="EL19:EM19"/>
    <mergeCell ref="EN19:EO19"/>
    <mergeCell ref="EP19:EQ19"/>
    <mergeCell ref="BZ20:CE20"/>
    <mergeCell ref="CF20:CG20"/>
    <mergeCell ref="CH20:CI20"/>
    <mergeCell ref="CJ20:CK20"/>
    <mergeCell ref="CL20:CM20"/>
    <mergeCell ref="CN20:CO20"/>
    <mergeCell ref="CP20:CQ20"/>
    <mergeCell ref="CR20:CS20"/>
    <mergeCell ref="CT20:CU20"/>
    <mergeCell ref="CV20:CW20"/>
    <mergeCell ref="CX20:CY20"/>
    <mergeCell ref="CZ20:DA20"/>
    <mergeCell ref="DB20:DC20"/>
    <mergeCell ref="DD20:DE20"/>
    <mergeCell ref="DF20:DG20"/>
    <mergeCell ref="DH20:DI20"/>
    <mergeCell ref="DJ20:DK20"/>
    <mergeCell ref="DL20:DM20"/>
    <mergeCell ref="DN20:DO20"/>
    <mergeCell ref="DP20:DQ20"/>
    <mergeCell ref="DR20:DS20"/>
    <mergeCell ref="DT20:DU20"/>
    <mergeCell ref="DV20:DW20"/>
    <mergeCell ref="DX20:DY20"/>
    <mergeCell ref="DZ20:EA20"/>
    <mergeCell ref="EB20:EC20"/>
    <mergeCell ref="ED20:EE20"/>
    <mergeCell ref="EF20:EG20"/>
    <mergeCell ref="EH20:EI20"/>
    <mergeCell ref="EJ20:EK20"/>
    <mergeCell ref="EL20:EM20"/>
    <mergeCell ref="EN20:EO20"/>
    <mergeCell ref="EP20:EQ20"/>
    <mergeCell ref="BZ21:ES21"/>
    <mergeCell ref="CA22:CE22"/>
    <mergeCell ref="CF22:CG22"/>
    <mergeCell ref="CH22:CI22"/>
    <mergeCell ref="CJ22:CK22"/>
    <mergeCell ref="CL22:CM22"/>
    <mergeCell ref="CN22:CO22"/>
    <mergeCell ref="CP22:CQ22"/>
    <mergeCell ref="CR22:CS22"/>
    <mergeCell ref="CT22:CU22"/>
    <mergeCell ref="CV22:CW22"/>
    <mergeCell ref="CX22:CY22"/>
    <mergeCell ref="CZ22:DA22"/>
    <mergeCell ref="DB22:DC22"/>
    <mergeCell ref="DD22:DE22"/>
    <mergeCell ref="DF22:DG22"/>
    <mergeCell ref="DH22:DI22"/>
    <mergeCell ref="DJ22:DK22"/>
    <mergeCell ref="DL22:DM22"/>
    <mergeCell ref="DN22:DO22"/>
    <mergeCell ref="DP22:DQ22"/>
    <mergeCell ref="DR22:DS22"/>
    <mergeCell ref="DT22:DU22"/>
    <mergeCell ref="DV22:DW22"/>
    <mergeCell ref="DX22:DY22"/>
    <mergeCell ref="DZ22:EA22"/>
    <mergeCell ref="EB22:EC22"/>
    <mergeCell ref="ED22:EE22"/>
    <mergeCell ref="EF22:EG22"/>
    <mergeCell ref="EH22:EI22"/>
    <mergeCell ref="EJ22:EK22"/>
    <mergeCell ref="EL22:EM22"/>
    <mergeCell ref="EN22:EO22"/>
    <mergeCell ref="EP22:EQ22"/>
    <mergeCell ref="CA23:CE23"/>
    <mergeCell ref="CF23:CG23"/>
    <mergeCell ref="CH23:CI23"/>
    <mergeCell ref="CJ23:CK23"/>
    <mergeCell ref="CL23:CM23"/>
    <mergeCell ref="CN23:CO23"/>
    <mergeCell ref="CP23:CQ23"/>
    <mergeCell ref="CR23:CS23"/>
    <mergeCell ref="CT23:CU23"/>
    <mergeCell ref="CV23:CW23"/>
    <mergeCell ref="CX23:CY23"/>
    <mergeCell ref="CZ23:DA23"/>
    <mergeCell ref="DB23:DC23"/>
    <mergeCell ref="DD23:DE23"/>
    <mergeCell ref="DF23:DG23"/>
    <mergeCell ref="DH23:DI23"/>
    <mergeCell ref="DJ23:DK23"/>
    <mergeCell ref="DL23:DM23"/>
    <mergeCell ref="DN23:DO23"/>
    <mergeCell ref="DP23:DQ23"/>
    <mergeCell ref="DR23:DS23"/>
    <mergeCell ref="DT23:DU23"/>
    <mergeCell ref="DV23:DW23"/>
    <mergeCell ref="DX23:DY23"/>
    <mergeCell ref="DZ23:EA23"/>
    <mergeCell ref="EB23:EC23"/>
    <mergeCell ref="ED23:EE23"/>
    <mergeCell ref="EF23:ES23"/>
    <mergeCell ref="BZ24:ES24"/>
    <mergeCell ref="BZ25:ES25"/>
    <mergeCell ref="BZ26:CE26"/>
    <mergeCell ref="CF26:EG26"/>
    <mergeCell ref="EH26:EK26"/>
    <mergeCell ref="EL26:ES26"/>
    <mergeCell ref="BZ27:BZ28"/>
    <mergeCell ref="CA27:CI28"/>
    <mergeCell ref="DT27:EE27"/>
    <mergeCell ref="ER27:ES28"/>
    <mergeCell ref="DT28:DW28"/>
    <mergeCell ref="DX28:EA28"/>
    <mergeCell ref="EB28:EE28"/>
    <mergeCell ref="CJ27:CU28"/>
    <mergeCell ref="CV27:DG28"/>
    <mergeCell ref="DH27:DS28"/>
    <mergeCell ref="CA29:CI29"/>
    <mergeCell ref="CJ29:CM29"/>
    <mergeCell ref="CN29:CQ29"/>
    <mergeCell ref="CR29:CU29"/>
    <mergeCell ref="CV29:CY29"/>
    <mergeCell ref="CZ29:DC29"/>
    <mergeCell ref="DD29:DG29"/>
    <mergeCell ref="DH29:DK29"/>
    <mergeCell ref="DL29:DO29"/>
    <mergeCell ref="DP29:DS29"/>
    <mergeCell ref="DT29:DW29"/>
    <mergeCell ref="DX29:EA29"/>
    <mergeCell ref="EB29:EE29"/>
    <mergeCell ref="EF29:EI29"/>
    <mergeCell ref="EJ29:EM29"/>
    <mergeCell ref="EN29:EQ29"/>
    <mergeCell ref="ER29:ES29"/>
    <mergeCell ref="EF27:EQ28"/>
    <mergeCell ref="CA30:CI30"/>
    <mergeCell ref="DT30:DW30"/>
    <mergeCell ref="DX30:EA30"/>
    <mergeCell ref="EB30:EE30"/>
    <mergeCell ref="ER30:ES30"/>
    <mergeCell ref="CA31:CI31"/>
    <mergeCell ref="DT31:DW31"/>
    <mergeCell ref="DX31:EA31"/>
    <mergeCell ref="EB31:EE31"/>
    <mergeCell ref="ER31:ES31"/>
    <mergeCell ref="CA32:CI32"/>
    <mergeCell ref="DT32:DW32"/>
    <mergeCell ref="DX32:EA32"/>
    <mergeCell ref="EB32:EE32"/>
    <mergeCell ref="ER32:ES32"/>
    <mergeCell ref="CA33:CI33"/>
    <mergeCell ref="DT33:DW33"/>
    <mergeCell ref="DX33:EA33"/>
    <mergeCell ref="EB33:EE33"/>
    <mergeCell ref="ER33:ES33"/>
    <mergeCell ref="CA34:CI34"/>
    <mergeCell ref="DT34:DW34"/>
    <mergeCell ref="DX34:EA34"/>
    <mergeCell ref="EB34:EE34"/>
    <mergeCell ref="ER34:ES34"/>
    <mergeCell ref="CA35:CI35"/>
    <mergeCell ref="DT35:DW35"/>
    <mergeCell ref="DX35:EA35"/>
    <mergeCell ref="EB35:EE35"/>
    <mergeCell ref="ER35:ES35"/>
    <mergeCell ref="CA36:CI36"/>
    <mergeCell ref="DT36:DW36"/>
    <mergeCell ref="DX36:EA36"/>
    <mergeCell ref="EB36:EE36"/>
    <mergeCell ref="ER36:ES36"/>
    <mergeCell ref="EF36:EQ36"/>
    <mergeCell ref="CA37:CI37"/>
    <mergeCell ref="DT37:DW37"/>
    <mergeCell ref="DX37:EA37"/>
    <mergeCell ref="EB37:EE37"/>
    <mergeCell ref="ER37:ES37"/>
    <mergeCell ref="CJ37:CU37"/>
    <mergeCell ref="CV37:DG37"/>
    <mergeCell ref="DH37:DS37"/>
    <mergeCell ref="EF37:EQ37"/>
    <mergeCell ref="CA38:CI38"/>
    <mergeCell ref="DT38:DW38"/>
    <mergeCell ref="DX38:EA38"/>
    <mergeCell ref="EB38:EE38"/>
    <mergeCell ref="ER38:ES38"/>
    <mergeCell ref="CJ38:CU38"/>
    <mergeCell ref="CV38:DG38"/>
    <mergeCell ref="DH38:DS38"/>
    <mergeCell ref="EF38:EQ38"/>
    <mergeCell ref="CA39:CI39"/>
    <mergeCell ref="DT39:DW39"/>
    <mergeCell ref="DX39:EA39"/>
    <mergeCell ref="EB39:EE39"/>
    <mergeCell ref="ER39:ES39"/>
    <mergeCell ref="CJ39:CU39"/>
    <mergeCell ref="CV39:DG39"/>
    <mergeCell ref="DH39:DS39"/>
    <mergeCell ref="EF39:EQ39"/>
    <mergeCell ref="BZ40:CI40"/>
    <mergeCell ref="DT40:DW40"/>
    <mergeCell ref="DX40:EA40"/>
    <mergeCell ref="EB40:EE40"/>
    <mergeCell ref="ER40:ES40"/>
    <mergeCell ref="CJ40:CU40"/>
    <mergeCell ref="CV40:DG40"/>
    <mergeCell ref="DH40:DS40"/>
    <mergeCell ref="EF40:EQ40"/>
    <mergeCell ref="BZ41:ES41"/>
    <mergeCell ref="CA42:CE42"/>
    <mergeCell ref="CF42:CG42"/>
    <mergeCell ref="CH42:CI42"/>
    <mergeCell ref="CJ42:CK42"/>
    <mergeCell ref="CL42:CM42"/>
    <mergeCell ref="CN42:CO42"/>
    <mergeCell ref="CP42:CQ42"/>
    <mergeCell ref="CR42:CS42"/>
    <mergeCell ref="CT42:CU42"/>
    <mergeCell ref="CV42:CW42"/>
    <mergeCell ref="CX42:CY42"/>
    <mergeCell ref="CZ42:DA42"/>
    <mergeCell ref="DB42:DC42"/>
    <mergeCell ref="DD42:DE42"/>
    <mergeCell ref="DF42:DG42"/>
    <mergeCell ref="DH42:DI42"/>
    <mergeCell ref="DJ42:DK42"/>
    <mergeCell ref="DL42:DM42"/>
    <mergeCell ref="DN42:DO42"/>
    <mergeCell ref="DP42:DQ42"/>
    <mergeCell ref="DR42:DS42"/>
    <mergeCell ref="DT42:DU42"/>
    <mergeCell ref="DV42:DW42"/>
    <mergeCell ref="DX42:DY42"/>
    <mergeCell ref="DZ42:EA42"/>
    <mergeCell ref="EB42:EC42"/>
    <mergeCell ref="ED42:EE42"/>
    <mergeCell ref="EF42:EG42"/>
    <mergeCell ref="EH42:EI42"/>
    <mergeCell ref="EJ42:EK42"/>
    <mergeCell ref="EL42:EM42"/>
    <mergeCell ref="EN42:EO42"/>
    <mergeCell ref="EP42:EQ42"/>
    <mergeCell ref="CA43:CE43"/>
    <mergeCell ref="CF43:CG43"/>
    <mergeCell ref="CH43:CI43"/>
    <mergeCell ref="CJ43:CK43"/>
    <mergeCell ref="CL43:CM43"/>
    <mergeCell ref="CN43:CO43"/>
    <mergeCell ref="CP43:CQ43"/>
    <mergeCell ref="CR43:CS43"/>
    <mergeCell ref="CT43:CU43"/>
    <mergeCell ref="CV43:CW43"/>
    <mergeCell ref="CX43:CY43"/>
    <mergeCell ref="CZ43:DA43"/>
    <mergeCell ref="DB43:DC43"/>
    <mergeCell ref="DD43:DE43"/>
    <mergeCell ref="DF43:DG43"/>
    <mergeCell ref="DH43:DI43"/>
    <mergeCell ref="DJ43:DK43"/>
    <mergeCell ref="DL43:DM43"/>
    <mergeCell ref="DN43:DO43"/>
    <mergeCell ref="DP43:DQ43"/>
    <mergeCell ref="DR43:DS43"/>
    <mergeCell ref="DT43:DU43"/>
    <mergeCell ref="DV43:DW43"/>
    <mergeCell ref="DX43:DY43"/>
    <mergeCell ref="DZ43:EA43"/>
    <mergeCell ref="EB43:EC43"/>
    <mergeCell ref="ED43:EE43"/>
    <mergeCell ref="EF43:ES43"/>
    <mergeCell ref="BZ44:ES44"/>
    <mergeCell ref="BZ45:ES45"/>
    <mergeCell ref="BZ46:CE46"/>
    <mergeCell ref="CF46:EG46"/>
    <mergeCell ref="EH46:EK46"/>
    <mergeCell ref="EL46:ES46"/>
    <mergeCell ref="BZ47:BZ49"/>
    <mergeCell ref="CA47:CE49"/>
    <mergeCell ref="CF47:CK47"/>
    <mergeCell ref="CL47:DI47"/>
    <mergeCell ref="DJ47:DR48"/>
    <mergeCell ref="DS47:DX48"/>
    <mergeCell ref="DY47:EE49"/>
    <mergeCell ref="EF47:EH49"/>
    <mergeCell ref="EI47:EK49"/>
    <mergeCell ref="EL47:EN49"/>
    <mergeCell ref="EO47:EQ49"/>
    <mergeCell ref="ER47:ES49"/>
    <mergeCell ref="CF48:CH49"/>
    <mergeCell ref="CI48:CK49"/>
    <mergeCell ref="CL48:CQ48"/>
    <mergeCell ref="CR48:CW48"/>
    <mergeCell ref="CX48:DC48"/>
    <mergeCell ref="DD48:DI48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DJ49:DL49"/>
    <mergeCell ref="DM49:DO49"/>
    <mergeCell ref="DP49:DR49"/>
    <mergeCell ref="DS49:DU49"/>
    <mergeCell ref="DV49:DX49"/>
    <mergeCell ref="CA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DJ50:DL50"/>
    <mergeCell ref="DM50:DO50"/>
    <mergeCell ref="DP50:DR50"/>
    <mergeCell ref="DS50:DU50"/>
    <mergeCell ref="DV50:DX50"/>
    <mergeCell ref="ER50:ES50"/>
    <mergeCell ref="CA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DM51:DO51"/>
    <mergeCell ref="DP51:DR51"/>
    <mergeCell ref="DS51:DU51"/>
    <mergeCell ref="DV51:DX51"/>
    <mergeCell ref="DY51:EE51"/>
    <mergeCell ref="EF51:EH51"/>
    <mergeCell ref="EI51:EK51"/>
    <mergeCell ref="EL51:EN51"/>
    <mergeCell ref="EO51:EQ51"/>
    <mergeCell ref="ER51:ES51"/>
    <mergeCell ref="DD52:DF52"/>
    <mergeCell ref="DG52:DI52"/>
    <mergeCell ref="DJ52:DL52"/>
    <mergeCell ref="DM52:DO52"/>
    <mergeCell ref="DP52:DR52"/>
    <mergeCell ref="DS52:DU52"/>
    <mergeCell ref="DV52:DX52"/>
    <mergeCell ref="DY52:EE52"/>
    <mergeCell ref="DY50:EE50"/>
    <mergeCell ref="EF50:EH50"/>
    <mergeCell ref="EI50:EK50"/>
    <mergeCell ref="EL50:EN50"/>
    <mergeCell ref="EO50:EQ50"/>
    <mergeCell ref="EF52:EH52"/>
    <mergeCell ref="EI52:EK52"/>
    <mergeCell ref="EL52:EN52"/>
    <mergeCell ref="EO52:EQ52"/>
    <mergeCell ref="ER52:ES52"/>
    <mergeCell ref="CA53:CE53"/>
    <mergeCell ref="CF53:CH53"/>
    <mergeCell ref="CI53:CK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J53:DL53"/>
    <mergeCell ref="DM53:DO53"/>
    <mergeCell ref="DP53:DR53"/>
    <mergeCell ref="DS53:DU53"/>
    <mergeCell ref="DV53:DX53"/>
    <mergeCell ref="DY53:EE53"/>
    <mergeCell ref="EF53:EH53"/>
    <mergeCell ref="EI53:EK53"/>
    <mergeCell ref="EL53:EN53"/>
    <mergeCell ref="EO53:EQ53"/>
    <mergeCell ref="ER53:ES53"/>
    <mergeCell ref="CA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CA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DP54:DR54"/>
    <mergeCell ref="DS54:DU54"/>
    <mergeCell ref="DV54:DX54"/>
    <mergeCell ref="DY54:EE54"/>
    <mergeCell ref="EF54:EH54"/>
    <mergeCell ref="EI54:EK54"/>
    <mergeCell ref="EL54:EN54"/>
    <mergeCell ref="EO54:EQ54"/>
    <mergeCell ref="ER54:ES54"/>
    <mergeCell ref="EF55:EH55"/>
    <mergeCell ref="EI55:EK55"/>
    <mergeCell ref="EL55:EN55"/>
    <mergeCell ref="EO55:EQ55"/>
    <mergeCell ref="ER55:ES55"/>
    <mergeCell ref="EF56:EH56"/>
    <mergeCell ref="EI56:EK56"/>
    <mergeCell ref="EL56:EN56"/>
    <mergeCell ref="EO56:EQ56"/>
    <mergeCell ref="ER56:ES56"/>
    <mergeCell ref="CA55:CE55"/>
    <mergeCell ref="CF55:CH55"/>
    <mergeCell ref="CI55:CK55"/>
    <mergeCell ref="CL55:CN55"/>
    <mergeCell ref="CO55:CQ55"/>
    <mergeCell ref="CR55:CT55"/>
    <mergeCell ref="CU55:CW55"/>
    <mergeCell ref="CX55:CZ55"/>
    <mergeCell ref="DA55:DC55"/>
    <mergeCell ref="DD55:DF55"/>
    <mergeCell ref="DG55:DI55"/>
    <mergeCell ref="DJ55:DL55"/>
    <mergeCell ref="DM55:DO55"/>
    <mergeCell ref="DP55:DR55"/>
    <mergeCell ref="DS55:DU55"/>
    <mergeCell ref="DV55:DX55"/>
    <mergeCell ref="DY55:EE55"/>
    <mergeCell ref="CR57:CT57"/>
    <mergeCell ref="CU57:CW57"/>
    <mergeCell ref="CX57:CZ57"/>
    <mergeCell ref="DA57:DC57"/>
    <mergeCell ref="DD57:DF57"/>
    <mergeCell ref="DG57:DI57"/>
    <mergeCell ref="DJ57:DL57"/>
    <mergeCell ref="DM57:DO57"/>
    <mergeCell ref="DP57:DR57"/>
    <mergeCell ref="DS57:DU57"/>
    <mergeCell ref="DV57:DX57"/>
    <mergeCell ref="DY57:EE57"/>
    <mergeCell ref="CR56:CT56"/>
    <mergeCell ref="CU56:CW56"/>
    <mergeCell ref="CX56:CZ56"/>
    <mergeCell ref="DA56:DC56"/>
    <mergeCell ref="DD56:DF56"/>
    <mergeCell ref="DG56:DI56"/>
    <mergeCell ref="DJ56:DL56"/>
    <mergeCell ref="DM56:DO56"/>
    <mergeCell ref="DP56:DR56"/>
    <mergeCell ref="DS56:DU56"/>
    <mergeCell ref="DV56:DX56"/>
    <mergeCell ref="DY56:EE56"/>
    <mergeCell ref="EF57:EH57"/>
    <mergeCell ref="EI57:EK57"/>
    <mergeCell ref="EL57:EN57"/>
    <mergeCell ref="EO57:EQ57"/>
    <mergeCell ref="ER57:ES57"/>
    <mergeCell ref="CA56:CE56"/>
    <mergeCell ref="CF56:CH56"/>
    <mergeCell ref="CI56:CK56"/>
    <mergeCell ref="CL56:CN56"/>
    <mergeCell ref="CO56:CQ56"/>
    <mergeCell ref="CA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J58:DL58"/>
    <mergeCell ref="DM58:DO58"/>
    <mergeCell ref="DP58:DR58"/>
    <mergeCell ref="DS58:DU58"/>
    <mergeCell ref="DV58:DX58"/>
    <mergeCell ref="DY58:EE58"/>
    <mergeCell ref="CA57:CE57"/>
    <mergeCell ref="CF57:CH57"/>
    <mergeCell ref="CI57:CK57"/>
    <mergeCell ref="CL57:CN57"/>
    <mergeCell ref="CO57:CQ57"/>
    <mergeCell ref="CA59:CE59"/>
    <mergeCell ref="CF59:CH59"/>
    <mergeCell ref="CI59:CK59"/>
    <mergeCell ref="CL59:CN59"/>
    <mergeCell ref="CO59:CQ59"/>
    <mergeCell ref="CR59:CT59"/>
    <mergeCell ref="CU59:CW59"/>
    <mergeCell ref="CX59:CZ59"/>
    <mergeCell ref="DA59:DC59"/>
    <mergeCell ref="DD59:DF59"/>
    <mergeCell ref="DG59:DI59"/>
    <mergeCell ref="DJ59:DL59"/>
    <mergeCell ref="DM59:DO59"/>
    <mergeCell ref="DP59:DR59"/>
    <mergeCell ref="DS59:DU59"/>
    <mergeCell ref="DV59:DX59"/>
    <mergeCell ref="DY59:EE59"/>
    <mergeCell ref="CR60:CT60"/>
    <mergeCell ref="CU60:CW60"/>
    <mergeCell ref="CX60:CZ60"/>
    <mergeCell ref="DA60:DC60"/>
    <mergeCell ref="DD60:DF60"/>
    <mergeCell ref="DG60:DI60"/>
    <mergeCell ref="DJ60:DL60"/>
    <mergeCell ref="DM60:DO60"/>
    <mergeCell ref="DP60:DR60"/>
    <mergeCell ref="DS60:DU60"/>
    <mergeCell ref="DV60:DX60"/>
    <mergeCell ref="DY60:EE60"/>
    <mergeCell ref="EF58:EH58"/>
    <mergeCell ref="EI58:EK58"/>
    <mergeCell ref="EL58:EN58"/>
    <mergeCell ref="EO58:EQ58"/>
    <mergeCell ref="ER58:ES58"/>
    <mergeCell ref="EF59:EH59"/>
    <mergeCell ref="EI59:EK59"/>
    <mergeCell ref="EL59:EN59"/>
    <mergeCell ref="EO59:EQ59"/>
    <mergeCell ref="ER59:ES59"/>
    <mergeCell ref="EF60:EH60"/>
    <mergeCell ref="EI60:EK60"/>
    <mergeCell ref="EL60:EN60"/>
    <mergeCell ref="EO60:EQ60"/>
    <mergeCell ref="ER60:ES60"/>
    <mergeCell ref="BZ61:CE61"/>
    <mergeCell ref="CF61:CH61"/>
    <mergeCell ref="CI61:CK61"/>
    <mergeCell ref="CL61:CN61"/>
    <mergeCell ref="CO61:CQ61"/>
    <mergeCell ref="CR61:CT61"/>
    <mergeCell ref="CU61:CW61"/>
    <mergeCell ref="CX61:CZ61"/>
    <mergeCell ref="DA61:DC61"/>
    <mergeCell ref="DD61:DF61"/>
    <mergeCell ref="DG61:DI61"/>
    <mergeCell ref="DJ61:DL61"/>
    <mergeCell ref="DM61:DO61"/>
    <mergeCell ref="DP61:DR61"/>
    <mergeCell ref="DS61:DU61"/>
    <mergeCell ref="DV61:DX61"/>
    <mergeCell ref="DY61:EE61"/>
    <mergeCell ref="EF61:EH61"/>
    <mergeCell ref="EI61:EK61"/>
    <mergeCell ref="EL61:EN61"/>
    <mergeCell ref="EO61:EQ61"/>
    <mergeCell ref="ER61:ES61"/>
    <mergeCell ref="CA60:CE60"/>
    <mergeCell ref="CF60:CH60"/>
    <mergeCell ref="CI60:CK60"/>
    <mergeCell ref="CL60:CN60"/>
    <mergeCell ref="CO60:CQ60"/>
    <mergeCell ref="BZ62:ES62"/>
    <mergeCell ref="CA63:CE63"/>
    <mergeCell ref="CF63:CG63"/>
    <mergeCell ref="CH63:CI63"/>
    <mergeCell ref="CJ63:CK63"/>
    <mergeCell ref="CL63:CM63"/>
    <mergeCell ref="CN63:CO63"/>
    <mergeCell ref="CP63:CQ63"/>
    <mergeCell ref="CR63:CS63"/>
    <mergeCell ref="CT63:CU63"/>
    <mergeCell ref="CV63:CW63"/>
    <mergeCell ref="CX63:CY63"/>
    <mergeCell ref="CZ63:DA63"/>
    <mergeCell ref="DB63:DC63"/>
    <mergeCell ref="DD63:DE63"/>
    <mergeCell ref="DF63:DG63"/>
    <mergeCell ref="DH63:DI63"/>
    <mergeCell ref="DJ63:DK63"/>
    <mergeCell ref="DL63:DM63"/>
    <mergeCell ref="DN63:DO63"/>
    <mergeCell ref="DP63:DQ63"/>
    <mergeCell ref="DR63:DS63"/>
    <mergeCell ref="DT63:DU63"/>
    <mergeCell ref="DV63:DW63"/>
    <mergeCell ref="DX63:DY63"/>
    <mergeCell ref="DZ63:EA63"/>
    <mergeCell ref="EB63:EC63"/>
    <mergeCell ref="ED63:EE63"/>
    <mergeCell ref="EF63:EG63"/>
    <mergeCell ref="EH63:EI63"/>
    <mergeCell ref="EJ63:EK63"/>
    <mergeCell ref="EL63:EM63"/>
    <mergeCell ref="EN63:EO63"/>
    <mergeCell ref="EP63:EQ63"/>
    <mergeCell ref="CA64:CE64"/>
    <mergeCell ref="CF64:CG64"/>
    <mergeCell ref="CH64:CI64"/>
    <mergeCell ref="CJ64:CK64"/>
    <mergeCell ref="CL64:CM64"/>
    <mergeCell ref="CN64:CO64"/>
    <mergeCell ref="CP64:CQ64"/>
    <mergeCell ref="CR64:CS64"/>
    <mergeCell ref="CT64:CU64"/>
    <mergeCell ref="CV64:CW64"/>
    <mergeCell ref="CX64:CY64"/>
    <mergeCell ref="CZ64:DA64"/>
    <mergeCell ref="DB64:DC64"/>
    <mergeCell ref="DD64:DE64"/>
    <mergeCell ref="DF64:DG64"/>
    <mergeCell ref="DH64:DI64"/>
    <mergeCell ref="DJ64:DK64"/>
    <mergeCell ref="DL64:DM64"/>
    <mergeCell ref="DN64:DO64"/>
    <mergeCell ref="DP64:DQ64"/>
    <mergeCell ref="DR64:DS64"/>
    <mergeCell ref="DT64:DU64"/>
    <mergeCell ref="DV64:DW64"/>
    <mergeCell ref="DX64:DY64"/>
    <mergeCell ref="DZ64:EA64"/>
    <mergeCell ref="EB64:EC64"/>
    <mergeCell ref="ED64:EE64"/>
    <mergeCell ref="EF64:ES64"/>
    <mergeCell ref="BZ65:ES65"/>
    <mergeCell ref="BZ66:ES66"/>
    <mergeCell ref="BZ67:CE67"/>
    <mergeCell ref="CF67:EG67"/>
    <mergeCell ref="EH67:EK67"/>
    <mergeCell ref="EL67:ES67"/>
    <mergeCell ref="BZ68:CC70"/>
    <mergeCell ref="CD68:CS68"/>
    <mergeCell ref="CT68:DK68"/>
    <mergeCell ref="DL68:EC68"/>
    <mergeCell ref="ED68:ES68"/>
    <mergeCell ref="CD69:CI69"/>
    <mergeCell ref="CJ69:CQ69"/>
    <mergeCell ref="CR69:CS70"/>
    <mergeCell ref="CT69:DA69"/>
    <mergeCell ref="DB69:DI69"/>
    <mergeCell ref="DJ69:DK70"/>
    <mergeCell ref="DL69:DS69"/>
    <mergeCell ref="DT69:EA69"/>
    <mergeCell ref="EB69:EC70"/>
    <mergeCell ref="ED69:EK69"/>
    <mergeCell ref="EL69:ER69"/>
    <mergeCell ref="ES69:ES70"/>
    <mergeCell ref="CF70:CG70"/>
    <mergeCell ref="CH70:CI70"/>
    <mergeCell ref="CJ70:CK70"/>
    <mergeCell ref="CL70:CM70"/>
    <mergeCell ref="CN70:CO70"/>
    <mergeCell ref="CP70:CQ70"/>
    <mergeCell ref="CT70:CU70"/>
    <mergeCell ref="CV70:CW70"/>
    <mergeCell ref="CX70:CY70"/>
    <mergeCell ref="CZ70:DA70"/>
    <mergeCell ref="DB70:DC70"/>
    <mergeCell ref="DD70:DE70"/>
    <mergeCell ref="DF70:DG70"/>
    <mergeCell ref="DH70:DI70"/>
    <mergeCell ref="DL70:DM70"/>
    <mergeCell ref="DN70:DO70"/>
    <mergeCell ref="DP70:DQ70"/>
    <mergeCell ref="DR70:DS70"/>
    <mergeCell ref="DT70:DU70"/>
    <mergeCell ref="DV70:DW70"/>
    <mergeCell ref="DX70:DY70"/>
    <mergeCell ref="DZ70:EA70"/>
    <mergeCell ref="ED70:EE70"/>
    <mergeCell ref="EF70:EG70"/>
    <mergeCell ref="EH70:EI70"/>
    <mergeCell ref="EJ70:EK70"/>
    <mergeCell ref="EL70:EM70"/>
    <mergeCell ref="EN70:EO70"/>
    <mergeCell ref="EP70:EQ70"/>
    <mergeCell ref="BZ71:CC71"/>
    <mergeCell ref="CF71:CG71"/>
    <mergeCell ref="CH71:CI71"/>
    <mergeCell ref="CJ71:CK71"/>
    <mergeCell ref="CL71:CM71"/>
    <mergeCell ref="CN71:CO71"/>
    <mergeCell ref="CP71:CQ71"/>
    <mergeCell ref="CR71:CS71"/>
    <mergeCell ref="CT71:CU71"/>
    <mergeCell ref="CV71:CW71"/>
    <mergeCell ref="CX71:CY71"/>
    <mergeCell ref="CZ71:DA71"/>
    <mergeCell ref="DB71:DC71"/>
    <mergeCell ref="DD71:DE71"/>
    <mergeCell ref="DF71:DG71"/>
    <mergeCell ref="DH71:DI71"/>
    <mergeCell ref="DJ71:DK71"/>
    <mergeCell ref="DL71:DM71"/>
    <mergeCell ref="DN71:DO71"/>
    <mergeCell ref="DP71:DQ71"/>
    <mergeCell ref="DR71:DS71"/>
    <mergeCell ref="DT71:DU71"/>
    <mergeCell ref="DV71:DW71"/>
    <mergeCell ref="DX71:DY71"/>
    <mergeCell ref="DZ71:EA71"/>
    <mergeCell ref="EB71:EC71"/>
    <mergeCell ref="ED71:EE71"/>
    <mergeCell ref="EF71:EG71"/>
    <mergeCell ref="EH71:EI71"/>
    <mergeCell ref="EJ71:EK71"/>
    <mergeCell ref="EL71:EM71"/>
    <mergeCell ref="EN71:EO71"/>
    <mergeCell ref="EP71:EQ71"/>
    <mergeCell ref="BZ72:CC72"/>
    <mergeCell ref="CF72:CG72"/>
    <mergeCell ref="CH72:CI72"/>
    <mergeCell ref="CJ72:CK72"/>
    <mergeCell ref="CL72:CM72"/>
    <mergeCell ref="CN72:CO72"/>
    <mergeCell ref="CP72:CQ72"/>
    <mergeCell ref="CR72:CS72"/>
    <mergeCell ref="CT72:CU72"/>
    <mergeCell ref="CV72:CW72"/>
    <mergeCell ref="CX72:CY72"/>
    <mergeCell ref="CZ72:DA72"/>
    <mergeCell ref="DB72:DC72"/>
    <mergeCell ref="DD72:DE72"/>
    <mergeCell ref="DF72:DG72"/>
    <mergeCell ref="DH72:DI72"/>
    <mergeCell ref="DJ72:DK72"/>
    <mergeCell ref="DL72:DM72"/>
    <mergeCell ref="DN72:DO72"/>
    <mergeCell ref="DP72:DQ72"/>
    <mergeCell ref="DR72:DS72"/>
    <mergeCell ref="DT72:DU72"/>
    <mergeCell ref="DV72:DW72"/>
    <mergeCell ref="DX72:DY72"/>
    <mergeCell ref="DZ72:EA72"/>
    <mergeCell ref="EB72:EC72"/>
    <mergeCell ref="ED72:EE72"/>
    <mergeCell ref="EF72:EG72"/>
    <mergeCell ref="EH72:EI72"/>
    <mergeCell ref="EJ72:EK72"/>
    <mergeCell ref="EL72:EM72"/>
    <mergeCell ref="EN72:EO72"/>
    <mergeCell ref="EP72:EQ72"/>
    <mergeCell ref="BZ73:CC73"/>
    <mergeCell ref="CF73:CG73"/>
    <mergeCell ref="CH73:CI73"/>
    <mergeCell ref="CJ73:CK73"/>
    <mergeCell ref="CL73:CM73"/>
    <mergeCell ref="CN73:CO73"/>
    <mergeCell ref="CP73:CQ73"/>
    <mergeCell ref="CR73:CS73"/>
    <mergeCell ref="CT73:CU73"/>
    <mergeCell ref="CV73:CW73"/>
    <mergeCell ref="CX73:CY73"/>
    <mergeCell ref="CZ73:DA73"/>
    <mergeCell ref="DB73:DC73"/>
    <mergeCell ref="DD73:DE73"/>
    <mergeCell ref="DF73:DG73"/>
    <mergeCell ref="DH73:DI73"/>
    <mergeCell ref="DJ73:DK73"/>
    <mergeCell ref="DL73:DM73"/>
    <mergeCell ref="DN73:DO73"/>
    <mergeCell ref="DP73:DQ73"/>
    <mergeCell ref="DR73:DS73"/>
    <mergeCell ref="DT73:DU73"/>
    <mergeCell ref="DV73:DW73"/>
    <mergeCell ref="DX73:DY73"/>
    <mergeCell ref="DZ73:EA73"/>
    <mergeCell ref="EB73:EC73"/>
    <mergeCell ref="ED73:EE73"/>
    <mergeCell ref="EF73:EG73"/>
    <mergeCell ref="EH73:EI73"/>
    <mergeCell ref="EJ73:EK73"/>
    <mergeCell ref="EL73:EM73"/>
    <mergeCell ref="EN73:EO73"/>
    <mergeCell ref="EP73:EQ73"/>
    <mergeCell ref="BZ74:CC74"/>
    <mergeCell ref="CF74:CG74"/>
    <mergeCell ref="CH74:CI74"/>
    <mergeCell ref="CJ74:CK74"/>
    <mergeCell ref="CL74:CM74"/>
    <mergeCell ref="CN74:CO74"/>
    <mergeCell ref="CP74:CQ74"/>
    <mergeCell ref="CR74:CS74"/>
    <mergeCell ref="CT74:CU74"/>
    <mergeCell ref="CV74:CW74"/>
    <mergeCell ref="CX74:CY74"/>
    <mergeCell ref="CZ74:DA74"/>
    <mergeCell ref="DB74:DC74"/>
    <mergeCell ref="DD74:DE74"/>
    <mergeCell ref="DF74:DG74"/>
    <mergeCell ref="DH74:DI74"/>
    <mergeCell ref="DJ74:DK74"/>
    <mergeCell ref="DL74:DM74"/>
    <mergeCell ref="DN74:DO74"/>
    <mergeCell ref="DP74:DQ74"/>
    <mergeCell ref="DR74:DS74"/>
    <mergeCell ref="DT74:DU74"/>
    <mergeCell ref="DV74:DW74"/>
    <mergeCell ref="DX74:DY74"/>
    <mergeCell ref="DZ74:EA74"/>
    <mergeCell ref="EB74:EC74"/>
    <mergeCell ref="ED74:EE74"/>
    <mergeCell ref="EF74:EG74"/>
    <mergeCell ref="EH74:EI74"/>
    <mergeCell ref="EJ74:EK74"/>
    <mergeCell ref="EL74:EM74"/>
    <mergeCell ref="EN74:EO74"/>
    <mergeCell ref="EP74:EQ74"/>
    <mergeCell ref="BZ75:CC75"/>
    <mergeCell ref="CF75:CG75"/>
    <mergeCell ref="CH75:CI75"/>
    <mergeCell ref="CJ75:CK75"/>
    <mergeCell ref="CL75:CM75"/>
    <mergeCell ref="CN75:CO75"/>
    <mergeCell ref="CP75:CQ75"/>
    <mergeCell ref="CR75:CS75"/>
    <mergeCell ref="CT75:CU75"/>
    <mergeCell ref="CV75:CW75"/>
    <mergeCell ref="CX75:CY75"/>
    <mergeCell ref="CZ75:DA75"/>
    <mergeCell ref="DB75:DC75"/>
    <mergeCell ref="DD75:DE75"/>
    <mergeCell ref="DF75:DG75"/>
    <mergeCell ref="DH75:DI75"/>
    <mergeCell ref="DJ75:DK75"/>
    <mergeCell ref="DL75:DM75"/>
    <mergeCell ref="DN75:DO75"/>
    <mergeCell ref="DP75:DQ75"/>
    <mergeCell ref="DR75:DS75"/>
    <mergeCell ref="DT75:DU75"/>
    <mergeCell ref="DV75:DW75"/>
    <mergeCell ref="DX75:DY75"/>
    <mergeCell ref="DZ75:EA75"/>
    <mergeCell ref="EB75:EC75"/>
    <mergeCell ref="ED75:EE75"/>
    <mergeCell ref="EF75:EG75"/>
    <mergeCell ref="EH75:EI75"/>
    <mergeCell ref="EJ75:EK75"/>
    <mergeCell ref="EL75:EM75"/>
    <mergeCell ref="EN75:EO75"/>
    <mergeCell ref="EP75:EQ75"/>
    <mergeCell ref="BZ76:CC76"/>
    <mergeCell ref="CF76:CG76"/>
    <mergeCell ref="CH76:CI76"/>
    <mergeCell ref="CJ76:CK76"/>
    <mergeCell ref="CL76:CM76"/>
    <mergeCell ref="CN76:CO76"/>
    <mergeCell ref="CP76:CQ76"/>
    <mergeCell ref="CR76:CS76"/>
    <mergeCell ref="CT76:CU76"/>
    <mergeCell ref="CV76:CW76"/>
    <mergeCell ref="CX76:CY76"/>
    <mergeCell ref="CZ76:DA76"/>
    <mergeCell ref="DB76:DC76"/>
    <mergeCell ref="DD76:DE76"/>
    <mergeCell ref="DF76:DG76"/>
    <mergeCell ref="DH76:DI76"/>
    <mergeCell ref="DJ76:DK76"/>
    <mergeCell ref="DL76:DM76"/>
    <mergeCell ref="DN76:DO76"/>
    <mergeCell ref="DP76:DQ76"/>
    <mergeCell ref="DR76:DS76"/>
    <mergeCell ref="DT76:DU76"/>
    <mergeCell ref="DV76:DW76"/>
    <mergeCell ref="DX76:DY76"/>
    <mergeCell ref="DZ76:EA76"/>
    <mergeCell ref="EB76:EC76"/>
    <mergeCell ref="ED76:EE76"/>
    <mergeCell ref="EF76:EG76"/>
    <mergeCell ref="EH76:EI76"/>
    <mergeCell ref="EJ76:EK76"/>
    <mergeCell ref="EL76:EM76"/>
    <mergeCell ref="EN76:EO76"/>
    <mergeCell ref="EP76:EQ76"/>
    <mergeCell ref="BZ77:CC77"/>
    <mergeCell ref="CF77:CG77"/>
    <mergeCell ref="CH77:CI77"/>
    <mergeCell ref="CJ77:CK77"/>
    <mergeCell ref="CL77:CM77"/>
    <mergeCell ref="CN77:CO77"/>
    <mergeCell ref="CP77:CQ77"/>
    <mergeCell ref="CR77:CS77"/>
    <mergeCell ref="CT77:CU77"/>
    <mergeCell ref="CV77:CW77"/>
    <mergeCell ref="CX77:CY77"/>
    <mergeCell ref="CZ77:DA77"/>
    <mergeCell ref="DB77:DC77"/>
    <mergeCell ref="DD77:DE77"/>
    <mergeCell ref="DF77:DG77"/>
    <mergeCell ref="DH77:DI77"/>
    <mergeCell ref="DJ77:DK77"/>
    <mergeCell ref="DL77:DM77"/>
    <mergeCell ref="DN77:DO77"/>
    <mergeCell ref="DP77:DQ77"/>
    <mergeCell ref="DR77:DS77"/>
    <mergeCell ref="DT77:DU77"/>
    <mergeCell ref="DV77:DW77"/>
    <mergeCell ref="DX77:DY77"/>
    <mergeCell ref="DZ77:EA77"/>
    <mergeCell ref="EB77:EC77"/>
    <mergeCell ref="ED77:EE77"/>
    <mergeCell ref="EF77:EG77"/>
    <mergeCell ref="EH77:EI77"/>
    <mergeCell ref="EJ77:EK77"/>
    <mergeCell ref="EL77:EM77"/>
    <mergeCell ref="EN77:EO77"/>
    <mergeCell ref="EP77:EQ77"/>
    <mergeCell ref="BZ78:CC78"/>
    <mergeCell ref="CF78:CG78"/>
    <mergeCell ref="CH78:CI78"/>
    <mergeCell ref="CJ78:CK78"/>
    <mergeCell ref="CL78:CM78"/>
    <mergeCell ref="CN78:CO78"/>
    <mergeCell ref="CP78:CQ78"/>
    <mergeCell ref="CR78:CS78"/>
    <mergeCell ref="CT78:CU78"/>
    <mergeCell ref="CV78:CW78"/>
    <mergeCell ref="CX78:CY78"/>
    <mergeCell ref="CZ78:DA78"/>
    <mergeCell ref="DB78:DC78"/>
    <mergeCell ref="DD78:DE78"/>
    <mergeCell ref="DF78:DG78"/>
    <mergeCell ref="DH78:DI78"/>
    <mergeCell ref="DJ78:DK78"/>
    <mergeCell ref="DL78:DM78"/>
    <mergeCell ref="DN78:DO78"/>
    <mergeCell ref="DP78:DQ78"/>
    <mergeCell ref="DR78:DS78"/>
    <mergeCell ref="DT78:DU78"/>
    <mergeCell ref="DV78:DW78"/>
    <mergeCell ref="DX78:DY78"/>
    <mergeCell ref="DZ78:EA78"/>
    <mergeCell ref="EB78:EC78"/>
    <mergeCell ref="ED78:EE78"/>
    <mergeCell ref="EF78:EG78"/>
    <mergeCell ref="EH78:EI78"/>
    <mergeCell ref="EJ78:EK78"/>
    <mergeCell ref="EL78:EM78"/>
    <mergeCell ref="EN78:EO78"/>
    <mergeCell ref="EP78:EQ78"/>
    <mergeCell ref="BZ79:CC79"/>
    <mergeCell ref="CF79:CG79"/>
    <mergeCell ref="CH79:CI79"/>
    <mergeCell ref="CJ79:CK79"/>
    <mergeCell ref="CL79:CM79"/>
    <mergeCell ref="CN79:CO79"/>
    <mergeCell ref="CP79:CQ79"/>
    <mergeCell ref="CR79:CS79"/>
    <mergeCell ref="CT79:CU79"/>
    <mergeCell ref="CV79:CW79"/>
    <mergeCell ref="CX79:CY79"/>
    <mergeCell ref="CZ79:DA79"/>
    <mergeCell ref="DB79:DC79"/>
    <mergeCell ref="DD79:DE79"/>
    <mergeCell ref="DF79:DG79"/>
    <mergeCell ref="DH79:DI79"/>
    <mergeCell ref="DJ79:DK79"/>
    <mergeCell ref="DL79:DM79"/>
    <mergeCell ref="DN79:DO79"/>
    <mergeCell ref="DP79:DQ79"/>
    <mergeCell ref="DR79:DS79"/>
    <mergeCell ref="DT79:DU79"/>
    <mergeCell ref="DV79:DW79"/>
    <mergeCell ref="DX79:DY79"/>
    <mergeCell ref="DZ79:EA79"/>
    <mergeCell ref="EB79:EC79"/>
    <mergeCell ref="ED79:EE79"/>
    <mergeCell ref="EF79:EG79"/>
    <mergeCell ref="EH79:EI79"/>
    <mergeCell ref="EJ79:EK79"/>
    <mergeCell ref="EL79:EM79"/>
    <mergeCell ref="EN79:EO79"/>
    <mergeCell ref="EP79:EQ79"/>
    <mergeCell ref="BZ80:CC80"/>
    <mergeCell ref="CF80:CG80"/>
    <mergeCell ref="CH80:CI80"/>
    <mergeCell ref="CJ80:CK80"/>
    <mergeCell ref="CL80:CM80"/>
    <mergeCell ref="CN80:CO80"/>
    <mergeCell ref="CP80:CQ80"/>
    <mergeCell ref="CR80:CS80"/>
    <mergeCell ref="CT80:CU80"/>
    <mergeCell ref="CV80:CW80"/>
    <mergeCell ref="CX80:CY80"/>
    <mergeCell ref="CZ80:DA80"/>
    <mergeCell ref="DB80:DC80"/>
    <mergeCell ref="DD80:DE80"/>
    <mergeCell ref="DF80:DG80"/>
    <mergeCell ref="DH80:DI80"/>
    <mergeCell ref="DJ80:DK80"/>
    <mergeCell ref="DL80:DM80"/>
    <mergeCell ref="DN80:DO80"/>
    <mergeCell ref="DP80:DQ80"/>
    <mergeCell ref="DR80:DS80"/>
    <mergeCell ref="DT80:DU80"/>
    <mergeCell ref="DV80:DW80"/>
    <mergeCell ref="DX80:DY80"/>
    <mergeCell ref="DZ80:EA80"/>
    <mergeCell ref="EB80:EC80"/>
    <mergeCell ref="ED80:EE80"/>
    <mergeCell ref="EF80:EG80"/>
    <mergeCell ref="EH80:EI80"/>
    <mergeCell ref="EJ80:EK80"/>
    <mergeCell ref="EL80:EM80"/>
    <mergeCell ref="EN80:EO80"/>
    <mergeCell ref="EP80:EQ80"/>
    <mergeCell ref="BZ81:CC81"/>
    <mergeCell ref="CF81:CG81"/>
    <mergeCell ref="CH81:CI81"/>
    <mergeCell ref="CJ81:CK81"/>
    <mergeCell ref="CL81:CM81"/>
    <mergeCell ref="CN81:CO81"/>
    <mergeCell ref="CP81:CQ81"/>
    <mergeCell ref="CR81:CS81"/>
    <mergeCell ref="CT81:CU81"/>
    <mergeCell ref="CV81:CW81"/>
    <mergeCell ref="CX81:CY81"/>
    <mergeCell ref="CZ81:DA81"/>
    <mergeCell ref="DB81:DC81"/>
    <mergeCell ref="DD81:DE81"/>
    <mergeCell ref="DF81:DG81"/>
    <mergeCell ref="DH81:DI81"/>
    <mergeCell ref="DJ81:DK81"/>
    <mergeCell ref="DL81:DM81"/>
    <mergeCell ref="DN81:DO81"/>
    <mergeCell ref="DP81:DQ81"/>
    <mergeCell ref="DR81:DS81"/>
    <mergeCell ref="DT81:DU81"/>
    <mergeCell ref="DV81:DW81"/>
    <mergeCell ref="DX81:DY81"/>
    <mergeCell ref="DZ81:EA81"/>
    <mergeCell ref="EB81:EC81"/>
    <mergeCell ref="ED81:EE81"/>
    <mergeCell ref="EF81:EG81"/>
    <mergeCell ref="EH81:EI81"/>
    <mergeCell ref="EJ81:EK81"/>
    <mergeCell ref="EL81:EM81"/>
    <mergeCell ref="EN81:EO81"/>
    <mergeCell ref="EP81:EQ81"/>
    <mergeCell ref="BZ82:CC82"/>
    <mergeCell ref="CF82:CG82"/>
    <mergeCell ref="CH82:CI82"/>
    <mergeCell ref="CJ82:CK82"/>
    <mergeCell ref="CL82:CM82"/>
    <mergeCell ref="CN82:CO82"/>
    <mergeCell ref="CP82:CQ82"/>
    <mergeCell ref="CR82:CS82"/>
    <mergeCell ref="CT82:CU82"/>
    <mergeCell ref="CV82:CW82"/>
    <mergeCell ref="CX82:CY82"/>
    <mergeCell ref="CZ82:DA82"/>
    <mergeCell ref="DB82:DC82"/>
    <mergeCell ref="DD82:DE82"/>
    <mergeCell ref="DF82:DG82"/>
    <mergeCell ref="DH82:DI82"/>
    <mergeCell ref="DJ82:DK82"/>
    <mergeCell ref="DL82:DM82"/>
    <mergeCell ref="DN82:DO82"/>
    <mergeCell ref="DP82:DQ82"/>
    <mergeCell ref="DR82:DS82"/>
    <mergeCell ref="DT82:DU82"/>
    <mergeCell ref="DV82:DW82"/>
    <mergeCell ref="DX82:DY82"/>
    <mergeCell ref="DZ82:EA82"/>
    <mergeCell ref="EB82:EC82"/>
    <mergeCell ref="ED82:EE82"/>
    <mergeCell ref="EF82:EG82"/>
    <mergeCell ref="EH82:EI82"/>
    <mergeCell ref="EJ82:EK82"/>
    <mergeCell ref="EL82:EM82"/>
    <mergeCell ref="EN82:EO82"/>
    <mergeCell ref="EP82:EQ82"/>
    <mergeCell ref="BZ83:ES83"/>
    <mergeCell ref="CA84:CE84"/>
    <mergeCell ref="CF84:CG84"/>
    <mergeCell ref="CH84:CI84"/>
    <mergeCell ref="CJ84:CK84"/>
    <mergeCell ref="CL84:CM84"/>
    <mergeCell ref="CN84:CO84"/>
    <mergeCell ref="CP84:CQ84"/>
    <mergeCell ref="CR84:CS84"/>
    <mergeCell ref="CT84:CU84"/>
    <mergeCell ref="CV84:CW84"/>
    <mergeCell ref="CX84:CY84"/>
    <mergeCell ref="CZ84:DA84"/>
    <mergeCell ref="DB84:DC84"/>
    <mergeCell ref="DD84:DE84"/>
    <mergeCell ref="DF84:DG84"/>
    <mergeCell ref="DH84:DI84"/>
    <mergeCell ref="DJ84:DK84"/>
    <mergeCell ref="DL84:DM84"/>
    <mergeCell ref="DN84:DO84"/>
    <mergeCell ref="DP84:DQ84"/>
    <mergeCell ref="DR84:DS84"/>
    <mergeCell ref="DT84:DU84"/>
    <mergeCell ref="DV84:DW84"/>
    <mergeCell ref="DX84:DY84"/>
    <mergeCell ref="DZ84:EA84"/>
    <mergeCell ref="EB84:EC84"/>
    <mergeCell ref="ED84:EE84"/>
    <mergeCell ref="EF84:EG84"/>
    <mergeCell ref="EH84:EI84"/>
    <mergeCell ref="EJ84:EK84"/>
    <mergeCell ref="EL84:EM84"/>
    <mergeCell ref="EN84:EO84"/>
    <mergeCell ref="EP84:EQ84"/>
    <mergeCell ref="DL85:DM85"/>
    <mergeCell ref="DN85:DO85"/>
    <mergeCell ref="DP85:DQ85"/>
    <mergeCell ref="DR85:DS85"/>
    <mergeCell ref="DT85:DU85"/>
    <mergeCell ref="DV85:DW85"/>
    <mergeCell ref="DX85:DY85"/>
    <mergeCell ref="DZ85:EA85"/>
    <mergeCell ref="EB85:EC85"/>
    <mergeCell ref="ED85:EE85"/>
    <mergeCell ref="EF85:ES85"/>
    <mergeCell ref="CA85:CE85"/>
    <mergeCell ref="CF85:CG85"/>
    <mergeCell ref="CH85:CI85"/>
    <mergeCell ref="CJ85:CK85"/>
    <mergeCell ref="CL85:CM85"/>
    <mergeCell ref="CN85:CO85"/>
    <mergeCell ref="CP85:CQ85"/>
    <mergeCell ref="CR85:CS85"/>
    <mergeCell ref="CT85:CU85"/>
    <mergeCell ref="CV85:CW85"/>
    <mergeCell ref="CX85:CY85"/>
    <mergeCell ref="CZ85:DA85"/>
    <mergeCell ref="DB85:DC85"/>
    <mergeCell ref="DD85:DE85"/>
    <mergeCell ref="DF85:DG85"/>
    <mergeCell ref="DH85:DI85"/>
    <mergeCell ref="DJ85:DK85"/>
  </mergeCells>
  <conditionalFormatting sqref="F4:ES50 F51:BE51 BL51:CE51 F52:K60 BZ52:CE60 F61:CE61 F62:ES71 F72:L72 F73:I81 N72:O72 BZ73:CC81 V72:Y72 AF72:AG72 AN72:AQ72 AX72:AY72 BF72:BI72 BP72:BQ72 BX72:CC72 F82:ES85">
    <cfRule type="cellIs" dxfId="38" priority="53" operator="equal">
      <formula>0</formula>
    </cfRule>
  </conditionalFormatting>
  <conditionalFormatting sqref="L52:BE60 BL52:BY60">
    <cfRule type="cellIs" dxfId="37" priority="52" operator="equal">
      <formula>0</formula>
    </cfRule>
  </conditionalFormatting>
  <conditionalFormatting sqref="CF51:CH51 CL51:DY51 EF51:ES51 CF61:ES61">
    <cfRule type="cellIs" dxfId="36" priority="51" operator="equal">
      <formula>0</formula>
    </cfRule>
  </conditionalFormatting>
  <conditionalFormatting sqref="CI51:CK51">
    <cfRule type="cellIs" dxfId="35" priority="49" operator="equal">
      <formula>0</formula>
    </cfRule>
  </conditionalFormatting>
  <conditionalFormatting sqref="CF52:CH60 CL52:DY60 EF52:ES60">
    <cfRule type="cellIs" dxfId="34" priority="45" operator="equal">
      <formula>0</formula>
    </cfRule>
  </conditionalFormatting>
  <conditionalFormatting sqref="CI52:CK60">
    <cfRule type="cellIs" dxfId="33" priority="44" operator="equal">
      <formula>0</formula>
    </cfRule>
  </conditionalFormatting>
  <conditionalFormatting sqref="P72 R72 T72">
    <cfRule type="cellIs" dxfId="32" priority="43" operator="equal">
      <formula>0</formula>
    </cfRule>
  </conditionalFormatting>
  <conditionalFormatting sqref="EL72 EN72 EP72">
    <cfRule type="cellIs" dxfId="31" priority="9" operator="equal">
      <formula>0</formula>
    </cfRule>
  </conditionalFormatting>
  <conditionalFormatting sqref="CH73:CI81 CP73:CS81 CZ73:DA81 DH73:DK81 DR73:DS81 DZ73:EC81 EJ73:EK81 ER73:ES81 CD73:CF81">
    <cfRule type="cellIs" dxfId="30" priority="8" operator="equal">
      <formula>0</formula>
    </cfRule>
  </conditionalFormatting>
  <conditionalFormatting sqref="Z72">
    <cfRule type="cellIs" dxfId="29" priority="40" operator="equal">
      <formula>0</formula>
    </cfRule>
  </conditionalFormatting>
  <conditionalFormatting sqref="AB72 AD72">
    <cfRule type="cellIs" dxfId="28" priority="39" operator="equal">
      <formula>0</formula>
    </cfRule>
  </conditionalFormatting>
  <conditionalFormatting sqref="AH72 AJ72 AL72">
    <cfRule type="cellIs" dxfId="27" priority="38" operator="equal">
      <formula>0</formula>
    </cfRule>
  </conditionalFormatting>
  <conditionalFormatting sqref="AR72 AT72 AV72">
    <cfRule type="cellIs" dxfId="26" priority="37" operator="equal">
      <formula>0</formula>
    </cfRule>
  </conditionalFormatting>
  <conditionalFormatting sqref="AZ72 BB72 BD72">
    <cfRule type="cellIs" dxfId="25" priority="36" operator="equal">
      <formula>0</formula>
    </cfRule>
  </conditionalFormatting>
  <conditionalFormatting sqref="BJ72 BL72 BN72">
    <cfRule type="cellIs" dxfId="24" priority="35" operator="equal">
      <formula>0</formula>
    </cfRule>
  </conditionalFormatting>
  <conditionalFormatting sqref="BR72 BT72 BV72">
    <cfRule type="cellIs" dxfId="23" priority="34" operator="equal">
      <formula>0</formula>
    </cfRule>
  </conditionalFormatting>
  <conditionalFormatting sqref="J73:L81 N73:O81 V73:Y81 AF73:AG81 AN73:AQ81 AX73:AY81 BF73:BI81 BP73:BQ81 BX73:BY81">
    <cfRule type="cellIs" dxfId="22" priority="33" operator="equal">
      <formula>0</formula>
    </cfRule>
  </conditionalFormatting>
  <conditionalFormatting sqref="P73:P81 R73:R81 T73:T81">
    <cfRule type="cellIs" dxfId="21" priority="32" operator="equal">
      <formula>0</formula>
    </cfRule>
  </conditionalFormatting>
  <conditionalFormatting sqref="Z73:Z81">
    <cfRule type="cellIs" dxfId="20" priority="31" operator="equal">
      <formula>0</formula>
    </cfRule>
  </conditionalFormatting>
  <conditionalFormatting sqref="AB73:AB81 AD73:AD81">
    <cfRule type="cellIs" dxfId="19" priority="30" operator="equal">
      <formula>0</formula>
    </cfRule>
  </conditionalFormatting>
  <conditionalFormatting sqref="AH73:AH81 AJ73:AJ81 AL73:AL81">
    <cfRule type="cellIs" dxfId="18" priority="29" operator="equal">
      <formula>0</formula>
    </cfRule>
  </conditionalFormatting>
  <conditionalFormatting sqref="AR73:AR81 AT73:AT81 AV73:AV81">
    <cfRule type="cellIs" dxfId="17" priority="28" operator="equal">
      <formula>0</formula>
    </cfRule>
  </conditionalFormatting>
  <conditionalFormatting sqref="AZ73:AZ81 BB73:BB81 BD73:BD81">
    <cfRule type="cellIs" dxfId="16" priority="27" operator="equal">
      <formula>0</formula>
    </cfRule>
  </conditionalFormatting>
  <conditionalFormatting sqref="BJ73:BJ81 BL73:BL81 BN73:BN81">
    <cfRule type="cellIs" dxfId="15" priority="26" operator="equal">
      <formula>0</formula>
    </cfRule>
  </conditionalFormatting>
  <conditionalFormatting sqref="BR73:BR81 BT73:BT81 BV73:BV81">
    <cfRule type="cellIs" dxfId="14" priority="25" operator="equal">
      <formula>0</formula>
    </cfRule>
  </conditionalFormatting>
  <conditionalFormatting sqref="CH72:CI72 CP72:CS72 CZ72:DA72 DH72:DK72 DR72:DS72 DZ72:EC72 EJ72:EK72 ER72:ES72 CD72:CF72">
    <cfRule type="cellIs" dxfId="13" priority="24" operator="equal">
      <formula>0</formula>
    </cfRule>
  </conditionalFormatting>
  <conditionalFormatting sqref="CJ73:CJ81 CL73:CL81 CN73:CN81">
    <cfRule type="cellIs" dxfId="12" priority="7" operator="equal">
      <formula>0</formula>
    </cfRule>
  </conditionalFormatting>
  <conditionalFormatting sqref="CJ72 CL72 CN72">
    <cfRule type="cellIs" dxfId="11" priority="15" operator="equal">
      <formula>0</formula>
    </cfRule>
  </conditionalFormatting>
  <conditionalFormatting sqref="CT72 CV72 CX72">
    <cfRule type="cellIs" dxfId="10" priority="14" operator="equal">
      <formula>0</formula>
    </cfRule>
  </conditionalFormatting>
  <conditionalFormatting sqref="DB72 DD72 DF72">
    <cfRule type="cellIs" dxfId="9" priority="13" operator="equal">
      <formula>0</formula>
    </cfRule>
  </conditionalFormatting>
  <conditionalFormatting sqref="DL72 DN72 DP72">
    <cfRule type="cellIs" dxfId="8" priority="12" operator="equal">
      <formula>0</formula>
    </cfRule>
  </conditionalFormatting>
  <conditionalFormatting sqref="DT72 DV72 DX72">
    <cfRule type="cellIs" dxfId="7" priority="11" operator="equal">
      <formula>0</formula>
    </cfRule>
  </conditionalFormatting>
  <conditionalFormatting sqref="ED72 EF72 EH72">
    <cfRule type="cellIs" dxfId="6" priority="10" operator="equal">
      <formula>0</formula>
    </cfRule>
  </conditionalFormatting>
  <conditionalFormatting sqref="CT73:CT81 CV73:CV81 CX73:CX81">
    <cfRule type="cellIs" dxfId="5" priority="6" operator="equal">
      <formula>0</formula>
    </cfRule>
  </conditionalFormatting>
  <conditionalFormatting sqref="DB73:DB81 DD73:DD81 DF73:DF81">
    <cfRule type="cellIs" dxfId="4" priority="5" operator="equal">
      <formula>0</formula>
    </cfRule>
  </conditionalFormatting>
  <conditionalFormatting sqref="DL73:DL81 DN73:DN81 DP73:DP81">
    <cfRule type="cellIs" dxfId="3" priority="4" operator="equal">
      <formula>0</formula>
    </cfRule>
  </conditionalFormatting>
  <conditionalFormatting sqref="DT73:DT81 DV73:DV81 DX73:DX81">
    <cfRule type="cellIs" dxfId="2" priority="3" operator="equal">
      <formula>0</formula>
    </cfRule>
  </conditionalFormatting>
  <conditionalFormatting sqref="ED73:ED81 EF73:EF81 EH73:EH81">
    <cfRule type="cellIs" dxfId="1" priority="2" operator="equal">
      <formula>0</formula>
    </cfRule>
  </conditionalFormatting>
  <conditionalFormatting sqref="EL73:EL81 EN73:EN81 EP73:EP81">
    <cfRule type="cellIs" dxfId="0" priority="1" operator="equal">
      <formula>0</formula>
    </cfRule>
  </conditionalFormatting>
  <dataValidations count="1">
    <dataValidation type="list" allowBlank="1" showInputMessage="1" showErrorMessage="1" sqref="BR5:BY5">
      <formula1>MONTH</formula1>
    </dataValidation>
  </dataValidations>
  <pageMargins left="0" right="0" top="0" bottom="0" header="0" footer="0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D1:X18"/>
  <sheetViews>
    <sheetView view="pageBreakPreview" topLeftCell="F1" zoomScaleNormal="100" zoomScaleSheetLayoutView="100" workbookViewId="0">
      <selection activeCell="H7" sqref="H7"/>
    </sheetView>
  </sheetViews>
  <sheetFormatPr defaultRowHeight="15"/>
  <cols>
    <col min="1" max="5" width="0" hidden="1" customWidth="1"/>
    <col min="6" max="6" width="6.140625" customWidth="1"/>
    <col min="8" max="8" width="6.42578125" customWidth="1"/>
    <col min="9" max="24" width="9.7109375" customWidth="1"/>
  </cols>
  <sheetData>
    <row r="1" spans="4:24" ht="24.95" customHeight="1">
      <c r="F1" s="23"/>
      <c r="G1" s="23"/>
      <c r="H1" s="23"/>
      <c r="I1" s="1" t="s">
        <v>196</v>
      </c>
      <c r="J1" s="313" t="s">
        <v>198</v>
      </c>
      <c r="K1" s="313"/>
      <c r="L1" s="314" t="s">
        <v>199</v>
      </c>
      <c r="M1" s="314"/>
      <c r="N1" s="315" t="s">
        <v>200</v>
      </c>
      <c r="O1" s="315"/>
      <c r="P1" s="316" t="s">
        <v>201</v>
      </c>
      <c r="Q1" s="316"/>
      <c r="R1" s="292" t="s">
        <v>202</v>
      </c>
      <c r="S1" s="292"/>
      <c r="T1" s="305" t="s">
        <v>203</v>
      </c>
      <c r="U1" s="306"/>
      <c r="V1" s="24"/>
      <c r="W1" s="23"/>
      <c r="X1" s="23"/>
    </row>
    <row r="2" spans="4:24" ht="24.95" customHeight="1">
      <c r="F2" s="23"/>
      <c r="G2" s="23"/>
      <c r="H2" s="23"/>
      <c r="I2" s="2" t="s">
        <v>197</v>
      </c>
      <c r="J2" s="296" t="s">
        <v>206</v>
      </c>
      <c r="K2" s="296"/>
      <c r="L2" s="297" t="s">
        <v>204</v>
      </c>
      <c r="M2" s="297"/>
      <c r="N2" s="298" t="s">
        <v>205</v>
      </c>
      <c r="O2" s="298"/>
      <c r="P2" s="299" t="s">
        <v>207</v>
      </c>
      <c r="Q2" s="299"/>
      <c r="R2" s="300" t="s">
        <v>205</v>
      </c>
      <c r="S2" s="300"/>
      <c r="T2" s="301" t="s">
        <v>206</v>
      </c>
      <c r="U2" s="302"/>
      <c r="V2" s="24"/>
      <c r="W2" s="23"/>
      <c r="X2" s="23"/>
    </row>
    <row r="3" spans="4:24" ht="24.95" customHeight="1">
      <c r="F3" s="23"/>
      <c r="G3" s="23"/>
      <c r="H3" s="23"/>
      <c r="I3" s="293" t="s">
        <v>209</v>
      </c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5"/>
      <c r="V3" s="23"/>
      <c r="W3" s="23"/>
      <c r="X3" s="23"/>
    </row>
    <row r="4" spans="4:24" ht="20.100000000000001" customHeight="1">
      <c r="F4" s="303" t="s">
        <v>41</v>
      </c>
      <c r="G4" s="303" t="s">
        <v>175</v>
      </c>
      <c r="H4" s="303" t="s">
        <v>181</v>
      </c>
      <c r="I4" s="310" t="s">
        <v>195</v>
      </c>
      <c r="J4" s="310"/>
      <c r="K4" s="311" t="s">
        <v>179</v>
      </c>
      <c r="L4" s="311"/>
      <c r="M4" s="308" t="s">
        <v>208</v>
      </c>
      <c r="N4" s="308"/>
      <c r="O4" s="308"/>
      <c r="P4" s="308"/>
      <c r="Q4" s="308"/>
      <c r="R4" s="308"/>
      <c r="S4" s="308"/>
      <c r="T4" s="308"/>
      <c r="U4" s="312" t="s">
        <v>182</v>
      </c>
      <c r="V4" s="312"/>
      <c r="W4" s="304" t="s">
        <v>178</v>
      </c>
      <c r="X4" s="307" t="s">
        <v>180</v>
      </c>
    </row>
    <row r="5" spans="4:24" ht="20.100000000000001" customHeight="1">
      <c r="F5" s="303"/>
      <c r="G5" s="303"/>
      <c r="H5" s="303"/>
      <c r="I5" s="310"/>
      <c r="J5" s="310"/>
      <c r="K5" s="311"/>
      <c r="L5" s="311"/>
      <c r="M5" s="309" t="s">
        <v>176</v>
      </c>
      <c r="N5" s="309"/>
      <c r="O5" s="309"/>
      <c r="P5" s="309"/>
      <c r="Q5" s="309" t="s">
        <v>177</v>
      </c>
      <c r="R5" s="309"/>
      <c r="S5" s="309"/>
      <c r="T5" s="309"/>
      <c r="U5" s="312"/>
      <c r="V5" s="312"/>
      <c r="W5" s="304"/>
      <c r="X5" s="307"/>
    </row>
    <row r="6" spans="4:24" ht="20.100000000000001" customHeight="1">
      <c r="F6" s="303"/>
      <c r="G6" s="303"/>
      <c r="H6" s="303"/>
      <c r="I6" s="12" t="s">
        <v>176</v>
      </c>
      <c r="J6" s="12" t="s">
        <v>177</v>
      </c>
      <c r="K6" s="11" t="s">
        <v>176</v>
      </c>
      <c r="L6" s="11" t="s">
        <v>177</v>
      </c>
      <c r="M6" s="13" t="s">
        <v>167</v>
      </c>
      <c r="N6" s="13" t="s">
        <v>168</v>
      </c>
      <c r="O6" s="13" t="s">
        <v>169</v>
      </c>
      <c r="P6" s="13" t="s">
        <v>1</v>
      </c>
      <c r="Q6" s="13" t="s">
        <v>167</v>
      </c>
      <c r="R6" s="13" t="s">
        <v>168</v>
      </c>
      <c r="S6" s="13" t="s">
        <v>169</v>
      </c>
      <c r="T6" s="13" t="s">
        <v>1</v>
      </c>
      <c r="U6" s="16" t="s">
        <v>176</v>
      </c>
      <c r="V6" s="16" t="s">
        <v>177</v>
      </c>
      <c r="W6" s="304"/>
      <c r="X6" s="307"/>
    </row>
    <row r="7" spans="4:24" ht="24.95" customHeight="1">
      <c r="D7" t="str">
        <f>IF(LEN(G7)&gt;=2,(IF(H7&gt;=2000,CONCATENATE(G7," ",H7),"")),"")</f>
        <v>मई 2019</v>
      </c>
      <c r="F7" s="3">
        <v>1</v>
      </c>
      <c r="G7" s="6" t="s">
        <v>183</v>
      </c>
      <c r="H7" s="6">
        <v>2019</v>
      </c>
      <c r="I7" s="7">
        <v>100</v>
      </c>
      <c r="J7" s="7">
        <v>150</v>
      </c>
      <c r="K7" s="9">
        <v>4.17</v>
      </c>
      <c r="L7" s="9">
        <v>6.04</v>
      </c>
      <c r="M7" s="14"/>
      <c r="N7" s="14"/>
      <c r="O7" s="14"/>
      <c r="P7" s="14">
        <f>M7+N7+O7</f>
        <v>0</v>
      </c>
      <c r="Q7" s="14"/>
      <c r="R7" s="14"/>
      <c r="S7" s="14"/>
      <c r="T7" s="14">
        <f>Q7+R7+S7</f>
        <v>0</v>
      </c>
      <c r="U7" s="17">
        <v>150</v>
      </c>
      <c r="V7" s="17">
        <v>200</v>
      </c>
      <c r="W7" s="19">
        <v>38.17</v>
      </c>
      <c r="X7" s="21">
        <v>1320</v>
      </c>
    </row>
    <row r="8" spans="4:24" ht="24.95" customHeight="1">
      <c r="D8" t="str">
        <f t="shared" ref="D8:D18" si="0">IF(LEN(G8)&gt;=2,(IF(H8&gt;=2000,CONCATENATE(G8," ",H8),"")),"")</f>
        <v>जून 2019</v>
      </c>
      <c r="F8" s="4">
        <v>2</v>
      </c>
      <c r="G8" s="5" t="s">
        <v>184</v>
      </c>
      <c r="H8" s="5">
        <f>H7</f>
        <v>2019</v>
      </c>
      <c r="I8" s="8">
        <f>I7</f>
        <v>100</v>
      </c>
      <c r="J8" s="8">
        <f t="shared" ref="J8:X8" si="1">J7</f>
        <v>150</v>
      </c>
      <c r="K8" s="10">
        <f t="shared" si="1"/>
        <v>4.17</v>
      </c>
      <c r="L8" s="10">
        <f t="shared" si="1"/>
        <v>6.04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15">
        <f t="shared" si="1"/>
        <v>0</v>
      </c>
      <c r="U8" s="18">
        <f t="shared" si="1"/>
        <v>150</v>
      </c>
      <c r="V8" s="18">
        <f t="shared" si="1"/>
        <v>200</v>
      </c>
      <c r="W8" s="20">
        <f t="shared" si="1"/>
        <v>38.17</v>
      </c>
      <c r="X8" s="22">
        <f t="shared" si="1"/>
        <v>1320</v>
      </c>
    </row>
    <row r="9" spans="4:24" ht="24.95" customHeight="1">
      <c r="D9" t="str">
        <f t="shared" si="0"/>
        <v>जुलाई 2019</v>
      </c>
      <c r="F9" s="4">
        <v>3</v>
      </c>
      <c r="G9" s="6" t="s">
        <v>185</v>
      </c>
      <c r="H9" s="6">
        <f t="shared" ref="H9:H18" si="2">H8</f>
        <v>2019</v>
      </c>
      <c r="I9" s="7">
        <f t="shared" ref="I9:I18" si="3">I8</f>
        <v>100</v>
      </c>
      <c r="J9" s="7">
        <f t="shared" ref="J9:J18" si="4">J8</f>
        <v>150</v>
      </c>
      <c r="K9" s="9">
        <f t="shared" ref="K9:K18" si="5">K8</f>
        <v>4.17</v>
      </c>
      <c r="L9" s="9">
        <f t="shared" ref="L9:L18" si="6">L8</f>
        <v>6.04</v>
      </c>
      <c r="M9" s="14">
        <f t="shared" ref="M9:M18" si="7">M8</f>
        <v>0</v>
      </c>
      <c r="N9" s="14">
        <f t="shared" ref="N9:N18" si="8">N8</f>
        <v>0</v>
      </c>
      <c r="O9" s="14">
        <f t="shared" ref="O9:O18" si="9">O8</f>
        <v>0</v>
      </c>
      <c r="P9" s="14">
        <f t="shared" ref="P9:P18" si="10">P8</f>
        <v>0</v>
      </c>
      <c r="Q9" s="14">
        <f t="shared" ref="Q9:Q18" si="11">Q8</f>
        <v>0</v>
      </c>
      <c r="R9" s="14">
        <f t="shared" ref="R9:R18" si="12">R8</f>
        <v>0</v>
      </c>
      <c r="S9" s="14">
        <f t="shared" ref="S9:S18" si="13">S8</f>
        <v>0</v>
      </c>
      <c r="T9" s="14">
        <f t="shared" ref="T9:T18" si="14">T8</f>
        <v>0</v>
      </c>
      <c r="U9" s="17">
        <f t="shared" ref="U9:U18" si="15">U8</f>
        <v>150</v>
      </c>
      <c r="V9" s="17">
        <f t="shared" ref="V9:V18" si="16">V8</f>
        <v>200</v>
      </c>
      <c r="W9" s="19">
        <f t="shared" ref="W9:W18" si="17">W8</f>
        <v>38.17</v>
      </c>
      <c r="X9" s="21">
        <f t="shared" ref="X9:X18" si="18">X8</f>
        <v>1320</v>
      </c>
    </row>
    <row r="10" spans="4:24" ht="24.95" customHeight="1">
      <c r="D10" t="str">
        <f t="shared" si="0"/>
        <v>अगस्त 2019</v>
      </c>
      <c r="F10" s="4">
        <v>4</v>
      </c>
      <c r="G10" s="5" t="s">
        <v>186</v>
      </c>
      <c r="H10" s="5">
        <f t="shared" si="2"/>
        <v>2019</v>
      </c>
      <c r="I10" s="8">
        <f t="shared" si="3"/>
        <v>100</v>
      </c>
      <c r="J10" s="8">
        <f t="shared" si="4"/>
        <v>150</v>
      </c>
      <c r="K10" s="10">
        <f t="shared" si="5"/>
        <v>4.17</v>
      </c>
      <c r="L10" s="10">
        <f t="shared" si="6"/>
        <v>6.04</v>
      </c>
      <c r="M10" s="15">
        <f t="shared" si="7"/>
        <v>0</v>
      </c>
      <c r="N10" s="15">
        <f t="shared" si="8"/>
        <v>0</v>
      </c>
      <c r="O10" s="15">
        <f t="shared" si="9"/>
        <v>0</v>
      </c>
      <c r="P10" s="15">
        <f t="shared" si="10"/>
        <v>0</v>
      </c>
      <c r="Q10" s="15">
        <f t="shared" si="11"/>
        <v>0</v>
      </c>
      <c r="R10" s="15">
        <f t="shared" si="12"/>
        <v>0</v>
      </c>
      <c r="S10" s="15">
        <f t="shared" si="13"/>
        <v>0</v>
      </c>
      <c r="T10" s="15">
        <f t="shared" si="14"/>
        <v>0</v>
      </c>
      <c r="U10" s="18">
        <f t="shared" si="15"/>
        <v>150</v>
      </c>
      <c r="V10" s="18">
        <f t="shared" si="16"/>
        <v>200</v>
      </c>
      <c r="W10" s="20">
        <f t="shared" si="17"/>
        <v>38.17</v>
      </c>
      <c r="X10" s="22">
        <f t="shared" si="18"/>
        <v>1320</v>
      </c>
    </row>
    <row r="11" spans="4:24" ht="24.95" customHeight="1">
      <c r="D11" t="str">
        <f t="shared" si="0"/>
        <v>सितम्बर 2019</v>
      </c>
      <c r="F11" s="4">
        <v>5</v>
      </c>
      <c r="G11" s="6" t="s">
        <v>187</v>
      </c>
      <c r="H11" s="6">
        <f t="shared" si="2"/>
        <v>2019</v>
      </c>
      <c r="I11" s="7">
        <f t="shared" si="3"/>
        <v>100</v>
      </c>
      <c r="J11" s="7">
        <f t="shared" si="4"/>
        <v>150</v>
      </c>
      <c r="K11" s="9">
        <f t="shared" si="5"/>
        <v>4.17</v>
      </c>
      <c r="L11" s="9">
        <f t="shared" si="6"/>
        <v>6.04</v>
      </c>
      <c r="M11" s="14">
        <f t="shared" si="7"/>
        <v>0</v>
      </c>
      <c r="N11" s="14">
        <f t="shared" si="8"/>
        <v>0</v>
      </c>
      <c r="O11" s="14">
        <f t="shared" si="9"/>
        <v>0</v>
      </c>
      <c r="P11" s="14">
        <f t="shared" si="10"/>
        <v>0</v>
      </c>
      <c r="Q11" s="14">
        <f t="shared" si="11"/>
        <v>0</v>
      </c>
      <c r="R11" s="14">
        <f t="shared" si="12"/>
        <v>0</v>
      </c>
      <c r="S11" s="14">
        <f t="shared" si="13"/>
        <v>0</v>
      </c>
      <c r="T11" s="14">
        <f t="shared" si="14"/>
        <v>0</v>
      </c>
      <c r="U11" s="17">
        <f t="shared" si="15"/>
        <v>150</v>
      </c>
      <c r="V11" s="17">
        <f t="shared" si="16"/>
        <v>200</v>
      </c>
      <c r="W11" s="19">
        <f t="shared" si="17"/>
        <v>38.17</v>
      </c>
      <c r="X11" s="21">
        <f t="shared" si="18"/>
        <v>1320</v>
      </c>
    </row>
    <row r="12" spans="4:24" ht="24.95" customHeight="1">
      <c r="D12" t="str">
        <f t="shared" si="0"/>
        <v>अक्टूम्बर 2019</v>
      </c>
      <c r="F12" s="4">
        <v>6</v>
      </c>
      <c r="G12" s="5" t="s">
        <v>188</v>
      </c>
      <c r="H12" s="5">
        <f t="shared" si="2"/>
        <v>2019</v>
      </c>
      <c r="I12" s="8">
        <f t="shared" si="3"/>
        <v>100</v>
      </c>
      <c r="J12" s="8">
        <f t="shared" si="4"/>
        <v>150</v>
      </c>
      <c r="K12" s="10">
        <f t="shared" si="5"/>
        <v>4.17</v>
      </c>
      <c r="L12" s="10">
        <f t="shared" si="6"/>
        <v>6.04</v>
      </c>
      <c r="M12" s="15">
        <f t="shared" si="7"/>
        <v>0</v>
      </c>
      <c r="N12" s="15">
        <f t="shared" si="8"/>
        <v>0</v>
      </c>
      <c r="O12" s="15">
        <f t="shared" si="9"/>
        <v>0</v>
      </c>
      <c r="P12" s="15">
        <f t="shared" si="10"/>
        <v>0</v>
      </c>
      <c r="Q12" s="15">
        <f t="shared" si="11"/>
        <v>0</v>
      </c>
      <c r="R12" s="15">
        <f t="shared" si="12"/>
        <v>0</v>
      </c>
      <c r="S12" s="15">
        <f t="shared" si="13"/>
        <v>0</v>
      </c>
      <c r="T12" s="15">
        <f t="shared" si="14"/>
        <v>0</v>
      </c>
      <c r="U12" s="18">
        <f t="shared" si="15"/>
        <v>150</v>
      </c>
      <c r="V12" s="18">
        <f t="shared" si="16"/>
        <v>200</v>
      </c>
      <c r="W12" s="20">
        <f t="shared" si="17"/>
        <v>38.17</v>
      </c>
      <c r="X12" s="22">
        <f t="shared" si="18"/>
        <v>1320</v>
      </c>
    </row>
    <row r="13" spans="4:24" ht="24.95" customHeight="1">
      <c r="D13" t="str">
        <f t="shared" si="0"/>
        <v>नवम्बर 2019</v>
      </c>
      <c r="F13" s="4">
        <v>7</v>
      </c>
      <c r="G13" s="6" t="s">
        <v>189</v>
      </c>
      <c r="H13" s="6">
        <f t="shared" si="2"/>
        <v>2019</v>
      </c>
      <c r="I13" s="7">
        <f t="shared" si="3"/>
        <v>100</v>
      </c>
      <c r="J13" s="7">
        <f t="shared" si="4"/>
        <v>150</v>
      </c>
      <c r="K13" s="9">
        <f t="shared" si="5"/>
        <v>4.17</v>
      </c>
      <c r="L13" s="9">
        <f t="shared" si="6"/>
        <v>6.04</v>
      </c>
      <c r="M13" s="14">
        <f t="shared" si="7"/>
        <v>0</v>
      </c>
      <c r="N13" s="14">
        <f t="shared" si="8"/>
        <v>0</v>
      </c>
      <c r="O13" s="14">
        <f t="shared" si="9"/>
        <v>0</v>
      </c>
      <c r="P13" s="14">
        <f t="shared" si="10"/>
        <v>0</v>
      </c>
      <c r="Q13" s="14">
        <f t="shared" si="11"/>
        <v>0</v>
      </c>
      <c r="R13" s="14">
        <f t="shared" si="12"/>
        <v>0</v>
      </c>
      <c r="S13" s="14">
        <f t="shared" si="13"/>
        <v>0</v>
      </c>
      <c r="T13" s="14">
        <f t="shared" si="14"/>
        <v>0</v>
      </c>
      <c r="U13" s="17">
        <f t="shared" si="15"/>
        <v>150</v>
      </c>
      <c r="V13" s="17">
        <f t="shared" si="16"/>
        <v>200</v>
      </c>
      <c r="W13" s="19">
        <f t="shared" si="17"/>
        <v>38.17</v>
      </c>
      <c r="X13" s="21">
        <f t="shared" si="18"/>
        <v>1320</v>
      </c>
    </row>
    <row r="14" spans="4:24" ht="24.95" customHeight="1">
      <c r="D14" t="str">
        <f t="shared" si="0"/>
        <v>दिसम्बर 2019</v>
      </c>
      <c r="F14" s="4">
        <v>8</v>
      </c>
      <c r="G14" s="5" t="s">
        <v>190</v>
      </c>
      <c r="H14" s="5">
        <f t="shared" si="2"/>
        <v>2019</v>
      </c>
      <c r="I14" s="8">
        <f t="shared" si="3"/>
        <v>100</v>
      </c>
      <c r="J14" s="8">
        <f t="shared" si="4"/>
        <v>150</v>
      </c>
      <c r="K14" s="10">
        <f t="shared" si="5"/>
        <v>4.17</v>
      </c>
      <c r="L14" s="10">
        <f t="shared" si="6"/>
        <v>6.04</v>
      </c>
      <c r="M14" s="15">
        <f t="shared" si="7"/>
        <v>0</v>
      </c>
      <c r="N14" s="15">
        <f t="shared" si="8"/>
        <v>0</v>
      </c>
      <c r="O14" s="15">
        <f t="shared" si="9"/>
        <v>0</v>
      </c>
      <c r="P14" s="15">
        <f t="shared" si="10"/>
        <v>0</v>
      </c>
      <c r="Q14" s="15">
        <f t="shared" si="11"/>
        <v>0</v>
      </c>
      <c r="R14" s="15">
        <f t="shared" si="12"/>
        <v>0</v>
      </c>
      <c r="S14" s="15">
        <f t="shared" si="13"/>
        <v>0</v>
      </c>
      <c r="T14" s="15">
        <f t="shared" si="14"/>
        <v>0</v>
      </c>
      <c r="U14" s="18">
        <f t="shared" si="15"/>
        <v>150</v>
      </c>
      <c r="V14" s="18">
        <f t="shared" si="16"/>
        <v>200</v>
      </c>
      <c r="W14" s="20">
        <f t="shared" si="17"/>
        <v>38.17</v>
      </c>
      <c r="X14" s="22">
        <f t="shared" si="18"/>
        <v>1320</v>
      </c>
    </row>
    <row r="15" spans="4:24" ht="24.95" customHeight="1">
      <c r="D15" t="str">
        <f t="shared" si="0"/>
        <v>जनवरी 2020</v>
      </c>
      <c r="F15" s="4">
        <v>9</v>
      </c>
      <c r="G15" s="6" t="s">
        <v>191</v>
      </c>
      <c r="H15" s="6">
        <v>2020</v>
      </c>
      <c r="I15" s="7">
        <f t="shared" si="3"/>
        <v>100</v>
      </c>
      <c r="J15" s="7">
        <f t="shared" si="4"/>
        <v>150</v>
      </c>
      <c r="K15" s="9">
        <f t="shared" si="5"/>
        <v>4.17</v>
      </c>
      <c r="L15" s="9">
        <f t="shared" si="6"/>
        <v>6.04</v>
      </c>
      <c r="M15" s="14">
        <f t="shared" si="7"/>
        <v>0</v>
      </c>
      <c r="N15" s="14">
        <f t="shared" si="8"/>
        <v>0</v>
      </c>
      <c r="O15" s="14">
        <f t="shared" si="9"/>
        <v>0</v>
      </c>
      <c r="P15" s="14">
        <f t="shared" si="10"/>
        <v>0</v>
      </c>
      <c r="Q15" s="14">
        <f t="shared" si="11"/>
        <v>0</v>
      </c>
      <c r="R15" s="14">
        <f t="shared" si="12"/>
        <v>0</v>
      </c>
      <c r="S15" s="14">
        <f t="shared" si="13"/>
        <v>0</v>
      </c>
      <c r="T15" s="14">
        <f t="shared" si="14"/>
        <v>0</v>
      </c>
      <c r="U15" s="17">
        <f t="shared" si="15"/>
        <v>150</v>
      </c>
      <c r="V15" s="17">
        <f t="shared" si="16"/>
        <v>200</v>
      </c>
      <c r="W15" s="19">
        <f t="shared" si="17"/>
        <v>38.17</v>
      </c>
      <c r="X15" s="21">
        <f t="shared" si="18"/>
        <v>1320</v>
      </c>
    </row>
    <row r="16" spans="4:24" ht="24.95" customHeight="1">
      <c r="D16" t="str">
        <f t="shared" si="0"/>
        <v>फरवरी 2020</v>
      </c>
      <c r="F16" s="4">
        <v>10</v>
      </c>
      <c r="G16" s="5" t="s">
        <v>192</v>
      </c>
      <c r="H16" s="5">
        <f t="shared" si="2"/>
        <v>2020</v>
      </c>
      <c r="I16" s="8">
        <f t="shared" si="3"/>
        <v>100</v>
      </c>
      <c r="J16" s="8">
        <f t="shared" si="4"/>
        <v>150</v>
      </c>
      <c r="K16" s="10">
        <f t="shared" si="5"/>
        <v>4.17</v>
      </c>
      <c r="L16" s="10">
        <f t="shared" si="6"/>
        <v>6.04</v>
      </c>
      <c r="M16" s="15">
        <f t="shared" si="7"/>
        <v>0</v>
      </c>
      <c r="N16" s="15">
        <f t="shared" si="8"/>
        <v>0</v>
      </c>
      <c r="O16" s="15">
        <f t="shared" si="9"/>
        <v>0</v>
      </c>
      <c r="P16" s="15">
        <f t="shared" si="10"/>
        <v>0</v>
      </c>
      <c r="Q16" s="15">
        <f t="shared" si="11"/>
        <v>0</v>
      </c>
      <c r="R16" s="15">
        <f t="shared" si="12"/>
        <v>0</v>
      </c>
      <c r="S16" s="15">
        <f t="shared" si="13"/>
        <v>0</v>
      </c>
      <c r="T16" s="15">
        <f t="shared" si="14"/>
        <v>0</v>
      </c>
      <c r="U16" s="18">
        <f t="shared" si="15"/>
        <v>150</v>
      </c>
      <c r="V16" s="18">
        <f t="shared" si="16"/>
        <v>200</v>
      </c>
      <c r="W16" s="20">
        <f t="shared" si="17"/>
        <v>38.17</v>
      </c>
      <c r="X16" s="22">
        <f t="shared" si="18"/>
        <v>1320</v>
      </c>
    </row>
    <row r="17" spans="4:24" ht="24.95" customHeight="1">
      <c r="D17" t="str">
        <f t="shared" si="0"/>
        <v>मार्च 2020</v>
      </c>
      <c r="F17" s="4">
        <v>11</v>
      </c>
      <c r="G17" s="6" t="s">
        <v>193</v>
      </c>
      <c r="H17" s="6">
        <f t="shared" si="2"/>
        <v>2020</v>
      </c>
      <c r="I17" s="7">
        <f t="shared" si="3"/>
        <v>100</v>
      </c>
      <c r="J17" s="7">
        <f t="shared" si="4"/>
        <v>150</v>
      </c>
      <c r="K17" s="9">
        <f t="shared" si="5"/>
        <v>4.17</v>
      </c>
      <c r="L17" s="9">
        <f t="shared" si="6"/>
        <v>6.04</v>
      </c>
      <c r="M17" s="14">
        <f t="shared" si="7"/>
        <v>0</v>
      </c>
      <c r="N17" s="14">
        <f t="shared" si="8"/>
        <v>0</v>
      </c>
      <c r="O17" s="14">
        <f t="shared" si="9"/>
        <v>0</v>
      </c>
      <c r="P17" s="14">
        <f t="shared" si="10"/>
        <v>0</v>
      </c>
      <c r="Q17" s="14">
        <f t="shared" si="11"/>
        <v>0</v>
      </c>
      <c r="R17" s="14">
        <f t="shared" si="12"/>
        <v>0</v>
      </c>
      <c r="S17" s="14">
        <f t="shared" si="13"/>
        <v>0</v>
      </c>
      <c r="T17" s="14">
        <f t="shared" si="14"/>
        <v>0</v>
      </c>
      <c r="U17" s="17">
        <f t="shared" si="15"/>
        <v>150</v>
      </c>
      <c r="V17" s="17">
        <f t="shared" si="16"/>
        <v>200</v>
      </c>
      <c r="W17" s="19">
        <f t="shared" si="17"/>
        <v>38.17</v>
      </c>
      <c r="X17" s="21">
        <f t="shared" si="18"/>
        <v>1320</v>
      </c>
    </row>
    <row r="18" spans="4:24" ht="24.95" customHeight="1">
      <c r="D18" t="str">
        <f t="shared" si="0"/>
        <v>अप्रैल 2020</v>
      </c>
      <c r="F18" s="4">
        <v>12</v>
      </c>
      <c r="G18" s="5" t="s">
        <v>194</v>
      </c>
      <c r="H18" s="5">
        <f t="shared" si="2"/>
        <v>2020</v>
      </c>
      <c r="I18" s="8">
        <f t="shared" si="3"/>
        <v>100</v>
      </c>
      <c r="J18" s="8">
        <f t="shared" si="4"/>
        <v>150</v>
      </c>
      <c r="K18" s="10">
        <f t="shared" si="5"/>
        <v>4.17</v>
      </c>
      <c r="L18" s="10">
        <f t="shared" si="6"/>
        <v>6.04</v>
      </c>
      <c r="M18" s="15">
        <f t="shared" si="7"/>
        <v>0</v>
      </c>
      <c r="N18" s="15">
        <f t="shared" si="8"/>
        <v>0</v>
      </c>
      <c r="O18" s="15">
        <f t="shared" si="9"/>
        <v>0</v>
      </c>
      <c r="P18" s="15">
        <f t="shared" si="10"/>
        <v>0</v>
      </c>
      <c r="Q18" s="15">
        <f t="shared" si="11"/>
        <v>0</v>
      </c>
      <c r="R18" s="15">
        <f t="shared" si="12"/>
        <v>0</v>
      </c>
      <c r="S18" s="15">
        <f t="shared" si="13"/>
        <v>0</v>
      </c>
      <c r="T18" s="15">
        <f t="shared" si="14"/>
        <v>0</v>
      </c>
      <c r="U18" s="18">
        <f t="shared" si="15"/>
        <v>150</v>
      </c>
      <c r="V18" s="18">
        <f t="shared" si="16"/>
        <v>200</v>
      </c>
      <c r="W18" s="20">
        <f t="shared" si="17"/>
        <v>38.17</v>
      </c>
      <c r="X18" s="22">
        <f t="shared" si="18"/>
        <v>1320</v>
      </c>
    </row>
  </sheetData>
  <mergeCells count="24">
    <mergeCell ref="F4:F6"/>
    <mergeCell ref="G4:G6"/>
    <mergeCell ref="W4:W6"/>
    <mergeCell ref="T1:U1"/>
    <mergeCell ref="X4:X6"/>
    <mergeCell ref="H4:H6"/>
    <mergeCell ref="M4:T4"/>
    <mergeCell ref="M5:P5"/>
    <mergeCell ref="Q5:T5"/>
    <mergeCell ref="I4:J5"/>
    <mergeCell ref="K4:L5"/>
    <mergeCell ref="U4:V5"/>
    <mergeCell ref="J1:K1"/>
    <mergeCell ref="L1:M1"/>
    <mergeCell ref="N1:O1"/>
    <mergeCell ref="P1:Q1"/>
    <mergeCell ref="R1:S1"/>
    <mergeCell ref="I3:U3"/>
    <mergeCell ref="J2:K2"/>
    <mergeCell ref="L2:M2"/>
    <mergeCell ref="N2:O2"/>
    <mergeCell ref="P2:Q2"/>
    <mergeCell ref="R2:S2"/>
    <mergeCell ref="T2:U2"/>
  </mergeCells>
  <conditionalFormatting sqref="F7:X18">
    <cfRule type="expression" dxfId="160" priority="20">
      <formula>MOD($F7,2)=0</formula>
    </cfRule>
  </conditionalFormatting>
  <conditionalFormatting sqref="I8:X8">
    <cfRule type="cellIs" dxfId="159" priority="18" operator="equal">
      <formula>0</formula>
    </cfRule>
  </conditionalFormatting>
  <conditionalFormatting sqref="G8:H8">
    <cfRule type="cellIs" dxfId="158" priority="17" operator="equal">
      <formula>0</formula>
    </cfRule>
  </conditionalFormatting>
  <conditionalFormatting sqref="I10:X10">
    <cfRule type="cellIs" dxfId="157" priority="16" operator="equal">
      <formula>0</formula>
    </cfRule>
  </conditionalFormatting>
  <conditionalFormatting sqref="G10:H10">
    <cfRule type="cellIs" dxfId="156" priority="15" operator="equal">
      <formula>0</formula>
    </cfRule>
  </conditionalFormatting>
  <conditionalFormatting sqref="I12:X12">
    <cfRule type="cellIs" dxfId="155" priority="14" operator="equal">
      <formula>0</formula>
    </cfRule>
  </conditionalFormatting>
  <conditionalFormatting sqref="G12:H12">
    <cfRule type="cellIs" dxfId="154" priority="13" operator="equal">
      <formula>0</formula>
    </cfRule>
  </conditionalFormatting>
  <conditionalFormatting sqref="I14:X14">
    <cfRule type="cellIs" dxfId="153" priority="12" operator="equal">
      <formula>0</formula>
    </cfRule>
  </conditionalFormatting>
  <conditionalFormatting sqref="G14:H14">
    <cfRule type="cellIs" dxfId="152" priority="11" operator="equal">
      <formula>0</formula>
    </cfRule>
  </conditionalFormatting>
  <conditionalFormatting sqref="I16:X16">
    <cfRule type="cellIs" dxfId="151" priority="10" operator="equal">
      <formula>0</formula>
    </cfRule>
  </conditionalFormatting>
  <conditionalFormatting sqref="G16:H16">
    <cfRule type="cellIs" dxfId="150" priority="9" operator="equal">
      <formula>0</formula>
    </cfRule>
  </conditionalFormatting>
  <conditionalFormatting sqref="I18:X18">
    <cfRule type="cellIs" dxfId="149" priority="8" operator="equal">
      <formula>0</formula>
    </cfRule>
  </conditionalFormatting>
  <conditionalFormatting sqref="G18:H18">
    <cfRule type="cellIs" dxfId="148" priority="7" operator="equal">
      <formula>0</formula>
    </cfRule>
  </conditionalFormatting>
  <conditionalFormatting sqref="G7:X7">
    <cfRule type="cellIs" dxfId="147" priority="6" operator="equal">
      <formula>0</formula>
    </cfRule>
  </conditionalFormatting>
  <conditionalFormatting sqref="G9:X9">
    <cfRule type="cellIs" dxfId="146" priority="5" operator="equal">
      <formula>0</formula>
    </cfRule>
  </conditionalFormatting>
  <conditionalFormatting sqref="G11:X11">
    <cfRule type="cellIs" dxfId="145" priority="4" operator="equal">
      <formula>0</formula>
    </cfRule>
  </conditionalFormatting>
  <conditionalFormatting sqref="G13:X13">
    <cfRule type="cellIs" dxfId="144" priority="3" operator="equal">
      <formula>0</formula>
    </cfRule>
  </conditionalFormatting>
  <conditionalFormatting sqref="G15:X15">
    <cfRule type="cellIs" dxfId="143" priority="2" operator="equal">
      <formula>0</formula>
    </cfRule>
  </conditionalFormatting>
  <conditionalFormatting sqref="G17:X17">
    <cfRule type="cellIs" dxfId="142" priority="1" operator="equal">
      <formula>0</formula>
    </cfRule>
  </conditionalFormatting>
  <pageMargins left="0" right="0" top="0" bottom="0" header="0" footer="0"/>
  <pageSetup paperSize="9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AG26"/>
  <sheetViews>
    <sheetView view="pageBreakPreview" topLeftCell="D2" zoomScaleNormal="100" zoomScaleSheetLayoutView="100" workbookViewId="0">
      <selection activeCell="G11" sqref="G11"/>
    </sheetView>
  </sheetViews>
  <sheetFormatPr defaultRowHeight="15"/>
  <cols>
    <col min="1" max="3" width="0" hidden="1" customWidth="1"/>
    <col min="4" max="4" width="5.5703125" customWidth="1"/>
    <col min="5" max="5" width="60.7109375" customWidth="1"/>
    <col min="6" max="6" width="20.7109375" customWidth="1"/>
    <col min="7" max="7" width="30.7109375" customWidth="1"/>
    <col min="8" max="8" width="20.7109375" customWidth="1"/>
    <col min="9" max="33" width="0" hidden="1" customWidth="1"/>
  </cols>
  <sheetData>
    <row r="1" spans="3:33" ht="25.5" hidden="1" customHeight="1">
      <c r="D1" s="318" t="s">
        <v>230</v>
      </c>
      <c r="E1" s="318"/>
      <c r="F1" s="318"/>
      <c r="G1" s="318"/>
      <c r="H1" s="104" t="s">
        <v>231</v>
      </c>
    </row>
    <row r="2" spans="3:33" ht="31.5">
      <c r="D2" s="319" t="s">
        <v>88</v>
      </c>
      <c r="E2" s="319"/>
      <c r="F2" s="319"/>
      <c r="G2" s="319"/>
      <c r="H2" s="319"/>
    </row>
    <row r="3" spans="3:33" ht="23.25">
      <c r="D3" s="322" t="s">
        <v>210</v>
      </c>
      <c r="E3" s="322"/>
      <c r="F3" s="321" t="s">
        <v>90</v>
      </c>
      <c r="G3" s="321"/>
      <c r="H3" s="321"/>
    </row>
    <row r="4" spans="3:33" ht="23.25">
      <c r="D4" s="323" t="s">
        <v>211</v>
      </c>
      <c r="E4" s="323"/>
      <c r="F4" s="320" t="s">
        <v>212</v>
      </c>
      <c r="G4" s="320"/>
      <c r="H4" s="320"/>
      <c r="J4">
        <v>14</v>
      </c>
      <c r="K4">
        <f>J4+15</f>
        <v>29</v>
      </c>
      <c r="L4">
        <f t="shared" ref="L4:U4" si="0">K4+15</f>
        <v>44</v>
      </c>
      <c r="M4">
        <f t="shared" si="0"/>
        <v>59</v>
      </c>
      <c r="N4">
        <f t="shared" si="0"/>
        <v>74</v>
      </c>
      <c r="O4">
        <f t="shared" si="0"/>
        <v>89</v>
      </c>
      <c r="P4">
        <f t="shared" si="0"/>
        <v>104</v>
      </c>
      <c r="Q4">
        <f t="shared" si="0"/>
        <v>119</v>
      </c>
      <c r="R4">
        <f t="shared" si="0"/>
        <v>134</v>
      </c>
      <c r="S4">
        <f t="shared" si="0"/>
        <v>149</v>
      </c>
      <c r="T4">
        <f t="shared" si="0"/>
        <v>164</v>
      </c>
      <c r="U4">
        <f t="shared" si="0"/>
        <v>179</v>
      </c>
    </row>
    <row r="5" spans="3:33" ht="20.100000000000001" customHeight="1">
      <c r="D5" s="317" t="s">
        <v>41</v>
      </c>
      <c r="E5" s="317" t="s">
        <v>40</v>
      </c>
      <c r="F5" s="317" t="s">
        <v>42</v>
      </c>
      <c r="G5" s="317" t="s">
        <v>43</v>
      </c>
      <c r="H5" s="317" t="s">
        <v>44</v>
      </c>
      <c r="J5">
        <v>4</v>
      </c>
      <c r="K5">
        <v>19</v>
      </c>
      <c r="L5">
        <v>34</v>
      </c>
      <c r="M5">
        <v>49</v>
      </c>
      <c r="N5">
        <v>64</v>
      </c>
      <c r="O5">
        <v>79</v>
      </c>
      <c r="P5">
        <v>94</v>
      </c>
      <c r="Q5">
        <v>109</v>
      </c>
      <c r="R5">
        <v>124</v>
      </c>
      <c r="S5">
        <v>139</v>
      </c>
      <c r="T5">
        <v>154</v>
      </c>
      <c r="U5">
        <v>169</v>
      </c>
    </row>
    <row r="6" spans="3:33" ht="20.100000000000001" customHeight="1">
      <c r="D6" s="317"/>
      <c r="E6" s="317"/>
      <c r="F6" s="317"/>
      <c r="G6" s="317"/>
      <c r="H6" s="317"/>
      <c r="J6">
        <v>5</v>
      </c>
      <c r="K6">
        <v>20</v>
      </c>
      <c r="L6">
        <v>35</v>
      </c>
      <c r="M6">
        <v>50</v>
      </c>
      <c r="N6">
        <v>65</v>
      </c>
      <c r="O6">
        <v>80</v>
      </c>
      <c r="P6">
        <v>95</v>
      </c>
      <c r="Q6">
        <v>110</v>
      </c>
      <c r="R6">
        <v>125</v>
      </c>
      <c r="S6">
        <v>140</v>
      </c>
      <c r="T6">
        <v>155</v>
      </c>
      <c r="U6">
        <v>170</v>
      </c>
    </row>
    <row r="7" spans="3:33" ht="24.95" customHeight="1">
      <c r="C7">
        <f>MOD(D7,2)</f>
        <v>0</v>
      </c>
      <c r="D7" s="25">
        <f>IF(LEN(E7)&gt;=3,1,0)</f>
        <v>0</v>
      </c>
      <c r="E7" s="26"/>
      <c r="F7" s="27"/>
      <c r="G7" s="28"/>
      <c r="H7" s="25"/>
      <c r="I7">
        <f>COUNTA(E7:H7)</f>
        <v>0</v>
      </c>
      <c r="J7">
        <f>IF($D7&gt;=1,(IF(VLOOKUP($E7,STUDENT!$B$7:$FZ$26,J$5,0)+VLOOKUP($E7,STUDENT!$B$7:$FZ$26,J$6,0)&gt;550,5,IF(VLOOKUP($E7,STUDENT!$B$7:$FZ$26,J$5,0)+VLOOKUP($E7,STUDENT!$B$7:$FZ$26,J$6,0)&gt;400,4,IF(VLOOKUP($E7,STUDENT!$B$7:$FZ$26,J$5,0)+VLOOKUP($E7,STUDENT!$B$7:$FZ$26,J$6,0)&gt;150,3,IF(VLOOKUP($E7,STUDENT!$B$7:$FZ$26,J$5,0)+VLOOKUP($E7,STUDENT!$B$7:$FZ$26,J$6,0)&gt;50,2,IF(VLOOKUP($E7,STUDENT!$B$7:$FZ$26,J$5,0)+VLOOKUP($E7,STUDENT!$B$7:$FZ$26,J$6,0)&gt;1,1,0)))))),0)</f>
        <v>0</v>
      </c>
      <c r="K7">
        <f>IF($D7&gt;=1,(IF(VLOOKUP($E7,STUDENT!$B$7:$FZ$26,K$5,0)+VLOOKUP($E7,STUDENT!$B$7:$FZ$26,K$6,0)&gt;550,5,IF(VLOOKUP($E7,STUDENT!$B$7:$FZ$26,K$5,0)+VLOOKUP($E7,STUDENT!$B$7:$FZ$26,K$6,0)&gt;400,4,IF(VLOOKUP($E7,STUDENT!$B$7:$FZ$26,K$5,0)+VLOOKUP($E7,STUDENT!$B$7:$FZ$26,K$6,0)&gt;150,3,IF(VLOOKUP($E7,STUDENT!$B$7:$FZ$26,K$5,0)+VLOOKUP($E7,STUDENT!$B$7:$FZ$26,K$6,0)&gt;50,2,IF(VLOOKUP($E7,STUDENT!$B$7:$FZ$26,K$5,0)+VLOOKUP($E7,STUDENT!$B$7:$FZ$26,K$6,0)&gt;1,1,0)))))),0)</f>
        <v>0</v>
      </c>
      <c r="L7">
        <f>IF($D7&gt;=1,(IF(VLOOKUP($E7,STUDENT!$B$7:$FZ$26,L$5,0)+VLOOKUP($E7,STUDENT!$B$7:$FZ$26,L$6,0)&gt;550,5,IF(VLOOKUP($E7,STUDENT!$B$7:$FZ$26,L$5,0)+VLOOKUP($E7,STUDENT!$B$7:$FZ$26,L$6,0)&gt;400,4,IF(VLOOKUP($E7,STUDENT!$B$7:$FZ$26,L$5,0)+VLOOKUP($E7,STUDENT!$B$7:$FZ$26,L$6,0)&gt;150,3,IF(VLOOKUP($E7,STUDENT!$B$7:$FZ$26,L$5,0)+VLOOKUP($E7,STUDENT!$B$7:$FZ$26,L$6,0)&gt;50,2,IF(VLOOKUP($E7,STUDENT!$B$7:$FZ$26,L$5,0)+VLOOKUP($E7,STUDENT!$B$7:$FZ$26,L$6,0)&gt;1,1,0)))))),0)</f>
        <v>0</v>
      </c>
      <c r="M7">
        <f>IF($D7&gt;=1,(IF(VLOOKUP($E7,STUDENT!$B$7:$FZ$26,M$5,0)+VLOOKUP($E7,STUDENT!$B$7:$FZ$26,M$6,0)&gt;550,5,IF(VLOOKUP($E7,STUDENT!$B$7:$FZ$26,M$5,0)+VLOOKUP($E7,STUDENT!$B$7:$FZ$26,M$6,0)&gt;400,4,IF(VLOOKUP($E7,STUDENT!$B$7:$FZ$26,M$5,0)+VLOOKUP($E7,STUDENT!$B$7:$FZ$26,M$6,0)&gt;150,3,IF(VLOOKUP($E7,STUDENT!$B$7:$FZ$26,M$5,0)+VLOOKUP($E7,STUDENT!$B$7:$FZ$26,M$6,0)&gt;50,2,IF(VLOOKUP($E7,STUDENT!$B$7:$FZ$26,M$5,0)+VLOOKUP($E7,STUDENT!$B$7:$FZ$26,M$6,0)&gt;1,1,0)))))),0)</f>
        <v>0</v>
      </c>
      <c r="N7">
        <f>IF($D7&gt;=1,(IF(VLOOKUP($E7,STUDENT!$B$7:$FZ$26,N$5,0)+VLOOKUP($E7,STUDENT!$B$7:$FZ$26,N$6,0)&gt;550,5,IF(VLOOKUP($E7,STUDENT!$B$7:$FZ$26,N$5,0)+VLOOKUP($E7,STUDENT!$B$7:$FZ$26,N$6,0)&gt;400,4,IF(VLOOKUP($E7,STUDENT!$B$7:$FZ$26,N$5,0)+VLOOKUP($E7,STUDENT!$B$7:$FZ$26,N$6,0)&gt;150,3,IF(VLOOKUP($E7,STUDENT!$B$7:$FZ$26,N$5,0)+VLOOKUP($E7,STUDENT!$B$7:$FZ$26,N$6,0)&gt;50,2,IF(VLOOKUP($E7,STUDENT!$B$7:$FZ$26,N$5,0)+VLOOKUP($E7,STUDENT!$B$7:$FZ$26,N$6,0)&gt;1,1,0)))))),0)</f>
        <v>0</v>
      </c>
      <c r="O7">
        <f>IF($D7&gt;=1,(IF(VLOOKUP($E7,STUDENT!$B$7:$FZ$26,O$5,0)+VLOOKUP($E7,STUDENT!$B$7:$FZ$26,O$6,0)&gt;550,5,IF(VLOOKUP($E7,STUDENT!$B$7:$FZ$26,O$5,0)+VLOOKUP($E7,STUDENT!$B$7:$FZ$26,O$6,0)&gt;400,4,IF(VLOOKUP($E7,STUDENT!$B$7:$FZ$26,O$5,0)+VLOOKUP($E7,STUDENT!$B$7:$FZ$26,O$6,0)&gt;150,3,IF(VLOOKUP($E7,STUDENT!$B$7:$FZ$26,O$5,0)+VLOOKUP($E7,STUDENT!$B$7:$FZ$26,O$6,0)&gt;50,2,IF(VLOOKUP($E7,STUDENT!$B$7:$FZ$26,O$5,0)+VLOOKUP($E7,STUDENT!$B$7:$FZ$26,O$6,0)&gt;1,1,0)))))),0)</f>
        <v>0</v>
      </c>
      <c r="P7">
        <f>IF($D7&gt;=1,(IF(VLOOKUP($E7,STUDENT!$B$7:$FZ$26,P$5,0)+VLOOKUP($E7,STUDENT!$B$7:$FZ$26,P$6,0)&gt;550,5,IF(VLOOKUP($E7,STUDENT!$B$7:$FZ$26,P$5,0)+VLOOKUP($E7,STUDENT!$B$7:$FZ$26,P$6,0)&gt;400,4,IF(VLOOKUP($E7,STUDENT!$B$7:$FZ$26,P$5,0)+VLOOKUP($E7,STUDENT!$B$7:$FZ$26,P$6,0)&gt;150,3,IF(VLOOKUP($E7,STUDENT!$B$7:$FZ$26,P$5,0)+VLOOKUP($E7,STUDENT!$B$7:$FZ$26,P$6,0)&gt;50,2,IF(VLOOKUP($E7,STUDENT!$B$7:$FZ$26,P$5,0)+VLOOKUP($E7,STUDENT!$B$7:$FZ$26,P$6,0)&gt;1,1,0)))))),0)</f>
        <v>0</v>
      </c>
      <c r="Q7">
        <f>IF($D7&gt;=1,(IF(VLOOKUP($E7,STUDENT!$B$7:$FZ$26,Q$5,0)+VLOOKUP($E7,STUDENT!$B$7:$FZ$26,Q$6,0)&gt;550,5,IF(VLOOKUP($E7,STUDENT!$B$7:$FZ$26,Q$5,0)+VLOOKUP($E7,STUDENT!$B$7:$FZ$26,Q$6,0)&gt;400,4,IF(VLOOKUP($E7,STUDENT!$B$7:$FZ$26,Q$5,0)+VLOOKUP($E7,STUDENT!$B$7:$FZ$26,Q$6,0)&gt;150,3,IF(VLOOKUP($E7,STUDENT!$B$7:$FZ$26,Q$5,0)+VLOOKUP($E7,STUDENT!$B$7:$FZ$26,Q$6,0)&gt;50,2,IF(VLOOKUP($E7,STUDENT!$B$7:$FZ$26,Q$5,0)+VLOOKUP($E7,STUDENT!$B$7:$FZ$26,Q$6,0)&gt;1,1,0)))))),0)</f>
        <v>0</v>
      </c>
      <c r="R7">
        <f>IF($D7&gt;=1,(IF(VLOOKUP($E7,STUDENT!$B$7:$FZ$26,R$5,0)+VLOOKUP($E7,STUDENT!$B$7:$FZ$26,R$6,0)&gt;550,5,IF(VLOOKUP($E7,STUDENT!$B$7:$FZ$26,R$5,0)+VLOOKUP($E7,STUDENT!$B$7:$FZ$26,R$6,0)&gt;400,4,IF(VLOOKUP($E7,STUDENT!$B$7:$FZ$26,R$5,0)+VLOOKUP($E7,STUDENT!$B$7:$FZ$26,R$6,0)&gt;150,3,IF(VLOOKUP($E7,STUDENT!$B$7:$FZ$26,R$5,0)+VLOOKUP($E7,STUDENT!$B$7:$FZ$26,R$6,0)&gt;50,2,IF(VLOOKUP($E7,STUDENT!$B$7:$FZ$26,R$5,0)+VLOOKUP($E7,STUDENT!$B$7:$FZ$26,R$6,0)&gt;1,1,0)))))),0)</f>
        <v>0</v>
      </c>
      <c r="S7">
        <f>IF($D7&gt;=1,(IF(VLOOKUP($E7,STUDENT!$B$7:$FZ$26,S$5,0)+VLOOKUP($E7,STUDENT!$B$7:$FZ$26,S$6,0)&gt;550,5,IF(VLOOKUP($E7,STUDENT!$B$7:$FZ$26,S$5,0)+VLOOKUP($E7,STUDENT!$B$7:$FZ$26,S$6,0)&gt;400,4,IF(VLOOKUP($E7,STUDENT!$B$7:$FZ$26,S$5,0)+VLOOKUP($E7,STUDENT!$B$7:$FZ$26,S$6,0)&gt;150,3,IF(VLOOKUP($E7,STUDENT!$B$7:$FZ$26,S$5,0)+VLOOKUP($E7,STUDENT!$B$7:$FZ$26,S$6,0)&gt;50,2,IF(VLOOKUP($E7,STUDENT!$B$7:$FZ$26,S$5,0)+VLOOKUP($E7,STUDENT!$B$7:$FZ$26,S$6,0)&gt;1,1,0)))))),0)</f>
        <v>0</v>
      </c>
      <c r="T7">
        <f>IF($D7&gt;=1,(IF(VLOOKUP($E7,STUDENT!$B$7:$FZ$26,T$5,0)+VLOOKUP($E7,STUDENT!$B$7:$FZ$26,T$6,0)&gt;550,5,IF(VLOOKUP($E7,STUDENT!$B$7:$FZ$26,T$5,0)+VLOOKUP($E7,STUDENT!$B$7:$FZ$26,T$6,0)&gt;400,4,IF(VLOOKUP($E7,STUDENT!$B$7:$FZ$26,T$5,0)+VLOOKUP($E7,STUDENT!$B$7:$FZ$26,T$6,0)&gt;150,3,IF(VLOOKUP($E7,STUDENT!$B$7:$FZ$26,T$5,0)+VLOOKUP($E7,STUDENT!$B$7:$FZ$26,T$6,0)&gt;50,2,IF(VLOOKUP($E7,STUDENT!$B$7:$FZ$26,T$5,0)+VLOOKUP($E7,STUDENT!$B$7:$FZ$26,T$6,0)&gt;1,1,0)))))),0)</f>
        <v>0</v>
      </c>
      <c r="U7">
        <f>IF($D7&gt;=1,(IF(VLOOKUP($E7,STUDENT!$B$7:$FZ$26,U$5,0)+VLOOKUP($E7,STUDENT!$B$7:$FZ$26,U$6,0)&gt;550,5,IF(VLOOKUP($E7,STUDENT!$B$7:$FZ$26,U$5,0)+VLOOKUP($E7,STUDENT!$B$7:$FZ$26,U$6,0)&gt;400,4,IF(VLOOKUP($E7,STUDENT!$B$7:$FZ$26,U$5,0)+VLOOKUP($E7,STUDENT!$B$7:$FZ$26,U$6,0)&gt;150,3,IF(VLOOKUP($E7,STUDENT!$B$7:$FZ$26,U$5,0)+VLOOKUP($E7,STUDENT!$B$7:$FZ$26,U$6,0)&gt;50,2,IF(VLOOKUP($E7,STUDENT!$B$7:$FZ$26,U$5,0)+VLOOKUP($E7,STUDENT!$B$7:$FZ$26,U$6,0)&gt;1,1,0)))))),0)</f>
        <v>0</v>
      </c>
      <c r="V7">
        <f>IF($D7&gt;=1,(IF(VLOOKUP($E7,STUDENT!$B$7:$FZ$26,J$4,0)&gt;=1,(IF(VLOOKUP($E7,STUDENT!$B$7:$FZ$26,J$4,0)=J7,1,2)),0)),0)</f>
        <v>0</v>
      </c>
      <c r="W7">
        <f>IF($D7&gt;=1,(IF(VLOOKUP($E7,STUDENT!$B$7:$FZ$26,K$4,0)&gt;=1,(IF(VLOOKUP($E7,STUDENT!$B$7:$FZ$26,K$4,0)=K7,1,2)),0)),0)</f>
        <v>0</v>
      </c>
      <c r="X7">
        <f>IF($D7&gt;=1,(IF(VLOOKUP($E7,STUDENT!$B$7:$FZ$26,L$4,0)&gt;=1,(IF(VLOOKUP($E7,STUDENT!$B$7:$FZ$26,L$4,0)=L7,1,2)),0)),0)</f>
        <v>0</v>
      </c>
      <c r="Y7">
        <f>IF($D7&gt;=1,(IF(VLOOKUP($E7,STUDENT!$B$7:$FZ$26,M$4,0)&gt;=1,(IF(VLOOKUP($E7,STUDENT!$B$7:$FZ$26,M$4,0)=M7,1,2)),0)),0)</f>
        <v>0</v>
      </c>
      <c r="Z7">
        <f>IF($D7&gt;=1,(IF(VLOOKUP($E7,STUDENT!$B$7:$FZ$26,N$4,0)&gt;=1,(IF(VLOOKUP($E7,STUDENT!$B$7:$FZ$26,N$4,0)=N7,1,2)),0)),0)</f>
        <v>0</v>
      </c>
      <c r="AA7">
        <f>IF($D7&gt;=1,(IF(VLOOKUP($E7,STUDENT!$B$7:$FZ$26,O$4,0)&gt;=1,(IF(VLOOKUP($E7,STUDENT!$B$7:$FZ$26,O$4,0)=O7,1,2)),0)),0)</f>
        <v>0</v>
      </c>
      <c r="AB7">
        <f>IF($D7&gt;=1,(IF(VLOOKUP($E7,STUDENT!$B$7:$FZ$26,P$4,0)&gt;=1,(IF(VLOOKUP($E7,STUDENT!$B$7:$FZ$26,P$4,0)=P7,1,2)),0)),0)</f>
        <v>0</v>
      </c>
      <c r="AC7">
        <f>IF($D7&gt;=1,(IF(VLOOKUP($E7,STUDENT!$B$7:$FZ$26,Q$4,0)&gt;=1,(IF(VLOOKUP($E7,STUDENT!$B$7:$FZ$26,Q$4,0)=Q7,1,2)),0)),0)</f>
        <v>0</v>
      </c>
      <c r="AD7">
        <f>IF($D7&gt;=1,(IF(VLOOKUP($E7,STUDENT!$B$7:$FZ$26,R$4,0)&gt;=1,(IF(VLOOKUP($E7,STUDENT!$B$7:$FZ$26,R$4,0)=R7,1,2)),0)),0)</f>
        <v>0</v>
      </c>
      <c r="AE7">
        <f>IF($D7&gt;=1,(IF(VLOOKUP($E7,STUDENT!$B$7:$FZ$26,S$4,0)&gt;=1,(IF(VLOOKUP($E7,STUDENT!$B$7:$FZ$26,S$4,0)=S7,1,2)),0)),0)</f>
        <v>0</v>
      </c>
      <c r="AF7">
        <f>IF($D7&gt;=1,(IF(VLOOKUP($E7,STUDENT!$B$7:$FZ$26,T$4,0)&gt;=1,(IF(VLOOKUP($E7,STUDENT!$B$7:$FZ$26,T$4,0)=T7,1,2)),0)),0)</f>
        <v>0</v>
      </c>
      <c r="AG7">
        <f>IF($D7&gt;=1,(IF(VLOOKUP($E7,STUDENT!$B$7:$FZ$26,U$4,0)&gt;=1,(IF(VLOOKUP($E7,STUDENT!$B$7:$FZ$26,U$4,0)=U7,1,2)),0)),0)</f>
        <v>0</v>
      </c>
    </row>
    <row r="8" spans="3:33" ht="24.95" customHeight="1">
      <c r="C8">
        <f t="shared" ref="C8:C26" si="1">MOD(D8,2)</f>
        <v>0</v>
      </c>
      <c r="D8" s="25">
        <f>IF(LEN(E8)&gt;=3,D7+1,0)</f>
        <v>0</v>
      </c>
      <c r="E8" s="26"/>
      <c r="F8" s="27"/>
      <c r="G8" s="28"/>
      <c r="H8" s="28"/>
      <c r="I8">
        <f t="shared" ref="I8:I26" si="2">COUNTA(E8:H8)</f>
        <v>0</v>
      </c>
      <c r="J8">
        <f>IF($D8&gt;=1,(IF(VLOOKUP($E8,STUDENT!$B$7:$FZ$26,J$5,0)+VLOOKUP($E8,STUDENT!$B$7:$FZ$26,J$6,0)&gt;550,5,IF(VLOOKUP($E8,STUDENT!$B$7:$FZ$26,J$5,0)+VLOOKUP($E8,STUDENT!$B$7:$FZ$26,J$6,0)&gt;400,4,IF(VLOOKUP($E8,STUDENT!$B$7:$FZ$26,J$5,0)+VLOOKUP($E8,STUDENT!$B$7:$FZ$26,J$6,0)&gt;150,3,IF(VLOOKUP($E8,STUDENT!$B$7:$FZ$26,J$5,0)+VLOOKUP($E8,STUDENT!$B$7:$FZ$26,J$6,0)&gt;50,2,IF(VLOOKUP($E8,STUDENT!$B$7:$FZ$26,J$5,0)+VLOOKUP($E8,STUDENT!$B$7:$FZ$26,J$6,0)&gt;1,1,0)))))),0)</f>
        <v>0</v>
      </c>
      <c r="K8">
        <f>IF($D8&gt;=1,(IF(VLOOKUP($E8,STUDENT!$B$7:$FZ$26,K$5,0)+VLOOKUP($E8,STUDENT!$B$7:$FZ$26,K$6,0)&gt;550,5,IF(VLOOKUP($E8,STUDENT!$B$7:$FZ$26,K$5,0)+VLOOKUP($E8,STUDENT!$B$7:$FZ$26,K$6,0)&gt;400,4,IF(VLOOKUP($E8,STUDENT!$B$7:$FZ$26,K$5,0)+VLOOKUP($E8,STUDENT!$B$7:$FZ$26,K$6,0)&gt;150,3,IF(VLOOKUP($E8,STUDENT!$B$7:$FZ$26,K$5,0)+VLOOKUP($E8,STUDENT!$B$7:$FZ$26,K$6,0)&gt;50,2,IF(VLOOKUP($E8,STUDENT!$B$7:$FZ$26,K$5,0)+VLOOKUP($E8,STUDENT!$B$7:$FZ$26,K$6,0)&gt;1,1,0)))))),0)</f>
        <v>0</v>
      </c>
      <c r="L8">
        <f>IF($D8&gt;=1,(IF(VLOOKUP($E8,STUDENT!$B$7:$FZ$26,L$5,0)+VLOOKUP($E8,STUDENT!$B$7:$FZ$26,L$6,0)&gt;550,5,IF(VLOOKUP($E8,STUDENT!$B$7:$FZ$26,L$5,0)+VLOOKUP($E8,STUDENT!$B$7:$FZ$26,L$6,0)&gt;400,4,IF(VLOOKUP($E8,STUDENT!$B$7:$FZ$26,L$5,0)+VLOOKUP($E8,STUDENT!$B$7:$FZ$26,L$6,0)&gt;150,3,IF(VLOOKUP($E8,STUDENT!$B$7:$FZ$26,L$5,0)+VLOOKUP($E8,STUDENT!$B$7:$FZ$26,L$6,0)&gt;50,2,IF(VLOOKUP($E8,STUDENT!$B$7:$FZ$26,L$5,0)+VLOOKUP($E8,STUDENT!$B$7:$FZ$26,L$6,0)&gt;1,1,0)))))),0)</f>
        <v>0</v>
      </c>
      <c r="M8">
        <f>IF($D8&gt;=1,(IF(VLOOKUP($E8,STUDENT!$B$7:$FZ$26,M$5,0)+VLOOKUP($E8,STUDENT!$B$7:$FZ$26,M$6,0)&gt;550,5,IF(VLOOKUP($E8,STUDENT!$B$7:$FZ$26,M$5,0)+VLOOKUP($E8,STUDENT!$B$7:$FZ$26,M$6,0)&gt;400,4,IF(VLOOKUP($E8,STUDENT!$B$7:$FZ$26,M$5,0)+VLOOKUP($E8,STUDENT!$B$7:$FZ$26,M$6,0)&gt;150,3,IF(VLOOKUP($E8,STUDENT!$B$7:$FZ$26,M$5,0)+VLOOKUP($E8,STUDENT!$B$7:$FZ$26,M$6,0)&gt;50,2,IF(VLOOKUP($E8,STUDENT!$B$7:$FZ$26,M$5,0)+VLOOKUP($E8,STUDENT!$B$7:$FZ$26,M$6,0)&gt;1,1,0)))))),0)</f>
        <v>0</v>
      </c>
      <c r="N8">
        <f>IF($D8&gt;=1,(IF(VLOOKUP($E8,STUDENT!$B$7:$FZ$26,N$5,0)+VLOOKUP($E8,STUDENT!$B$7:$FZ$26,N$6,0)&gt;550,5,IF(VLOOKUP($E8,STUDENT!$B$7:$FZ$26,N$5,0)+VLOOKUP($E8,STUDENT!$B$7:$FZ$26,N$6,0)&gt;400,4,IF(VLOOKUP($E8,STUDENT!$B$7:$FZ$26,N$5,0)+VLOOKUP($E8,STUDENT!$B$7:$FZ$26,N$6,0)&gt;150,3,IF(VLOOKUP($E8,STUDENT!$B$7:$FZ$26,N$5,0)+VLOOKUP($E8,STUDENT!$B$7:$FZ$26,N$6,0)&gt;50,2,IF(VLOOKUP($E8,STUDENT!$B$7:$FZ$26,N$5,0)+VLOOKUP($E8,STUDENT!$B$7:$FZ$26,N$6,0)&gt;1,1,0)))))),0)</f>
        <v>0</v>
      </c>
      <c r="O8">
        <f>IF($D8&gt;=1,(IF(VLOOKUP($E8,STUDENT!$B$7:$FZ$26,O$5,0)+VLOOKUP($E8,STUDENT!$B$7:$FZ$26,O$6,0)&gt;550,5,IF(VLOOKUP($E8,STUDENT!$B$7:$FZ$26,O$5,0)+VLOOKUP($E8,STUDENT!$B$7:$FZ$26,O$6,0)&gt;400,4,IF(VLOOKUP($E8,STUDENT!$B$7:$FZ$26,O$5,0)+VLOOKUP($E8,STUDENT!$B$7:$FZ$26,O$6,0)&gt;150,3,IF(VLOOKUP($E8,STUDENT!$B$7:$FZ$26,O$5,0)+VLOOKUP($E8,STUDENT!$B$7:$FZ$26,O$6,0)&gt;50,2,IF(VLOOKUP($E8,STUDENT!$B$7:$FZ$26,O$5,0)+VLOOKUP($E8,STUDENT!$B$7:$FZ$26,O$6,0)&gt;1,1,0)))))),0)</f>
        <v>0</v>
      </c>
      <c r="P8">
        <f>IF($D8&gt;=1,(IF(VLOOKUP($E8,STUDENT!$B$7:$FZ$26,P$5,0)+VLOOKUP($E8,STUDENT!$B$7:$FZ$26,P$6,0)&gt;550,5,IF(VLOOKUP($E8,STUDENT!$B$7:$FZ$26,P$5,0)+VLOOKUP($E8,STUDENT!$B$7:$FZ$26,P$6,0)&gt;400,4,IF(VLOOKUP($E8,STUDENT!$B$7:$FZ$26,P$5,0)+VLOOKUP($E8,STUDENT!$B$7:$FZ$26,P$6,0)&gt;150,3,IF(VLOOKUP($E8,STUDENT!$B$7:$FZ$26,P$5,0)+VLOOKUP($E8,STUDENT!$B$7:$FZ$26,P$6,0)&gt;50,2,IF(VLOOKUP($E8,STUDENT!$B$7:$FZ$26,P$5,0)+VLOOKUP($E8,STUDENT!$B$7:$FZ$26,P$6,0)&gt;1,1,0)))))),0)</f>
        <v>0</v>
      </c>
      <c r="Q8">
        <f>IF($D8&gt;=1,(IF(VLOOKUP($E8,STUDENT!$B$7:$FZ$26,Q$5,0)+VLOOKUP($E8,STUDENT!$B$7:$FZ$26,Q$6,0)&gt;550,5,IF(VLOOKUP($E8,STUDENT!$B$7:$FZ$26,Q$5,0)+VLOOKUP($E8,STUDENT!$B$7:$FZ$26,Q$6,0)&gt;400,4,IF(VLOOKUP($E8,STUDENT!$B$7:$FZ$26,Q$5,0)+VLOOKUP($E8,STUDENT!$B$7:$FZ$26,Q$6,0)&gt;150,3,IF(VLOOKUP($E8,STUDENT!$B$7:$FZ$26,Q$5,0)+VLOOKUP($E8,STUDENT!$B$7:$FZ$26,Q$6,0)&gt;50,2,IF(VLOOKUP($E8,STUDENT!$B$7:$FZ$26,Q$5,0)+VLOOKUP($E8,STUDENT!$B$7:$FZ$26,Q$6,0)&gt;1,1,0)))))),0)</f>
        <v>0</v>
      </c>
      <c r="R8">
        <f>IF($D8&gt;=1,(IF(VLOOKUP($E8,STUDENT!$B$7:$FZ$26,R$5,0)+VLOOKUP($E8,STUDENT!$B$7:$FZ$26,R$6,0)&gt;550,5,IF(VLOOKUP($E8,STUDENT!$B$7:$FZ$26,R$5,0)+VLOOKUP($E8,STUDENT!$B$7:$FZ$26,R$6,0)&gt;400,4,IF(VLOOKUP($E8,STUDENT!$B$7:$FZ$26,R$5,0)+VLOOKUP($E8,STUDENT!$B$7:$FZ$26,R$6,0)&gt;150,3,IF(VLOOKUP($E8,STUDENT!$B$7:$FZ$26,R$5,0)+VLOOKUP($E8,STUDENT!$B$7:$FZ$26,R$6,0)&gt;50,2,IF(VLOOKUP($E8,STUDENT!$B$7:$FZ$26,R$5,0)+VLOOKUP($E8,STUDENT!$B$7:$FZ$26,R$6,0)&gt;1,1,0)))))),0)</f>
        <v>0</v>
      </c>
      <c r="S8">
        <f>IF($D8&gt;=1,(IF(VLOOKUP($E8,STUDENT!$B$7:$FZ$26,S$5,0)+VLOOKUP($E8,STUDENT!$B$7:$FZ$26,S$6,0)&gt;550,5,IF(VLOOKUP($E8,STUDENT!$B$7:$FZ$26,S$5,0)+VLOOKUP($E8,STUDENT!$B$7:$FZ$26,S$6,0)&gt;400,4,IF(VLOOKUP($E8,STUDENT!$B$7:$FZ$26,S$5,0)+VLOOKUP($E8,STUDENT!$B$7:$FZ$26,S$6,0)&gt;150,3,IF(VLOOKUP($E8,STUDENT!$B$7:$FZ$26,S$5,0)+VLOOKUP($E8,STUDENT!$B$7:$FZ$26,S$6,0)&gt;50,2,IF(VLOOKUP($E8,STUDENT!$B$7:$FZ$26,S$5,0)+VLOOKUP($E8,STUDENT!$B$7:$FZ$26,S$6,0)&gt;1,1,0)))))),0)</f>
        <v>0</v>
      </c>
      <c r="T8">
        <f>IF($D8&gt;=1,(IF(VLOOKUP($E8,STUDENT!$B$7:$FZ$26,T$5,0)+VLOOKUP($E8,STUDENT!$B$7:$FZ$26,T$6,0)&gt;550,5,IF(VLOOKUP($E8,STUDENT!$B$7:$FZ$26,T$5,0)+VLOOKUP($E8,STUDENT!$B$7:$FZ$26,T$6,0)&gt;400,4,IF(VLOOKUP($E8,STUDENT!$B$7:$FZ$26,T$5,0)+VLOOKUP($E8,STUDENT!$B$7:$FZ$26,T$6,0)&gt;150,3,IF(VLOOKUP($E8,STUDENT!$B$7:$FZ$26,T$5,0)+VLOOKUP($E8,STUDENT!$B$7:$FZ$26,T$6,0)&gt;50,2,IF(VLOOKUP($E8,STUDENT!$B$7:$FZ$26,T$5,0)+VLOOKUP($E8,STUDENT!$B$7:$FZ$26,T$6,0)&gt;1,1,0)))))),0)</f>
        <v>0</v>
      </c>
      <c r="U8">
        <f>IF($D8&gt;=1,(IF(VLOOKUP($E8,STUDENT!$B$7:$FZ$26,U$5,0)+VLOOKUP($E8,STUDENT!$B$7:$FZ$26,U$6,0)&gt;550,5,IF(VLOOKUP($E8,STUDENT!$B$7:$FZ$26,U$5,0)+VLOOKUP($E8,STUDENT!$B$7:$FZ$26,U$6,0)&gt;400,4,IF(VLOOKUP($E8,STUDENT!$B$7:$FZ$26,U$5,0)+VLOOKUP($E8,STUDENT!$B$7:$FZ$26,U$6,0)&gt;150,3,IF(VLOOKUP($E8,STUDENT!$B$7:$FZ$26,U$5,0)+VLOOKUP($E8,STUDENT!$B$7:$FZ$26,U$6,0)&gt;50,2,IF(VLOOKUP($E8,STUDENT!$B$7:$FZ$26,U$5,0)+VLOOKUP($E8,STUDENT!$B$7:$FZ$26,U$6,0)&gt;1,1,0)))))),0)</f>
        <v>0</v>
      </c>
      <c r="V8">
        <f>IF($D8&gt;=1,(IF(VLOOKUP($E8,STUDENT!$B$7:$FZ$26,J$4,0)&gt;=1,(IF(VLOOKUP($E8,STUDENT!$B$7:$FZ$26,J$4,0)=J8,1,2)),0)),0)</f>
        <v>0</v>
      </c>
      <c r="W8">
        <f>IF($D8&gt;=1,(IF(VLOOKUP($E8,STUDENT!$B$7:$FZ$26,K$4,0)&gt;=1,(IF(VLOOKUP($E8,STUDENT!$B$7:$FZ$26,K$4,0)=K8,1,2)),0)),0)</f>
        <v>0</v>
      </c>
      <c r="X8">
        <f>IF($D8&gt;=1,(IF(VLOOKUP($E8,STUDENT!$B$7:$FZ$26,L$4,0)&gt;=1,(IF(VLOOKUP($E8,STUDENT!$B$7:$FZ$26,L$4,0)=L8,1,2)),0)),0)</f>
        <v>0</v>
      </c>
      <c r="Y8">
        <f>IF($D8&gt;=1,(IF(VLOOKUP($E8,STUDENT!$B$7:$FZ$26,M$4,0)&gt;=1,(IF(VLOOKUP($E8,STUDENT!$B$7:$FZ$26,M$4,0)=M8,1,2)),0)),0)</f>
        <v>0</v>
      </c>
      <c r="Z8">
        <f>IF($D8&gt;=1,(IF(VLOOKUP($E8,STUDENT!$B$7:$FZ$26,N$4,0)&gt;=1,(IF(VLOOKUP($E8,STUDENT!$B$7:$FZ$26,N$4,0)=N8,1,2)),0)),0)</f>
        <v>0</v>
      </c>
      <c r="AA8">
        <f>IF($D8&gt;=1,(IF(VLOOKUP($E8,STUDENT!$B$7:$FZ$26,O$4,0)&gt;=1,(IF(VLOOKUP($E8,STUDENT!$B$7:$FZ$26,O$4,0)=O8,1,2)),0)),0)</f>
        <v>0</v>
      </c>
      <c r="AB8">
        <f>IF($D8&gt;=1,(IF(VLOOKUP($E8,STUDENT!$B$7:$FZ$26,P$4,0)&gt;=1,(IF(VLOOKUP($E8,STUDENT!$B$7:$FZ$26,P$4,0)=P8,1,2)),0)),0)</f>
        <v>0</v>
      </c>
      <c r="AC8">
        <f>IF($D8&gt;=1,(IF(VLOOKUP($E8,STUDENT!$B$7:$FZ$26,Q$4,0)&gt;=1,(IF(VLOOKUP($E8,STUDENT!$B$7:$FZ$26,Q$4,0)=Q8,1,2)),0)),0)</f>
        <v>0</v>
      </c>
      <c r="AD8">
        <f>IF($D8&gt;=1,(IF(VLOOKUP($E8,STUDENT!$B$7:$FZ$26,R$4,0)&gt;=1,(IF(VLOOKUP($E8,STUDENT!$B$7:$FZ$26,R$4,0)=R8,1,2)),0)),0)</f>
        <v>0</v>
      </c>
      <c r="AE8">
        <f>IF($D8&gt;=1,(IF(VLOOKUP($E8,STUDENT!$B$7:$FZ$26,S$4,0)&gt;=1,(IF(VLOOKUP($E8,STUDENT!$B$7:$FZ$26,S$4,0)=S8,1,2)),0)),0)</f>
        <v>0</v>
      </c>
      <c r="AF8">
        <f>IF($D8&gt;=1,(IF(VLOOKUP($E8,STUDENT!$B$7:$FZ$26,T$4,0)&gt;=1,(IF(VLOOKUP($E8,STUDENT!$B$7:$FZ$26,T$4,0)=T8,1,2)),0)),0)</f>
        <v>0</v>
      </c>
      <c r="AG8">
        <f>IF($D8&gt;=1,(IF(VLOOKUP($E8,STUDENT!$B$7:$FZ$26,U$4,0)&gt;=1,(IF(VLOOKUP($E8,STUDENT!$B$7:$FZ$26,U$4,0)=U8,1,2)),0)),0)</f>
        <v>0</v>
      </c>
    </row>
    <row r="9" spans="3:33" ht="24.95" customHeight="1">
      <c r="C9">
        <f t="shared" si="1"/>
        <v>0</v>
      </c>
      <c r="D9" s="25">
        <f t="shared" ref="D9:D26" si="3">IF(LEN(E9)&gt;=3,D8+1,0)</f>
        <v>0</v>
      </c>
      <c r="E9" s="26"/>
      <c r="F9" s="27"/>
      <c r="G9" s="29"/>
      <c r="H9" s="25"/>
      <c r="I9">
        <f t="shared" si="2"/>
        <v>0</v>
      </c>
      <c r="J9">
        <f>IF($D9&gt;=1,(IF(VLOOKUP($E9,STUDENT!$B$7:$FZ$26,J$5,0)+VLOOKUP($E9,STUDENT!$B$7:$FZ$26,J$6,0)&gt;550,5,IF(VLOOKUP($E9,STUDENT!$B$7:$FZ$26,J$5,0)+VLOOKUP($E9,STUDENT!$B$7:$FZ$26,J$6,0)&gt;400,4,IF(VLOOKUP($E9,STUDENT!$B$7:$FZ$26,J$5,0)+VLOOKUP($E9,STUDENT!$B$7:$FZ$26,J$6,0)&gt;150,3,IF(VLOOKUP($E9,STUDENT!$B$7:$FZ$26,J$5,0)+VLOOKUP($E9,STUDENT!$B$7:$FZ$26,J$6,0)&gt;50,2,IF(VLOOKUP($E9,STUDENT!$B$7:$FZ$26,J$5,0)+VLOOKUP($E9,STUDENT!$B$7:$FZ$26,J$6,0)&gt;1,1,0)))))),0)</f>
        <v>0</v>
      </c>
      <c r="K9">
        <f>IF($D9&gt;=1,(IF(VLOOKUP($E9,STUDENT!$B$7:$FZ$26,K$5,0)+VLOOKUP($E9,STUDENT!$B$7:$FZ$26,K$6,0)&gt;550,5,IF(VLOOKUP($E9,STUDENT!$B$7:$FZ$26,K$5,0)+VLOOKUP($E9,STUDENT!$B$7:$FZ$26,K$6,0)&gt;400,4,IF(VLOOKUP($E9,STUDENT!$B$7:$FZ$26,K$5,0)+VLOOKUP($E9,STUDENT!$B$7:$FZ$26,K$6,0)&gt;150,3,IF(VLOOKUP($E9,STUDENT!$B$7:$FZ$26,K$5,0)+VLOOKUP($E9,STUDENT!$B$7:$FZ$26,K$6,0)&gt;50,2,IF(VLOOKUP($E9,STUDENT!$B$7:$FZ$26,K$5,0)+VLOOKUP($E9,STUDENT!$B$7:$FZ$26,K$6,0)&gt;1,1,0)))))),0)</f>
        <v>0</v>
      </c>
      <c r="L9">
        <f>IF($D9&gt;=1,(IF(VLOOKUP($E9,STUDENT!$B$7:$FZ$26,L$5,0)+VLOOKUP($E9,STUDENT!$B$7:$FZ$26,L$6,0)&gt;550,5,IF(VLOOKUP($E9,STUDENT!$B$7:$FZ$26,L$5,0)+VLOOKUP($E9,STUDENT!$B$7:$FZ$26,L$6,0)&gt;400,4,IF(VLOOKUP($E9,STUDENT!$B$7:$FZ$26,L$5,0)+VLOOKUP($E9,STUDENT!$B$7:$FZ$26,L$6,0)&gt;150,3,IF(VLOOKUP($E9,STUDENT!$B$7:$FZ$26,L$5,0)+VLOOKUP($E9,STUDENT!$B$7:$FZ$26,L$6,0)&gt;50,2,IF(VLOOKUP($E9,STUDENT!$B$7:$FZ$26,L$5,0)+VLOOKUP($E9,STUDENT!$B$7:$FZ$26,L$6,0)&gt;1,1,0)))))),0)</f>
        <v>0</v>
      </c>
      <c r="M9">
        <f>IF($D9&gt;=1,(IF(VLOOKUP($E9,STUDENT!$B$7:$FZ$26,M$5,0)+VLOOKUP($E9,STUDENT!$B$7:$FZ$26,M$6,0)&gt;550,5,IF(VLOOKUP($E9,STUDENT!$B$7:$FZ$26,M$5,0)+VLOOKUP($E9,STUDENT!$B$7:$FZ$26,M$6,0)&gt;400,4,IF(VLOOKUP($E9,STUDENT!$B$7:$FZ$26,M$5,0)+VLOOKUP($E9,STUDENT!$B$7:$FZ$26,M$6,0)&gt;150,3,IF(VLOOKUP($E9,STUDENT!$B$7:$FZ$26,M$5,0)+VLOOKUP($E9,STUDENT!$B$7:$FZ$26,M$6,0)&gt;50,2,IF(VLOOKUP($E9,STUDENT!$B$7:$FZ$26,M$5,0)+VLOOKUP($E9,STUDENT!$B$7:$FZ$26,M$6,0)&gt;1,1,0)))))),0)</f>
        <v>0</v>
      </c>
      <c r="N9">
        <f>IF($D9&gt;=1,(IF(VLOOKUP($E9,STUDENT!$B$7:$FZ$26,N$5,0)+VLOOKUP($E9,STUDENT!$B$7:$FZ$26,N$6,0)&gt;550,5,IF(VLOOKUP($E9,STUDENT!$B$7:$FZ$26,N$5,0)+VLOOKUP($E9,STUDENT!$B$7:$FZ$26,N$6,0)&gt;400,4,IF(VLOOKUP($E9,STUDENT!$B$7:$FZ$26,N$5,0)+VLOOKUP($E9,STUDENT!$B$7:$FZ$26,N$6,0)&gt;150,3,IF(VLOOKUP($E9,STUDENT!$B$7:$FZ$26,N$5,0)+VLOOKUP($E9,STUDENT!$B$7:$FZ$26,N$6,0)&gt;50,2,IF(VLOOKUP($E9,STUDENT!$B$7:$FZ$26,N$5,0)+VLOOKUP($E9,STUDENT!$B$7:$FZ$26,N$6,0)&gt;1,1,0)))))),0)</f>
        <v>0</v>
      </c>
      <c r="O9">
        <f>IF($D9&gt;=1,(IF(VLOOKUP($E9,STUDENT!$B$7:$FZ$26,O$5,0)+VLOOKUP($E9,STUDENT!$B$7:$FZ$26,O$6,0)&gt;550,5,IF(VLOOKUP($E9,STUDENT!$B$7:$FZ$26,O$5,0)+VLOOKUP($E9,STUDENT!$B$7:$FZ$26,O$6,0)&gt;400,4,IF(VLOOKUP($E9,STUDENT!$B$7:$FZ$26,O$5,0)+VLOOKUP($E9,STUDENT!$B$7:$FZ$26,O$6,0)&gt;150,3,IF(VLOOKUP($E9,STUDENT!$B$7:$FZ$26,O$5,0)+VLOOKUP($E9,STUDENT!$B$7:$FZ$26,O$6,0)&gt;50,2,IF(VLOOKUP($E9,STUDENT!$B$7:$FZ$26,O$5,0)+VLOOKUP($E9,STUDENT!$B$7:$FZ$26,O$6,0)&gt;1,1,0)))))),0)</f>
        <v>0</v>
      </c>
      <c r="P9">
        <f>IF($D9&gt;=1,(IF(VLOOKUP($E9,STUDENT!$B$7:$FZ$26,P$5,0)+VLOOKUP($E9,STUDENT!$B$7:$FZ$26,P$6,0)&gt;550,5,IF(VLOOKUP($E9,STUDENT!$B$7:$FZ$26,P$5,0)+VLOOKUP($E9,STUDENT!$B$7:$FZ$26,P$6,0)&gt;400,4,IF(VLOOKUP($E9,STUDENT!$B$7:$FZ$26,P$5,0)+VLOOKUP($E9,STUDENT!$B$7:$FZ$26,P$6,0)&gt;150,3,IF(VLOOKUP($E9,STUDENT!$B$7:$FZ$26,P$5,0)+VLOOKUP($E9,STUDENT!$B$7:$FZ$26,P$6,0)&gt;50,2,IF(VLOOKUP($E9,STUDENT!$B$7:$FZ$26,P$5,0)+VLOOKUP($E9,STUDENT!$B$7:$FZ$26,P$6,0)&gt;1,1,0)))))),0)</f>
        <v>0</v>
      </c>
      <c r="Q9">
        <f>IF($D9&gt;=1,(IF(VLOOKUP($E9,STUDENT!$B$7:$FZ$26,Q$5,0)+VLOOKUP($E9,STUDENT!$B$7:$FZ$26,Q$6,0)&gt;550,5,IF(VLOOKUP($E9,STUDENT!$B$7:$FZ$26,Q$5,0)+VLOOKUP($E9,STUDENT!$B$7:$FZ$26,Q$6,0)&gt;400,4,IF(VLOOKUP($E9,STUDENT!$B$7:$FZ$26,Q$5,0)+VLOOKUP($E9,STUDENT!$B$7:$FZ$26,Q$6,0)&gt;150,3,IF(VLOOKUP($E9,STUDENT!$B$7:$FZ$26,Q$5,0)+VLOOKUP($E9,STUDENT!$B$7:$FZ$26,Q$6,0)&gt;50,2,IF(VLOOKUP($E9,STUDENT!$B$7:$FZ$26,Q$5,0)+VLOOKUP($E9,STUDENT!$B$7:$FZ$26,Q$6,0)&gt;1,1,0)))))),0)</f>
        <v>0</v>
      </c>
      <c r="R9">
        <f>IF($D9&gt;=1,(IF(VLOOKUP($E9,STUDENT!$B$7:$FZ$26,R$5,0)+VLOOKUP($E9,STUDENT!$B$7:$FZ$26,R$6,0)&gt;550,5,IF(VLOOKUP($E9,STUDENT!$B$7:$FZ$26,R$5,0)+VLOOKUP($E9,STUDENT!$B$7:$FZ$26,R$6,0)&gt;400,4,IF(VLOOKUP($E9,STUDENT!$B$7:$FZ$26,R$5,0)+VLOOKUP($E9,STUDENT!$B$7:$FZ$26,R$6,0)&gt;150,3,IF(VLOOKUP($E9,STUDENT!$B$7:$FZ$26,R$5,0)+VLOOKUP($E9,STUDENT!$B$7:$FZ$26,R$6,0)&gt;50,2,IF(VLOOKUP($E9,STUDENT!$B$7:$FZ$26,R$5,0)+VLOOKUP($E9,STUDENT!$B$7:$FZ$26,R$6,0)&gt;1,1,0)))))),0)</f>
        <v>0</v>
      </c>
      <c r="S9">
        <f>IF($D9&gt;=1,(IF(VLOOKUP($E9,STUDENT!$B$7:$FZ$26,S$5,0)+VLOOKUP($E9,STUDENT!$B$7:$FZ$26,S$6,0)&gt;550,5,IF(VLOOKUP($E9,STUDENT!$B$7:$FZ$26,S$5,0)+VLOOKUP($E9,STUDENT!$B$7:$FZ$26,S$6,0)&gt;400,4,IF(VLOOKUP($E9,STUDENT!$B$7:$FZ$26,S$5,0)+VLOOKUP($E9,STUDENT!$B$7:$FZ$26,S$6,0)&gt;150,3,IF(VLOOKUP($E9,STUDENT!$B$7:$FZ$26,S$5,0)+VLOOKUP($E9,STUDENT!$B$7:$FZ$26,S$6,0)&gt;50,2,IF(VLOOKUP($E9,STUDENT!$B$7:$FZ$26,S$5,0)+VLOOKUP($E9,STUDENT!$B$7:$FZ$26,S$6,0)&gt;1,1,0)))))),0)</f>
        <v>0</v>
      </c>
      <c r="T9">
        <f>IF($D9&gt;=1,(IF(VLOOKUP($E9,STUDENT!$B$7:$FZ$26,T$5,0)+VLOOKUP($E9,STUDENT!$B$7:$FZ$26,T$6,0)&gt;550,5,IF(VLOOKUP($E9,STUDENT!$B$7:$FZ$26,T$5,0)+VLOOKUP($E9,STUDENT!$B$7:$FZ$26,T$6,0)&gt;400,4,IF(VLOOKUP($E9,STUDENT!$B$7:$FZ$26,T$5,0)+VLOOKUP($E9,STUDENT!$B$7:$FZ$26,T$6,0)&gt;150,3,IF(VLOOKUP($E9,STUDENT!$B$7:$FZ$26,T$5,0)+VLOOKUP($E9,STUDENT!$B$7:$FZ$26,T$6,0)&gt;50,2,IF(VLOOKUP($E9,STUDENT!$B$7:$FZ$26,T$5,0)+VLOOKUP($E9,STUDENT!$B$7:$FZ$26,T$6,0)&gt;1,1,0)))))),0)</f>
        <v>0</v>
      </c>
      <c r="U9">
        <f>IF($D9&gt;=1,(IF(VLOOKUP($E9,STUDENT!$B$7:$FZ$26,U$5,0)+VLOOKUP($E9,STUDENT!$B$7:$FZ$26,U$6,0)&gt;550,5,IF(VLOOKUP($E9,STUDENT!$B$7:$FZ$26,U$5,0)+VLOOKUP($E9,STUDENT!$B$7:$FZ$26,U$6,0)&gt;400,4,IF(VLOOKUP($E9,STUDENT!$B$7:$FZ$26,U$5,0)+VLOOKUP($E9,STUDENT!$B$7:$FZ$26,U$6,0)&gt;150,3,IF(VLOOKUP($E9,STUDENT!$B$7:$FZ$26,U$5,0)+VLOOKUP($E9,STUDENT!$B$7:$FZ$26,U$6,0)&gt;50,2,IF(VLOOKUP($E9,STUDENT!$B$7:$FZ$26,U$5,0)+VLOOKUP($E9,STUDENT!$B$7:$FZ$26,U$6,0)&gt;1,1,0)))))),0)</f>
        <v>0</v>
      </c>
      <c r="V9">
        <f>IF($D9&gt;=1,(IF(VLOOKUP($E9,STUDENT!$B$7:$FZ$26,J$4,0)&gt;=1,(IF(VLOOKUP($E9,STUDENT!$B$7:$FZ$26,J$4,0)=J9,1,2)),0)),0)</f>
        <v>0</v>
      </c>
      <c r="W9">
        <f>IF($D9&gt;=1,(IF(VLOOKUP($E9,STUDENT!$B$7:$FZ$26,K$4,0)&gt;=1,(IF(VLOOKUP($E9,STUDENT!$B$7:$FZ$26,K$4,0)=K9,1,2)),0)),0)</f>
        <v>0</v>
      </c>
      <c r="X9">
        <f>IF($D9&gt;=1,(IF(VLOOKUP($E9,STUDENT!$B$7:$FZ$26,L$4,0)&gt;=1,(IF(VLOOKUP($E9,STUDENT!$B$7:$FZ$26,L$4,0)=L9,1,2)),0)),0)</f>
        <v>0</v>
      </c>
      <c r="Y9">
        <f>IF($D9&gt;=1,(IF(VLOOKUP($E9,STUDENT!$B$7:$FZ$26,M$4,0)&gt;=1,(IF(VLOOKUP($E9,STUDENT!$B$7:$FZ$26,M$4,0)=M9,1,2)),0)),0)</f>
        <v>0</v>
      </c>
      <c r="Z9">
        <f>IF($D9&gt;=1,(IF(VLOOKUP($E9,STUDENT!$B$7:$FZ$26,N$4,0)&gt;=1,(IF(VLOOKUP($E9,STUDENT!$B$7:$FZ$26,N$4,0)=N9,1,2)),0)),0)</f>
        <v>0</v>
      </c>
      <c r="AA9">
        <f>IF($D9&gt;=1,(IF(VLOOKUP($E9,STUDENT!$B$7:$FZ$26,O$4,0)&gt;=1,(IF(VLOOKUP($E9,STUDENT!$B$7:$FZ$26,O$4,0)=O9,1,2)),0)),0)</f>
        <v>0</v>
      </c>
      <c r="AB9">
        <f>IF($D9&gt;=1,(IF(VLOOKUP($E9,STUDENT!$B$7:$FZ$26,P$4,0)&gt;=1,(IF(VLOOKUP($E9,STUDENT!$B$7:$FZ$26,P$4,0)=P9,1,2)),0)),0)</f>
        <v>0</v>
      </c>
      <c r="AC9">
        <f>IF($D9&gt;=1,(IF(VLOOKUP($E9,STUDENT!$B$7:$FZ$26,Q$4,0)&gt;=1,(IF(VLOOKUP($E9,STUDENT!$B$7:$FZ$26,Q$4,0)=Q9,1,2)),0)),0)</f>
        <v>0</v>
      </c>
      <c r="AD9">
        <f>IF($D9&gt;=1,(IF(VLOOKUP($E9,STUDENT!$B$7:$FZ$26,R$4,0)&gt;=1,(IF(VLOOKUP($E9,STUDENT!$B$7:$FZ$26,R$4,0)=R9,1,2)),0)),0)</f>
        <v>0</v>
      </c>
      <c r="AE9">
        <f>IF($D9&gt;=1,(IF(VLOOKUP($E9,STUDENT!$B$7:$FZ$26,S$4,0)&gt;=1,(IF(VLOOKUP($E9,STUDENT!$B$7:$FZ$26,S$4,0)=S9,1,2)),0)),0)</f>
        <v>0</v>
      </c>
      <c r="AF9">
        <f>IF($D9&gt;=1,(IF(VLOOKUP($E9,STUDENT!$B$7:$FZ$26,T$4,0)&gt;=1,(IF(VLOOKUP($E9,STUDENT!$B$7:$FZ$26,T$4,0)=T9,1,2)),0)),0)</f>
        <v>0</v>
      </c>
      <c r="AG9">
        <f>IF($D9&gt;=1,(IF(VLOOKUP($E9,STUDENT!$B$7:$FZ$26,U$4,0)&gt;=1,(IF(VLOOKUP($E9,STUDENT!$B$7:$FZ$26,U$4,0)=U9,1,2)),0)),0)</f>
        <v>0</v>
      </c>
    </row>
    <row r="10" spans="3:33" ht="24.95" customHeight="1">
      <c r="C10">
        <f t="shared" si="1"/>
        <v>0</v>
      </c>
      <c r="D10" s="25">
        <f t="shared" si="3"/>
        <v>0</v>
      </c>
      <c r="E10" s="26"/>
      <c r="F10" s="27"/>
      <c r="G10" s="28"/>
      <c r="H10" s="25"/>
      <c r="I10">
        <f t="shared" si="2"/>
        <v>0</v>
      </c>
      <c r="J10">
        <f>IF($D10&gt;=1,(IF(VLOOKUP($E10,STUDENT!$B$7:$FZ$26,J$5,0)+VLOOKUP($E10,STUDENT!$B$7:$FZ$26,J$6,0)&gt;550,5,IF(VLOOKUP($E10,STUDENT!$B$7:$FZ$26,J$5,0)+VLOOKUP($E10,STUDENT!$B$7:$FZ$26,J$6,0)&gt;400,4,IF(VLOOKUP($E10,STUDENT!$B$7:$FZ$26,J$5,0)+VLOOKUP($E10,STUDENT!$B$7:$FZ$26,J$6,0)&gt;150,3,IF(VLOOKUP($E10,STUDENT!$B$7:$FZ$26,J$5,0)+VLOOKUP($E10,STUDENT!$B$7:$FZ$26,J$6,0)&gt;50,2,IF(VLOOKUP($E10,STUDENT!$B$7:$FZ$26,J$5,0)+VLOOKUP($E10,STUDENT!$B$7:$FZ$26,J$6,0)&gt;1,1,0)))))),0)</f>
        <v>0</v>
      </c>
      <c r="K10">
        <f>IF($D10&gt;=1,(IF(VLOOKUP($E10,STUDENT!$B$7:$FZ$26,K$5,0)+VLOOKUP($E10,STUDENT!$B$7:$FZ$26,K$6,0)&gt;550,5,IF(VLOOKUP($E10,STUDENT!$B$7:$FZ$26,K$5,0)+VLOOKUP($E10,STUDENT!$B$7:$FZ$26,K$6,0)&gt;400,4,IF(VLOOKUP($E10,STUDENT!$B$7:$FZ$26,K$5,0)+VLOOKUP($E10,STUDENT!$B$7:$FZ$26,K$6,0)&gt;150,3,IF(VLOOKUP($E10,STUDENT!$B$7:$FZ$26,K$5,0)+VLOOKUP($E10,STUDENT!$B$7:$FZ$26,K$6,0)&gt;50,2,IF(VLOOKUP($E10,STUDENT!$B$7:$FZ$26,K$5,0)+VLOOKUP($E10,STUDENT!$B$7:$FZ$26,K$6,0)&gt;1,1,0)))))),0)</f>
        <v>0</v>
      </c>
      <c r="L10">
        <f>IF($D10&gt;=1,(IF(VLOOKUP($E10,STUDENT!$B$7:$FZ$26,L$5,0)+VLOOKUP($E10,STUDENT!$B$7:$FZ$26,L$6,0)&gt;550,5,IF(VLOOKUP($E10,STUDENT!$B$7:$FZ$26,L$5,0)+VLOOKUP($E10,STUDENT!$B$7:$FZ$26,L$6,0)&gt;400,4,IF(VLOOKUP($E10,STUDENT!$B$7:$FZ$26,L$5,0)+VLOOKUP($E10,STUDENT!$B$7:$FZ$26,L$6,0)&gt;150,3,IF(VLOOKUP($E10,STUDENT!$B$7:$FZ$26,L$5,0)+VLOOKUP($E10,STUDENT!$B$7:$FZ$26,L$6,0)&gt;50,2,IF(VLOOKUP($E10,STUDENT!$B$7:$FZ$26,L$5,0)+VLOOKUP($E10,STUDENT!$B$7:$FZ$26,L$6,0)&gt;1,1,0)))))),0)</f>
        <v>0</v>
      </c>
      <c r="M10">
        <f>IF($D10&gt;=1,(IF(VLOOKUP($E10,STUDENT!$B$7:$FZ$26,M$5,0)+VLOOKUP($E10,STUDENT!$B$7:$FZ$26,M$6,0)&gt;550,5,IF(VLOOKUP($E10,STUDENT!$B$7:$FZ$26,M$5,0)+VLOOKUP($E10,STUDENT!$B$7:$FZ$26,M$6,0)&gt;400,4,IF(VLOOKUP($E10,STUDENT!$B$7:$FZ$26,M$5,0)+VLOOKUP($E10,STUDENT!$B$7:$FZ$26,M$6,0)&gt;150,3,IF(VLOOKUP($E10,STUDENT!$B$7:$FZ$26,M$5,0)+VLOOKUP($E10,STUDENT!$B$7:$FZ$26,M$6,0)&gt;50,2,IF(VLOOKUP($E10,STUDENT!$B$7:$FZ$26,M$5,0)+VLOOKUP($E10,STUDENT!$B$7:$FZ$26,M$6,0)&gt;1,1,0)))))),0)</f>
        <v>0</v>
      </c>
      <c r="N10">
        <f>IF($D10&gt;=1,(IF(VLOOKUP($E10,STUDENT!$B$7:$FZ$26,N$5,0)+VLOOKUP($E10,STUDENT!$B$7:$FZ$26,N$6,0)&gt;550,5,IF(VLOOKUP($E10,STUDENT!$B$7:$FZ$26,N$5,0)+VLOOKUP($E10,STUDENT!$B$7:$FZ$26,N$6,0)&gt;400,4,IF(VLOOKUP($E10,STUDENT!$B$7:$FZ$26,N$5,0)+VLOOKUP($E10,STUDENT!$B$7:$FZ$26,N$6,0)&gt;150,3,IF(VLOOKUP($E10,STUDENT!$B$7:$FZ$26,N$5,0)+VLOOKUP($E10,STUDENT!$B$7:$FZ$26,N$6,0)&gt;50,2,IF(VLOOKUP($E10,STUDENT!$B$7:$FZ$26,N$5,0)+VLOOKUP($E10,STUDENT!$B$7:$FZ$26,N$6,0)&gt;1,1,0)))))),0)</f>
        <v>0</v>
      </c>
      <c r="O10">
        <f>IF($D10&gt;=1,(IF(VLOOKUP($E10,STUDENT!$B$7:$FZ$26,O$5,0)+VLOOKUP($E10,STUDENT!$B$7:$FZ$26,O$6,0)&gt;550,5,IF(VLOOKUP($E10,STUDENT!$B$7:$FZ$26,O$5,0)+VLOOKUP($E10,STUDENT!$B$7:$FZ$26,O$6,0)&gt;400,4,IF(VLOOKUP($E10,STUDENT!$B$7:$FZ$26,O$5,0)+VLOOKUP($E10,STUDENT!$B$7:$FZ$26,O$6,0)&gt;150,3,IF(VLOOKUP($E10,STUDENT!$B$7:$FZ$26,O$5,0)+VLOOKUP($E10,STUDENT!$B$7:$FZ$26,O$6,0)&gt;50,2,IF(VLOOKUP($E10,STUDENT!$B$7:$FZ$26,O$5,0)+VLOOKUP($E10,STUDENT!$B$7:$FZ$26,O$6,0)&gt;1,1,0)))))),0)</f>
        <v>0</v>
      </c>
      <c r="P10">
        <f>IF($D10&gt;=1,(IF(VLOOKUP($E10,STUDENT!$B$7:$FZ$26,P$5,0)+VLOOKUP($E10,STUDENT!$B$7:$FZ$26,P$6,0)&gt;550,5,IF(VLOOKUP($E10,STUDENT!$B$7:$FZ$26,P$5,0)+VLOOKUP($E10,STUDENT!$B$7:$FZ$26,P$6,0)&gt;400,4,IF(VLOOKUP($E10,STUDENT!$B$7:$FZ$26,P$5,0)+VLOOKUP($E10,STUDENT!$B$7:$FZ$26,P$6,0)&gt;150,3,IF(VLOOKUP($E10,STUDENT!$B$7:$FZ$26,P$5,0)+VLOOKUP($E10,STUDENT!$B$7:$FZ$26,P$6,0)&gt;50,2,IF(VLOOKUP($E10,STUDENT!$B$7:$FZ$26,P$5,0)+VLOOKUP($E10,STUDENT!$B$7:$FZ$26,P$6,0)&gt;1,1,0)))))),0)</f>
        <v>0</v>
      </c>
      <c r="Q10">
        <f>IF($D10&gt;=1,(IF(VLOOKUP($E10,STUDENT!$B$7:$FZ$26,Q$5,0)+VLOOKUP($E10,STUDENT!$B$7:$FZ$26,Q$6,0)&gt;550,5,IF(VLOOKUP($E10,STUDENT!$B$7:$FZ$26,Q$5,0)+VLOOKUP($E10,STUDENT!$B$7:$FZ$26,Q$6,0)&gt;400,4,IF(VLOOKUP($E10,STUDENT!$B$7:$FZ$26,Q$5,0)+VLOOKUP($E10,STUDENT!$B$7:$FZ$26,Q$6,0)&gt;150,3,IF(VLOOKUP($E10,STUDENT!$B$7:$FZ$26,Q$5,0)+VLOOKUP($E10,STUDENT!$B$7:$FZ$26,Q$6,0)&gt;50,2,IF(VLOOKUP($E10,STUDENT!$B$7:$FZ$26,Q$5,0)+VLOOKUP($E10,STUDENT!$B$7:$FZ$26,Q$6,0)&gt;1,1,0)))))),0)</f>
        <v>0</v>
      </c>
      <c r="R10">
        <f>IF($D10&gt;=1,(IF(VLOOKUP($E10,STUDENT!$B$7:$FZ$26,R$5,0)+VLOOKUP($E10,STUDENT!$B$7:$FZ$26,R$6,0)&gt;550,5,IF(VLOOKUP($E10,STUDENT!$B$7:$FZ$26,R$5,0)+VLOOKUP($E10,STUDENT!$B$7:$FZ$26,R$6,0)&gt;400,4,IF(VLOOKUP($E10,STUDENT!$B$7:$FZ$26,R$5,0)+VLOOKUP($E10,STUDENT!$B$7:$FZ$26,R$6,0)&gt;150,3,IF(VLOOKUP($E10,STUDENT!$B$7:$FZ$26,R$5,0)+VLOOKUP($E10,STUDENT!$B$7:$FZ$26,R$6,0)&gt;50,2,IF(VLOOKUP($E10,STUDENT!$B$7:$FZ$26,R$5,0)+VLOOKUP($E10,STUDENT!$B$7:$FZ$26,R$6,0)&gt;1,1,0)))))),0)</f>
        <v>0</v>
      </c>
      <c r="S10">
        <f>IF($D10&gt;=1,(IF(VLOOKUP($E10,STUDENT!$B$7:$FZ$26,S$5,0)+VLOOKUP($E10,STUDENT!$B$7:$FZ$26,S$6,0)&gt;550,5,IF(VLOOKUP($E10,STUDENT!$B$7:$FZ$26,S$5,0)+VLOOKUP($E10,STUDENT!$B$7:$FZ$26,S$6,0)&gt;400,4,IF(VLOOKUP($E10,STUDENT!$B$7:$FZ$26,S$5,0)+VLOOKUP($E10,STUDENT!$B$7:$FZ$26,S$6,0)&gt;150,3,IF(VLOOKUP($E10,STUDENT!$B$7:$FZ$26,S$5,0)+VLOOKUP($E10,STUDENT!$B$7:$FZ$26,S$6,0)&gt;50,2,IF(VLOOKUP($E10,STUDENT!$B$7:$FZ$26,S$5,0)+VLOOKUP($E10,STUDENT!$B$7:$FZ$26,S$6,0)&gt;1,1,0)))))),0)</f>
        <v>0</v>
      </c>
      <c r="T10">
        <f>IF($D10&gt;=1,(IF(VLOOKUP($E10,STUDENT!$B$7:$FZ$26,T$5,0)+VLOOKUP($E10,STUDENT!$B$7:$FZ$26,T$6,0)&gt;550,5,IF(VLOOKUP($E10,STUDENT!$B$7:$FZ$26,T$5,0)+VLOOKUP($E10,STUDENT!$B$7:$FZ$26,T$6,0)&gt;400,4,IF(VLOOKUP($E10,STUDENT!$B$7:$FZ$26,T$5,0)+VLOOKUP($E10,STUDENT!$B$7:$FZ$26,T$6,0)&gt;150,3,IF(VLOOKUP($E10,STUDENT!$B$7:$FZ$26,T$5,0)+VLOOKUP($E10,STUDENT!$B$7:$FZ$26,T$6,0)&gt;50,2,IF(VLOOKUP($E10,STUDENT!$B$7:$FZ$26,T$5,0)+VLOOKUP($E10,STUDENT!$B$7:$FZ$26,T$6,0)&gt;1,1,0)))))),0)</f>
        <v>0</v>
      </c>
      <c r="U10">
        <f>IF($D10&gt;=1,(IF(VLOOKUP($E10,STUDENT!$B$7:$FZ$26,U$5,0)+VLOOKUP($E10,STUDENT!$B$7:$FZ$26,U$6,0)&gt;550,5,IF(VLOOKUP($E10,STUDENT!$B$7:$FZ$26,U$5,0)+VLOOKUP($E10,STUDENT!$B$7:$FZ$26,U$6,0)&gt;400,4,IF(VLOOKUP($E10,STUDENT!$B$7:$FZ$26,U$5,0)+VLOOKUP($E10,STUDENT!$B$7:$FZ$26,U$6,0)&gt;150,3,IF(VLOOKUP($E10,STUDENT!$B$7:$FZ$26,U$5,0)+VLOOKUP($E10,STUDENT!$B$7:$FZ$26,U$6,0)&gt;50,2,IF(VLOOKUP($E10,STUDENT!$B$7:$FZ$26,U$5,0)+VLOOKUP($E10,STUDENT!$B$7:$FZ$26,U$6,0)&gt;1,1,0)))))),0)</f>
        <v>0</v>
      </c>
      <c r="V10">
        <f>IF($D10&gt;=1,(IF(VLOOKUP($E10,STUDENT!$B$7:$FZ$26,J$4,0)&gt;=1,(IF(VLOOKUP($E10,STUDENT!$B$7:$FZ$26,J$4,0)=J10,1,2)),0)),0)</f>
        <v>0</v>
      </c>
      <c r="W10">
        <f>IF($D10&gt;=1,(IF(VLOOKUP($E10,STUDENT!$B$7:$FZ$26,K$4,0)&gt;=1,(IF(VLOOKUP($E10,STUDENT!$B$7:$FZ$26,K$4,0)=K10,1,2)),0)),0)</f>
        <v>0</v>
      </c>
      <c r="X10">
        <f>IF($D10&gt;=1,(IF(VLOOKUP($E10,STUDENT!$B$7:$FZ$26,L$4,0)&gt;=1,(IF(VLOOKUP($E10,STUDENT!$B$7:$FZ$26,L$4,0)=L10,1,2)),0)),0)</f>
        <v>0</v>
      </c>
      <c r="Y10">
        <f>IF($D10&gt;=1,(IF(VLOOKUP($E10,STUDENT!$B$7:$FZ$26,M$4,0)&gt;=1,(IF(VLOOKUP($E10,STUDENT!$B$7:$FZ$26,M$4,0)=M10,1,2)),0)),0)</f>
        <v>0</v>
      </c>
      <c r="Z10">
        <f>IF($D10&gt;=1,(IF(VLOOKUP($E10,STUDENT!$B$7:$FZ$26,N$4,0)&gt;=1,(IF(VLOOKUP($E10,STUDENT!$B$7:$FZ$26,N$4,0)=N10,1,2)),0)),0)</f>
        <v>0</v>
      </c>
      <c r="AA10">
        <f>IF($D10&gt;=1,(IF(VLOOKUP($E10,STUDENT!$B$7:$FZ$26,O$4,0)&gt;=1,(IF(VLOOKUP($E10,STUDENT!$B$7:$FZ$26,O$4,0)=O10,1,2)),0)),0)</f>
        <v>0</v>
      </c>
      <c r="AB10">
        <f>IF($D10&gt;=1,(IF(VLOOKUP($E10,STUDENT!$B$7:$FZ$26,P$4,0)&gt;=1,(IF(VLOOKUP($E10,STUDENT!$B$7:$FZ$26,P$4,0)=P10,1,2)),0)),0)</f>
        <v>0</v>
      </c>
      <c r="AC10">
        <f>IF($D10&gt;=1,(IF(VLOOKUP($E10,STUDENT!$B$7:$FZ$26,Q$4,0)&gt;=1,(IF(VLOOKUP($E10,STUDENT!$B$7:$FZ$26,Q$4,0)=Q10,1,2)),0)),0)</f>
        <v>0</v>
      </c>
      <c r="AD10">
        <f>IF($D10&gt;=1,(IF(VLOOKUP($E10,STUDENT!$B$7:$FZ$26,R$4,0)&gt;=1,(IF(VLOOKUP($E10,STUDENT!$B$7:$FZ$26,R$4,0)=R10,1,2)),0)),0)</f>
        <v>0</v>
      </c>
      <c r="AE10">
        <f>IF($D10&gt;=1,(IF(VLOOKUP($E10,STUDENT!$B$7:$FZ$26,S$4,0)&gt;=1,(IF(VLOOKUP($E10,STUDENT!$B$7:$FZ$26,S$4,0)=S10,1,2)),0)),0)</f>
        <v>0</v>
      </c>
      <c r="AF10">
        <f>IF($D10&gt;=1,(IF(VLOOKUP($E10,STUDENT!$B$7:$FZ$26,T$4,0)&gt;=1,(IF(VLOOKUP($E10,STUDENT!$B$7:$FZ$26,T$4,0)=T10,1,2)),0)),0)</f>
        <v>0</v>
      </c>
      <c r="AG10">
        <f>IF($D10&gt;=1,(IF(VLOOKUP($E10,STUDENT!$B$7:$FZ$26,U$4,0)&gt;=1,(IF(VLOOKUP($E10,STUDENT!$B$7:$FZ$26,U$4,0)=U10,1,2)),0)),0)</f>
        <v>0</v>
      </c>
    </row>
    <row r="11" spans="3:33" ht="24.95" customHeight="1">
      <c r="C11">
        <f t="shared" si="1"/>
        <v>0</v>
      </c>
      <c r="D11" s="25">
        <f t="shared" si="3"/>
        <v>0</v>
      </c>
      <c r="E11" s="26"/>
      <c r="F11" s="27"/>
      <c r="G11" s="28"/>
      <c r="H11" s="25"/>
      <c r="I11">
        <f t="shared" si="2"/>
        <v>0</v>
      </c>
      <c r="J11">
        <f>IF($D11&gt;=1,(IF(VLOOKUP($E11,STUDENT!$B$7:$FZ$26,J$5,0)+VLOOKUP($E11,STUDENT!$B$7:$FZ$26,J$6,0)&gt;550,5,IF(VLOOKUP($E11,STUDENT!$B$7:$FZ$26,J$5,0)+VLOOKUP($E11,STUDENT!$B$7:$FZ$26,J$6,0)&gt;400,4,IF(VLOOKUP($E11,STUDENT!$B$7:$FZ$26,J$5,0)+VLOOKUP($E11,STUDENT!$B$7:$FZ$26,J$6,0)&gt;150,3,IF(VLOOKUP($E11,STUDENT!$B$7:$FZ$26,J$5,0)+VLOOKUP($E11,STUDENT!$B$7:$FZ$26,J$6,0)&gt;50,2,IF(VLOOKUP($E11,STUDENT!$B$7:$FZ$26,J$5,0)+VLOOKUP($E11,STUDENT!$B$7:$FZ$26,J$6,0)&gt;1,1,0)))))),0)</f>
        <v>0</v>
      </c>
      <c r="K11">
        <f>IF($D11&gt;=1,(IF(VLOOKUP($E11,STUDENT!$B$7:$FZ$26,K$5,0)+VLOOKUP($E11,STUDENT!$B$7:$FZ$26,K$6,0)&gt;550,5,IF(VLOOKUP($E11,STUDENT!$B$7:$FZ$26,K$5,0)+VLOOKUP($E11,STUDENT!$B$7:$FZ$26,K$6,0)&gt;400,4,IF(VLOOKUP($E11,STUDENT!$B$7:$FZ$26,K$5,0)+VLOOKUP($E11,STUDENT!$B$7:$FZ$26,K$6,0)&gt;150,3,IF(VLOOKUP($E11,STUDENT!$B$7:$FZ$26,K$5,0)+VLOOKUP($E11,STUDENT!$B$7:$FZ$26,K$6,0)&gt;50,2,IF(VLOOKUP($E11,STUDENT!$B$7:$FZ$26,K$5,0)+VLOOKUP($E11,STUDENT!$B$7:$FZ$26,K$6,0)&gt;1,1,0)))))),0)</f>
        <v>0</v>
      </c>
      <c r="L11">
        <f>IF($D11&gt;=1,(IF(VLOOKUP($E11,STUDENT!$B$7:$FZ$26,L$5,0)+VLOOKUP($E11,STUDENT!$B$7:$FZ$26,L$6,0)&gt;550,5,IF(VLOOKUP($E11,STUDENT!$B$7:$FZ$26,L$5,0)+VLOOKUP($E11,STUDENT!$B$7:$FZ$26,L$6,0)&gt;400,4,IF(VLOOKUP($E11,STUDENT!$B$7:$FZ$26,L$5,0)+VLOOKUP($E11,STUDENT!$B$7:$FZ$26,L$6,0)&gt;150,3,IF(VLOOKUP($E11,STUDENT!$B$7:$FZ$26,L$5,0)+VLOOKUP($E11,STUDENT!$B$7:$FZ$26,L$6,0)&gt;50,2,IF(VLOOKUP($E11,STUDENT!$B$7:$FZ$26,L$5,0)+VLOOKUP($E11,STUDENT!$B$7:$FZ$26,L$6,0)&gt;1,1,0)))))),0)</f>
        <v>0</v>
      </c>
      <c r="M11">
        <f>IF($D11&gt;=1,(IF(VLOOKUP($E11,STUDENT!$B$7:$FZ$26,M$5,0)+VLOOKUP($E11,STUDENT!$B$7:$FZ$26,M$6,0)&gt;550,5,IF(VLOOKUP($E11,STUDENT!$B$7:$FZ$26,M$5,0)+VLOOKUP($E11,STUDENT!$B$7:$FZ$26,M$6,0)&gt;400,4,IF(VLOOKUP($E11,STUDENT!$B$7:$FZ$26,M$5,0)+VLOOKUP($E11,STUDENT!$B$7:$FZ$26,M$6,0)&gt;150,3,IF(VLOOKUP($E11,STUDENT!$B$7:$FZ$26,M$5,0)+VLOOKUP($E11,STUDENT!$B$7:$FZ$26,M$6,0)&gt;50,2,IF(VLOOKUP($E11,STUDENT!$B$7:$FZ$26,M$5,0)+VLOOKUP($E11,STUDENT!$B$7:$FZ$26,M$6,0)&gt;1,1,0)))))),0)</f>
        <v>0</v>
      </c>
      <c r="N11">
        <f>IF($D11&gt;=1,(IF(VLOOKUP($E11,STUDENT!$B$7:$FZ$26,N$5,0)+VLOOKUP($E11,STUDENT!$B$7:$FZ$26,N$6,0)&gt;550,5,IF(VLOOKUP($E11,STUDENT!$B$7:$FZ$26,N$5,0)+VLOOKUP($E11,STUDENT!$B$7:$FZ$26,N$6,0)&gt;400,4,IF(VLOOKUP($E11,STUDENT!$B$7:$FZ$26,N$5,0)+VLOOKUP($E11,STUDENT!$B$7:$FZ$26,N$6,0)&gt;150,3,IF(VLOOKUP($E11,STUDENT!$B$7:$FZ$26,N$5,0)+VLOOKUP($E11,STUDENT!$B$7:$FZ$26,N$6,0)&gt;50,2,IF(VLOOKUP($E11,STUDENT!$B$7:$FZ$26,N$5,0)+VLOOKUP($E11,STUDENT!$B$7:$FZ$26,N$6,0)&gt;1,1,0)))))),0)</f>
        <v>0</v>
      </c>
      <c r="O11">
        <f>IF($D11&gt;=1,(IF(VLOOKUP($E11,STUDENT!$B$7:$FZ$26,O$5,0)+VLOOKUP($E11,STUDENT!$B$7:$FZ$26,O$6,0)&gt;550,5,IF(VLOOKUP($E11,STUDENT!$B$7:$FZ$26,O$5,0)+VLOOKUP($E11,STUDENT!$B$7:$FZ$26,O$6,0)&gt;400,4,IF(VLOOKUP($E11,STUDENT!$B$7:$FZ$26,O$5,0)+VLOOKUP($E11,STUDENT!$B$7:$FZ$26,O$6,0)&gt;150,3,IF(VLOOKUP($E11,STUDENT!$B$7:$FZ$26,O$5,0)+VLOOKUP($E11,STUDENT!$B$7:$FZ$26,O$6,0)&gt;50,2,IF(VLOOKUP($E11,STUDENT!$B$7:$FZ$26,O$5,0)+VLOOKUP($E11,STUDENT!$B$7:$FZ$26,O$6,0)&gt;1,1,0)))))),0)</f>
        <v>0</v>
      </c>
      <c r="P11">
        <f>IF($D11&gt;=1,(IF(VLOOKUP($E11,STUDENT!$B$7:$FZ$26,P$5,0)+VLOOKUP($E11,STUDENT!$B$7:$FZ$26,P$6,0)&gt;550,5,IF(VLOOKUP($E11,STUDENT!$B$7:$FZ$26,P$5,0)+VLOOKUP($E11,STUDENT!$B$7:$FZ$26,P$6,0)&gt;400,4,IF(VLOOKUP($E11,STUDENT!$B$7:$FZ$26,P$5,0)+VLOOKUP($E11,STUDENT!$B$7:$FZ$26,P$6,0)&gt;150,3,IF(VLOOKUP($E11,STUDENT!$B$7:$FZ$26,P$5,0)+VLOOKUP($E11,STUDENT!$B$7:$FZ$26,P$6,0)&gt;50,2,IF(VLOOKUP($E11,STUDENT!$B$7:$FZ$26,P$5,0)+VLOOKUP($E11,STUDENT!$B$7:$FZ$26,P$6,0)&gt;1,1,0)))))),0)</f>
        <v>0</v>
      </c>
      <c r="Q11">
        <f>IF($D11&gt;=1,(IF(VLOOKUP($E11,STUDENT!$B$7:$FZ$26,Q$5,0)+VLOOKUP($E11,STUDENT!$B$7:$FZ$26,Q$6,0)&gt;550,5,IF(VLOOKUP($E11,STUDENT!$B$7:$FZ$26,Q$5,0)+VLOOKUP($E11,STUDENT!$B$7:$FZ$26,Q$6,0)&gt;400,4,IF(VLOOKUP($E11,STUDENT!$B$7:$FZ$26,Q$5,0)+VLOOKUP($E11,STUDENT!$B$7:$FZ$26,Q$6,0)&gt;150,3,IF(VLOOKUP($E11,STUDENT!$B$7:$FZ$26,Q$5,0)+VLOOKUP($E11,STUDENT!$B$7:$FZ$26,Q$6,0)&gt;50,2,IF(VLOOKUP($E11,STUDENT!$B$7:$FZ$26,Q$5,0)+VLOOKUP($E11,STUDENT!$B$7:$FZ$26,Q$6,0)&gt;1,1,0)))))),0)</f>
        <v>0</v>
      </c>
      <c r="R11">
        <f>IF($D11&gt;=1,(IF(VLOOKUP($E11,STUDENT!$B$7:$FZ$26,R$5,0)+VLOOKUP($E11,STUDENT!$B$7:$FZ$26,R$6,0)&gt;550,5,IF(VLOOKUP($E11,STUDENT!$B$7:$FZ$26,R$5,0)+VLOOKUP($E11,STUDENT!$B$7:$FZ$26,R$6,0)&gt;400,4,IF(VLOOKUP($E11,STUDENT!$B$7:$FZ$26,R$5,0)+VLOOKUP($E11,STUDENT!$B$7:$FZ$26,R$6,0)&gt;150,3,IF(VLOOKUP($E11,STUDENT!$B$7:$FZ$26,R$5,0)+VLOOKUP($E11,STUDENT!$B$7:$FZ$26,R$6,0)&gt;50,2,IF(VLOOKUP($E11,STUDENT!$B$7:$FZ$26,R$5,0)+VLOOKUP($E11,STUDENT!$B$7:$FZ$26,R$6,0)&gt;1,1,0)))))),0)</f>
        <v>0</v>
      </c>
      <c r="S11">
        <f>IF($D11&gt;=1,(IF(VLOOKUP($E11,STUDENT!$B$7:$FZ$26,S$5,0)+VLOOKUP($E11,STUDENT!$B$7:$FZ$26,S$6,0)&gt;550,5,IF(VLOOKUP($E11,STUDENT!$B$7:$FZ$26,S$5,0)+VLOOKUP($E11,STUDENT!$B$7:$FZ$26,S$6,0)&gt;400,4,IF(VLOOKUP($E11,STUDENT!$B$7:$FZ$26,S$5,0)+VLOOKUP($E11,STUDENT!$B$7:$FZ$26,S$6,0)&gt;150,3,IF(VLOOKUP($E11,STUDENT!$B$7:$FZ$26,S$5,0)+VLOOKUP($E11,STUDENT!$B$7:$FZ$26,S$6,0)&gt;50,2,IF(VLOOKUP($E11,STUDENT!$B$7:$FZ$26,S$5,0)+VLOOKUP($E11,STUDENT!$B$7:$FZ$26,S$6,0)&gt;1,1,0)))))),0)</f>
        <v>0</v>
      </c>
      <c r="T11">
        <f>IF($D11&gt;=1,(IF(VLOOKUP($E11,STUDENT!$B$7:$FZ$26,T$5,0)+VLOOKUP($E11,STUDENT!$B$7:$FZ$26,T$6,0)&gt;550,5,IF(VLOOKUP($E11,STUDENT!$B$7:$FZ$26,T$5,0)+VLOOKUP($E11,STUDENT!$B$7:$FZ$26,T$6,0)&gt;400,4,IF(VLOOKUP($E11,STUDENT!$B$7:$FZ$26,T$5,0)+VLOOKUP($E11,STUDENT!$B$7:$FZ$26,T$6,0)&gt;150,3,IF(VLOOKUP($E11,STUDENT!$B$7:$FZ$26,T$5,0)+VLOOKUP($E11,STUDENT!$B$7:$FZ$26,T$6,0)&gt;50,2,IF(VLOOKUP($E11,STUDENT!$B$7:$FZ$26,T$5,0)+VLOOKUP($E11,STUDENT!$B$7:$FZ$26,T$6,0)&gt;1,1,0)))))),0)</f>
        <v>0</v>
      </c>
      <c r="U11">
        <f>IF($D11&gt;=1,(IF(VLOOKUP($E11,STUDENT!$B$7:$FZ$26,U$5,0)+VLOOKUP($E11,STUDENT!$B$7:$FZ$26,U$6,0)&gt;550,5,IF(VLOOKUP($E11,STUDENT!$B$7:$FZ$26,U$5,0)+VLOOKUP($E11,STUDENT!$B$7:$FZ$26,U$6,0)&gt;400,4,IF(VLOOKUP($E11,STUDENT!$B$7:$FZ$26,U$5,0)+VLOOKUP($E11,STUDENT!$B$7:$FZ$26,U$6,0)&gt;150,3,IF(VLOOKUP($E11,STUDENT!$B$7:$FZ$26,U$5,0)+VLOOKUP($E11,STUDENT!$B$7:$FZ$26,U$6,0)&gt;50,2,IF(VLOOKUP($E11,STUDENT!$B$7:$FZ$26,U$5,0)+VLOOKUP($E11,STUDENT!$B$7:$FZ$26,U$6,0)&gt;1,1,0)))))),0)</f>
        <v>0</v>
      </c>
      <c r="V11">
        <f>IF($D11&gt;=1,(IF(VLOOKUP($E11,STUDENT!$B$7:$FZ$26,J$4,0)&gt;=1,(IF(VLOOKUP($E11,STUDENT!$B$7:$FZ$26,J$4,0)=J11,1,2)),0)),0)</f>
        <v>0</v>
      </c>
      <c r="W11">
        <f>IF($D11&gt;=1,(IF(VLOOKUP($E11,STUDENT!$B$7:$FZ$26,K$4,0)&gt;=1,(IF(VLOOKUP($E11,STUDENT!$B$7:$FZ$26,K$4,0)=K11,1,2)),0)),0)</f>
        <v>0</v>
      </c>
      <c r="X11">
        <f>IF($D11&gt;=1,(IF(VLOOKUP($E11,STUDENT!$B$7:$FZ$26,L$4,0)&gt;=1,(IF(VLOOKUP($E11,STUDENT!$B$7:$FZ$26,L$4,0)=L11,1,2)),0)),0)</f>
        <v>0</v>
      </c>
      <c r="Y11">
        <f>IF($D11&gt;=1,(IF(VLOOKUP($E11,STUDENT!$B$7:$FZ$26,M$4,0)&gt;=1,(IF(VLOOKUP($E11,STUDENT!$B$7:$FZ$26,M$4,0)=M11,1,2)),0)),0)</f>
        <v>0</v>
      </c>
      <c r="Z11">
        <f>IF($D11&gt;=1,(IF(VLOOKUP($E11,STUDENT!$B$7:$FZ$26,N$4,0)&gt;=1,(IF(VLOOKUP($E11,STUDENT!$B$7:$FZ$26,N$4,0)=N11,1,2)),0)),0)</f>
        <v>0</v>
      </c>
      <c r="AA11">
        <f>IF($D11&gt;=1,(IF(VLOOKUP($E11,STUDENT!$B$7:$FZ$26,O$4,0)&gt;=1,(IF(VLOOKUP($E11,STUDENT!$B$7:$FZ$26,O$4,0)=O11,1,2)),0)),0)</f>
        <v>0</v>
      </c>
      <c r="AB11">
        <f>IF($D11&gt;=1,(IF(VLOOKUP($E11,STUDENT!$B$7:$FZ$26,P$4,0)&gt;=1,(IF(VLOOKUP($E11,STUDENT!$B$7:$FZ$26,P$4,0)=P11,1,2)),0)),0)</f>
        <v>0</v>
      </c>
      <c r="AC11">
        <f>IF($D11&gt;=1,(IF(VLOOKUP($E11,STUDENT!$B$7:$FZ$26,Q$4,0)&gt;=1,(IF(VLOOKUP($E11,STUDENT!$B$7:$FZ$26,Q$4,0)=Q11,1,2)),0)),0)</f>
        <v>0</v>
      </c>
      <c r="AD11">
        <f>IF($D11&gt;=1,(IF(VLOOKUP($E11,STUDENT!$B$7:$FZ$26,R$4,0)&gt;=1,(IF(VLOOKUP($E11,STUDENT!$B$7:$FZ$26,R$4,0)=R11,1,2)),0)),0)</f>
        <v>0</v>
      </c>
      <c r="AE11">
        <f>IF($D11&gt;=1,(IF(VLOOKUP($E11,STUDENT!$B$7:$FZ$26,S$4,0)&gt;=1,(IF(VLOOKUP($E11,STUDENT!$B$7:$FZ$26,S$4,0)=S11,1,2)),0)),0)</f>
        <v>0</v>
      </c>
      <c r="AF11">
        <f>IF($D11&gt;=1,(IF(VLOOKUP($E11,STUDENT!$B$7:$FZ$26,T$4,0)&gt;=1,(IF(VLOOKUP($E11,STUDENT!$B$7:$FZ$26,T$4,0)=T11,1,2)),0)),0)</f>
        <v>0</v>
      </c>
      <c r="AG11">
        <f>IF($D11&gt;=1,(IF(VLOOKUP($E11,STUDENT!$B$7:$FZ$26,U$4,0)&gt;=1,(IF(VLOOKUP($E11,STUDENT!$B$7:$FZ$26,U$4,0)=U11,1,2)),0)),0)</f>
        <v>0</v>
      </c>
    </row>
    <row r="12" spans="3:33" ht="24.95" customHeight="1">
      <c r="C12">
        <f t="shared" si="1"/>
        <v>0</v>
      </c>
      <c r="D12" s="25">
        <f t="shared" si="3"/>
        <v>0</v>
      </c>
      <c r="E12" s="26"/>
      <c r="F12" s="27"/>
      <c r="G12" s="28"/>
      <c r="H12" s="25"/>
      <c r="I12">
        <f t="shared" si="2"/>
        <v>0</v>
      </c>
      <c r="J12">
        <f>IF($D12&gt;=1,(IF(VLOOKUP($E12,STUDENT!$B$7:$FZ$26,J$5,0)+VLOOKUP($E12,STUDENT!$B$7:$FZ$26,J$6,0)&gt;550,5,IF(VLOOKUP($E12,STUDENT!$B$7:$FZ$26,J$5,0)+VLOOKUP($E12,STUDENT!$B$7:$FZ$26,J$6,0)&gt;400,4,IF(VLOOKUP($E12,STUDENT!$B$7:$FZ$26,J$5,0)+VLOOKUP($E12,STUDENT!$B$7:$FZ$26,J$6,0)&gt;150,3,IF(VLOOKUP($E12,STUDENT!$B$7:$FZ$26,J$5,0)+VLOOKUP($E12,STUDENT!$B$7:$FZ$26,J$6,0)&gt;50,2,IF(VLOOKUP($E12,STUDENT!$B$7:$FZ$26,J$5,0)+VLOOKUP($E12,STUDENT!$B$7:$FZ$26,J$6,0)&gt;1,1,0)))))),0)</f>
        <v>0</v>
      </c>
      <c r="K12">
        <f>IF($D12&gt;=1,(IF(VLOOKUP($E12,STUDENT!$B$7:$FZ$26,K$5,0)+VLOOKUP($E12,STUDENT!$B$7:$FZ$26,K$6,0)&gt;550,5,IF(VLOOKUP($E12,STUDENT!$B$7:$FZ$26,K$5,0)+VLOOKUP($E12,STUDENT!$B$7:$FZ$26,K$6,0)&gt;400,4,IF(VLOOKUP($E12,STUDENT!$B$7:$FZ$26,K$5,0)+VLOOKUP($E12,STUDENT!$B$7:$FZ$26,K$6,0)&gt;150,3,IF(VLOOKUP($E12,STUDENT!$B$7:$FZ$26,K$5,0)+VLOOKUP($E12,STUDENT!$B$7:$FZ$26,K$6,0)&gt;50,2,IF(VLOOKUP($E12,STUDENT!$B$7:$FZ$26,K$5,0)+VLOOKUP($E12,STUDENT!$B$7:$FZ$26,K$6,0)&gt;1,1,0)))))),0)</f>
        <v>0</v>
      </c>
      <c r="L12">
        <f>IF($D12&gt;=1,(IF(VLOOKUP($E12,STUDENT!$B$7:$FZ$26,L$5,0)+VLOOKUP($E12,STUDENT!$B$7:$FZ$26,L$6,0)&gt;550,5,IF(VLOOKUP($E12,STUDENT!$B$7:$FZ$26,L$5,0)+VLOOKUP($E12,STUDENT!$B$7:$FZ$26,L$6,0)&gt;400,4,IF(VLOOKUP($E12,STUDENT!$B$7:$FZ$26,L$5,0)+VLOOKUP($E12,STUDENT!$B$7:$FZ$26,L$6,0)&gt;150,3,IF(VLOOKUP($E12,STUDENT!$B$7:$FZ$26,L$5,0)+VLOOKUP($E12,STUDENT!$B$7:$FZ$26,L$6,0)&gt;50,2,IF(VLOOKUP($E12,STUDENT!$B$7:$FZ$26,L$5,0)+VLOOKUP($E12,STUDENT!$B$7:$FZ$26,L$6,0)&gt;1,1,0)))))),0)</f>
        <v>0</v>
      </c>
      <c r="M12">
        <f>IF($D12&gt;=1,(IF(VLOOKUP($E12,STUDENT!$B$7:$FZ$26,M$5,0)+VLOOKUP($E12,STUDENT!$B$7:$FZ$26,M$6,0)&gt;550,5,IF(VLOOKUP($E12,STUDENT!$B$7:$FZ$26,M$5,0)+VLOOKUP($E12,STUDENT!$B$7:$FZ$26,M$6,0)&gt;400,4,IF(VLOOKUP($E12,STUDENT!$B$7:$FZ$26,M$5,0)+VLOOKUP($E12,STUDENT!$B$7:$FZ$26,M$6,0)&gt;150,3,IF(VLOOKUP($E12,STUDENT!$B$7:$FZ$26,M$5,0)+VLOOKUP($E12,STUDENT!$B$7:$FZ$26,M$6,0)&gt;50,2,IF(VLOOKUP($E12,STUDENT!$B$7:$FZ$26,M$5,0)+VLOOKUP($E12,STUDENT!$B$7:$FZ$26,M$6,0)&gt;1,1,0)))))),0)</f>
        <v>0</v>
      </c>
      <c r="N12">
        <f>IF($D12&gt;=1,(IF(VLOOKUP($E12,STUDENT!$B$7:$FZ$26,N$5,0)+VLOOKUP($E12,STUDENT!$B$7:$FZ$26,N$6,0)&gt;550,5,IF(VLOOKUP($E12,STUDENT!$B$7:$FZ$26,N$5,0)+VLOOKUP($E12,STUDENT!$B$7:$FZ$26,N$6,0)&gt;400,4,IF(VLOOKUP($E12,STUDENT!$B$7:$FZ$26,N$5,0)+VLOOKUP($E12,STUDENT!$B$7:$FZ$26,N$6,0)&gt;150,3,IF(VLOOKUP($E12,STUDENT!$B$7:$FZ$26,N$5,0)+VLOOKUP($E12,STUDENT!$B$7:$FZ$26,N$6,0)&gt;50,2,IF(VLOOKUP($E12,STUDENT!$B$7:$FZ$26,N$5,0)+VLOOKUP($E12,STUDENT!$B$7:$FZ$26,N$6,0)&gt;1,1,0)))))),0)</f>
        <v>0</v>
      </c>
      <c r="O12">
        <f>IF($D12&gt;=1,(IF(VLOOKUP($E12,STUDENT!$B$7:$FZ$26,O$5,0)+VLOOKUP($E12,STUDENT!$B$7:$FZ$26,O$6,0)&gt;550,5,IF(VLOOKUP($E12,STUDENT!$B$7:$FZ$26,O$5,0)+VLOOKUP($E12,STUDENT!$B$7:$FZ$26,O$6,0)&gt;400,4,IF(VLOOKUP($E12,STUDENT!$B$7:$FZ$26,O$5,0)+VLOOKUP($E12,STUDENT!$B$7:$FZ$26,O$6,0)&gt;150,3,IF(VLOOKUP($E12,STUDENT!$B$7:$FZ$26,O$5,0)+VLOOKUP($E12,STUDENT!$B$7:$FZ$26,O$6,0)&gt;50,2,IF(VLOOKUP($E12,STUDENT!$B$7:$FZ$26,O$5,0)+VLOOKUP($E12,STUDENT!$B$7:$FZ$26,O$6,0)&gt;1,1,0)))))),0)</f>
        <v>0</v>
      </c>
      <c r="P12">
        <f>IF($D12&gt;=1,(IF(VLOOKUP($E12,STUDENT!$B$7:$FZ$26,P$5,0)+VLOOKUP($E12,STUDENT!$B$7:$FZ$26,P$6,0)&gt;550,5,IF(VLOOKUP($E12,STUDENT!$B$7:$FZ$26,P$5,0)+VLOOKUP($E12,STUDENT!$B$7:$FZ$26,P$6,0)&gt;400,4,IF(VLOOKUP($E12,STUDENT!$B$7:$FZ$26,P$5,0)+VLOOKUP($E12,STUDENT!$B$7:$FZ$26,P$6,0)&gt;150,3,IF(VLOOKUP($E12,STUDENT!$B$7:$FZ$26,P$5,0)+VLOOKUP($E12,STUDENT!$B$7:$FZ$26,P$6,0)&gt;50,2,IF(VLOOKUP($E12,STUDENT!$B$7:$FZ$26,P$5,0)+VLOOKUP($E12,STUDENT!$B$7:$FZ$26,P$6,0)&gt;1,1,0)))))),0)</f>
        <v>0</v>
      </c>
      <c r="Q12">
        <f>IF($D12&gt;=1,(IF(VLOOKUP($E12,STUDENT!$B$7:$FZ$26,Q$5,0)+VLOOKUP($E12,STUDENT!$B$7:$FZ$26,Q$6,0)&gt;550,5,IF(VLOOKUP($E12,STUDENT!$B$7:$FZ$26,Q$5,0)+VLOOKUP($E12,STUDENT!$B$7:$FZ$26,Q$6,0)&gt;400,4,IF(VLOOKUP($E12,STUDENT!$B$7:$FZ$26,Q$5,0)+VLOOKUP($E12,STUDENT!$B$7:$FZ$26,Q$6,0)&gt;150,3,IF(VLOOKUP($E12,STUDENT!$B$7:$FZ$26,Q$5,0)+VLOOKUP($E12,STUDENT!$B$7:$FZ$26,Q$6,0)&gt;50,2,IF(VLOOKUP($E12,STUDENT!$B$7:$FZ$26,Q$5,0)+VLOOKUP($E12,STUDENT!$B$7:$FZ$26,Q$6,0)&gt;1,1,0)))))),0)</f>
        <v>0</v>
      </c>
      <c r="R12">
        <f>IF($D12&gt;=1,(IF(VLOOKUP($E12,STUDENT!$B$7:$FZ$26,R$5,0)+VLOOKUP($E12,STUDENT!$B$7:$FZ$26,R$6,0)&gt;550,5,IF(VLOOKUP($E12,STUDENT!$B$7:$FZ$26,R$5,0)+VLOOKUP($E12,STUDENT!$B$7:$FZ$26,R$6,0)&gt;400,4,IF(VLOOKUP($E12,STUDENT!$B$7:$FZ$26,R$5,0)+VLOOKUP($E12,STUDENT!$B$7:$FZ$26,R$6,0)&gt;150,3,IF(VLOOKUP($E12,STUDENT!$B$7:$FZ$26,R$5,0)+VLOOKUP($E12,STUDENT!$B$7:$FZ$26,R$6,0)&gt;50,2,IF(VLOOKUP($E12,STUDENT!$B$7:$FZ$26,R$5,0)+VLOOKUP($E12,STUDENT!$B$7:$FZ$26,R$6,0)&gt;1,1,0)))))),0)</f>
        <v>0</v>
      </c>
      <c r="S12">
        <f>IF($D12&gt;=1,(IF(VLOOKUP($E12,STUDENT!$B$7:$FZ$26,S$5,0)+VLOOKUP($E12,STUDENT!$B$7:$FZ$26,S$6,0)&gt;550,5,IF(VLOOKUP($E12,STUDENT!$B$7:$FZ$26,S$5,0)+VLOOKUP($E12,STUDENT!$B$7:$FZ$26,S$6,0)&gt;400,4,IF(VLOOKUP($E12,STUDENT!$B$7:$FZ$26,S$5,0)+VLOOKUP($E12,STUDENT!$B$7:$FZ$26,S$6,0)&gt;150,3,IF(VLOOKUP($E12,STUDENT!$B$7:$FZ$26,S$5,0)+VLOOKUP($E12,STUDENT!$B$7:$FZ$26,S$6,0)&gt;50,2,IF(VLOOKUP($E12,STUDENT!$B$7:$FZ$26,S$5,0)+VLOOKUP($E12,STUDENT!$B$7:$FZ$26,S$6,0)&gt;1,1,0)))))),0)</f>
        <v>0</v>
      </c>
      <c r="T12">
        <f>IF($D12&gt;=1,(IF(VLOOKUP($E12,STUDENT!$B$7:$FZ$26,T$5,0)+VLOOKUP($E12,STUDENT!$B$7:$FZ$26,T$6,0)&gt;550,5,IF(VLOOKUP($E12,STUDENT!$B$7:$FZ$26,T$5,0)+VLOOKUP($E12,STUDENT!$B$7:$FZ$26,T$6,0)&gt;400,4,IF(VLOOKUP($E12,STUDENT!$B$7:$FZ$26,T$5,0)+VLOOKUP($E12,STUDENT!$B$7:$FZ$26,T$6,0)&gt;150,3,IF(VLOOKUP($E12,STUDENT!$B$7:$FZ$26,T$5,0)+VLOOKUP($E12,STUDENT!$B$7:$FZ$26,T$6,0)&gt;50,2,IF(VLOOKUP($E12,STUDENT!$B$7:$FZ$26,T$5,0)+VLOOKUP($E12,STUDENT!$B$7:$FZ$26,T$6,0)&gt;1,1,0)))))),0)</f>
        <v>0</v>
      </c>
      <c r="U12">
        <f>IF($D12&gt;=1,(IF(VLOOKUP($E12,STUDENT!$B$7:$FZ$26,U$5,0)+VLOOKUP($E12,STUDENT!$B$7:$FZ$26,U$6,0)&gt;550,5,IF(VLOOKUP($E12,STUDENT!$B$7:$FZ$26,U$5,0)+VLOOKUP($E12,STUDENT!$B$7:$FZ$26,U$6,0)&gt;400,4,IF(VLOOKUP($E12,STUDENT!$B$7:$FZ$26,U$5,0)+VLOOKUP($E12,STUDENT!$B$7:$FZ$26,U$6,0)&gt;150,3,IF(VLOOKUP($E12,STUDENT!$B$7:$FZ$26,U$5,0)+VLOOKUP($E12,STUDENT!$B$7:$FZ$26,U$6,0)&gt;50,2,IF(VLOOKUP($E12,STUDENT!$B$7:$FZ$26,U$5,0)+VLOOKUP($E12,STUDENT!$B$7:$FZ$26,U$6,0)&gt;1,1,0)))))),0)</f>
        <v>0</v>
      </c>
      <c r="V12">
        <f>IF($D12&gt;=1,(IF(VLOOKUP($E12,STUDENT!$B$7:$FZ$26,J$4,0)&gt;=1,(IF(VLOOKUP($E12,STUDENT!$B$7:$FZ$26,J$4,0)=J12,1,2)),0)),0)</f>
        <v>0</v>
      </c>
      <c r="W12">
        <f>IF($D12&gt;=1,(IF(VLOOKUP($E12,STUDENT!$B$7:$FZ$26,K$4,0)&gt;=1,(IF(VLOOKUP($E12,STUDENT!$B$7:$FZ$26,K$4,0)=K12,1,2)),0)),0)</f>
        <v>0</v>
      </c>
      <c r="X12">
        <f>IF($D12&gt;=1,(IF(VLOOKUP($E12,STUDENT!$B$7:$FZ$26,L$4,0)&gt;=1,(IF(VLOOKUP($E12,STUDENT!$B$7:$FZ$26,L$4,0)=L12,1,2)),0)),0)</f>
        <v>0</v>
      </c>
      <c r="Y12">
        <f>IF($D12&gt;=1,(IF(VLOOKUP($E12,STUDENT!$B$7:$FZ$26,M$4,0)&gt;=1,(IF(VLOOKUP($E12,STUDENT!$B$7:$FZ$26,M$4,0)=M12,1,2)),0)),0)</f>
        <v>0</v>
      </c>
      <c r="Z12">
        <f>IF($D12&gt;=1,(IF(VLOOKUP($E12,STUDENT!$B$7:$FZ$26,N$4,0)&gt;=1,(IF(VLOOKUP($E12,STUDENT!$B$7:$FZ$26,N$4,0)=N12,1,2)),0)),0)</f>
        <v>0</v>
      </c>
      <c r="AA12">
        <f>IF($D12&gt;=1,(IF(VLOOKUP($E12,STUDENT!$B$7:$FZ$26,O$4,0)&gt;=1,(IF(VLOOKUP($E12,STUDENT!$B$7:$FZ$26,O$4,0)=O12,1,2)),0)),0)</f>
        <v>0</v>
      </c>
      <c r="AB12">
        <f>IF($D12&gt;=1,(IF(VLOOKUP($E12,STUDENT!$B$7:$FZ$26,P$4,0)&gt;=1,(IF(VLOOKUP($E12,STUDENT!$B$7:$FZ$26,P$4,0)=P12,1,2)),0)),0)</f>
        <v>0</v>
      </c>
      <c r="AC12">
        <f>IF($D12&gt;=1,(IF(VLOOKUP($E12,STUDENT!$B$7:$FZ$26,Q$4,0)&gt;=1,(IF(VLOOKUP($E12,STUDENT!$B$7:$FZ$26,Q$4,0)=Q12,1,2)),0)),0)</f>
        <v>0</v>
      </c>
      <c r="AD12">
        <f>IF($D12&gt;=1,(IF(VLOOKUP($E12,STUDENT!$B$7:$FZ$26,R$4,0)&gt;=1,(IF(VLOOKUP($E12,STUDENT!$B$7:$FZ$26,R$4,0)=R12,1,2)),0)),0)</f>
        <v>0</v>
      </c>
      <c r="AE12">
        <f>IF($D12&gt;=1,(IF(VLOOKUP($E12,STUDENT!$B$7:$FZ$26,S$4,0)&gt;=1,(IF(VLOOKUP($E12,STUDENT!$B$7:$FZ$26,S$4,0)=S12,1,2)),0)),0)</f>
        <v>0</v>
      </c>
      <c r="AF12">
        <f>IF($D12&gt;=1,(IF(VLOOKUP($E12,STUDENT!$B$7:$FZ$26,T$4,0)&gt;=1,(IF(VLOOKUP($E12,STUDENT!$B$7:$FZ$26,T$4,0)=T12,1,2)),0)),0)</f>
        <v>0</v>
      </c>
      <c r="AG12">
        <f>IF($D12&gt;=1,(IF(VLOOKUP($E12,STUDENT!$B$7:$FZ$26,U$4,0)&gt;=1,(IF(VLOOKUP($E12,STUDENT!$B$7:$FZ$26,U$4,0)=U12,1,2)),0)),0)</f>
        <v>0</v>
      </c>
    </row>
    <row r="13" spans="3:33" ht="24.95" customHeight="1">
      <c r="C13">
        <f t="shared" si="1"/>
        <v>0</v>
      </c>
      <c r="D13" s="25">
        <f t="shared" si="3"/>
        <v>0</v>
      </c>
      <c r="E13" s="26"/>
      <c r="F13" s="27"/>
      <c r="G13" s="28"/>
      <c r="H13" s="25"/>
      <c r="I13">
        <f t="shared" si="2"/>
        <v>0</v>
      </c>
      <c r="J13">
        <f>IF($D13&gt;=1,(IF(VLOOKUP($E13,STUDENT!$B$7:$FZ$26,J$5,0)+VLOOKUP($E13,STUDENT!$B$7:$FZ$26,J$6,0)&gt;550,5,IF(VLOOKUP($E13,STUDENT!$B$7:$FZ$26,J$5,0)+VLOOKUP($E13,STUDENT!$B$7:$FZ$26,J$6,0)&gt;400,4,IF(VLOOKUP($E13,STUDENT!$B$7:$FZ$26,J$5,0)+VLOOKUP($E13,STUDENT!$B$7:$FZ$26,J$6,0)&gt;150,3,IF(VLOOKUP($E13,STUDENT!$B$7:$FZ$26,J$5,0)+VLOOKUP($E13,STUDENT!$B$7:$FZ$26,J$6,0)&gt;50,2,IF(VLOOKUP($E13,STUDENT!$B$7:$FZ$26,J$5,0)+VLOOKUP($E13,STUDENT!$B$7:$FZ$26,J$6,0)&gt;1,1,0)))))),0)</f>
        <v>0</v>
      </c>
      <c r="K13">
        <f>IF($D13&gt;=1,(IF(VLOOKUP($E13,STUDENT!$B$7:$FZ$26,K$5,0)+VLOOKUP($E13,STUDENT!$B$7:$FZ$26,K$6,0)&gt;550,5,IF(VLOOKUP($E13,STUDENT!$B$7:$FZ$26,K$5,0)+VLOOKUP($E13,STUDENT!$B$7:$FZ$26,K$6,0)&gt;400,4,IF(VLOOKUP($E13,STUDENT!$B$7:$FZ$26,K$5,0)+VLOOKUP($E13,STUDENT!$B$7:$FZ$26,K$6,0)&gt;150,3,IF(VLOOKUP($E13,STUDENT!$B$7:$FZ$26,K$5,0)+VLOOKUP($E13,STUDENT!$B$7:$FZ$26,K$6,0)&gt;50,2,IF(VLOOKUP($E13,STUDENT!$B$7:$FZ$26,K$5,0)+VLOOKUP($E13,STUDENT!$B$7:$FZ$26,K$6,0)&gt;1,1,0)))))),0)</f>
        <v>0</v>
      </c>
      <c r="L13">
        <f>IF($D13&gt;=1,(IF(VLOOKUP($E13,STUDENT!$B$7:$FZ$26,L$5,0)+VLOOKUP($E13,STUDENT!$B$7:$FZ$26,L$6,0)&gt;550,5,IF(VLOOKUP($E13,STUDENT!$B$7:$FZ$26,L$5,0)+VLOOKUP($E13,STUDENT!$B$7:$FZ$26,L$6,0)&gt;400,4,IF(VLOOKUP($E13,STUDENT!$B$7:$FZ$26,L$5,0)+VLOOKUP($E13,STUDENT!$B$7:$FZ$26,L$6,0)&gt;150,3,IF(VLOOKUP($E13,STUDENT!$B$7:$FZ$26,L$5,0)+VLOOKUP($E13,STUDENT!$B$7:$FZ$26,L$6,0)&gt;50,2,IF(VLOOKUP($E13,STUDENT!$B$7:$FZ$26,L$5,0)+VLOOKUP($E13,STUDENT!$B$7:$FZ$26,L$6,0)&gt;1,1,0)))))),0)</f>
        <v>0</v>
      </c>
      <c r="M13">
        <f>IF($D13&gt;=1,(IF(VLOOKUP($E13,STUDENT!$B$7:$FZ$26,M$5,0)+VLOOKUP($E13,STUDENT!$B$7:$FZ$26,M$6,0)&gt;550,5,IF(VLOOKUP($E13,STUDENT!$B$7:$FZ$26,M$5,0)+VLOOKUP($E13,STUDENT!$B$7:$FZ$26,M$6,0)&gt;400,4,IF(VLOOKUP($E13,STUDENT!$B$7:$FZ$26,M$5,0)+VLOOKUP($E13,STUDENT!$B$7:$FZ$26,M$6,0)&gt;150,3,IF(VLOOKUP($E13,STUDENT!$B$7:$FZ$26,M$5,0)+VLOOKUP($E13,STUDENT!$B$7:$FZ$26,M$6,0)&gt;50,2,IF(VLOOKUP($E13,STUDENT!$B$7:$FZ$26,M$5,0)+VLOOKUP($E13,STUDENT!$B$7:$FZ$26,M$6,0)&gt;1,1,0)))))),0)</f>
        <v>0</v>
      </c>
      <c r="N13">
        <f>IF($D13&gt;=1,(IF(VLOOKUP($E13,STUDENT!$B$7:$FZ$26,N$5,0)+VLOOKUP($E13,STUDENT!$B$7:$FZ$26,N$6,0)&gt;550,5,IF(VLOOKUP($E13,STUDENT!$B$7:$FZ$26,N$5,0)+VLOOKUP($E13,STUDENT!$B$7:$FZ$26,N$6,0)&gt;400,4,IF(VLOOKUP($E13,STUDENT!$B$7:$FZ$26,N$5,0)+VLOOKUP($E13,STUDENT!$B$7:$FZ$26,N$6,0)&gt;150,3,IF(VLOOKUP($E13,STUDENT!$B$7:$FZ$26,N$5,0)+VLOOKUP($E13,STUDENT!$B$7:$FZ$26,N$6,0)&gt;50,2,IF(VLOOKUP($E13,STUDENT!$B$7:$FZ$26,N$5,0)+VLOOKUP($E13,STUDENT!$B$7:$FZ$26,N$6,0)&gt;1,1,0)))))),0)</f>
        <v>0</v>
      </c>
      <c r="O13">
        <f>IF($D13&gt;=1,(IF(VLOOKUP($E13,STUDENT!$B$7:$FZ$26,O$5,0)+VLOOKUP($E13,STUDENT!$B$7:$FZ$26,O$6,0)&gt;550,5,IF(VLOOKUP($E13,STUDENT!$B$7:$FZ$26,O$5,0)+VLOOKUP($E13,STUDENT!$B$7:$FZ$26,O$6,0)&gt;400,4,IF(VLOOKUP($E13,STUDENT!$B$7:$FZ$26,O$5,0)+VLOOKUP($E13,STUDENT!$B$7:$FZ$26,O$6,0)&gt;150,3,IF(VLOOKUP($E13,STUDENT!$B$7:$FZ$26,O$5,0)+VLOOKUP($E13,STUDENT!$B$7:$FZ$26,O$6,0)&gt;50,2,IF(VLOOKUP($E13,STUDENT!$B$7:$FZ$26,O$5,0)+VLOOKUP($E13,STUDENT!$B$7:$FZ$26,O$6,0)&gt;1,1,0)))))),0)</f>
        <v>0</v>
      </c>
      <c r="P13">
        <f>IF($D13&gt;=1,(IF(VLOOKUP($E13,STUDENT!$B$7:$FZ$26,P$5,0)+VLOOKUP($E13,STUDENT!$B$7:$FZ$26,P$6,0)&gt;550,5,IF(VLOOKUP($E13,STUDENT!$B$7:$FZ$26,P$5,0)+VLOOKUP($E13,STUDENT!$B$7:$FZ$26,P$6,0)&gt;400,4,IF(VLOOKUP($E13,STUDENT!$B$7:$FZ$26,P$5,0)+VLOOKUP($E13,STUDENT!$B$7:$FZ$26,P$6,0)&gt;150,3,IF(VLOOKUP($E13,STUDENT!$B$7:$FZ$26,P$5,0)+VLOOKUP($E13,STUDENT!$B$7:$FZ$26,P$6,0)&gt;50,2,IF(VLOOKUP($E13,STUDENT!$B$7:$FZ$26,P$5,0)+VLOOKUP($E13,STUDENT!$B$7:$FZ$26,P$6,0)&gt;1,1,0)))))),0)</f>
        <v>0</v>
      </c>
      <c r="Q13">
        <f>IF($D13&gt;=1,(IF(VLOOKUP($E13,STUDENT!$B$7:$FZ$26,Q$5,0)+VLOOKUP($E13,STUDENT!$B$7:$FZ$26,Q$6,0)&gt;550,5,IF(VLOOKUP($E13,STUDENT!$B$7:$FZ$26,Q$5,0)+VLOOKUP($E13,STUDENT!$B$7:$FZ$26,Q$6,0)&gt;400,4,IF(VLOOKUP($E13,STUDENT!$B$7:$FZ$26,Q$5,0)+VLOOKUP($E13,STUDENT!$B$7:$FZ$26,Q$6,0)&gt;150,3,IF(VLOOKUP($E13,STUDENT!$B$7:$FZ$26,Q$5,0)+VLOOKUP($E13,STUDENT!$B$7:$FZ$26,Q$6,0)&gt;50,2,IF(VLOOKUP($E13,STUDENT!$B$7:$FZ$26,Q$5,0)+VLOOKUP($E13,STUDENT!$B$7:$FZ$26,Q$6,0)&gt;1,1,0)))))),0)</f>
        <v>0</v>
      </c>
      <c r="R13">
        <f>IF($D13&gt;=1,(IF(VLOOKUP($E13,STUDENT!$B$7:$FZ$26,R$5,0)+VLOOKUP($E13,STUDENT!$B$7:$FZ$26,R$6,0)&gt;550,5,IF(VLOOKUP($E13,STUDENT!$B$7:$FZ$26,R$5,0)+VLOOKUP($E13,STUDENT!$B$7:$FZ$26,R$6,0)&gt;400,4,IF(VLOOKUP($E13,STUDENT!$B$7:$FZ$26,R$5,0)+VLOOKUP($E13,STUDENT!$B$7:$FZ$26,R$6,0)&gt;150,3,IF(VLOOKUP($E13,STUDENT!$B$7:$FZ$26,R$5,0)+VLOOKUP($E13,STUDENT!$B$7:$FZ$26,R$6,0)&gt;50,2,IF(VLOOKUP($E13,STUDENT!$B$7:$FZ$26,R$5,0)+VLOOKUP($E13,STUDENT!$B$7:$FZ$26,R$6,0)&gt;1,1,0)))))),0)</f>
        <v>0</v>
      </c>
      <c r="S13">
        <f>IF($D13&gt;=1,(IF(VLOOKUP($E13,STUDENT!$B$7:$FZ$26,S$5,0)+VLOOKUP($E13,STUDENT!$B$7:$FZ$26,S$6,0)&gt;550,5,IF(VLOOKUP($E13,STUDENT!$B$7:$FZ$26,S$5,0)+VLOOKUP($E13,STUDENT!$B$7:$FZ$26,S$6,0)&gt;400,4,IF(VLOOKUP($E13,STUDENT!$B$7:$FZ$26,S$5,0)+VLOOKUP($E13,STUDENT!$B$7:$FZ$26,S$6,0)&gt;150,3,IF(VLOOKUP($E13,STUDENT!$B$7:$FZ$26,S$5,0)+VLOOKUP($E13,STUDENT!$B$7:$FZ$26,S$6,0)&gt;50,2,IF(VLOOKUP($E13,STUDENT!$B$7:$FZ$26,S$5,0)+VLOOKUP($E13,STUDENT!$B$7:$FZ$26,S$6,0)&gt;1,1,0)))))),0)</f>
        <v>0</v>
      </c>
      <c r="T13">
        <f>IF($D13&gt;=1,(IF(VLOOKUP($E13,STUDENT!$B$7:$FZ$26,T$5,0)+VLOOKUP($E13,STUDENT!$B$7:$FZ$26,T$6,0)&gt;550,5,IF(VLOOKUP($E13,STUDENT!$B$7:$FZ$26,T$5,0)+VLOOKUP($E13,STUDENT!$B$7:$FZ$26,T$6,0)&gt;400,4,IF(VLOOKUP($E13,STUDENT!$B$7:$FZ$26,T$5,0)+VLOOKUP($E13,STUDENT!$B$7:$FZ$26,T$6,0)&gt;150,3,IF(VLOOKUP($E13,STUDENT!$B$7:$FZ$26,T$5,0)+VLOOKUP($E13,STUDENT!$B$7:$FZ$26,T$6,0)&gt;50,2,IF(VLOOKUP($E13,STUDENT!$B$7:$FZ$26,T$5,0)+VLOOKUP($E13,STUDENT!$B$7:$FZ$26,T$6,0)&gt;1,1,0)))))),0)</f>
        <v>0</v>
      </c>
      <c r="U13">
        <f>IF($D13&gt;=1,(IF(VLOOKUP($E13,STUDENT!$B$7:$FZ$26,U$5,0)+VLOOKUP($E13,STUDENT!$B$7:$FZ$26,U$6,0)&gt;550,5,IF(VLOOKUP($E13,STUDENT!$B$7:$FZ$26,U$5,0)+VLOOKUP($E13,STUDENT!$B$7:$FZ$26,U$6,0)&gt;400,4,IF(VLOOKUP($E13,STUDENT!$B$7:$FZ$26,U$5,0)+VLOOKUP($E13,STUDENT!$B$7:$FZ$26,U$6,0)&gt;150,3,IF(VLOOKUP($E13,STUDENT!$B$7:$FZ$26,U$5,0)+VLOOKUP($E13,STUDENT!$B$7:$FZ$26,U$6,0)&gt;50,2,IF(VLOOKUP($E13,STUDENT!$B$7:$FZ$26,U$5,0)+VLOOKUP($E13,STUDENT!$B$7:$FZ$26,U$6,0)&gt;1,1,0)))))),0)</f>
        <v>0</v>
      </c>
      <c r="V13">
        <f>IF($D13&gt;=1,(IF(VLOOKUP($E13,STUDENT!$B$7:$FZ$26,J$4,0)&gt;=1,(IF(VLOOKUP($E13,STUDENT!$B$7:$FZ$26,J$4,0)=J13,1,2)),0)),0)</f>
        <v>0</v>
      </c>
      <c r="W13">
        <f>IF($D13&gt;=1,(IF(VLOOKUP($E13,STUDENT!$B$7:$FZ$26,K$4,0)&gt;=1,(IF(VLOOKUP($E13,STUDENT!$B$7:$FZ$26,K$4,0)=K13,1,2)),0)),0)</f>
        <v>0</v>
      </c>
      <c r="X13">
        <f>IF($D13&gt;=1,(IF(VLOOKUP($E13,STUDENT!$B$7:$FZ$26,L$4,0)&gt;=1,(IF(VLOOKUP($E13,STUDENT!$B$7:$FZ$26,L$4,0)=L13,1,2)),0)),0)</f>
        <v>0</v>
      </c>
      <c r="Y13">
        <f>IF($D13&gt;=1,(IF(VLOOKUP($E13,STUDENT!$B$7:$FZ$26,M$4,0)&gt;=1,(IF(VLOOKUP($E13,STUDENT!$B$7:$FZ$26,M$4,0)=M13,1,2)),0)),0)</f>
        <v>0</v>
      </c>
      <c r="Z13">
        <f>IF($D13&gt;=1,(IF(VLOOKUP($E13,STUDENT!$B$7:$FZ$26,N$4,0)&gt;=1,(IF(VLOOKUP($E13,STUDENT!$B$7:$FZ$26,N$4,0)=N13,1,2)),0)),0)</f>
        <v>0</v>
      </c>
      <c r="AA13">
        <f>IF($D13&gt;=1,(IF(VLOOKUP($E13,STUDENT!$B$7:$FZ$26,O$4,0)&gt;=1,(IF(VLOOKUP($E13,STUDENT!$B$7:$FZ$26,O$4,0)=O13,1,2)),0)),0)</f>
        <v>0</v>
      </c>
      <c r="AB13">
        <f>IF($D13&gt;=1,(IF(VLOOKUP($E13,STUDENT!$B$7:$FZ$26,P$4,0)&gt;=1,(IF(VLOOKUP($E13,STUDENT!$B$7:$FZ$26,P$4,0)=P13,1,2)),0)),0)</f>
        <v>0</v>
      </c>
      <c r="AC13">
        <f>IF($D13&gt;=1,(IF(VLOOKUP($E13,STUDENT!$B$7:$FZ$26,Q$4,0)&gt;=1,(IF(VLOOKUP($E13,STUDENT!$B$7:$FZ$26,Q$4,0)=Q13,1,2)),0)),0)</f>
        <v>0</v>
      </c>
      <c r="AD13">
        <f>IF($D13&gt;=1,(IF(VLOOKUP($E13,STUDENT!$B$7:$FZ$26,R$4,0)&gt;=1,(IF(VLOOKUP($E13,STUDENT!$B$7:$FZ$26,R$4,0)=R13,1,2)),0)),0)</f>
        <v>0</v>
      </c>
      <c r="AE13">
        <f>IF($D13&gt;=1,(IF(VLOOKUP($E13,STUDENT!$B$7:$FZ$26,S$4,0)&gt;=1,(IF(VLOOKUP($E13,STUDENT!$B$7:$FZ$26,S$4,0)=S13,1,2)),0)),0)</f>
        <v>0</v>
      </c>
      <c r="AF13">
        <f>IF($D13&gt;=1,(IF(VLOOKUP($E13,STUDENT!$B$7:$FZ$26,T$4,0)&gt;=1,(IF(VLOOKUP($E13,STUDENT!$B$7:$FZ$26,T$4,0)=T13,1,2)),0)),0)</f>
        <v>0</v>
      </c>
      <c r="AG13">
        <f>IF($D13&gt;=1,(IF(VLOOKUP($E13,STUDENT!$B$7:$FZ$26,U$4,0)&gt;=1,(IF(VLOOKUP($E13,STUDENT!$B$7:$FZ$26,U$4,0)=U13,1,2)),0)),0)</f>
        <v>0</v>
      </c>
    </row>
    <row r="14" spans="3:33" ht="24.95" customHeight="1">
      <c r="C14">
        <f t="shared" si="1"/>
        <v>0</v>
      </c>
      <c r="D14" s="25">
        <f t="shared" si="3"/>
        <v>0</v>
      </c>
      <c r="E14" s="26"/>
      <c r="F14" s="27"/>
      <c r="G14" s="28"/>
      <c r="H14" s="25"/>
      <c r="I14">
        <f t="shared" si="2"/>
        <v>0</v>
      </c>
      <c r="J14">
        <f>IF($D14&gt;=1,(IF(VLOOKUP($E14,STUDENT!$B$7:$FZ$26,J$5,0)+VLOOKUP($E14,STUDENT!$B$7:$FZ$26,J$6,0)&gt;550,5,IF(VLOOKUP($E14,STUDENT!$B$7:$FZ$26,J$5,0)+VLOOKUP($E14,STUDENT!$B$7:$FZ$26,J$6,0)&gt;400,4,IF(VLOOKUP($E14,STUDENT!$B$7:$FZ$26,J$5,0)+VLOOKUP($E14,STUDENT!$B$7:$FZ$26,J$6,0)&gt;150,3,IF(VLOOKUP($E14,STUDENT!$B$7:$FZ$26,J$5,0)+VLOOKUP($E14,STUDENT!$B$7:$FZ$26,J$6,0)&gt;50,2,IF(VLOOKUP($E14,STUDENT!$B$7:$FZ$26,J$5,0)+VLOOKUP($E14,STUDENT!$B$7:$FZ$26,J$6,0)&gt;1,1,0)))))),0)</f>
        <v>0</v>
      </c>
      <c r="K14">
        <f>IF($D14&gt;=1,(IF(VLOOKUP($E14,STUDENT!$B$7:$FZ$26,K$5,0)+VLOOKUP($E14,STUDENT!$B$7:$FZ$26,K$6,0)&gt;550,5,IF(VLOOKUP($E14,STUDENT!$B$7:$FZ$26,K$5,0)+VLOOKUP($E14,STUDENT!$B$7:$FZ$26,K$6,0)&gt;400,4,IF(VLOOKUP($E14,STUDENT!$B$7:$FZ$26,K$5,0)+VLOOKUP($E14,STUDENT!$B$7:$FZ$26,K$6,0)&gt;150,3,IF(VLOOKUP($E14,STUDENT!$B$7:$FZ$26,K$5,0)+VLOOKUP($E14,STUDENT!$B$7:$FZ$26,K$6,0)&gt;50,2,IF(VLOOKUP($E14,STUDENT!$B$7:$FZ$26,K$5,0)+VLOOKUP($E14,STUDENT!$B$7:$FZ$26,K$6,0)&gt;1,1,0)))))),0)</f>
        <v>0</v>
      </c>
      <c r="L14">
        <f>IF($D14&gt;=1,(IF(VLOOKUP($E14,STUDENT!$B$7:$FZ$26,L$5,0)+VLOOKUP($E14,STUDENT!$B$7:$FZ$26,L$6,0)&gt;550,5,IF(VLOOKUP($E14,STUDENT!$B$7:$FZ$26,L$5,0)+VLOOKUP($E14,STUDENT!$B$7:$FZ$26,L$6,0)&gt;400,4,IF(VLOOKUP($E14,STUDENT!$B$7:$FZ$26,L$5,0)+VLOOKUP($E14,STUDENT!$B$7:$FZ$26,L$6,0)&gt;150,3,IF(VLOOKUP($E14,STUDENT!$B$7:$FZ$26,L$5,0)+VLOOKUP($E14,STUDENT!$B$7:$FZ$26,L$6,0)&gt;50,2,IF(VLOOKUP($E14,STUDENT!$B$7:$FZ$26,L$5,0)+VLOOKUP($E14,STUDENT!$B$7:$FZ$26,L$6,0)&gt;1,1,0)))))),0)</f>
        <v>0</v>
      </c>
      <c r="M14">
        <f>IF($D14&gt;=1,(IF(VLOOKUP($E14,STUDENT!$B$7:$FZ$26,M$5,0)+VLOOKUP($E14,STUDENT!$B$7:$FZ$26,M$6,0)&gt;550,5,IF(VLOOKUP($E14,STUDENT!$B$7:$FZ$26,M$5,0)+VLOOKUP($E14,STUDENT!$B$7:$FZ$26,M$6,0)&gt;400,4,IF(VLOOKUP($E14,STUDENT!$B$7:$FZ$26,M$5,0)+VLOOKUP($E14,STUDENT!$B$7:$FZ$26,M$6,0)&gt;150,3,IF(VLOOKUP($E14,STUDENT!$B$7:$FZ$26,M$5,0)+VLOOKUP($E14,STUDENT!$B$7:$FZ$26,M$6,0)&gt;50,2,IF(VLOOKUP($E14,STUDENT!$B$7:$FZ$26,M$5,0)+VLOOKUP($E14,STUDENT!$B$7:$FZ$26,M$6,0)&gt;1,1,0)))))),0)</f>
        <v>0</v>
      </c>
      <c r="N14">
        <f>IF($D14&gt;=1,(IF(VLOOKUP($E14,STUDENT!$B$7:$FZ$26,N$5,0)+VLOOKUP($E14,STUDENT!$B$7:$FZ$26,N$6,0)&gt;550,5,IF(VLOOKUP($E14,STUDENT!$B$7:$FZ$26,N$5,0)+VLOOKUP($E14,STUDENT!$B$7:$FZ$26,N$6,0)&gt;400,4,IF(VLOOKUP($E14,STUDENT!$B$7:$FZ$26,N$5,0)+VLOOKUP($E14,STUDENT!$B$7:$FZ$26,N$6,0)&gt;150,3,IF(VLOOKUP($E14,STUDENT!$B$7:$FZ$26,N$5,0)+VLOOKUP($E14,STUDENT!$B$7:$FZ$26,N$6,0)&gt;50,2,IF(VLOOKUP($E14,STUDENT!$B$7:$FZ$26,N$5,0)+VLOOKUP($E14,STUDENT!$B$7:$FZ$26,N$6,0)&gt;1,1,0)))))),0)</f>
        <v>0</v>
      </c>
      <c r="O14">
        <f>IF($D14&gt;=1,(IF(VLOOKUP($E14,STUDENT!$B$7:$FZ$26,O$5,0)+VLOOKUP($E14,STUDENT!$B$7:$FZ$26,O$6,0)&gt;550,5,IF(VLOOKUP($E14,STUDENT!$B$7:$FZ$26,O$5,0)+VLOOKUP($E14,STUDENT!$B$7:$FZ$26,O$6,0)&gt;400,4,IF(VLOOKUP($E14,STUDENT!$B$7:$FZ$26,O$5,0)+VLOOKUP($E14,STUDENT!$B$7:$FZ$26,O$6,0)&gt;150,3,IF(VLOOKUP($E14,STUDENT!$B$7:$FZ$26,O$5,0)+VLOOKUP($E14,STUDENT!$B$7:$FZ$26,O$6,0)&gt;50,2,IF(VLOOKUP($E14,STUDENT!$B$7:$FZ$26,O$5,0)+VLOOKUP($E14,STUDENT!$B$7:$FZ$26,O$6,0)&gt;1,1,0)))))),0)</f>
        <v>0</v>
      </c>
      <c r="P14">
        <f>IF($D14&gt;=1,(IF(VLOOKUP($E14,STUDENT!$B$7:$FZ$26,P$5,0)+VLOOKUP($E14,STUDENT!$B$7:$FZ$26,P$6,0)&gt;550,5,IF(VLOOKUP($E14,STUDENT!$B$7:$FZ$26,P$5,0)+VLOOKUP($E14,STUDENT!$B$7:$FZ$26,P$6,0)&gt;400,4,IF(VLOOKUP($E14,STUDENT!$B$7:$FZ$26,P$5,0)+VLOOKUP($E14,STUDENT!$B$7:$FZ$26,P$6,0)&gt;150,3,IF(VLOOKUP($E14,STUDENT!$B$7:$FZ$26,P$5,0)+VLOOKUP($E14,STUDENT!$B$7:$FZ$26,P$6,0)&gt;50,2,IF(VLOOKUP($E14,STUDENT!$B$7:$FZ$26,P$5,0)+VLOOKUP($E14,STUDENT!$B$7:$FZ$26,P$6,0)&gt;1,1,0)))))),0)</f>
        <v>0</v>
      </c>
      <c r="Q14">
        <f>IF($D14&gt;=1,(IF(VLOOKUP($E14,STUDENT!$B$7:$FZ$26,Q$5,0)+VLOOKUP($E14,STUDENT!$B$7:$FZ$26,Q$6,0)&gt;550,5,IF(VLOOKUP($E14,STUDENT!$B$7:$FZ$26,Q$5,0)+VLOOKUP($E14,STUDENT!$B$7:$FZ$26,Q$6,0)&gt;400,4,IF(VLOOKUP($E14,STUDENT!$B$7:$FZ$26,Q$5,0)+VLOOKUP($E14,STUDENT!$B$7:$FZ$26,Q$6,0)&gt;150,3,IF(VLOOKUP($E14,STUDENT!$B$7:$FZ$26,Q$5,0)+VLOOKUP($E14,STUDENT!$B$7:$FZ$26,Q$6,0)&gt;50,2,IF(VLOOKUP($E14,STUDENT!$B$7:$FZ$26,Q$5,0)+VLOOKUP($E14,STUDENT!$B$7:$FZ$26,Q$6,0)&gt;1,1,0)))))),0)</f>
        <v>0</v>
      </c>
      <c r="R14">
        <f>IF($D14&gt;=1,(IF(VLOOKUP($E14,STUDENT!$B$7:$FZ$26,R$5,0)+VLOOKUP($E14,STUDENT!$B$7:$FZ$26,R$6,0)&gt;550,5,IF(VLOOKUP($E14,STUDENT!$B$7:$FZ$26,R$5,0)+VLOOKUP($E14,STUDENT!$B$7:$FZ$26,R$6,0)&gt;400,4,IF(VLOOKUP($E14,STUDENT!$B$7:$FZ$26,R$5,0)+VLOOKUP($E14,STUDENT!$B$7:$FZ$26,R$6,0)&gt;150,3,IF(VLOOKUP($E14,STUDENT!$B$7:$FZ$26,R$5,0)+VLOOKUP($E14,STUDENT!$B$7:$FZ$26,R$6,0)&gt;50,2,IF(VLOOKUP($E14,STUDENT!$B$7:$FZ$26,R$5,0)+VLOOKUP($E14,STUDENT!$B$7:$FZ$26,R$6,0)&gt;1,1,0)))))),0)</f>
        <v>0</v>
      </c>
      <c r="S14">
        <f>IF($D14&gt;=1,(IF(VLOOKUP($E14,STUDENT!$B$7:$FZ$26,S$5,0)+VLOOKUP($E14,STUDENT!$B$7:$FZ$26,S$6,0)&gt;550,5,IF(VLOOKUP($E14,STUDENT!$B$7:$FZ$26,S$5,0)+VLOOKUP($E14,STUDENT!$B$7:$FZ$26,S$6,0)&gt;400,4,IF(VLOOKUP($E14,STUDENT!$B$7:$FZ$26,S$5,0)+VLOOKUP($E14,STUDENT!$B$7:$FZ$26,S$6,0)&gt;150,3,IF(VLOOKUP($E14,STUDENT!$B$7:$FZ$26,S$5,0)+VLOOKUP($E14,STUDENT!$B$7:$FZ$26,S$6,0)&gt;50,2,IF(VLOOKUP($E14,STUDENT!$B$7:$FZ$26,S$5,0)+VLOOKUP($E14,STUDENT!$B$7:$FZ$26,S$6,0)&gt;1,1,0)))))),0)</f>
        <v>0</v>
      </c>
      <c r="T14">
        <f>IF($D14&gt;=1,(IF(VLOOKUP($E14,STUDENT!$B$7:$FZ$26,T$5,0)+VLOOKUP($E14,STUDENT!$B$7:$FZ$26,T$6,0)&gt;550,5,IF(VLOOKUP($E14,STUDENT!$B$7:$FZ$26,T$5,0)+VLOOKUP($E14,STUDENT!$B$7:$FZ$26,T$6,0)&gt;400,4,IF(VLOOKUP($E14,STUDENT!$B$7:$FZ$26,T$5,0)+VLOOKUP($E14,STUDENT!$B$7:$FZ$26,T$6,0)&gt;150,3,IF(VLOOKUP($E14,STUDENT!$B$7:$FZ$26,T$5,0)+VLOOKUP($E14,STUDENT!$B$7:$FZ$26,T$6,0)&gt;50,2,IF(VLOOKUP($E14,STUDENT!$B$7:$FZ$26,T$5,0)+VLOOKUP($E14,STUDENT!$B$7:$FZ$26,T$6,0)&gt;1,1,0)))))),0)</f>
        <v>0</v>
      </c>
      <c r="U14">
        <f>IF($D14&gt;=1,(IF(VLOOKUP($E14,STUDENT!$B$7:$FZ$26,U$5,0)+VLOOKUP($E14,STUDENT!$B$7:$FZ$26,U$6,0)&gt;550,5,IF(VLOOKUP($E14,STUDENT!$B$7:$FZ$26,U$5,0)+VLOOKUP($E14,STUDENT!$B$7:$FZ$26,U$6,0)&gt;400,4,IF(VLOOKUP($E14,STUDENT!$B$7:$FZ$26,U$5,0)+VLOOKUP($E14,STUDENT!$B$7:$FZ$26,U$6,0)&gt;150,3,IF(VLOOKUP($E14,STUDENT!$B$7:$FZ$26,U$5,0)+VLOOKUP($E14,STUDENT!$B$7:$FZ$26,U$6,0)&gt;50,2,IF(VLOOKUP($E14,STUDENT!$B$7:$FZ$26,U$5,0)+VLOOKUP($E14,STUDENT!$B$7:$FZ$26,U$6,0)&gt;1,1,0)))))),0)</f>
        <v>0</v>
      </c>
      <c r="V14">
        <f>IF($D14&gt;=1,(IF(VLOOKUP($E14,STUDENT!$B$7:$FZ$26,J$4,0)&gt;=1,(IF(VLOOKUP($E14,STUDENT!$B$7:$FZ$26,J$4,0)=J14,1,2)),0)),0)</f>
        <v>0</v>
      </c>
      <c r="W14">
        <f>IF($D14&gt;=1,(IF(VLOOKUP($E14,STUDENT!$B$7:$FZ$26,K$4,0)&gt;=1,(IF(VLOOKUP($E14,STUDENT!$B$7:$FZ$26,K$4,0)=K14,1,2)),0)),0)</f>
        <v>0</v>
      </c>
      <c r="X14">
        <f>IF($D14&gt;=1,(IF(VLOOKUP($E14,STUDENT!$B$7:$FZ$26,L$4,0)&gt;=1,(IF(VLOOKUP($E14,STUDENT!$B$7:$FZ$26,L$4,0)=L14,1,2)),0)),0)</f>
        <v>0</v>
      </c>
      <c r="Y14">
        <f>IF($D14&gt;=1,(IF(VLOOKUP($E14,STUDENT!$B$7:$FZ$26,M$4,0)&gt;=1,(IF(VLOOKUP($E14,STUDENT!$B$7:$FZ$26,M$4,0)=M14,1,2)),0)),0)</f>
        <v>0</v>
      </c>
      <c r="Z14">
        <f>IF($D14&gt;=1,(IF(VLOOKUP($E14,STUDENT!$B$7:$FZ$26,N$4,0)&gt;=1,(IF(VLOOKUP($E14,STUDENT!$B$7:$FZ$26,N$4,0)=N14,1,2)),0)),0)</f>
        <v>0</v>
      </c>
      <c r="AA14">
        <f>IF($D14&gt;=1,(IF(VLOOKUP($E14,STUDENT!$B$7:$FZ$26,O$4,0)&gt;=1,(IF(VLOOKUP($E14,STUDENT!$B$7:$FZ$26,O$4,0)=O14,1,2)),0)),0)</f>
        <v>0</v>
      </c>
      <c r="AB14">
        <f>IF($D14&gt;=1,(IF(VLOOKUP($E14,STUDENT!$B$7:$FZ$26,P$4,0)&gt;=1,(IF(VLOOKUP($E14,STUDENT!$B$7:$FZ$26,P$4,0)=P14,1,2)),0)),0)</f>
        <v>0</v>
      </c>
      <c r="AC14">
        <f>IF($D14&gt;=1,(IF(VLOOKUP($E14,STUDENT!$B$7:$FZ$26,Q$4,0)&gt;=1,(IF(VLOOKUP($E14,STUDENT!$B$7:$FZ$26,Q$4,0)=Q14,1,2)),0)),0)</f>
        <v>0</v>
      </c>
      <c r="AD14">
        <f>IF($D14&gt;=1,(IF(VLOOKUP($E14,STUDENT!$B$7:$FZ$26,R$4,0)&gt;=1,(IF(VLOOKUP($E14,STUDENT!$B$7:$FZ$26,R$4,0)=R14,1,2)),0)),0)</f>
        <v>0</v>
      </c>
      <c r="AE14">
        <f>IF($D14&gt;=1,(IF(VLOOKUP($E14,STUDENT!$B$7:$FZ$26,S$4,0)&gt;=1,(IF(VLOOKUP($E14,STUDENT!$B$7:$FZ$26,S$4,0)=S14,1,2)),0)),0)</f>
        <v>0</v>
      </c>
      <c r="AF14">
        <f>IF($D14&gt;=1,(IF(VLOOKUP($E14,STUDENT!$B$7:$FZ$26,T$4,0)&gt;=1,(IF(VLOOKUP($E14,STUDENT!$B$7:$FZ$26,T$4,0)=T14,1,2)),0)),0)</f>
        <v>0</v>
      </c>
      <c r="AG14">
        <f>IF($D14&gt;=1,(IF(VLOOKUP($E14,STUDENT!$B$7:$FZ$26,U$4,0)&gt;=1,(IF(VLOOKUP($E14,STUDENT!$B$7:$FZ$26,U$4,0)=U14,1,2)),0)),0)</f>
        <v>0</v>
      </c>
    </row>
    <row r="15" spans="3:33" ht="24.95" customHeight="1">
      <c r="C15">
        <f t="shared" si="1"/>
        <v>0</v>
      </c>
      <c r="D15" s="25">
        <f t="shared" si="3"/>
        <v>0</v>
      </c>
      <c r="E15" s="26"/>
      <c r="F15" s="27"/>
      <c r="G15" s="28"/>
      <c r="H15" s="25"/>
      <c r="I15">
        <f t="shared" si="2"/>
        <v>0</v>
      </c>
      <c r="J15">
        <f>IF($D15&gt;=1,(IF(VLOOKUP($E15,STUDENT!$B$7:$FZ$26,J$5,0)+VLOOKUP($E15,STUDENT!$B$7:$FZ$26,J$6,0)&gt;550,5,IF(VLOOKUP($E15,STUDENT!$B$7:$FZ$26,J$5,0)+VLOOKUP($E15,STUDENT!$B$7:$FZ$26,J$6,0)&gt;400,4,IF(VLOOKUP($E15,STUDENT!$B$7:$FZ$26,J$5,0)+VLOOKUP($E15,STUDENT!$B$7:$FZ$26,J$6,0)&gt;150,3,IF(VLOOKUP($E15,STUDENT!$B$7:$FZ$26,J$5,0)+VLOOKUP($E15,STUDENT!$B$7:$FZ$26,J$6,0)&gt;50,2,IF(VLOOKUP($E15,STUDENT!$B$7:$FZ$26,J$5,0)+VLOOKUP($E15,STUDENT!$B$7:$FZ$26,J$6,0)&gt;1,1,0)))))),0)</f>
        <v>0</v>
      </c>
      <c r="K15">
        <f>IF($D15&gt;=1,(IF(VLOOKUP($E15,STUDENT!$B$7:$FZ$26,K$5,0)+VLOOKUP($E15,STUDENT!$B$7:$FZ$26,K$6,0)&gt;550,5,IF(VLOOKUP($E15,STUDENT!$B$7:$FZ$26,K$5,0)+VLOOKUP($E15,STUDENT!$B$7:$FZ$26,K$6,0)&gt;400,4,IF(VLOOKUP($E15,STUDENT!$B$7:$FZ$26,K$5,0)+VLOOKUP($E15,STUDENT!$B$7:$FZ$26,K$6,0)&gt;150,3,IF(VLOOKUP($E15,STUDENT!$B$7:$FZ$26,K$5,0)+VLOOKUP($E15,STUDENT!$B$7:$FZ$26,K$6,0)&gt;50,2,IF(VLOOKUP($E15,STUDENT!$B$7:$FZ$26,K$5,0)+VLOOKUP($E15,STUDENT!$B$7:$FZ$26,K$6,0)&gt;1,1,0)))))),0)</f>
        <v>0</v>
      </c>
      <c r="L15">
        <f>IF($D15&gt;=1,(IF(VLOOKUP($E15,STUDENT!$B$7:$FZ$26,L$5,0)+VLOOKUP($E15,STUDENT!$B$7:$FZ$26,L$6,0)&gt;550,5,IF(VLOOKUP($E15,STUDENT!$B$7:$FZ$26,L$5,0)+VLOOKUP($E15,STUDENT!$B$7:$FZ$26,L$6,0)&gt;400,4,IF(VLOOKUP($E15,STUDENT!$B$7:$FZ$26,L$5,0)+VLOOKUP($E15,STUDENT!$B$7:$FZ$26,L$6,0)&gt;150,3,IF(VLOOKUP($E15,STUDENT!$B$7:$FZ$26,L$5,0)+VLOOKUP($E15,STUDENT!$B$7:$FZ$26,L$6,0)&gt;50,2,IF(VLOOKUP($E15,STUDENT!$B$7:$FZ$26,L$5,0)+VLOOKUP($E15,STUDENT!$B$7:$FZ$26,L$6,0)&gt;1,1,0)))))),0)</f>
        <v>0</v>
      </c>
      <c r="M15">
        <f>IF($D15&gt;=1,(IF(VLOOKUP($E15,STUDENT!$B$7:$FZ$26,M$5,0)+VLOOKUP($E15,STUDENT!$B$7:$FZ$26,M$6,0)&gt;550,5,IF(VLOOKUP($E15,STUDENT!$B$7:$FZ$26,M$5,0)+VLOOKUP($E15,STUDENT!$B$7:$FZ$26,M$6,0)&gt;400,4,IF(VLOOKUP($E15,STUDENT!$B$7:$FZ$26,M$5,0)+VLOOKUP($E15,STUDENT!$B$7:$FZ$26,M$6,0)&gt;150,3,IF(VLOOKUP($E15,STUDENT!$B$7:$FZ$26,M$5,0)+VLOOKUP($E15,STUDENT!$B$7:$FZ$26,M$6,0)&gt;50,2,IF(VLOOKUP($E15,STUDENT!$B$7:$FZ$26,M$5,0)+VLOOKUP($E15,STUDENT!$B$7:$FZ$26,M$6,0)&gt;1,1,0)))))),0)</f>
        <v>0</v>
      </c>
      <c r="N15">
        <f>IF($D15&gt;=1,(IF(VLOOKUP($E15,STUDENT!$B$7:$FZ$26,N$5,0)+VLOOKUP($E15,STUDENT!$B$7:$FZ$26,N$6,0)&gt;550,5,IF(VLOOKUP($E15,STUDENT!$B$7:$FZ$26,N$5,0)+VLOOKUP($E15,STUDENT!$B$7:$FZ$26,N$6,0)&gt;400,4,IF(VLOOKUP($E15,STUDENT!$B$7:$FZ$26,N$5,0)+VLOOKUP($E15,STUDENT!$B$7:$FZ$26,N$6,0)&gt;150,3,IF(VLOOKUP($E15,STUDENT!$B$7:$FZ$26,N$5,0)+VLOOKUP($E15,STUDENT!$B$7:$FZ$26,N$6,0)&gt;50,2,IF(VLOOKUP($E15,STUDENT!$B$7:$FZ$26,N$5,0)+VLOOKUP($E15,STUDENT!$B$7:$FZ$26,N$6,0)&gt;1,1,0)))))),0)</f>
        <v>0</v>
      </c>
      <c r="O15">
        <f>IF($D15&gt;=1,(IF(VLOOKUP($E15,STUDENT!$B$7:$FZ$26,O$5,0)+VLOOKUP($E15,STUDENT!$B$7:$FZ$26,O$6,0)&gt;550,5,IF(VLOOKUP($E15,STUDENT!$B$7:$FZ$26,O$5,0)+VLOOKUP($E15,STUDENT!$B$7:$FZ$26,O$6,0)&gt;400,4,IF(VLOOKUP($E15,STUDENT!$B$7:$FZ$26,O$5,0)+VLOOKUP($E15,STUDENT!$B$7:$FZ$26,O$6,0)&gt;150,3,IF(VLOOKUP($E15,STUDENT!$B$7:$FZ$26,O$5,0)+VLOOKUP($E15,STUDENT!$B$7:$FZ$26,O$6,0)&gt;50,2,IF(VLOOKUP($E15,STUDENT!$B$7:$FZ$26,O$5,0)+VLOOKUP($E15,STUDENT!$B$7:$FZ$26,O$6,0)&gt;1,1,0)))))),0)</f>
        <v>0</v>
      </c>
      <c r="P15">
        <f>IF($D15&gt;=1,(IF(VLOOKUP($E15,STUDENT!$B$7:$FZ$26,P$5,0)+VLOOKUP($E15,STUDENT!$B$7:$FZ$26,P$6,0)&gt;550,5,IF(VLOOKUP($E15,STUDENT!$B$7:$FZ$26,P$5,0)+VLOOKUP($E15,STUDENT!$B$7:$FZ$26,P$6,0)&gt;400,4,IF(VLOOKUP($E15,STUDENT!$B$7:$FZ$26,P$5,0)+VLOOKUP($E15,STUDENT!$B$7:$FZ$26,P$6,0)&gt;150,3,IF(VLOOKUP($E15,STUDENT!$B$7:$FZ$26,P$5,0)+VLOOKUP($E15,STUDENT!$B$7:$FZ$26,P$6,0)&gt;50,2,IF(VLOOKUP($E15,STUDENT!$B$7:$FZ$26,P$5,0)+VLOOKUP($E15,STUDENT!$B$7:$FZ$26,P$6,0)&gt;1,1,0)))))),0)</f>
        <v>0</v>
      </c>
      <c r="Q15">
        <f>IF($D15&gt;=1,(IF(VLOOKUP($E15,STUDENT!$B$7:$FZ$26,Q$5,0)+VLOOKUP($E15,STUDENT!$B$7:$FZ$26,Q$6,0)&gt;550,5,IF(VLOOKUP($E15,STUDENT!$B$7:$FZ$26,Q$5,0)+VLOOKUP($E15,STUDENT!$B$7:$FZ$26,Q$6,0)&gt;400,4,IF(VLOOKUP($E15,STUDENT!$B$7:$FZ$26,Q$5,0)+VLOOKUP($E15,STUDENT!$B$7:$FZ$26,Q$6,0)&gt;150,3,IF(VLOOKUP($E15,STUDENT!$B$7:$FZ$26,Q$5,0)+VLOOKUP($E15,STUDENT!$B$7:$FZ$26,Q$6,0)&gt;50,2,IF(VLOOKUP($E15,STUDENT!$B$7:$FZ$26,Q$5,0)+VLOOKUP($E15,STUDENT!$B$7:$FZ$26,Q$6,0)&gt;1,1,0)))))),0)</f>
        <v>0</v>
      </c>
      <c r="R15">
        <f>IF($D15&gt;=1,(IF(VLOOKUP($E15,STUDENT!$B$7:$FZ$26,R$5,0)+VLOOKUP($E15,STUDENT!$B$7:$FZ$26,R$6,0)&gt;550,5,IF(VLOOKUP($E15,STUDENT!$B$7:$FZ$26,R$5,0)+VLOOKUP($E15,STUDENT!$B$7:$FZ$26,R$6,0)&gt;400,4,IF(VLOOKUP($E15,STUDENT!$B$7:$FZ$26,R$5,0)+VLOOKUP($E15,STUDENT!$B$7:$FZ$26,R$6,0)&gt;150,3,IF(VLOOKUP($E15,STUDENT!$B$7:$FZ$26,R$5,0)+VLOOKUP($E15,STUDENT!$B$7:$FZ$26,R$6,0)&gt;50,2,IF(VLOOKUP($E15,STUDENT!$B$7:$FZ$26,R$5,0)+VLOOKUP($E15,STUDENT!$B$7:$FZ$26,R$6,0)&gt;1,1,0)))))),0)</f>
        <v>0</v>
      </c>
      <c r="S15">
        <f>IF($D15&gt;=1,(IF(VLOOKUP($E15,STUDENT!$B$7:$FZ$26,S$5,0)+VLOOKUP($E15,STUDENT!$B$7:$FZ$26,S$6,0)&gt;550,5,IF(VLOOKUP($E15,STUDENT!$B$7:$FZ$26,S$5,0)+VLOOKUP($E15,STUDENT!$B$7:$FZ$26,S$6,0)&gt;400,4,IF(VLOOKUP($E15,STUDENT!$B$7:$FZ$26,S$5,0)+VLOOKUP($E15,STUDENT!$B$7:$FZ$26,S$6,0)&gt;150,3,IF(VLOOKUP($E15,STUDENT!$B$7:$FZ$26,S$5,0)+VLOOKUP($E15,STUDENT!$B$7:$FZ$26,S$6,0)&gt;50,2,IF(VLOOKUP($E15,STUDENT!$B$7:$FZ$26,S$5,0)+VLOOKUP($E15,STUDENT!$B$7:$FZ$26,S$6,0)&gt;1,1,0)))))),0)</f>
        <v>0</v>
      </c>
      <c r="T15">
        <f>IF($D15&gt;=1,(IF(VLOOKUP($E15,STUDENT!$B$7:$FZ$26,T$5,0)+VLOOKUP($E15,STUDENT!$B$7:$FZ$26,T$6,0)&gt;550,5,IF(VLOOKUP($E15,STUDENT!$B$7:$FZ$26,T$5,0)+VLOOKUP($E15,STUDENT!$B$7:$FZ$26,T$6,0)&gt;400,4,IF(VLOOKUP($E15,STUDENT!$B$7:$FZ$26,T$5,0)+VLOOKUP($E15,STUDENT!$B$7:$FZ$26,T$6,0)&gt;150,3,IF(VLOOKUP($E15,STUDENT!$B$7:$FZ$26,T$5,0)+VLOOKUP($E15,STUDENT!$B$7:$FZ$26,T$6,0)&gt;50,2,IF(VLOOKUP($E15,STUDENT!$B$7:$FZ$26,T$5,0)+VLOOKUP($E15,STUDENT!$B$7:$FZ$26,T$6,0)&gt;1,1,0)))))),0)</f>
        <v>0</v>
      </c>
      <c r="U15">
        <f>IF($D15&gt;=1,(IF(VLOOKUP($E15,STUDENT!$B$7:$FZ$26,U$5,0)+VLOOKUP($E15,STUDENT!$B$7:$FZ$26,U$6,0)&gt;550,5,IF(VLOOKUP($E15,STUDENT!$B$7:$FZ$26,U$5,0)+VLOOKUP($E15,STUDENT!$B$7:$FZ$26,U$6,0)&gt;400,4,IF(VLOOKUP($E15,STUDENT!$B$7:$FZ$26,U$5,0)+VLOOKUP($E15,STUDENT!$B$7:$FZ$26,U$6,0)&gt;150,3,IF(VLOOKUP($E15,STUDENT!$B$7:$FZ$26,U$5,0)+VLOOKUP($E15,STUDENT!$B$7:$FZ$26,U$6,0)&gt;50,2,IF(VLOOKUP($E15,STUDENT!$B$7:$FZ$26,U$5,0)+VLOOKUP($E15,STUDENT!$B$7:$FZ$26,U$6,0)&gt;1,1,0)))))),0)</f>
        <v>0</v>
      </c>
      <c r="V15">
        <f>IF($D15&gt;=1,(IF(VLOOKUP($E15,STUDENT!$B$7:$FZ$26,J$4,0)&gt;=1,(IF(VLOOKUP($E15,STUDENT!$B$7:$FZ$26,J$4,0)=J15,1,2)),0)),0)</f>
        <v>0</v>
      </c>
      <c r="W15">
        <f>IF($D15&gt;=1,(IF(VLOOKUP($E15,STUDENT!$B$7:$FZ$26,K$4,0)&gt;=1,(IF(VLOOKUP($E15,STUDENT!$B$7:$FZ$26,K$4,0)=K15,1,2)),0)),0)</f>
        <v>0</v>
      </c>
      <c r="X15">
        <f>IF($D15&gt;=1,(IF(VLOOKUP($E15,STUDENT!$B$7:$FZ$26,L$4,0)&gt;=1,(IF(VLOOKUP($E15,STUDENT!$B$7:$FZ$26,L$4,0)=L15,1,2)),0)),0)</f>
        <v>0</v>
      </c>
      <c r="Y15">
        <f>IF($D15&gt;=1,(IF(VLOOKUP($E15,STUDENT!$B$7:$FZ$26,M$4,0)&gt;=1,(IF(VLOOKUP($E15,STUDENT!$B$7:$FZ$26,M$4,0)=M15,1,2)),0)),0)</f>
        <v>0</v>
      </c>
      <c r="Z15">
        <f>IF($D15&gt;=1,(IF(VLOOKUP($E15,STUDENT!$B$7:$FZ$26,N$4,0)&gt;=1,(IF(VLOOKUP($E15,STUDENT!$B$7:$FZ$26,N$4,0)=N15,1,2)),0)),0)</f>
        <v>0</v>
      </c>
      <c r="AA15">
        <f>IF($D15&gt;=1,(IF(VLOOKUP($E15,STUDENT!$B$7:$FZ$26,O$4,0)&gt;=1,(IF(VLOOKUP($E15,STUDENT!$B$7:$FZ$26,O$4,0)=O15,1,2)),0)),0)</f>
        <v>0</v>
      </c>
      <c r="AB15">
        <f>IF($D15&gt;=1,(IF(VLOOKUP($E15,STUDENT!$B$7:$FZ$26,P$4,0)&gt;=1,(IF(VLOOKUP($E15,STUDENT!$B$7:$FZ$26,P$4,0)=P15,1,2)),0)),0)</f>
        <v>0</v>
      </c>
      <c r="AC15">
        <f>IF($D15&gt;=1,(IF(VLOOKUP($E15,STUDENT!$B$7:$FZ$26,Q$4,0)&gt;=1,(IF(VLOOKUP($E15,STUDENT!$B$7:$FZ$26,Q$4,0)=Q15,1,2)),0)),0)</f>
        <v>0</v>
      </c>
      <c r="AD15">
        <f>IF($D15&gt;=1,(IF(VLOOKUP($E15,STUDENT!$B$7:$FZ$26,R$4,0)&gt;=1,(IF(VLOOKUP($E15,STUDENT!$B$7:$FZ$26,R$4,0)=R15,1,2)),0)),0)</f>
        <v>0</v>
      </c>
      <c r="AE15">
        <f>IF($D15&gt;=1,(IF(VLOOKUP($E15,STUDENT!$B$7:$FZ$26,S$4,0)&gt;=1,(IF(VLOOKUP($E15,STUDENT!$B$7:$FZ$26,S$4,0)=S15,1,2)),0)),0)</f>
        <v>0</v>
      </c>
      <c r="AF15">
        <f>IF($D15&gt;=1,(IF(VLOOKUP($E15,STUDENT!$B$7:$FZ$26,T$4,0)&gt;=1,(IF(VLOOKUP($E15,STUDENT!$B$7:$FZ$26,T$4,0)=T15,1,2)),0)),0)</f>
        <v>0</v>
      </c>
      <c r="AG15">
        <f>IF($D15&gt;=1,(IF(VLOOKUP($E15,STUDENT!$B$7:$FZ$26,U$4,0)&gt;=1,(IF(VLOOKUP($E15,STUDENT!$B$7:$FZ$26,U$4,0)=U15,1,2)),0)),0)</f>
        <v>0</v>
      </c>
    </row>
    <row r="16" spans="3:33" ht="24.95" customHeight="1">
      <c r="C16">
        <f t="shared" si="1"/>
        <v>0</v>
      </c>
      <c r="D16" s="25">
        <f t="shared" si="3"/>
        <v>0</v>
      </c>
      <c r="E16" s="26"/>
      <c r="F16" s="27"/>
      <c r="G16" s="28"/>
      <c r="H16" s="25"/>
      <c r="I16">
        <f t="shared" si="2"/>
        <v>0</v>
      </c>
      <c r="J16">
        <f>IF($D16&gt;=1,(IF(VLOOKUP($E16,STUDENT!$B$7:$FZ$26,J$5,0)+VLOOKUP($E16,STUDENT!$B$7:$FZ$26,J$6,0)&gt;550,5,IF(VLOOKUP($E16,STUDENT!$B$7:$FZ$26,J$5,0)+VLOOKUP($E16,STUDENT!$B$7:$FZ$26,J$6,0)&gt;400,4,IF(VLOOKUP($E16,STUDENT!$B$7:$FZ$26,J$5,0)+VLOOKUP($E16,STUDENT!$B$7:$FZ$26,J$6,0)&gt;150,3,IF(VLOOKUP($E16,STUDENT!$B$7:$FZ$26,J$5,0)+VLOOKUP($E16,STUDENT!$B$7:$FZ$26,J$6,0)&gt;50,2,IF(VLOOKUP($E16,STUDENT!$B$7:$FZ$26,J$5,0)+VLOOKUP($E16,STUDENT!$B$7:$FZ$26,J$6,0)&gt;1,1,0)))))),0)</f>
        <v>0</v>
      </c>
      <c r="K16">
        <f>IF($D16&gt;=1,(IF(VLOOKUP($E16,STUDENT!$B$7:$FZ$26,K$5,0)+VLOOKUP($E16,STUDENT!$B$7:$FZ$26,K$6,0)&gt;550,5,IF(VLOOKUP($E16,STUDENT!$B$7:$FZ$26,K$5,0)+VLOOKUP($E16,STUDENT!$B$7:$FZ$26,K$6,0)&gt;400,4,IF(VLOOKUP($E16,STUDENT!$B$7:$FZ$26,K$5,0)+VLOOKUP($E16,STUDENT!$B$7:$FZ$26,K$6,0)&gt;150,3,IF(VLOOKUP($E16,STUDENT!$B$7:$FZ$26,K$5,0)+VLOOKUP($E16,STUDENT!$B$7:$FZ$26,K$6,0)&gt;50,2,IF(VLOOKUP($E16,STUDENT!$B$7:$FZ$26,K$5,0)+VLOOKUP($E16,STUDENT!$B$7:$FZ$26,K$6,0)&gt;1,1,0)))))),0)</f>
        <v>0</v>
      </c>
      <c r="L16">
        <f>IF($D16&gt;=1,(IF(VLOOKUP($E16,STUDENT!$B$7:$FZ$26,L$5,0)+VLOOKUP($E16,STUDENT!$B$7:$FZ$26,L$6,0)&gt;550,5,IF(VLOOKUP($E16,STUDENT!$B$7:$FZ$26,L$5,0)+VLOOKUP($E16,STUDENT!$B$7:$FZ$26,L$6,0)&gt;400,4,IF(VLOOKUP($E16,STUDENT!$B$7:$FZ$26,L$5,0)+VLOOKUP($E16,STUDENT!$B$7:$FZ$26,L$6,0)&gt;150,3,IF(VLOOKUP($E16,STUDENT!$B$7:$FZ$26,L$5,0)+VLOOKUP($E16,STUDENT!$B$7:$FZ$26,L$6,0)&gt;50,2,IF(VLOOKUP($E16,STUDENT!$B$7:$FZ$26,L$5,0)+VLOOKUP($E16,STUDENT!$B$7:$FZ$26,L$6,0)&gt;1,1,0)))))),0)</f>
        <v>0</v>
      </c>
      <c r="M16">
        <f>IF($D16&gt;=1,(IF(VLOOKUP($E16,STUDENT!$B$7:$FZ$26,M$5,0)+VLOOKUP($E16,STUDENT!$B$7:$FZ$26,M$6,0)&gt;550,5,IF(VLOOKUP($E16,STUDENT!$B$7:$FZ$26,M$5,0)+VLOOKUP($E16,STUDENT!$B$7:$FZ$26,M$6,0)&gt;400,4,IF(VLOOKUP($E16,STUDENT!$B$7:$FZ$26,M$5,0)+VLOOKUP($E16,STUDENT!$B$7:$FZ$26,M$6,0)&gt;150,3,IF(VLOOKUP($E16,STUDENT!$B$7:$FZ$26,M$5,0)+VLOOKUP($E16,STUDENT!$B$7:$FZ$26,M$6,0)&gt;50,2,IF(VLOOKUP($E16,STUDENT!$B$7:$FZ$26,M$5,0)+VLOOKUP($E16,STUDENT!$B$7:$FZ$26,M$6,0)&gt;1,1,0)))))),0)</f>
        <v>0</v>
      </c>
      <c r="N16">
        <f>IF($D16&gt;=1,(IF(VLOOKUP($E16,STUDENT!$B$7:$FZ$26,N$5,0)+VLOOKUP($E16,STUDENT!$B$7:$FZ$26,N$6,0)&gt;550,5,IF(VLOOKUP($E16,STUDENT!$B$7:$FZ$26,N$5,0)+VLOOKUP($E16,STUDENT!$B$7:$FZ$26,N$6,0)&gt;400,4,IF(VLOOKUP($E16,STUDENT!$B$7:$FZ$26,N$5,0)+VLOOKUP($E16,STUDENT!$B$7:$FZ$26,N$6,0)&gt;150,3,IF(VLOOKUP($E16,STUDENT!$B$7:$FZ$26,N$5,0)+VLOOKUP($E16,STUDENT!$B$7:$FZ$26,N$6,0)&gt;50,2,IF(VLOOKUP($E16,STUDENT!$B$7:$FZ$26,N$5,0)+VLOOKUP($E16,STUDENT!$B$7:$FZ$26,N$6,0)&gt;1,1,0)))))),0)</f>
        <v>0</v>
      </c>
      <c r="O16">
        <f>IF($D16&gt;=1,(IF(VLOOKUP($E16,STUDENT!$B$7:$FZ$26,O$5,0)+VLOOKUP($E16,STUDENT!$B$7:$FZ$26,O$6,0)&gt;550,5,IF(VLOOKUP($E16,STUDENT!$B$7:$FZ$26,O$5,0)+VLOOKUP($E16,STUDENT!$B$7:$FZ$26,O$6,0)&gt;400,4,IF(VLOOKUP($E16,STUDENT!$B$7:$FZ$26,O$5,0)+VLOOKUP($E16,STUDENT!$B$7:$FZ$26,O$6,0)&gt;150,3,IF(VLOOKUP($E16,STUDENT!$B$7:$FZ$26,O$5,0)+VLOOKUP($E16,STUDENT!$B$7:$FZ$26,O$6,0)&gt;50,2,IF(VLOOKUP($E16,STUDENT!$B$7:$FZ$26,O$5,0)+VLOOKUP($E16,STUDENT!$B$7:$FZ$26,O$6,0)&gt;1,1,0)))))),0)</f>
        <v>0</v>
      </c>
      <c r="P16">
        <f>IF($D16&gt;=1,(IF(VLOOKUP($E16,STUDENT!$B$7:$FZ$26,P$5,0)+VLOOKUP($E16,STUDENT!$B$7:$FZ$26,P$6,0)&gt;550,5,IF(VLOOKUP($E16,STUDENT!$B$7:$FZ$26,P$5,0)+VLOOKUP($E16,STUDENT!$B$7:$FZ$26,P$6,0)&gt;400,4,IF(VLOOKUP($E16,STUDENT!$B$7:$FZ$26,P$5,0)+VLOOKUP($E16,STUDENT!$B$7:$FZ$26,P$6,0)&gt;150,3,IF(VLOOKUP($E16,STUDENT!$B$7:$FZ$26,P$5,0)+VLOOKUP($E16,STUDENT!$B$7:$FZ$26,P$6,0)&gt;50,2,IF(VLOOKUP($E16,STUDENT!$B$7:$FZ$26,P$5,0)+VLOOKUP($E16,STUDENT!$B$7:$FZ$26,P$6,0)&gt;1,1,0)))))),0)</f>
        <v>0</v>
      </c>
      <c r="Q16">
        <f>IF($D16&gt;=1,(IF(VLOOKUP($E16,STUDENT!$B$7:$FZ$26,Q$5,0)+VLOOKUP($E16,STUDENT!$B$7:$FZ$26,Q$6,0)&gt;550,5,IF(VLOOKUP($E16,STUDENT!$B$7:$FZ$26,Q$5,0)+VLOOKUP($E16,STUDENT!$B$7:$FZ$26,Q$6,0)&gt;400,4,IF(VLOOKUP($E16,STUDENT!$B$7:$FZ$26,Q$5,0)+VLOOKUP($E16,STUDENT!$B$7:$FZ$26,Q$6,0)&gt;150,3,IF(VLOOKUP($E16,STUDENT!$B$7:$FZ$26,Q$5,0)+VLOOKUP($E16,STUDENT!$B$7:$FZ$26,Q$6,0)&gt;50,2,IF(VLOOKUP($E16,STUDENT!$B$7:$FZ$26,Q$5,0)+VLOOKUP($E16,STUDENT!$B$7:$FZ$26,Q$6,0)&gt;1,1,0)))))),0)</f>
        <v>0</v>
      </c>
      <c r="R16">
        <f>IF($D16&gt;=1,(IF(VLOOKUP($E16,STUDENT!$B$7:$FZ$26,R$5,0)+VLOOKUP($E16,STUDENT!$B$7:$FZ$26,R$6,0)&gt;550,5,IF(VLOOKUP($E16,STUDENT!$B$7:$FZ$26,R$5,0)+VLOOKUP($E16,STUDENT!$B$7:$FZ$26,R$6,0)&gt;400,4,IF(VLOOKUP($E16,STUDENT!$B$7:$FZ$26,R$5,0)+VLOOKUP($E16,STUDENT!$B$7:$FZ$26,R$6,0)&gt;150,3,IF(VLOOKUP($E16,STUDENT!$B$7:$FZ$26,R$5,0)+VLOOKUP($E16,STUDENT!$B$7:$FZ$26,R$6,0)&gt;50,2,IF(VLOOKUP($E16,STUDENT!$B$7:$FZ$26,R$5,0)+VLOOKUP($E16,STUDENT!$B$7:$FZ$26,R$6,0)&gt;1,1,0)))))),0)</f>
        <v>0</v>
      </c>
      <c r="S16">
        <f>IF($D16&gt;=1,(IF(VLOOKUP($E16,STUDENT!$B$7:$FZ$26,S$5,0)+VLOOKUP($E16,STUDENT!$B$7:$FZ$26,S$6,0)&gt;550,5,IF(VLOOKUP($E16,STUDENT!$B$7:$FZ$26,S$5,0)+VLOOKUP($E16,STUDENT!$B$7:$FZ$26,S$6,0)&gt;400,4,IF(VLOOKUP($E16,STUDENT!$B$7:$FZ$26,S$5,0)+VLOOKUP($E16,STUDENT!$B$7:$FZ$26,S$6,0)&gt;150,3,IF(VLOOKUP($E16,STUDENT!$B$7:$FZ$26,S$5,0)+VLOOKUP($E16,STUDENT!$B$7:$FZ$26,S$6,0)&gt;50,2,IF(VLOOKUP($E16,STUDENT!$B$7:$FZ$26,S$5,0)+VLOOKUP($E16,STUDENT!$B$7:$FZ$26,S$6,0)&gt;1,1,0)))))),0)</f>
        <v>0</v>
      </c>
      <c r="T16">
        <f>IF($D16&gt;=1,(IF(VLOOKUP($E16,STUDENT!$B$7:$FZ$26,T$5,0)+VLOOKUP($E16,STUDENT!$B$7:$FZ$26,T$6,0)&gt;550,5,IF(VLOOKUP($E16,STUDENT!$B$7:$FZ$26,T$5,0)+VLOOKUP($E16,STUDENT!$B$7:$FZ$26,T$6,0)&gt;400,4,IF(VLOOKUP($E16,STUDENT!$B$7:$FZ$26,T$5,0)+VLOOKUP($E16,STUDENT!$B$7:$FZ$26,T$6,0)&gt;150,3,IF(VLOOKUP($E16,STUDENT!$B$7:$FZ$26,T$5,0)+VLOOKUP($E16,STUDENT!$B$7:$FZ$26,T$6,0)&gt;50,2,IF(VLOOKUP($E16,STUDENT!$B$7:$FZ$26,T$5,0)+VLOOKUP($E16,STUDENT!$B$7:$FZ$26,T$6,0)&gt;1,1,0)))))),0)</f>
        <v>0</v>
      </c>
      <c r="U16">
        <f>IF($D16&gt;=1,(IF(VLOOKUP($E16,STUDENT!$B$7:$FZ$26,U$5,0)+VLOOKUP($E16,STUDENT!$B$7:$FZ$26,U$6,0)&gt;550,5,IF(VLOOKUP($E16,STUDENT!$B$7:$FZ$26,U$5,0)+VLOOKUP($E16,STUDENT!$B$7:$FZ$26,U$6,0)&gt;400,4,IF(VLOOKUP($E16,STUDENT!$B$7:$FZ$26,U$5,0)+VLOOKUP($E16,STUDENT!$B$7:$FZ$26,U$6,0)&gt;150,3,IF(VLOOKUP($E16,STUDENT!$B$7:$FZ$26,U$5,0)+VLOOKUP($E16,STUDENT!$B$7:$FZ$26,U$6,0)&gt;50,2,IF(VLOOKUP($E16,STUDENT!$B$7:$FZ$26,U$5,0)+VLOOKUP($E16,STUDENT!$B$7:$FZ$26,U$6,0)&gt;1,1,0)))))),0)</f>
        <v>0</v>
      </c>
      <c r="V16">
        <f>IF($D16&gt;=1,(IF(VLOOKUP($E16,STUDENT!$B$7:$FZ$26,J$4,0)&gt;=1,(IF(VLOOKUP($E16,STUDENT!$B$7:$FZ$26,J$4,0)=J16,1,2)),0)),0)</f>
        <v>0</v>
      </c>
      <c r="W16">
        <f>IF($D16&gt;=1,(IF(VLOOKUP($E16,STUDENT!$B$7:$FZ$26,K$4,0)&gt;=1,(IF(VLOOKUP($E16,STUDENT!$B$7:$FZ$26,K$4,0)=K16,1,2)),0)),0)</f>
        <v>0</v>
      </c>
      <c r="X16">
        <f>IF($D16&gt;=1,(IF(VLOOKUP($E16,STUDENT!$B$7:$FZ$26,L$4,0)&gt;=1,(IF(VLOOKUP($E16,STUDENT!$B$7:$FZ$26,L$4,0)=L16,1,2)),0)),0)</f>
        <v>0</v>
      </c>
      <c r="Y16">
        <f>IF($D16&gt;=1,(IF(VLOOKUP($E16,STUDENT!$B$7:$FZ$26,M$4,0)&gt;=1,(IF(VLOOKUP($E16,STUDENT!$B$7:$FZ$26,M$4,0)=M16,1,2)),0)),0)</f>
        <v>0</v>
      </c>
      <c r="Z16">
        <f>IF($D16&gt;=1,(IF(VLOOKUP($E16,STUDENT!$B$7:$FZ$26,N$4,0)&gt;=1,(IF(VLOOKUP($E16,STUDENT!$B$7:$FZ$26,N$4,0)=N16,1,2)),0)),0)</f>
        <v>0</v>
      </c>
      <c r="AA16">
        <f>IF($D16&gt;=1,(IF(VLOOKUP($E16,STUDENT!$B$7:$FZ$26,O$4,0)&gt;=1,(IF(VLOOKUP($E16,STUDENT!$B$7:$FZ$26,O$4,0)=O16,1,2)),0)),0)</f>
        <v>0</v>
      </c>
      <c r="AB16">
        <f>IF($D16&gt;=1,(IF(VLOOKUP($E16,STUDENT!$B$7:$FZ$26,P$4,0)&gt;=1,(IF(VLOOKUP($E16,STUDENT!$B$7:$FZ$26,P$4,0)=P16,1,2)),0)),0)</f>
        <v>0</v>
      </c>
      <c r="AC16">
        <f>IF($D16&gt;=1,(IF(VLOOKUP($E16,STUDENT!$B$7:$FZ$26,Q$4,0)&gt;=1,(IF(VLOOKUP($E16,STUDENT!$B$7:$FZ$26,Q$4,0)=Q16,1,2)),0)),0)</f>
        <v>0</v>
      </c>
      <c r="AD16">
        <f>IF($D16&gt;=1,(IF(VLOOKUP($E16,STUDENT!$B$7:$FZ$26,R$4,0)&gt;=1,(IF(VLOOKUP($E16,STUDENT!$B$7:$FZ$26,R$4,0)=R16,1,2)),0)),0)</f>
        <v>0</v>
      </c>
      <c r="AE16">
        <f>IF($D16&gt;=1,(IF(VLOOKUP($E16,STUDENT!$B$7:$FZ$26,S$4,0)&gt;=1,(IF(VLOOKUP($E16,STUDENT!$B$7:$FZ$26,S$4,0)=S16,1,2)),0)),0)</f>
        <v>0</v>
      </c>
      <c r="AF16">
        <f>IF($D16&gt;=1,(IF(VLOOKUP($E16,STUDENT!$B$7:$FZ$26,T$4,0)&gt;=1,(IF(VLOOKUP($E16,STUDENT!$B$7:$FZ$26,T$4,0)=T16,1,2)),0)),0)</f>
        <v>0</v>
      </c>
      <c r="AG16">
        <f>IF($D16&gt;=1,(IF(VLOOKUP($E16,STUDENT!$B$7:$FZ$26,U$4,0)&gt;=1,(IF(VLOOKUP($E16,STUDENT!$B$7:$FZ$26,U$4,0)=U16,1,2)),0)),0)</f>
        <v>0</v>
      </c>
    </row>
    <row r="17" spans="3:33" ht="24.95" customHeight="1">
      <c r="C17">
        <f t="shared" si="1"/>
        <v>0</v>
      </c>
      <c r="D17" s="25">
        <f t="shared" si="3"/>
        <v>0</v>
      </c>
      <c r="E17" s="26"/>
      <c r="F17" s="27"/>
      <c r="G17" s="28"/>
      <c r="H17" s="25"/>
      <c r="I17">
        <f t="shared" si="2"/>
        <v>0</v>
      </c>
      <c r="J17">
        <f>IF($D17&gt;=1,(IF(VLOOKUP($E17,STUDENT!$B$7:$FZ$26,J$5,0)+VLOOKUP($E17,STUDENT!$B$7:$FZ$26,J$6,0)&gt;550,5,IF(VLOOKUP($E17,STUDENT!$B$7:$FZ$26,J$5,0)+VLOOKUP($E17,STUDENT!$B$7:$FZ$26,J$6,0)&gt;400,4,IF(VLOOKUP($E17,STUDENT!$B$7:$FZ$26,J$5,0)+VLOOKUP($E17,STUDENT!$B$7:$FZ$26,J$6,0)&gt;150,3,IF(VLOOKUP($E17,STUDENT!$B$7:$FZ$26,J$5,0)+VLOOKUP($E17,STUDENT!$B$7:$FZ$26,J$6,0)&gt;50,2,IF(VLOOKUP($E17,STUDENT!$B$7:$FZ$26,J$5,0)+VLOOKUP($E17,STUDENT!$B$7:$FZ$26,J$6,0)&gt;1,1,0)))))),0)</f>
        <v>0</v>
      </c>
      <c r="K17">
        <f>IF($D17&gt;=1,(IF(VLOOKUP($E17,STUDENT!$B$7:$FZ$26,K$5,0)+VLOOKUP($E17,STUDENT!$B$7:$FZ$26,K$6,0)&gt;550,5,IF(VLOOKUP($E17,STUDENT!$B$7:$FZ$26,K$5,0)+VLOOKUP($E17,STUDENT!$B$7:$FZ$26,K$6,0)&gt;400,4,IF(VLOOKUP($E17,STUDENT!$B$7:$FZ$26,K$5,0)+VLOOKUP($E17,STUDENT!$B$7:$FZ$26,K$6,0)&gt;150,3,IF(VLOOKUP($E17,STUDENT!$B$7:$FZ$26,K$5,0)+VLOOKUP($E17,STUDENT!$B$7:$FZ$26,K$6,0)&gt;50,2,IF(VLOOKUP($E17,STUDENT!$B$7:$FZ$26,K$5,0)+VLOOKUP($E17,STUDENT!$B$7:$FZ$26,K$6,0)&gt;1,1,0)))))),0)</f>
        <v>0</v>
      </c>
      <c r="L17">
        <f>IF($D17&gt;=1,(IF(VLOOKUP($E17,STUDENT!$B$7:$FZ$26,L$5,0)+VLOOKUP($E17,STUDENT!$B$7:$FZ$26,L$6,0)&gt;550,5,IF(VLOOKUP($E17,STUDENT!$B$7:$FZ$26,L$5,0)+VLOOKUP($E17,STUDENT!$B$7:$FZ$26,L$6,0)&gt;400,4,IF(VLOOKUP($E17,STUDENT!$B$7:$FZ$26,L$5,0)+VLOOKUP($E17,STUDENT!$B$7:$FZ$26,L$6,0)&gt;150,3,IF(VLOOKUP($E17,STUDENT!$B$7:$FZ$26,L$5,0)+VLOOKUP($E17,STUDENT!$B$7:$FZ$26,L$6,0)&gt;50,2,IF(VLOOKUP($E17,STUDENT!$B$7:$FZ$26,L$5,0)+VLOOKUP($E17,STUDENT!$B$7:$FZ$26,L$6,0)&gt;1,1,0)))))),0)</f>
        <v>0</v>
      </c>
      <c r="M17">
        <f>IF($D17&gt;=1,(IF(VLOOKUP($E17,STUDENT!$B$7:$FZ$26,M$5,0)+VLOOKUP($E17,STUDENT!$B$7:$FZ$26,M$6,0)&gt;550,5,IF(VLOOKUP($E17,STUDENT!$B$7:$FZ$26,M$5,0)+VLOOKUP($E17,STUDENT!$B$7:$FZ$26,M$6,0)&gt;400,4,IF(VLOOKUP($E17,STUDENT!$B$7:$FZ$26,M$5,0)+VLOOKUP($E17,STUDENT!$B$7:$FZ$26,M$6,0)&gt;150,3,IF(VLOOKUP($E17,STUDENT!$B$7:$FZ$26,M$5,0)+VLOOKUP($E17,STUDENT!$B$7:$FZ$26,M$6,0)&gt;50,2,IF(VLOOKUP($E17,STUDENT!$B$7:$FZ$26,M$5,0)+VLOOKUP($E17,STUDENT!$B$7:$FZ$26,M$6,0)&gt;1,1,0)))))),0)</f>
        <v>0</v>
      </c>
      <c r="N17">
        <f>IF($D17&gt;=1,(IF(VLOOKUP($E17,STUDENT!$B$7:$FZ$26,N$5,0)+VLOOKUP($E17,STUDENT!$B$7:$FZ$26,N$6,0)&gt;550,5,IF(VLOOKUP($E17,STUDENT!$B$7:$FZ$26,N$5,0)+VLOOKUP($E17,STUDENT!$B$7:$FZ$26,N$6,0)&gt;400,4,IF(VLOOKUP($E17,STUDENT!$B$7:$FZ$26,N$5,0)+VLOOKUP($E17,STUDENT!$B$7:$FZ$26,N$6,0)&gt;150,3,IF(VLOOKUP($E17,STUDENT!$B$7:$FZ$26,N$5,0)+VLOOKUP($E17,STUDENT!$B$7:$FZ$26,N$6,0)&gt;50,2,IF(VLOOKUP($E17,STUDENT!$B$7:$FZ$26,N$5,0)+VLOOKUP($E17,STUDENT!$B$7:$FZ$26,N$6,0)&gt;1,1,0)))))),0)</f>
        <v>0</v>
      </c>
      <c r="O17">
        <f>IF($D17&gt;=1,(IF(VLOOKUP($E17,STUDENT!$B$7:$FZ$26,O$5,0)+VLOOKUP($E17,STUDENT!$B$7:$FZ$26,O$6,0)&gt;550,5,IF(VLOOKUP($E17,STUDENT!$B$7:$FZ$26,O$5,0)+VLOOKUP($E17,STUDENT!$B$7:$FZ$26,O$6,0)&gt;400,4,IF(VLOOKUP($E17,STUDENT!$B$7:$FZ$26,O$5,0)+VLOOKUP($E17,STUDENT!$B$7:$FZ$26,O$6,0)&gt;150,3,IF(VLOOKUP($E17,STUDENT!$B$7:$FZ$26,O$5,0)+VLOOKUP($E17,STUDENT!$B$7:$FZ$26,O$6,0)&gt;50,2,IF(VLOOKUP($E17,STUDENT!$B$7:$FZ$26,O$5,0)+VLOOKUP($E17,STUDENT!$B$7:$FZ$26,O$6,0)&gt;1,1,0)))))),0)</f>
        <v>0</v>
      </c>
      <c r="P17">
        <f>IF($D17&gt;=1,(IF(VLOOKUP($E17,STUDENT!$B$7:$FZ$26,P$5,0)+VLOOKUP($E17,STUDENT!$B$7:$FZ$26,P$6,0)&gt;550,5,IF(VLOOKUP($E17,STUDENT!$B$7:$FZ$26,P$5,0)+VLOOKUP($E17,STUDENT!$B$7:$FZ$26,P$6,0)&gt;400,4,IF(VLOOKUP($E17,STUDENT!$B$7:$FZ$26,P$5,0)+VLOOKUP($E17,STUDENT!$B$7:$FZ$26,P$6,0)&gt;150,3,IF(VLOOKUP($E17,STUDENT!$B$7:$FZ$26,P$5,0)+VLOOKUP($E17,STUDENT!$B$7:$FZ$26,P$6,0)&gt;50,2,IF(VLOOKUP($E17,STUDENT!$B$7:$FZ$26,P$5,0)+VLOOKUP($E17,STUDENT!$B$7:$FZ$26,P$6,0)&gt;1,1,0)))))),0)</f>
        <v>0</v>
      </c>
      <c r="Q17">
        <f>IF($D17&gt;=1,(IF(VLOOKUP($E17,STUDENT!$B$7:$FZ$26,Q$5,0)+VLOOKUP($E17,STUDENT!$B$7:$FZ$26,Q$6,0)&gt;550,5,IF(VLOOKUP($E17,STUDENT!$B$7:$FZ$26,Q$5,0)+VLOOKUP($E17,STUDENT!$B$7:$FZ$26,Q$6,0)&gt;400,4,IF(VLOOKUP($E17,STUDENT!$B$7:$FZ$26,Q$5,0)+VLOOKUP($E17,STUDENT!$B$7:$FZ$26,Q$6,0)&gt;150,3,IF(VLOOKUP($E17,STUDENT!$B$7:$FZ$26,Q$5,0)+VLOOKUP($E17,STUDENT!$B$7:$FZ$26,Q$6,0)&gt;50,2,IF(VLOOKUP($E17,STUDENT!$B$7:$FZ$26,Q$5,0)+VLOOKUP($E17,STUDENT!$B$7:$FZ$26,Q$6,0)&gt;1,1,0)))))),0)</f>
        <v>0</v>
      </c>
      <c r="R17">
        <f>IF($D17&gt;=1,(IF(VLOOKUP($E17,STUDENT!$B$7:$FZ$26,R$5,0)+VLOOKUP($E17,STUDENT!$B$7:$FZ$26,R$6,0)&gt;550,5,IF(VLOOKUP($E17,STUDENT!$B$7:$FZ$26,R$5,0)+VLOOKUP($E17,STUDENT!$B$7:$FZ$26,R$6,0)&gt;400,4,IF(VLOOKUP($E17,STUDENT!$B$7:$FZ$26,R$5,0)+VLOOKUP($E17,STUDENT!$B$7:$FZ$26,R$6,0)&gt;150,3,IF(VLOOKUP($E17,STUDENT!$B$7:$FZ$26,R$5,0)+VLOOKUP($E17,STUDENT!$B$7:$FZ$26,R$6,0)&gt;50,2,IF(VLOOKUP($E17,STUDENT!$B$7:$FZ$26,R$5,0)+VLOOKUP($E17,STUDENT!$B$7:$FZ$26,R$6,0)&gt;1,1,0)))))),0)</f>
        <v>0</v>
      </c>
      <c r="S17">
        <f>IF($D17&gt;=1,(IF(VLOOKUP($E17,STUDENT!$B$7:$FZ$26,S$5,0)+VLOOKUP($E17,STUDENT!$B$7:$FZ$26,S$6,0)&gt;550,5,IF(VLOOKUP($E17,STUDENT!$B$7:$FZ$26,S$5,0)+VLOOKUP($E17,STUDENT!$B$7:$FZ$26,S$6,0)&gt;400,4,IF(VLOOKUP($E17,STUDENT!$B$7:$FZ$26,S$5,0)+VLOOKUP($E17,STUDENT!$B$7:$FZ$26,S$6,0)&gt;150,3,IF(VLOOKUP($E17,STUDENT!$B$7:$FZ$26,S$5,0)+VLOOKUP($E17,STUDENT!$B$7:$FZ$26,S$6,0)&gt;50,2,IF(VLOOKUP($E17,STUDENT!$B$7:$FZ$26,S$5,0)+VLOOKUP($E17,STUDENT!$B$7:$FZ$26,S$6,0)&gt;1,1,0)))))),0)</f>
        <v>0</v>
      </c>
      <c r="T17">
        <f>IF($D17&gt;=1,(IF(VLOOKUP($E17,STUDENT!$B$7:$FZ$26,T$5,0)+VLOOKUP($E17,STUDENT!$B$7:$FZ$26,T$6,0)&gt;550,5,IF(VLOOKUP($E17,STUDENT!$B$7:$FZ$26,T$5,0)+VLOOKUP($E17,STUDENT!$B$7:$FZ$26,T$6,0)&gt;400,4,IF(VLOOKUP($E17,STUDENT!$B$7:$FZ$26,T$5,0)+VLOOKUP($E17,STUDENT!$B$7:$FZ$26,T$6,0)&gt;150,3,IF(VLOOKUP($E17,STUDENT!$B$7:$FZ$26,T$5,0)+VLOOKUP($E17,STUDENT!$B$7:$FZ$26,T$6,0)&gt;50,2,IF(VLOOKUP($E17,STUDENT!$B$7:$FZ$26,T$5,0)+VLOOKUP($E17,STUDENT!$B$7:$FZ$26,T$6,0)&gt;1,1,0)))))),0)</f>
        <v>0</v>
      </c>
      <c r="U17">
        <f>IF($D17&gt;=1,(IF(VLOOKUP($E17,STUDENT!$B$7:$FZ$26,U$5,0)+VLOOKUP($E17,STUDENT!$B$7:$FZ$26,U$6,0)&gt;550,5,IF(VLOOKUP($E17,STUDENT!$B$7:$FZ$26,U$5,0)+VLOOKUP($E17,STUDENT!$B$7:$FZ$26,U$6,0)&gt;400,4,IF(VLOOKUP($E17,STUDENT!$B$7:$FZ$26,U$5,0)+VLOOKUP($E17,STUDENT!$B$7:$FZ$26,U$6,0)&gt;150,3,IF(VLOOKUP($E17,STUDENT!$B$7:$FZ$26,U$5,0)+VLOOKUP($E17,STUDENT!$B$7:$FZ$26,U$6,0)&gt;50,2,IF(VLOOKUP($E17,STUDENT!$B$7:$FZ$26,U$5,0)+VLOOKUP($E17,STUDENT!$B$7:$FZ$26,U$6,0)&gt;1,1,0)))))),0)</f>
        <v>0</v>
      </c>
      <c r="V17">
        <f>IF($D17&gt;=1,(IF(VLOOKUP($E17,STUDENT!$B$7:$FZ$26,J$4,0)&gt;=1,(IF(VLOOKUP($E17,STUDENT!$B$7:$FZ$26,J$4,0)=J17,1,2)),0)),0)</f>
        <v>0</v>
      </c>
      <c r="W17">
        <f>IF($D17&gt;=1,(IF(VLOOKUP($E17,STUDENT!$B$7:$FZ$26,K$4,0)&gt;=1,(IF(VLOOKUP($E17,STUDENT!$B$7:$FZ$26,K$4,0)=K17,1,2)),0)),0)</f>
        <v>0</v>
      </c>
      <c r="X17">
        <f>IF($D17&gt;=1,(IF(VLOOKUP($E17,STUDENT!$B$7:$FZ$26,L$4,0)&gt;=1,(IF(VLOOKUP($E17,STUDENT!$B$7:$FZ$26,L$4,0)=L17,1,2)),0)),0)</f>
        <v>0</v>
      </c>
      <c r="Y17">
        <f>IF($D17&gt;=1,(IF(VLOOKUP($E17,STUDENT!$B$7:$FZ$26,M$4,0)&gt;=1,(IF(VLOOKUP($E17,STUDENT!$B$7:$FZ$26,M$4,0)=M17,1,2)),0)),0)</f>
        <v>0</v>
      </c>
      <c r="Z17">
        <f>IF($D17&gt;=1,(IF(VLOOKUP($E17,STUDENT!$B$7:$FZ$26,N$4,0)&gt;=1,(IF(VLOOKUP($E17,STUDENT!$B$7:$FZ$26,N$4,0)=N17,1,2)),0)),0)</f>
        <v>0</v>
      </c>
      <c r="AA17">
        <f>IF($D17&gt;=1,(IF(VLOOKUP($E17,STUDENT!$B$7:$FZ$26,O$4,0)&gt;=1,(IF(VLOOKUP($E17,STUDENT!$B$7:$FZ$26,O$4,0)=O17,1,2)),0)),0)</f>
        <v>0</v>
      </c>
      <c r="AB17">
        <f>IF($D17&gt;=1,(IF(VLOOKUP($E17,STUDENT!$B$7:$FZ$26,P$4,0)&gt;=1,(IF(VLOOKUP($E17,STUDENT!$B$7:$FZ$26,P$4,0)=P17,1,2)),0)),0)</f>
        <v>0</v>
      </c>
      <c r="AC17">
        <f>IF($D17&gt;=1,(IF(VLOOKUP($E17,STUDENT!$B$7:$FZ$26,Q$4,0)&gt;=1,(IF(VLOOKUP($E17,STUDENT!$B$7:$FZ$26,Q$4,0)=Q17,1,2)),0)),0)</f>
        <v>0</v>
      </c>
      <c r="AD17">
        <f>IF($D17&gt;=1,(IF(VLOOKUP($E17,STUDENT!$B$7:$FZ$26,R$4,0)&gt;=1,(IF(VLOOKUP($E17,STUDENT!$B$7:$FZ$26,R$4,0)=R17,1,2)),0)),0)</f>
        <v>0</v>
      </c>
      <c r="AE17">
        <f>IF($D17&gt;=1,(IF(VLOOKUP($E17,STUDENT!$B$7:$FZ$26,S$4,0)&gt;=1,(IF(VLOOKUP($E17,STUDENT!$B$7:$FZ$26,S$4,0)=S17,1,2)),0)),0)</f>
        <v>0</v>
      </c>
      <c r="AF17">
        <f>IF($D17&gt;=1,(IF(VLOOKUP($E17,STUDENT!$B$7:$FZ$26,T$4,0)&gt;=1,(IF(VLOOKUP($E17,STUDENT!$B$7:$FZ$26,T$4,0)=T17,1,2)),0)),0)</f>
        <v>0</v>
      </c>
      <c r="AG17">
        <f>IF($D17&gt;=1,(IF(VLOOKUP($E17,STUDENT!$B$7:$FZ$26,U$4,0)&gt;=1,(IF(VLOOKUP($E17,STUDENT!$B$7:$FZ$26,U$4,0)=U17,1,2)),0)),0)</f>
        <v>0</v>
      </c>
    </row>
    <row r="18" spans="3:33" ht="24.95" customHeight="1">
      <c r="C18">
        <f t="shared" si="1"/>
        <v>0</v>
      </c>
      <c r="D18" s="25">
        <f t="shared" si="3"/>
        <v>0</v>
      </c>
      <c r="E18" s="26"/>
      <c r="F18" s="27"/>
      <c r="G18" s="28"/>
      <c r="H18" s="25"/>
      <c r="I18">
        <f t="shared" si="2"/>
        <v>0</v>
      </c>
      <c r="J18">
        <f>IF($D18&gt;=1,(IF(VLOOKUP($E18,STUDENT!$B$7:$FZ$26,J$5,0)+VLOOKUP($E18,STUDENT!$B$7:$FZ$26,J$6,0)&gt;550,5,IF(VLOOKUP($E18,STUDENT!$B$7:$FZ$26,J$5,0)+VLOOKUP($E18,STUDENT!$B$7:$FZ$26,J$6,0)&gt;400,4,IF(VLOOKUP($E18,STUDENT!$B$7:$FZ$26,J$5,0)+VLOOKUP($E18,STUDENT!$B$7:$FZ$26,J$6,0)&gt;150,3,IF(VLOOKUP($E18,STUDENT!$B$7:$FZ$26,J$5,0)+VLOOKUP($E18,STUDENT!$B$7:$FZ$26,J$6,0)&gt;50,2,IF(VLOOKUP($E18,STUDENT!$B$7:$FZ$26,J$5,0)+VLOOKUP($E18,STUDENT!$B$7:$FZ$26,J$6,0)&gt;1,1,0)))))),0)</f>
        <v>0</v>
      </c>
      <c r="K18">
        <f>IF($D18&gt;=1,(IF(VLOOKUP($E18,STUDENT!$B$7:$FZ$26,K$5,0)+VLOOKUP($E18,STUDENT!$B$7:$FZ$26,K$6,0)&gt;550,5,IF(VLOOKUP($E18,STUDENT!$B$7:$FZ$26,K$5,0)+VLOOKUP($E18,STUDENT!$B$7:$FZ$26,K$6,0)&gt;400,4,IF(VLOOKUP($E18,STUDENT!$B$7:$FZ$26,K$5,0)+VLOOKUP($E18,STUDENT!$B$7:$FZ$26,K$6,0)&gt;150,3,IF(VLOOKUP($E18,STUDENT!$B$7:$FZ$26,K$5,0)+VLOOKUP($E18,STUDENT!$B$7:$FZ$26,K$6,0)&gt;50,2,IF(VLOOKUP($E18,STUDENT!$B$7:$FZ$26,K$5,0)+VLOOKUP($E18,STUDENT!$B$7:$FZ$26,K$6,0)&gt;1,1,0)))))),0)</f>
        <v>0</v>
      </c>
      <c r="L18">
        <f>IF($D18&gt;=1,(IF(VLOOKUP($E18,STUDENT!$B$7:$FZ$26,L$5,0)+VLOOKUP($E18,STUDENT!$B$7:$FZ$26,L$6,0)&gt;550,5,IF(VLOOKUP($E18,STUDENT!$B$7:$FZ$26,L$5,0)+VLOOKUP($E18,STUDENT!$B$7:$FZ$26,L$6,0)&gt;400,4,IF(VLOOKUP($E18,STUDENT!$B$7:$FZ$26,L$5,0)+VLOOKUP($E18,STUDENT!$B$7:$FZ$26,L$6,0)&gt;150,3,IF(VLOOKUP($E18,STUDENT!$B$7:$FZ$26,L$5,0)+VLOOKUP($E18,STUDENT!$B$7:$FZ$26,L$6,0)&gt;50,2,IF(VLOOKUP($E18,STUDENT!$B$7:$FZ$26,L$5,0)+VLOOKUP($E18,STUDENT!$B$7:$FZ$26,L$6,0)&gt;1,1,0)))))),0)</f>
        <v>0</v>
      </c>
      <c r="M18">
        <f>IF($D18&gt;=1,(IF(VLOOKUP($E18,STUDENT!$B$7:$FZ$26,M$5,0)+VLOOKUP($E18,STUDENT!$B$7:$FZ$26,M$6,0)&gt;550,5,IF(VLOOKUP($E18,STUDENT!$B$7:$FZ$26,M$5,0)+VLOOKUP($E18,STUDENT!$B$7:$FZ$26,M$6,0)&gt;400,4,IF(VLOOKUP($E18,STUDENT!$B$7:$FZ$26,M$5,0)+VLOOKUP($E18,STUDENT!$B$7:$FZ$26,M$6,0)&gt;150,3,IF(VLOOKUP($E18,STUDENT!$B$7:$FZ$26,M$5,0)+VLOOKUP($E18,STUDENT!$B$7:$FZ$26,M$6,0)&gt;50,2,IF(VLOOKUP($E18,STUDENT!$B$7:$FZ$26,M$5,0)+VLOOKUP($E18,STUDENT!$B$7:$FZ$26,M$6,0)&gt;1,1,0)))))),0)</f>
        <v>0</v>
      </c>
      <c r="N18">
        <f>IF($D18&gt;=1,(IF(VLOOKUP($E18,STUDENT!$B$7:$FZ$26,N$5,0)+VLOOKUP($E18,STUDENT!$B$7:$FZ$26,N$6,0)&gt;550,5,IF(VLOOKUP($E18,STUDENT!$B$7:$FZ$26,N$5,0)+VLOOKUP($E18,STUDENT!$B$7:$FZ$26,N$6,0)&gt;400,4,IF(VLOOKUP($E18,STUDENT!$B$7:$FZ$26,N$5,0)+VLOOKUP($E18,STUDENT!$B$7:$FZ$26,N$6,0)&gt;150,3,IF(VLOOKUP($E18,STUDENT!$B$7:$FZ$26,N$5,0)+VLOOKUP($E18,STUDENT!$B$7:$FZ$26,N$6,0)&gt;50,2,IF(VLOOKUP($E18,STUDENT!$B$7:$FZ$26,N$5,0)+VLOOKUP($E18,STUDENT!$B$7:$FZ$26,N$6,0)&gt;1,1,0)))))),0)</f>
        <v>0</v>
      </c>
      <c r="O18">
        <f>IF($D18&gt;=1,(IF(VLOOKUP($E18,STUDENT!$B$7:$FZ$26,O$5,0)+VLOOKUP($E18,STUDENT!$B$7:$FZ$26,O$6,0)&gt;550,5,IF(VLOOKUP($E18,STUDENT!$B$7:$FZ$26,O$5,0)+VLOOKUP($E18,STUDENT!$B$7:$FZ$26,O$6,0)&gt;400,4,IF(VLOOKUP($E18,STUDENT!$B$7:$FZ$26,O$5,0)+VLOOKUP($E18,STUDENT!$B$7:$FZ$26,O$6,0)&gt;150,3,IF(VLOOKUP($E18,STUDENT!$B$7:$FZ$26,O$5,0)+VLOOKUP($E18,STUDENT!$B$7:$FZ$26,O$6,0)&gt;50,2,IF(VLOOKUP($E18,STUDENT!$B$7:$FZ$26,O$5,0)+VLOOKUP($E18,STUDENT!$B$7:$FZ$26,O$6,0)&gt;1,1,0)))))),0)</f>
        <v>0</v>
      </c>
      <c r="P18">
        <f>IF($D18&gt;=1,(IF(VLOOKUP($E18,STUDENT!$B$7:$FZ$26,P$5,0)+VLOOKUP($E18,STUDENT!$B$7:$FZ$26,P$6,0)&gt;550,5,IF(VLOOKUP($E18,STUDENT!$B$7:$FZ$26,P$5,0)+VLOOKUP($E18,STUDENT!$B$7:$FZ$26,P$6,0)&gt;400,4,IF(VLOOKUP($E18,STUDENT!$B$7:$FZ$26,P$5,0)+VLOOKUP($E18,STUDENT!$B$7:$FZ$26,P$6,0)&gt;150,3,IF(VLOOKUP($E18,STUDENT!$B$7:$FZ$26,P$5,0)+VLOOKUP($E18,STUDENT!$B$7:$FZ$26,P$6,0)&gt;50,2,IF(VLOOKUP($E18,STUDENT!$B$7:$FZ$26,P$5,0)+VLOOKUP($E18,STUDENT!$B$7:$FZ$26,P$6,0)&gt;1,1,0)))))),0)</f>
        <v>0</v>
      </c>
      <c r="Q18">
        <f>IF($D18&gt;=1,(IF(VLOOKUP($E18,STUDENT!$B$7:$FZ$26,Q$5,0)+VLOOKUP($E18,STUDENT!$B$7:$FZ$26,Q$6,0)&gt;550,5,IF(VLOOKUP($E18,STUDENT!$B$7:$FZ$26,Q$5,0)+VLOOKUP($E18,STUDENT!$B$7:$FZ$26,Q$6,0)&gt;400,4,IF(VLOOKUP($E18,STUDENT!$B$7:$FZ$26,Q$5,0)+VLOOKUP($E18,STUDENT!$B$7:$FZ$26,Q$6,0)&gt;150,3,IF(VLOOKUP($E18,STUDENT!$B$7:$FZ$26,Q$5,0)+VLOOKUP($E18,STUDENT!$B$7:$FZ$26,Q$6,0)&gt;50,2,IF(VLOOKUP($E18,STUDENT!$B$7:$FZ$26,Q$5,0)+VLOOKUP($E18,STUDENT!$B$7:$FZ$26,Q$6,0)&gt;1,1,0)))))),0)</f>
        <v>0</v>
      </c>
      <c r="R18">
        <f>IF($D18&gt;=1,(IF(VLOOKUP($E18,STUDENT!$B$7:$FZ$26,R$5,0)+VLOOKUP($E18,STUDENT!$B$7:$FZ$26,R$6,0)&gt;550,5,IF(VLOOKUP($E18,STUDENT!$B$7:$FZ$26,R$5,0)+VLOOKUP($E18,STUDENT!$B$7:$FZ$26,R$6,0)&gt;400,4,IF(VLOOKUP($E18,STUDENT!$B$7:$FZ$26,R$5,0)+VLOOKUP($E18,STUDENT!$B$7:$FZ$26,R$6,0)&gt;150,3,IF(VLOOKUP($E18,STUDENT!$B$7:$FZ$26,R$5,0)+VLOOKUP($E18,STUDENT!$B$7:$FZ$26,R$6,0)&gt;50,2,IF(VLOOKUP($E18,STUDENT!$B$7:$FZ$26,R$5,0)+VLOOKUP($E18,STUDENT!$B$7:$FZ$26,R$6,0)&gt;1,1,0)))))),0)</f>
        <v>0</v>
      </c>
      <c r="S18">
        <f>IF($D18&gt;=1,(IF(VLOOKUP($E18,STUDENT!$B$7:$FZ$26,S$5,0)+VLOOKUP($E18,STUDENT!$B$7:$FZ$26,S$6,0)&gt;550,5,IF(VLOOKUP($E18,STUDENT!$B$7:$FZ$26,S$5,0)+VLOOKUP($E18,STUDENT!$B$7:$FZ$26,S$6,0)&gt;400,4,IF(VLOOKUP($E18,STUDENT!$B$7:$FZ$26,S$5,0)+VLOOKUP($E18,STUDENT!$B$7:$FZ$26,S$6,0)&gt;150,3,IF(VLOOKUP($E18,STUDENT!$B$7:$FZ$26,S$5,0)+VLOOKUP($E18,STUDENT!$B$7:$FZ$26,S$6,0)&gt;50,2,IF(VLOOKUP($E18,STUDENT!$B$7:$FZ$26,S$5,0)+VLOOKUP($E18,STUDENT!$B$7:$FZ$26,S$6,0)&gt;1,1,0)))))),0)</f>
        <v>0</v>
      </c>
      <c r="T18">
        <f>IF($D18&gt;=1,(IF(VLOOKUP($E18,STUDENT!$B$7:$FZ$26,T$5,0)+VLOOKUP($E18,STUDENT!$B$7:$FZ$26,T$6,0)&gt;550,5,IF(VLOOKUP($E18,STUDENT!$B$7:$FZ$26,T$5,0)+VLOOKUP($E18,STUDENT!$B$7:$FZ$26,T$6,0)&gt;400,4,IF(VLOOKUP($E18,STUDENT!$B$7:$FZ$26,T$5,0)+VLOOKUP($E18,STUDENT!$B$7:$FZ$26,T$6,0)&gt;150,3,IF(VLOOKUP($E18,STUDENT!$B$7:$FZ$26,T$5,0)+VLOOKUP($E18,STUDENT!$B$7:$FZ$26,T$6,0)&gt;50,2,IF(VLOOKUP($E18,STUDENT!$B$7:$FZ$26,T$5,0)+VLOOKUP($E18,STUDENT!$B$7:$FZ$26,T$6,0)&gt;1,1,0)))))),0)</f>
        <v>0</v>
      </c>
      <c r="U18">
        <f>IF($D18&gt;=1,(IF(VLOOKUP($E18,STUDENT!$B$7:$FZ$26,U$5,0)+VLOOKUP($E18,STUDENT!$B$7:$FZ$26,U$6,0)&gt;550,5,IF(VLOOKUP($E18,STUDENT!$B$7:$FZ$26,U$5,0)+VLOOKUP($E18,STUDENT!$B$7:$FZ$26,U$6,0)&gt;400,4,IF(VLOOKUP($E18,STUDENT!$B$7:$FZ$26,U$5,0)+VLOOKUP($E18,STUDENT!$B$7:$FZ$26,U$6,0)&gt;150,3,IF(VLOOKUP($E18,STUDENT!$B$7:$FZ$26,U$5,0)+VLOOKUP($E18,STUDENT!$B$7:$FZ$26,U$6,0)&gt;50,2,IF(VLOOKUP($E18,STUDENT!$B$7:$FZ$26,U$5,0)+VLOOKUP($E18,STUDENT!$B$7:$FZ$26,U$6,0)&gt;1,1,0)))))),0)</f>
        <v>0</v>
      </c>
      <c r="V18">
        <f>IF($D18&gt;=1,(IF(VLOOKUP($E18,STUDENT!$B$7:$FZ$26,J$4,0)&gt;=1,(IF(VLOOKUP($E18,STUDENT!$B$7:$FZ$26,J$4,0)=J18,1,2)),0)),0)</f>
        <v>0</v>
      </c>
      <c r="W18">
        <f>IF($D18&gt;=1,(IF(VLOOKUP($E18,STUDENT!$B$7:$FZ$26,K$4,0)&gt;=1,(IF(VLOOKUP($E18,STUDENT!$B$7:$FZ$26,K$4,0)=K18,1,2)),0)),0)</f>
        <v>0</v>
      </c>
      <c r="X18">
        <f>IF($D18&gt;=1,(IF(VLOOKUP($E18,STUDENT!$B$7:$FZ$26,L$4,0)&gt;=1,(IF(VLOOKUP($E18,STUDENT!$B$7:$FZ$26,L$4,0)=L18,1,2)),0)),0)</f>
        <v>0</v>
      </c>
      <c r="Y18">
        <f>IF($D18&gt;=1,(IF(VLOOKUP($E18,STUDENT!$B$7:$FZ$26,M$4,0)&gt;=1,(IF(VLOOKUP($E18,STUDENT!$B$7:$FZ$26,M$4,0)=M18,1,2)),0)),0)</f>
        <v>0</v>
      </c>
      <c r="Z18">
        <f>IF($D18&gt;=1,(IF(VLOOKUP($E18,STUDENT!$B$7:$FZ$26,N$4,0)&gt;=1,(IF(VLOOKUP($E18,STUDENT!$B$7:$FZ$26,N$4,0)=N18,1,2)),0)),0)</f>
        <v>0</v>
      </c>
      <c r="AA18">
        <f>IF($D18&gt;=1,(IF(VLOOKUP($E18,STUDENT!$B$7:$FZ$26,O$4,0)&gt;=1,(IF(VLOOKUP($E18,STUDENT!$B$7:$FZ$26,O$4,0)=O18,1,2)),0)),0)</f>
        <v>0</v>
      </c>
      <c r="AB18">
        <f>IF($D18&gt;=1,(IF(VLOOKUP($E18,STUDENT!$B$7:$FZ$26,P$4,0)&gt;=1,(IF(VLOOKUP($E18,STUDENT!$B$7:$FZ$26,P$4,0)=P18,1,2)),0)),0)</f>
        <v>0</v>
      </c>
      <c r="AC18">
        <f>IF($D18&gt;=1,(IF(VLOOKUP($E18,STUDENT!$B$7:$FZ$26,Q$4,0)&gt;=1,(IF(VLOOKUP($E18,STUDENT!$B$7:$FZ$26,Q$4,0)=Q18,1,2)),0)),0)</f>
        <v>0</v>
      </c>
      <c r="AD18">
        <f>IF($D18&gt;=1,(IF(VLOOKUP($E18,STUDENT!$B$7:$FZ$26,R$4,0)&gt;=1,(IF(VLOOKUP($E18,STUDENT!$B$7:$FZ$26,R$4,0)=R18,1,2)),0)),0)</f>
        <v>0</v>
      </c>
      <c r="AE18">
        <f>IF($D18&gt;=1,(IF(VLOOKUP($E18,STUDENT!$B$7:$FZ$26,S$4,0)&gt;=1,(IF(VLOOKUP($E18,STUDENT!$B$7:$FZ$26,S$4,0)=S18,1,2)),0)),0)</f>
        <v>0</v>
      </c>
      <c r="AF18">
        <f>IF($D18&gt;=1,(IF(VLOOKUP($E18,STUDENT!$B$7:$FZ$26,T$4,0)&gt;=1,(IF(VLOOKUP($E18,STUDENT!$B$7:$FZ$26,T$4,0)=T18,1,2)),0)),0)</f>
        <v>0</v>
      </c>
      <c r="AG18">
        <f>IF($D18&gt;=1,(IF(VLOOKUP($E18,STUDENT!$B$7:$FZ$26,U$4,0)&gt;=1,(IF(VLOOKUP($E18,STUDENT!$B$7:$FZ$26,U$4,0)=U18,1,2)),0)),0)</f>
        <v>0</v>
      </c>
    </row>
    <row r="19" spans="3:33" ht="24.95" customHeight="1">
      <c r="C19">
        <f t="shared" si="1"/>
        <v>0</v>
      </c>
      <c r="D19" s="25">
        <f t="shared" si="3"/>
        <v>0</v>
      </c>
      <c r="E19" s="26"/>
      <c r="F19" s="27"/>
      <c r="G19" s="28"/>
      <c r="H19" s="25"/>
      <c r="I19">
        <f t="shared" si="2"/>
        <v>0</v>
      </c>
      <c r="J19">
        <f>IF($D19&gt;=1,(IF(VLOOKUP($E19,STUDENT!$B$7:$FZ$26,J$5,0)+VLOOKUP($E19,STUDENT!$B$7:$FZ$26,J$6,0)&gt;550,5,IF(VLOOKUP($E19,STUDENT!$B$7:$FZ$26,J$5,0)+VLOOKUP($E19,STUDENT!$B$7:$FZ$26,J$6,0)&gt;400,4,IF(VLOOKUP($E19,STUDENT!$B$7:$FZ$26,J$5,0)+VLOOKUP($E19,STUDENT!$B$7:$FZ$26,J$6,0)&gt;150,3,IF(VLOOKUP($E19,STUDENT!$B$7:$FZ$26,J$5,0)+VLOOKUP($E19,STUDENT!$B$7:$FZ$26,J$6,0)&gt;50,2,IF(VLOOKUP($E19,STUDENT!$B$7:$FZ$26,J$5,0)+VLOOKUP($E19,STUDENT!$B$7:$FZ$26,J$6,0)&gt;1,1,0)))))),0)</f>
        <v>0</v>
      </c>
      <c r="K19">
        <f>IF($D19&gt;=1,(IF(VLOOKUP($E19,STUDENT!$B$7:$FZ$26,K$5,0)+VLOOKUP($E19,STUDENT!$B$7:$FZ$26,K$6,0)&gt;550,5,IF(VLOOKUP($E19,STUDENT!$B$7:$FZ$26,K$5,0)+VLOOKUP($E19,STUDENT!$B$7:$FZ$26,K$6,0)&gt;400,4,IF(VLOOKUP($E19,STUDENT!$B$7:$FZ$26,K$5,0)+VLOOKUP($E19,STUDENT!$B$7:$FZ$26,K$6,0)&gt;150,3,IF(VLOOKUP($E19,STUDENT!$B$7:$FZ$26,K$5,0)+VLOOKUP($E19,STUDENT!$B$7:$FZ$26,K$6,0)&gt;50,2,IF(VLOOKUP($E19,STUDENT!$B$7:$FZ$26,K$5,0)+VLOOKUP($E19,STUDENT!$B$7:$FZ$26,K$6,0)&gt;1,1,0)))))),0)</f>
        <v>0</v>
      </c>
      <c r="L19">
        <f>IF($D19&gt;=1,(IF(VLOOKUP($E19,STUDENT!$B$7:$FZ$26,L$5,0)+VLOOKUP($E19,STUDENT!$B$7:$FZ$26,L$6,0)&gt;550,5,IF(VLOOKUP($E19,STUDENT!$B$7:$FZ$26,L$5,0)+VLOOKUP($E19,STUDENT!$B$7:$FZ$26,L$6,0)&gt;400,4,IF(VLOOKUP($E19,STUDENT!$B$7:$FZ$26,L$5,0)+VLOOKUP($E19,STUDENT!$B$7:$FZ$26,L$6,0)&gt;150,3,IF(VLOOKUP($E19,STUDENT!$B$7:$FZ$26,L$5,0)+VLOOKUP($E19,STUDENT!$B$7:$FZ$26,L$6,0)&gt;50,2,IF(VLOOKUP($E19,STUDENT!$B$7:$FZ$26,L$5,0)+VLOOKUP($E19,STUDENT!$B$7:$FZ$26,L$6,0)&gt;1,1,0)))))),0)</f>
        <v>0</v>
      </c>
      <c r="M19">
        <f>IF($D19&gt;=1,(IF(VLOOKUP($E19,STUDENT!$B$7:$FZ$26,M$5,0)+VLOOKUP($E19,STUDENT!$B$7:$FZ$26,M$6,0)&gt;550,5,IF(VLOOKUP($E19,STUDENT!$B$7:$FZ$26,M$5,0)+VLOOKUP($E19,STUDENT!$B$7:$FZ$26,M$6,0)&gt;400,4,IF(VLOOKUP($E19,STUDENT!$B$7:$FZ$26,M$5,0)+VLOOKUP($E19,STUDENT!$B$7:$FZ$26,M$6,0)&gt;150,3,IF(VLOOKUP($E19,STUDENT!$B$7:$FZ$26,M$5,0)+VLOOKUP($E19,STUDENT!$B$7:$FZ$26,M$6,0)&gt;50,2,IF(VLOOKUP($E19,STUDENT!$B$7:$FZ$26,M$5,0)+VLOOKUP($E19,STUDENT!$B$7:$FZ$26,M$6,0)&gt;1,1,0)))))),0)</f>
        <v>0</v>
      </c>
      <c r="N19">
        <f>IF($D19&gt;=1,(IF(VLOOKUP($E19,STUDENT!$B$7:$FZ$26,N$5,0)+VLOOKUP($E19,STUDENT!$B$7:$FZ$26,N$6,0)&gt;550,5,IF(VLOOKUP($E19,STUDENT!$B$7:$FZ$26,N$5,0)+VLOOKUP($E19,STUDENT!$B$7:$FZ$26,N$6,0)&gt;400,4,IF(VLOOKUP($E19,STUDENT!$B$7:$FZ$26,N$5,0)+VLOOKUP($E19,STUDENT!$B$7:$FZ$26,N$6,0)&gt;150,3,IF(VLOOKUP($E19,STUDENT!$B$7:$FZ$26,N$5,0)+VLOOKUP($E19,STUDENT!$B$7:$FZ$26,N$6,0)&gt;50,2,IF(VLOOKUP($E19,STUDENT!$B$7:$FZ$26,N$5,0)+VLOOKUP($E19,STUDENT!$B$7:$FZ$26,N$6,0)&gt;1,1,0)))))),0)</f>
        <v>0</v>
      </c>
      <c r="O19">
        <f>IF($D19&gt;=1,(IF(VLOOKUP($E19,STUDENT!$B$7:$FZ$26,O$5,0)+VLOOKUP($E19,STUDENT!$B$7:$FZ$26,O$6,0)&gt;550,5,IF(VLOOKUP($E19,STUDENT!$B$7:$FZ$26,O$5,0)+VLOOKUP($E19,STUDENT!$B$7:$FZ$26,O$6,0)&gt;400,4,IF(VLOOKUP($E19,STUDENT!$B$7:$FZ$26,O$5,0)+VLOOKUP($E19,STUDENT!$B$7:$FZ$26,O$6,0)&gt;150,3,IF(VLOOKUP($E19,STUDENT!$B$7:$FZ$26,O$5,0)+VLOOKUP($E19,STUDENT!$B$7:$FZ$26,O$6,0)&gt;50,2,IF(VLOOKUP($E19,STUDENT!$B$7:$FZ$26,O$5,0)+VLOOKUP($E19,STUDENT!$B$7:$FZ$26,O$6,0)&gt;1,1,0)))))),0)</f>
        <v>0</v>
      </c>
      <c r="P19">
        <f>IF($D19&gt;=1,(IF(VLOOKUP($E19,STUDENT!$B$7:$FZ$26,P$5,0)+VLOOKUP($E19,STUDENT!$B$7:$FZ$26,P$6,0)&gt;550,5,IF(VLOOKUP($E19,STUDENT!$B$7:$FZ$26,P$5,0)+VLOOKUP($E19,STUDENT!$B$7:$FZ$26,P$6,0)&gt;400,4,IF(VLOOKUP($E19,STUDENT!$B$7:$FZ$26,P$5,0)+VLOOKUP($E19,STUDENT!$B$7:$FZ$26,P$6,0)&gt;150,3,IF(VLOOKUP($E19,STUDENT!$B$7:$FZ$26,P$5,0)+VLOOKUP($E19,STUDENT!$B$7:$FZ$26,P$6,0)&gt;50,2,IF(VLOOKUP($E19,STUDENT!$B$7:$FZ$26,P$5,0)+VLOOKUP($E19,STUDENT!$B$7:$FZ$26,P$6,0)&gt;1,1,0)))))),0)</f>
        <v>0</v>
      </c>
      <c r="Q19">
        <f>IF($D19&gt;=1,(IF(VLOOKUP($E19,STUDENT!$B$7:$FZ$26,Q$5,0)+VLOOKUP($E19,STUDENT!$B$7:$FZ$26,Q$6,0)&gt;550,5,IF(VLOOKUP($E19,STUDENT!$B$7:$FZ$26,Q$5,0)+VLOOKUP($E19,STUDENT!$B$7:$FZ$26,Q$6,0)&gt;400,4,IF(VLOOKUP($E19,STUDENT!$B$7:$FZ$26,Q$5,0)+VLOOKUP($E19,STUDENT!$B$7:$FZ$26,Q$6,0)&gt;150,3,IF(VLOOKUP($E19,STUDENT!$B$7:$FZ$26,Q$5,0)+VLOOKUP($E19,STUDENT!$B$7:$FZ$26,Q$6,0)&gt;50,2,IF(VLOOKUP($E19,STUDENT!$B$7:$FZ$26,Q$5,0)+VLOOKUP($E19,STUDENT!$B$7:$FZ$26,Q$6,0)&gt;1,1,0)))))),0)</f>
        <v>0</v>
      </c>
      <c r="R19">
        <f>IF($D19&gt;=1,(IF(VLOOKUP($E19,STUDENT!$B$7:$FZ$26,R$5,0)+VLOOKUP($E19,STUDENT!$B$7:$FZ$26,R$6,0)&gt;550,5,IF(VLOOKUP($E19,STUDENT!$B$7:$FZ$26,R$5,0)+VLOOKUP($E19,STUDENT!$B$7:$FZ$26,R$6,0)&gt;400,4,IF(VLOOKUP($E19,STUDENT!$B$7:$FZ$26,R$5,0)+VLOOKUP($E19,STUDENT!$B$7:$FZ$26,R$6,0)&gt;150,3,IF(VLOOKUP($E19,STUDENT!$B$7:$FZ$26,R$5,0)+VLOOKUP($E19,STUDENT!$B$7:$FZ$26,R$6,0)&gt;50,2,IF(VLOOKUP($E19,STUDENT!$B$7:$FZ$26,R$5,0)+VLOOKUP($E19,STUDENT!$B$7:$FZ$26,R$6,0)&gt;1,1,0)))))),0)</f>
        <v>0</v>
      </c>
      <c r="S19">
        <f>IF($D19&gt;=1,(IF(VLOOKUP($E19,STUDENT!$B$7:$FZ$26,S$5,0)+VLOOKUP($E19,STUDENT!$B$7:$FZ$26,S$6,0)&gt;550,5,IF(VLOOKUP($E19,STUDENT!$B$7:$FZ$26,S$5,0)+VLOOKUP($E19,STUDENT!$B$7:$FZ$26,S$6,0)&gt;400,4,IF(VLOOKUP($E19,STUDENT!$B$7:$FZ$26,S$5,0)+VLOOKUP($E19,STUDENT!$B$7:$FZ$26,S$6,0)&gt;150,3,IF(VLOOKUP($E19,STUDENT!$B$7:$FZ$26,S$5,0)+VLOOKUP($E19,STUDENT!$B$7:$FZ$26,S$6,0)&gt;50,2,IF(VLOOKUP($E19,STUDENT!$B$7:$FZ$26,S$5,0)+VLOOKUP($E19,STUDENT!$B$7:$FZ$26,S$6,0)&gt;1,1,0)))))),0)</f>
        <v>0</v>
      </c>
      <c r="T19">
        <f>IF($D19&gt;=1,(IF(VLOOKUP($E19,STUDENT!$B$7:$FZ$26,T$5,0)+VLOOKUP($E19,STUDENT!$B$7:$FZ$26,T$6,0)&gt;550,5,IF(VLOOKUP($E19,STUDENT!$B$7:$FZ$26,T$5,0)+VLOOKUP($E19,STUDENT!$B$7:$FZ$26,T$6,0)&gt;400,4,IF(VLOOKUP($E19,STUDENT!$B$7:$FZ$26,T$5,0)+VLOOKUP($E19,STUDENT!$B$7:$FZ$26,T$6,0)&gt;150,3,IF(VLOOKUP($E19,STUDENT!$B$7:$FZ$26,T$5,0)+VLOOKUP($E19,STUDENT!$B$7:$FZ$26,T$6,0)&gt;50,2,IF(VLOOKUP($E19,STUDENT!$B$7:$FZ$26,T$5,0)+VLOOKUP($E19,STUDENT!$B$7:$FZ$26,T$6,0)&gt;1,1,0)))))),0)</f>
        <v>0</v>
      </c>
      <c r="U19">
        <f>IF($D19&gt;=1,(IF(VLOOKUP($E19,STUDENT!$B$7:$FZ$26,U$5,0)+VLOOKUP($E19,STUDENT!$B$7:$FZ$26,U$6,0)&gt;550,5,IF(VLOOKUP($E19,STUDENT!$B$7:$FZ$26,U$5,0)+VLOOKUP($E19,STUDENT!$B$7:$FZ$26,U$6,0)&gt;400,4,IF(VLOOKUP($E19,STUDENT!$B$7:$FZ$26,U$5,0)+VLOOKUP($E19,STUDENT!$B$7:$FZ$26,U$6,0)&gt;150,3,IF(VLOOKUP($E19,STUDENT!$B$7:$FZ$26,U$5,0)+VLOOKUP($E19,STUDENT!$B$7:$FZ$26,U$6,0)&gt;50,2,IF(VLOOKUP($E19,STUDENT!$B$7:$FZ$26,U$5,0)+VLOOKUP($E19,STUDENT!$B$7:$FZ$26,U$6,0)&gt;1,1,0)))))),0)</f>
        <v>0</v>
      </c>
      <c r="V19">
        <f>IF($D19&gt;=1,(IF(VLOOKUP($E19,STUDENT!$B$7:$FZ$26,J$4,0)&gt;=1,(IF(VLOOKUP($E19,STUDENT!$B$7:$FZ$26,J$4,0)=J19,1,2)),0)),0)</f>
        <v>0</v>
      </c>
      <c r="W19">
        <f>IF($D19&gt;=1,(IF(VLOOKUP($E19,STUDENT!$B$7:$FZ$26,K$4,0)&gt;=1,(IF(VLOOKUP($E19,STUDENT!$B$7:$FZ$26,K$4,0)=K19,1,2)),0)),0)</f>
        <v>0</v>
      </c>
      <c r="X19">
        <f>IF($D19&gt;=1,(IF(VLOOKUP($E19,STUDENT!$B$7:$FZ$26,L$4,0)&gt;=1,(IF(VLOOKUP($E19,STUDENT!$B$7:$FZ$26,L$4,0)=L19,1,2)),0)),0)</f>
        <v>0</v>
      </c>
      <c r="Y19">
        <f>IF($D19&gt;=1,(IF(VLOOKUP($E19,STUDENT!$B$7:$FZ$26,M$4,0)&gt;=1,(IF(VLOOKUP($E19,STUDENT!$B$7:$FZ$26,M$4,0)=M19,1,2)),0)),0)</f>
        <v>0</v>
      </c>
      <c r="Z19">
        <f>IF($D19&gt;=1,(IF(VLOOKUP($E19,STUDENT!$B$7:$FZ$26,N$4,0)&gt;=1,(IF(VLOOKUP($E19,STUDENT!$B$7:$FZ$26,N$4,0)=N19,1,2)),0)),0)</f>
        <v>0</v>
      </c>
      <c r="AA19">
        <f>IF($D19&gt;=1,(IF(VLOOKUP($E19,STUDENT!$B$7:$FZ$26,O$4,0)&gt;=1,(IF(VLOOKUP($E19,STUDENT!$B$7:$FZ$26,O$4,0)=O19,1,2)),0)),0)</f>
        <v>0</v>
      </c>
      <c r="AB19">
        <f>IF($D19&gt;=1,(IF(VLOOKUP($E19,STUDENT!$B$7:$FZ$26,P$4,0)&gt;=1,(IF(VLOOKUP($E19,STUDENT!$B$7:$FZ$26,P$4,0)=P19,1,2)),0)),0)</f>
        <v>0</v>
      </c>
      <c r="AC19">
        <f>IF($D19&gt;=1,(IF(VLOOKUP($E19,STUDENT!$B$7:$FZ$26,Q$4,0)&gt;=1,(IF(VLOOKUP($E19,STUDENT!$B$7:$FZ$26,Q$4,0)=Q19,1,2)),0)),0)</f>
        <v>0</v>
      </c>
      <c r="AD19">
        <f>IF($D19&gt;=1,(IF(VLOOKUP($E19,STUDENT!$B$7:$FZ$26,R$4,0)&gt;=1,(IF(VLOOKUP($E19,STUDENT!$B$7:$FZ$26,R$4,0)=R19,1,2)),0)),0)</f>
        <v>0</v>
      </c>
      <c r="AE19">
        <f>IF($D19&gt;=1,(IF(VLOOKUP($E19,STUDENT!$B$7:$FZ$26,S$4,0)&gt;=1,(IF(VLOOKUP($E19,STUDENT!$B$7:$FZ$26,S$4,0)=S19,1,2)),0)),0)</f>
        <v>0</v>
      </c>
      <c r="AF19">
        <f>IF($D19&gt;=1,(IF(VLOOKUP($E19,STUDENT!$B$7:$FZ$26,T$4,0)&gt;=1,(IF(VLOOKUP($E19,STUDENT!$B$7:$FZ$26,T$4,0)=T19,1,2)),0)),0)</f>
        <v>0</v>
      </c>
      <c r="AG19">
        <f>IF($D19&gt;=1,(IF(VLOOKUP($E19,STUDENT!$B$7:$FZ$26,U$4,0)&gt;=1,(IF(VLOOKUP($E19,STUDENT!$B$7:$FZ$26,U$4,0)=U19,1,2)),0)),0)</f>
        <v>0</v>
      </c>
    </row>
    <row r="20" spans="3:33" ht="24.95" customHeight="1">
      <c r="C20">
        <f t="shared" si="1"/>
        <v>0</v>
      </c>
      <c r="D20" s="25">
        <f t="shared" si="3"/>
        <v>0</v>
      </c>
      <c r="E20" s="26"/>
      <c r="F20" s="27"/>
      <c r="G20" s="28"/>
      <c r="H20" s="25"/>
      <c r="I20">
        <f t="shared" si="2"/>
        <v>0</v>
      </c>
      <c r="J20">
        <f>IF($D20&gt;=1,(IF(VLOOKUP($E20,STUDENT!$B$7:$FZ$26,J$5,0)+VLOOKUP($E20,STUDENT!$B$7:$FZ$26,J$6,0)&gt;550,5,IF(VLOOKUP($E20,STUDENT!$B$7:$FZ$26,J$5,0)+VLOOKUP($E20,STUDENT!$B$7:$FZ$26,J$6,0)&gt;400,4,IF(VLOOKUP($E20,STUDENT!$B$7:$FZ$26,J$5,0)+VLOOKUP($E20,STUDENT!$B$7:$FZ$26,J$6,0)&gt;150,3,IF(VLOOKUP($E20,STUDENT!$B$7:$FZ$26,J$5,0)+VLOOKUP($E20,STUDENT!$B$7:$FZ$26,J$6,0)&gt;50,2,IF(VLOOKUP($E20,STUDENT!$B$7:$FZ$26,J$5,0)+VLOOKUP($E20,STUDENT!$B$7:$FZ$26,J$6,0)&gt;1,1,0)))))),0)</f>
        <v>0</v>
      </c>
      <c r="K20">
        <f>IF($D20&gt;=1,(IF(VLOOKUP($E20,STUDENT!$B$7:$FZ$26,K$5,0)+VLOOKUP($E20,STUDENT!$B$7:$FZ$26,K$6,0)&gt;550,5,IF(VLOOKUP($E20,STUDENT!$B$7:$FZ$26,K$5,0)+VLOOKUP($E20,STUDENT!$B$7:$FZ$26,K$6,0)&gt;400,4,IF(VLOOKUP($E20,STUDENT!$B$7:$FZ$26,K$5,0)+VLOOKUP($E20,STUDENT!$B$7:$FZ$26,K$6,0)&gt;150,3,IF(VLOOKUP($E20,STUDENT!$B$7:$FZ$26,K$5,0)+VLOOKUP($E20,STUDENT!$B$7:$FZ$26,K$6,0)&gt;50,2,IF(VLOOKUP($E20,STUDENT!$B$7:$FZ$26,K$5,0)+VLOOKUP($E20,STUDENT!$B$7:$FZ$26,K$6,0)&gt;1,1,0)))))),0)</f>
        <v>0</v>
      </c>
      <c r="L20">
        <f>IF($D20&gt;=1,(IF(VLOOKUP($E20,STUDENT!$B$7:$FZ$26,L$5,0)+VLOOKUP($E20,STUDENT!$B$7:$FZ$26,L$6,0)&gt;550,5,IF(VLOOKUP($E20,STUDENT!$B$7:$FZ$26,L$5,0)+VLOOKUP($E20,STUDENT!$B$7:$FZ$26,L$6,0)&gt;400,4,IF(VLOOKUP($E20,STUDENT!$B$7:$FZ$26,L$5,0)+VLOOKUP($E20,STUDENT!$B$7:$FZ$26,L$6,0)&gt;150,3,IF(VLOOKUP($E20,STUDENT!$B$7:$FZ$26,L$5,0)+VLOOKUP($E20,STUDENT!$B$7:$FZ$26,L$6,0)&gt;50,2,IF(VLOOKUP($E20,STUDENT!$B$7:$FZ$26,L$5,0)+VLOOKUP($E20,STUDENT!$B$7:$FZ$26,L$6,0)&gt;1,1,0)))))),0)</f>
        <v>0</v>
      </c>
      <c r="M20">
        <f>IF($D20&gt;=1,(IF(VLOOKUP($E20,STUDENT!$B$7:$FZ$26,M$5,0)+VLOOKUP($E20,STUDENT!$B$7:$FZ$26,M$6,0)&gt;550,5,IF(VLOOKUP($E20,STUDENT!$B$7:$FZ$26,M$5,0)+VLOOKUP($E20,STUDENT!$B$7:$FZ$26,M$6,0)&gt;400,4,IF(VLOOKUP($E20,STUDENT!$B$7:$FZ$26,M$5,0)+VLOOKUP($E20,STUDENT!$B$7:$FZ$26,M$6,0)&gt;150,3,IF(VLOOKUP($E20,STUDENT!$B$7:$FZ$26,M$5,0)+VLOOKUP($E20,STUDENT!$B$7:$FZ$26,M$6,0)&gt;50,2,IF(VLOOKUP($E20,STUDENT!$B$7:$FZ$26,M$5,0)+VLOOKUP($E20,STUDENT!$B$7:$FZ$26,M$6,0)&gt;1,1,0)))))),0)</f>
        <v>0</v>
      </c>
      <c r="N20">
        <f>IF($D20&gt;=1,(IF(VLOOKUP($E20,STUDENT!$B$7:$FZ$26,N$5,0)+VLOOKUP($E20,STUDENT!$B$7:$FZ$26,N$6,0)&gt;550,5,IF(VLOOKUP($E20,STUDENT!$B$7:$FZ$26,N$5,0)+VLOOKUP($E20,STUDENT!$B$7:$FZ$26,N$6,0)&gt;400,4,IF(VLOOKUP($E20,STUDENT!$B$7:$FZ$26,N$5,0)+VLOOKUP($E20,STUDENT!$B$7:$FZ$26,N$6,0)&gt;150,3,IF(VLOOKUP($E20,STUDENT!$B$7:$FZ$26,N$5,0)+VLOOKUP($E20,STUDENT!$B$7:$FZ$26,N$6,0)&gt;50,2,IF(VLOOKUP($E20,STUDENT!$B$7:$FZ$26,N$5,0)+VLOOKUP($E20,STUDENT!$B$7:$FZ$26,N$6,0)&gt;1,1,0)))))),0)</f>
        <v>0</v>
      </c>
      <c r="O20">
        <f>IF($D20&gt;=1,(IF(VLOOKUP($E20,STUDENT!$B$7:$FZ$26,O$5,0)+VLOOKUP($E20,STUDENT!$B$7:$FZ$26,O$6,0)&gt;550,5,IF(VLOOKUP($E20,STUDENT!$B$7:$FZ$26,O$5,0)+VLOOKUP($E20,STUDENT!$B$7:$FZ$26,O$6,0)&gt;400,4,IF(VLOOKUP($E20,STUDENT!$B$7:$FZ$26,O$5,0)+VLOOKUP($E20,STUDENT!$B$7:$FZ$26,O$6,0)&gt;150,3,IF(VLOOKUP($E20,STUDENT!$B$7:$FZ$26,O$5,0)+VLOOKUP($E20,STUDENT!$B$7:$FZ$26,O$6,0)&gt;50,2,IF(VLOOKUP($E20,STUDENT!$B$7:$FZ$26,O$5,0)+VLOOKUP($E20,STUDENT!$B$7:$FZ$26,O$6,0)&gt;1,1,0)))))),0)</f>
        <v>0</v>
      </c>
      <c r="P20">
        <f>IF($D20&gt;=1,(IF(VLOOKUP($E20,STUDENT!$B$7:$FZ$26,P$5,0)+VLOOKUP($E20,STUDENT!$B$7:$FZ$26,P$6,0)&gt;550,5,IF(VLOOKUP($E20,STUDENT!$B$7:$FZ$26,P$5,0)+VLOOKUP($E20,STUDENT!$B$7:$FZ$26,P$6,0)&gt;400,4,IF(VLOOKUP($E20,STUDENT!$B$7:$FZ$26,P$5,0)+VLOOKUP($E20,STUDENT!$B$7:$FZ$26,P$6,0)&gt;150,3,IF(VLOOKUP($E20,STUDENT!$B$7:$FZ$26,P$5,0)+VLOOKUP($E20,STUDENT!$B$7:$FZ$26,P$6,0)&gt;50,2,IF(VLOOKUP($E20,STUDENT!$B$7:$FZ$26,P$5,0)+VLOOKUP($E20,STUDENT!$B$7:$FZ$26,P$6,0)&gt;1,1,0)))))),0)</f>
        <v>0</v>
      </c>
      <c r="Q20">
        <f>IF($D20&gt;=1,(IF(VLOOKUP($E20,STUDENT!$B$7:$FZ$26,Q$5,0)+VLOOKUP($E20,STUDENT!$B$7:$FZ$26,Q$6,0)&gt;550,5,IF(VLOOKUP($E20,STUDENT!$B$7:$FZ$26,Q$5,0)+VLOOKUP($E20,STUDENT!$B$7:$FZ$26,Q$6,0)&gt;400,4,IF(VLOOKUP($E20,STUDENT!$B$7:$FZ$26,Q$5,0)+VLOOKUP($E20,STUDENT!$B$7:$FZ$26,Q$6,0)&gt;150,3,IF(VLOOKUP($E20,STUDENT!$B$7:$FZ$26,Q$5,0)+VLOOKUP($E20,STUDENT!$B$7:$FZ$26,Q$6,0)&gt;50,2,IF(VLOOKUP($E20,STUDENT!$B$7:$FZ$26,Q$5,0)+VLOOKUP($E20,STUDENT!$B$7:$FZ$26,Q$6,0)&gt;1,1,0)))))),0)</f>
        <v>0</v>
      </c>
      <c r="R20">
        <f>IF($D20&gt;=1,(IF(VLOOKUP($E20,STUDENT!$B$7:$FZ$26,R$5,0)+VLOOKUP($E20,STUDENT!$B$7:$FZ$26,R$6,0)&gt;550,5,IF(VLOOKUP($E20,STUDENT!$B$7:$FZ$26,R$5,0)+VLOOKUP($E20,STUDENT!$B$7:$FZ$26,R$6,0)&gt;400,4,IF(VLOOKUP($E20,STUDENT!$B$7:$FZ$26,R$5,0)+VLOOKUP($E20,STUDENT!$B$7:$FZ$26,R$6,0)&gt;150,3,IF(VLOOKUP($E20,STUDENT!$B$7:$FZ$26,R$5,0)+VLOOKUP($E20,STUDENT!$B$7:$FZ$26,R$6,0)&gt;50,2,IF(VLOOKUP($E20,STUDENT!$B$7:$FZ$26,R$5,0)+VLOOKUP($E20,STUDENT!$B$7:$FZ$26,R$6,0)&gt;1,1,0)))))),0)</f>
        <v>0</v>
      </c>
      <c r="S20">
        <f>IF($D20&gt;=1,(IF(VLOOKUP($E20,STUDENT!$B$7:$FZ$26,S$5,0)+VLOOKUP($E20,STUDENT!$B$7:$FZ$26,S$6,0)&gt;550,5,IF(VLOOKUP($E20,STUDENT!$B$7:$FZ$26,S$5,0)+VLOOKUP($E20,STUDENT!$B$7:$FZ$26,S$6,0)&gt;400,4,IF(VLOOKUP($E20,STUDENT!$B$7:$FZ$26,S$5,0)+VLOOKUP($E20,STUDENT!$B$7:$FZ$26,S$6,0)&gt;150,3,IF(VLOOKUP($E20,STUDENT!$B$7:$FZ$26,S$5,0)+VLOOKUP($E20,STUDENT!$B$7:$FZ$26,S$6,0)&gt;50,2,IF(VLOOKUP($E20,STUDENT!$B$7:$FZ$26,S$5,0)+VLOOKUP($E20,STUDENT!$B$7:$FZ$26,S$6,0)&gt;1,1,0)))))),0)</f>
        <v>0</v>
      </c>
      <c r="T20">
        <f>IF($D20&gt;=1,(IF(VLOOKUP($E20,STUDENT!$B$7:$FZ$26,T$5,0)+VLOOKUP($E20,STUDENT!$B$7:$FZ$26,T$6,0)&gt;550,5,IF(VLOOKUP($E20,STUDENT!$B$7:$FZ$26,T$5,0)+VLOOKUP($E20,STUDENT!$B$7:$FZ$26,T$6,0)&gt;400,4,IF(VLOOKUP($E20,STUDENT!$B$7:$FZ$26,T$5,0)+VLOOKUP($E20,STUDENT!$B$7:$FZ$26,T$6,0)&gt;150,3,IF(VLOOKUP($E20,STUDENT!$B$7:$FZ$26,T$5,0)+VLOOKUP($E20,STUDENT!$B$7:$FZ$26,T$6,0)&gt;50,2,IF(VLOOKUP($E20,STUDENT!$B$7:$FZ$26,T$5,0)+VLOOKUP($E20,STUDENT!$B$7:$FZ$26,T$6,0)&gt;1,1,0)))))),0)</f>
        <v>0</v>
      </c>
      <c r="U20">
        <f>IF($D20&gt;=1,(IF(VLOOKUP($E20,STUDENT!$B$7:$FZ$26,U$5,0)+VLOOKUP($E20,STUDENT!$B$7:$FZ$26,U$6,0)&gt;550,5,IF(VLOOKUP($E20,STUDENT!$B$7:$FZ$26,U$5,0)+VLOOKUP($E20,STUDENT!$B$7:$FZ$26,U$6,0)&gt;400,4,IF(VLOOKUP($E20,STUDENT!$B$7:$FZ$26,U$5,0)+VLOOKUP($E20,STUDENT!$B$7:$FZ$26,U$6,0)&gt;150,3,IF(VLOOKUP($E20,STUDENT!$B$7:$FZ$26,U$5,0)+VLOOKUP($E20,STUDENT!$B$7:$FZ$26,U$6,0)&gt;50,2,IF(VLOOKUP($E20,STUDENT!$B$7:$FZ$26,U$5,0)+VLOOKUP($E20,STUDENT!$B$7:$FZ$26,U$6,0)&gt;1,1,0)))))),0)</f>
        <v>0</v>
      </c>
      <c r="V20">
        <f>IF($D20&gt;=1,(IF(VLOOKUP($E20,STUDENT!$B$7:$FZ$26,J$4,0)&gt;=1,(IF(VLOOKUP($E20,STUDENT!$B$7:$FZ$26,J$4,0)=J20,1,2)),0)),0)</f>
        <v>0</v>
      </c>
      <c r="W20">
        <f>IF($D20&gt;=1,(IF(VLOOKUP($E20,STUDENT!$B$7:$FZ$26,K$4,0)&gt;=1,(IF(VLOOKUP($E20,STUDENT!$B$7:$FZ$26,K$4,0)=K20,1,2)),0)),0)</f>
        <v>0</v>
      </c>
      <c r="X20">
        <f>IF($D20&gt;=1,(IF(VLOOKUP($E20,STUDENT!$B$7:$FZ$26,L$4,0)&gt;=1,(IF(VLOOKUP($E20,STUDENT!$B$7:$FZ$26,L$4,0)=L20,1,2)),0)),0)</f>
        <v>0</v>
      </c>
      <c r="Y20">
        <f>IF($D20&gt;=1,(IF(VLOOKUP($E20,STUDENT!$B$7:$FZ$26,M$4,0)&gt;=1,(IF(VLOOKUP($E20,STUDENT!$B$7:$FZ$26,M$4,0)=M20,1,2)),0)),0)</f>
        <v>0</v>
      </c>
      <c r="Z20">
        <f>IF($D20&gt;=1,(IF(VLOOKUP($E20,STUDENT!$B$7:$FZ$26,N$4,0)&gt;=1,(IF(VLOOKUP($E20,STUDENT!$B$7:$FZ$26,N$4,0)=N20,1,2)),0)),0)</f>
        <v>0</v>
      </c>
      <c r="AA20">
        <f>IF($D20&gt;=1,(IF(VLOOKUP($E20,STUDENT!$B$7:$FZ$26,O$4,0)&gt;=1,(IF(VLOOKUP($E20,STUDENT!$B$7:$FZ$26,O$4,0)=O20,1,2)),0)),0)</f>
        <v>0</v>
      </c>
      <c r="AB20">
        <f>IF($D20&gt;=1,(IF(VLOOKUP($E20,STUDENT!$B$7:$FZ$26,P$4,0)&gt;=1,(IF(VLOOKUP($E20,STUDENT!$B$7:$FZ$26,P$4,0)=P20,1,2)),0)),0)</f>
        <v>0</v>
      </c>
      <c r="AC20">
        <f>IF($D20&gt;=1,(IF(VLOOKUP($E20,STUDENT!$B$7:$FZ$26,Q$4,0)&gt;=1,(IF(VLOOKUP($E20,STUDENT!$B$7:$FZ$26,Q$4,0)=Q20,1,2)),0)),0)</f>
        <v>0</v>
      </c>
      <c r="AD20">
        <f>IF($D20&gt;=1,(IF(VLOOKUP($E20,STUDENT!$B$7:$FZ$26,R$4,0)&gt;=1,(IF(VLOOKUP($E20,STUDENT!$B$7:$FZ$26,R$4,0)=R20,1,2)),0)),0)</f>
        <v>0</v>
      </c>
      <c r="AE20">
        <f>IF($D20&gt;=1,(IF(VLOOKUP($E20,STUDENT!$B$7:$FZ$26,S$4,0)&gt;=1,(IF(VLOOKUP($E20,STUDENT!$B$7:$FZ$26,S$4,0)=S20,1,2)),0)),0)</f>
        <v>0</v>
      </c>
      <c r="AF20">
        <f>IF($D20&gt;=1,(IF(VLOOKUP($E20,STUDENT!$B$7:$FZ$26,T$4,0)&gt;=1,(IF(VLOOKUP($E20,STUDENT!$B$7:$FZ$26,T$4,0)=T20,1,2)),0)),0)</f>
        <v>0</v>
      </c>
      <c r="AG20">
        <f>IF($D20&gt;=1,(IF(VLOOKUP($E20,STUDENT!$B$7:$FZ$26,U$4,0)&gt;=1,(IF(VLOOKUP($E20,STUDENT!$B$7:$FZ$26,U$4,0)=U20,1,2)),0)),0)</f>
        <v>0</v>
      </c>
    </row>
    <row r="21" spans="3:33" ht="24.95" customHeight="1">
      <c r="C21">
        <f t="shared" si="1"/>
        <v>0</v>
      </c>
      <c r="D21" s="25">
        <f t="shared" si="3"/>
        <v>0</v>
      </c>
      <c r="E21" s="26"/>
      <c r="F21" s="27"/>
      <c r="G21" s="28"/>
      <c r="H21" s="25"/>
      <c r="I21">
        <f t="shared" si="2"/>
        <v>0</v>
      </c>
      <c r="J21">
        <f>IF($D21&gt;=1,(IF(VLOOKUP($E21,STUDENT!$B$7:$FZ$26,J$5,0)+VLOOKUP($E21,STUDENT!$B$7:$FZ$26,J$6,0)&gt;550,5,IF(VLOOKUP($E21,STUDENT!$B$7:$FZ$26,J$5,0)+VLOOKUP($E21,STUDENT!$B$7:$FZ$26,J$6,0)&gt;400,4,IF(VLOOKUP($E21,STUDENT!$B$7:$FZ$26,J$5,0)+VLOOKUP($E21,STUDENT!$B$7:$FZ$26,J$6,0)&gt;150,3,IF(VLOOKUP($E21,STUDENT!$B$7:$FZ$26,J$5,0)+VLOOKUP($E21,STUDENT!$B$7:$FZ$26,J$6,0)&gt;50,2,IF(VLOOKUP($E21,STUDENT!$B$7:$FZ$26,J$5,0)+VLOOKUP($E21,STUDENT!$B$7:$FZ$26,J$6,0)&gt;1,1,0)))))),0)</f>
        <v>0</v>
      </c>
      <c r="K21">
        <f>IF($D21&gt;=1,(IF(VLOOKUP($E21,STUDENT!$B$7:$FZ$26,K$5,0)+VLOOKUP($E21,STUDENT!$B$7:$FZ$26,K$6,0)&gt;550,5,IF(VLOOKUP($E21,STUDENT!$B$7:$FZ$26,K$5,0)+VLOOKUP($E21,STUDENT!$B$7:$FZ$26,K$6,0)&gt;400,4,IF(VLOOKUP($E21,STUDENT!$B$7:$FZ$26,K$5,0)+VLOOKUP($E21,STUDENT!$B$7:$FZ$26,K$6,0)&gt;150,3,IF(VLOOKUP($E21,STUDENT!$B$7:$FZ$26,K$5,0)+VLOOKUP($E21,STUDENT!$B$7:$FZ$26,K$6,0)&gt;50,2,IF(VLOOKUP($E21,STUDENT!$B$7:$FZ$26,K$5,0)+VLOOKUP($E21,STUDENT!$B$7:$FZ$26,K$6,0)&gt;1,1,0)))))),0)</f>
        <v>0</v>
      </c>
      <c r="L21">
        <f>IF($D21&gt;=1,(IF(VLOOKUP($E21,STUDENT!$B$7:$FZ$26,L$5,0)+VLOOKUP($E21,STUDENT!$B$7:$FZ$26,L$6,0)&gt;550,5,IF(VLOOKUP($E21,STUDENT!$B$7:$FZ$26,L$5,0)+VLOOKUP($E21,STUDENT!$B$7:$FZ$26,L$6,0)&gt;400,4,IF(VLOOKUP($E21,STUDENT!$B$7:$FZ$26,L$5,0)+VLOOKUP($E21,STUDENT!$B$7:$FZ$26,L$6,0)&gt;150,3,IF(VLOOKUP($E21,STUDENT!$B$7:$FZ$26,L$5,0)+VLOOKUP($E21,STUDENT!$B$7:$FZ$26,L$6,0)&gt;50,2,IF(VLOOKUP($E21,STUDENT!$B$7:$FZ$26,L$5,0)+VLOOKUP($E21,STUDENT!$B$7:$FZ$26,L$6,0)&gt;1,1,0)))))),0)</f>
        <v>0</v>
      </c>
      <c r="M21">
        <f>IF($D21&gt;=1,(IF(VLOOKUP($E21,STUDENT!$B$7:$FZ$26,M$5,0)+VLOOKUP($E21,STUDENT!$B$7:$FZ$26,M$6,0)&gt;550,5,IF(VLOOKUP($E21,STUDENT!$B$7:$FZ$26,M$5,0)+VLOOKUP($E21,STUDENT!$B$7:$FZ$26,M$6,0)&gt;400,4,IF(VLOOKUP($E21,STUDENT!$B$7:$FZ$26,M$5,0)+VLOOKUP($E21,STUDENT!$B$7:$FZ$26,M$6,0)&gt;150,3,IF(VLOOKUP($E21,STUDENT!$B$7:$FZ$26,M$5,0)+VLOOKUP($E21,STUDENT!$B$7:$FZ$26,M$6,0)&gt;50,2,IF(VLOOKUP($E21,STUDENT!$B$7:$FZ$26,M$5,0)+VLOOKUP($E21,STUDENT!$B$7:$FZ$26,M$6,0)&gt;1,1,0)))))),0)</f>
        <v>0</v>
      </c>
      <c r="N21">
        <f>IF($D21&gt;=1,(IF(VLOOKUP($E21,STUDENT!$B$7:$FZ$26,N$5,0)+VLOOKUP($E21,STUDENT!$B$7:$FZ$26,N$6,0)&gt;550,5,IF(VLOOKUP($E21,STUDENT!$B$7:$FZ$26,N$5,0)+VLOOKUP($E21,STUDENT!$B$7:$FZ$26,N$6,0)&gt;400,4,IF(VLOOKUP($E21,STUDENT!$B$7:$FZ$26,N$5,0)+VLOOKUP($E21,STUDENT!$B$7:$FZ$26,N$6,0)&gt;150,3,IF(VLOOKUP($E21,STUDENT!$B$7:$FZ$26,N$5,0)+VLOOKUP($E21,STUDENT!$B$7:$FZ$26,N$6,0)&gt;50,2,IF(VLOOKUP($E21,STUDENT!$B$7:$FZ$26,N$5,0)+VLOOKUP($E21,STUDENT!$B$7:$FZ$26,N$6,0)&gt;1,1,0)))))),0)</f>
        <v>0</v>
      </c>
      <c r="O21">
        <f>IF($D21&gt;=1,(IF(VLOOKUP($E21,STUDENT!$B$7:$FZ$26,O$5,0)+VLOOKUP($E21,STUDENT!$B$7:$FZ$26,O$6,0)&gt;550,5,IF(VLOOKUP($E21,STUDENT!$B$7:$FZ$26,O$5,0)+VLOOKUP($E21,STUDENT!$B$7:$FZ$26,O$6,0)&gt;400,4,IF(VLOOKUP($E21,STUDENT!$B$7:$FZ$26,O$5,0)+VLOOKUP($E21,STUDENT!$B$7:$FZ$26,O$6,0)&gt;150,3,IF(VLOOKUP($E21,STUDENT!$B$7:$FZ$26,O$5,0)+VLOOKUP($E21,STUDENT!$B$7:$FZ$26,O$6,0)&gt;50,2,IF(VLOOKUP($E21,STUDENT!$B$7:$FZ$26,O$5,0)+VLOOKUP($E21,STUDENT!$B$7:$FZ$26,O$6,0)&gt;1,1,0)))))),0)</f>
        <v>0</v>
      </c>
      <c r="P21">
        <f>IF($D21&gt;=1,(IF(VLOOKUP($E21,STUDENT!$B$7:$FZ$26,P$5,0)+VLOOKUP($E21,STUDENT!$B$7:$FZ$26,P$6,0)&gt;550,5,IF(VLOOKUP($E21,STUDENT!$B$7:$FZ$26,P$5,0)+VLOOKUP($E21,STUDENT!$B$7:$FZ$26,P$6,0)&gt;400,4,IF(VLOOKUP($E21,STUDENT!$B$7:$FZ$26,P$5,0)+VLOOKUP($E21,STUDENT!$B$7:$FZ$26,P$6,0)&gt;150,3,IF(VLOOKUP($E21,STUDENT!$B$7:$FZ$26,P$5,0)+VLOOKUP($E21,STUDENT!$B$7:$FZ$26,P$6,0)&gt;50,2,IF(VLOOKUP($E21,STUDENT!$B$7:$FZ$26,P$5,0)+VLOOKUP($E21,STUDENT!$B$7:$FZ$26,P$6,0)&gt;1,1,0)))))),0)</f>
        <v>0</v>
      </c>
      <c r="Q21">
        <f>IF($D21&gt;=1,(IF(VLOOKUP($E21,STUDENT!$B$7:$FZ$26,Q$5,0)+VLOOKUP($E21,STUDENT!$B$7:$FZ$26,Q$6,0)&gt;550,5,IF(VLOOKUP($E21,STUDENT!$B$7:$FZ$26,Q$5,0)+VLOOKUP($E21,STUDENT!$B$7:$FZ$26,Q$6,0)&gt;400,4,IF(VLOOKUP($E21,STUDENT!$B$7:$FZ$26,Q$5,0)+VLOOKUP($E21,STUDENT!$B$7:$FZ$26,Q$6,0)&gt;150,3,IF(VLOOKUP($E21,STUDENT!$B$7:$FZ$26,Q$5,0)+VLOOKUP($E21,STUDENT!$B$7:$FZ$26,Q$6,0)&gt;50,2,IF(VLOOKUP($E21,STUDENT!$B$7:$FZ$26,Q$5,0)+VLOOKUP($E21,STUDENT!$B$7:$FZ$26,Q$6,0)&gt;1,1,0)))))),0)</f>
        <v>0</v>
      </c>
      <c r="R21">
        <f>IF($D21&gt;=1,(IF(VLOOKUP($E21,STUDENT!$B$7:$FZ$26,R$5,0)+VLOOKUP($E21,STUDENT!$B$7:$FZ$26,R$6,0)&gt;550,5,IF(VLOOKUP($E21,STUDENT!$B$7:$FZ$26,R$5,0)+VLOOKUP($E21,STUDENT!$B$7:$FZ$26,R$6,0)&gt;400,4,IF(VLOOKUP($E21,STUDENT!$B$7:$FZ$26,R$5,0)+VLOOKUP($E21,STUDENT!$B$7:$FZ$26,R$6,0)&gt;150,3,IF(VLOOKUP($E21,STUDENT!$B$7:$FZ$26,R$5,0)+VLOOKUP($E21,STUDENT!$B$7:$FZ$26,R$6,0)&gt;50,2,IF(VLOOKUP($E21,STUDENT!$B$7:$FZ$26,R$5,0)+VLOOKUP($E21,STUDENT!$B$7:$FZ$26,R$6,0)&gt;1,1,0)))))),0)</f>
        <v>0</v>
      </c>
      <c r="S21">
        <f>IF($D21&gt;=1,(IF(VLOOKUP($E21,STUDENT!$B$7:$FZ$26,S$5,0)+VLOOKUP($E21,STUDENT!$B$7:$FZ$26,S$6,0)&gt;550,5,IF(VLOOKUP($E21,STUDENT!$B$7:$FZ$26,S$5,0)+VLOOKUP($E21,STUDENT!$B$7:$FZ$26,S$6,0)&gt;400,4,IF(VLOOKUP($E21,STUDENT!$B$7:$FZ$26,S$5,0)+VLOOKUP($E21,STUDENT!$B$7:$FZ$26,S$6,0)&gt;150,3,IF(VLOOKUP($E21,STUDENT!$B$7:$FZ$26,S$5,0)+VLOOKUP($E21,STUDENT!$B$7:$FZ$26,S$6,0)&gt;50,2,IF(VLOOKUP($E21,STUDENT!$B$7:$FZ$26,S$5,0)+VLOOKUP($E21,STUDENT!$B$7:$FZ$26,S$6,0)&gt;1,1,0)))))),0)</f>
        <v>0</v>
      </c>
      <c r="T21">
        <f>IF($D21&gt;=1,(IF(VLOOKUP($E21,STUDENT!$B$7:$FZ$26,T$5,0)+VLOOKUP($E21,STUDENT!$B$7:$FZ$26,T$6,0)&gt;550,5,IF(VLOOKUP($E21,STUDENT!$B$7:$FZ$26,T$5,0)+VLOOKUP($E21,STUDENT!$B$7:$FZ$26,T$6,0)&gt;400,4,IF(VLOOKUP($E21,STUDENT!$B$7:$FZ$26,T$5,0)+VLOOKUP($E21,STUDENT!$B$7:$FZ$26,T$6,0)&gt;150,3,IF(VLOOKUP($E21,STUDENT!$B$7:$FZ$26,T$5,0)+VLOOKUP($E21,STUDENT!$B$7:$FZ$26,T$6,0)&gt;50,2,IF(VLOOKUP($E21,STUDENT!$B$7:$FZ$26,T$5,0)+VLOOKUP($E21,STUDENT!$B$7:$FZ$26,T$6,0)&gt;1,1,0)))))),0)</f>
        <v>0</v>
      </c>
      <c r="U21">
        <f>IF($D21&gt;=1,(IF(VLOOKUP($E21,STUDENT!$B$7:$FZ$26,U$5,0)+VLOOKUP($E21,STUDENT!$B$7:$FZ$26,U$6,0)&gt;550,5,IF(VLOOKUP($E21,STUDENT!$B$7:$FZ$26,U$5,0)+VLOOKUP($E21,STUDENT!$B$7:$FZ$26,U$6,0)&gt;400,4,IF(VLOOKUP($E21,STUDENT!$B$7:$FZ$26,U$5,0)+VLOOKUP($E21,STUDENT!$B$7:$FZ$26,U$6,0)&gt;150,3,IF(VLOOKUP($E21,STUDENT!$B$7:$FZ$26,U$5,0)+VLOOKUP($E21,STUDENT!$B$7:$FZ$26,U$6,0)&gt;50,2,IF(VLOOKUP($E21,STUDENT!$B$7:$FZ$26,U$5,0)+VLOOKUP($E21,STUDENT!$B$7:$FZ$26,U$6,0)&gt;1,1,0)))))),0)</f>
        <v>0</v>
      </c>
      <c r="V21">
        <f>IF($D21&gt;=1,(IF(VLOOKUP($E21,STUDENT!$B$7:$FZ$26,J$4,0)&gt;=1,(IF(VLOOKUP($E21,STUDENT!$B$7:$FZ$26,J$4,0)=J21,1,2)),0)),0)</f>
        <v>0</v>
      </c>
      <c r="W21">
        <f>IF($D21&gt;=1,(IF(VLOOKUP($E21,STUDENT!$B$7:$FZ$26,K$4,0)&gt;=1,(IF(VLOOKUP($E21,STUDENT!$B$7:$FZ$26,K$4,0)=K21,1,2)),0)),0)</f>
        <v>0</v>
      </c>
      <c r="X21">
        <f>IF($D21&gt;=1,(IF(VLOOKUP($E21,STUDENT!$B$7:$FZ$26,L$4,0)&gt;=1,(IF(VLOOKUP($E21,STUDENT!$B$7:$FZ$26,L$4,0)=L21,1,2)),0)),0)</f>
        <v>0</v>
      </c>
      <c r="Y21">
        <f>IF($D21&gt;=1,(IF(VLOOKUP($E21,STUDENT!$B$7:$FZ$26,M$4,0)&gt;=1,(IF(VLOOKUP($E21,STUDENT!$B$7:$FZ$26,M$4,0)=M21,1,2)),0)),0)</f>
        <v>0</v>
      </c>
      <c r="Z21">
        <f>IF($D21&gt;=1,(IF(VLOOKUP($E21,STUDENT!$B$7:$FZ$26,N$4,0)&gt;=1,(IF(VLOOKUP($E21,STUDENT!$B$7:$FZ$26,N$4,0)=N21,1,2)),0)),0)</f>
        <v>0</v>
      </c>
      <c r="AA21">
        <f>IF($D21&gt;=1,(IF(VLOOKUP($E21,STUDENT!$B$7:$FZ$26,O$4,0)&gt;=1,(IF(VLOOKUP($E21,STUDENT!$B$7:$FZ$26,O$4,0)=O21,1,2)),0)),0)</f>
        <v>0</v>
      </c>
      <c r="AB21">
        <f>IF($D21&gt;=1,(IF(VLOOKUP($E21,STUDENT!$B$7:$FZ$26,P$4,0)&gt;=1,(IF(VLOOKUP($E21,STUDENT!$B$7:$FZ$26,P$4,0)=P21,1,2)),0)),0)</f>
        <v>0</v>
      </c>
      <c r="AC21">
        <f>IF($D21&gt;=1,(IF(VLOOKUP($E21,STUDENT!$B$7:$FZ$26,Q$4,0)&gt;=1,(IF(VLOOKUP($E21,STUDENT!$B$7:$FZ$26,Q$4,0)=Q21,1,2)),0)),0)</f>
        <v>0</v>
      </c>
      <c r="AD21">
        <f>IF($D21&gt;=1,(IF(VLOOKUP($E21,STUDENT!$B$7:$FZ$26,R$4,0)&gt;=1,(IF(VLOOKUP($E21,STUDENT!$B$7:$FZ$26,R$4,0)=R21,1,2)),0)),0)</f>
        <v>0</v>
      </c>
      <c r="AE21">
        <f>IF($D21&gt;=1,(IF(VLOOKUP($E21,STUDENT!$B$7:$FZ$26,S$4,0)&gt;=1,(IF(VLOOKUP($E21,STUDENT!$B$7:$FZ$26,S$4,0)=S21,1,2)),0)),0)</f>
        <v>0</v>
      </c>
      <c r="AF21">
        <f>IF($D21&gt;=1,(IF(VLOOKUP($E21,STUDENT!$B$7:$FZ$26,T$4,0)&gt;=1,(IF(VLOOKUP($E21,STUDENT!$B$7:$FZ$26,T$4,0)=T21,1,2)),0)),0)</f>
        <v>0</v>
      </c>
      <c r="AG21">
        <f>IF($D21&gt;=1,(IF(VLOOKUP($E21,STUDENT!$B$7:$FZ$26,U$4,0)&gt;=1,(IF(VLOOKUP($E21,STUDENT!$B$7:$FZ$26,U$4,0)=U21,1,2)),0)),0)</f>
        <v>0</v>
      </c>
    </row>
    <row r="22" spans="3:33" ht="24.95" customHeight="1">
      <c r="C22">
        <f t="shared" si="1"/>
        <v>0</v>
      </c>
      <c r="D22" s="25">
        <f t="shared" si="3"/>
        <v>0</v>
      </c>
      <c r="E22" s="26"/>
      <c r="F22" s="27"/>
      <c r="G22" s="28"/>
      <c r="H22" s="25"/>
      <c r="I22">
        <f t="shared" si="2"/>
        <v>0</v>
      </c>
      <c r="J22">
        <f>IF($D22&gt;=1,(IF(VLOOKUP($E22,STUDENT!$B$7:$FZ$26,J$5,0)+VLOOKUP($E22,STUDENT!$B$7:$FZ$26,J$6,0)&gt;550,5,IF(VLOOKUP($E22,STUDENT!$B$7:$FZ$26,J$5,0)+VLOOKUP($E22,STUDENT!$B$7:$FZ$26,J$6,0)&gt;400,4,IF(VLOOKUP($E22,STUDENT!$B$7:$FZ$26,J$5,0)+VLOOKUP($E22,STUDENT!$B$7:$FZ$26,J$6,0)&gt;150,3,IF(VLOOKUP($E22,STUDENT!$B$7:$FZ$26,J$5,0)+VLOOKUP($E22,STUDENT!$B$7:$FZ$26,J$6,0)&gt;50,2,IF(VLOOKUP($E22,STUDENT!$B$7:$FZ$26,J$5,0)+VLOOKUP($E22,STUDENT!$B$7:$FZ$26,J$6,0)&gt;1,1,0)))))),0)</f>
        <v>0</v>
      </c>
      <c r="K22">
        <f>IF($D22&gt;=1,(IF(VLOOKUP($E22,STUDENT!$B$7:$FZ$26,K$5,0)+VLOOKUP($E22,STUDENT!$B$7:$FZ$26,K$6,0)&gt;550,5,IF(VLOOKUP($E22,STUDENT!$B$7:$FZ$26,K$5,0)+VLOOKUP($E22,STUDENT!$B$7:$FZ$26,K$6,0)&gt;400,4,IF(VLOOKUP($E22,STUDENT!$B$7:$FZ$26,K$5,0)+VLOOKUP($E22,STUDENT!$B$7:$FZ$26,K$6,0)&gt;150,3,IF(VLOOKUP($E22,STUDENT!$B$7:$FZ$26,K$5,0)+VLOOKUP($E22,STUDENT!$B$7:$FZ$26,K$6,0)&gt;50,2,IF(VLOOKUP($E22,STUDENT!$B$7:$FZ$26,K$5,0)+VLOOKUP($E22,STUDENT!$B$7:$FZ$26,K$6,0)&gt;1,1,0)))))),0)</f>
        <v>0</v>
      </c>
      <c r="L22">
        <f>IF($D22&gt;=1,(IF(VLOOKUP($E22,STUDENT!$B$7:$FZ$26,L$5,0)+VLOOKUP($E22,STUDENT!$B$7:$FZ$26,L$6,0)&gt;550,5,IF(VLOOKUP($E22,STUDENT!$B$7:$FZ$26,L$5,0)+VLOOKUP($E22,STUDENT!$B$7:$FZ$26,L$6,0)&gt;400,4,IF(VLOOKUP($E22,STUDENT!$B$7:$FZ$26,L$5,0)+VLOOKUP($E22,STUDENT!$B$7:$FZ$26,L$6,0)&gt;150,3,IF(VLOOKUP($E22,STUDENT!$B$7:$FZ$26,L$5,0)+VLOOKUP($E22,STUDENT!$B$7:$FZ$26,L$6,0)&gt;50,2,IF(VLOOKUP($E22,STUDENT!$B$7:$FZ$26,L$5,0)+VLOOKUP($E22,STUDENT!$B$7:$FZ$26,L$6,0)&gt;1,1,0)))))),0)</f>
        <v>0</v>
      </c>
      <c r="M22">
        <f>IF($D22&gt;=1,(IF(VLOOKUP($E22,STUDENT!$B$7:$FZ$26,M$5,0)+VLOOKUP($E22,STUDENT!$B$7:$FZ$26,M$6,0)&gt;550,5,IF(VLOOKUP($E22,STUDENT!$B$7:$FZ$26,M$5,0)+VLOOKUP($E22,STUDENT!$B$7:$FZ$26,M$6,0)&gt;400,4,IF(VLOOKUP($E22,STUDENT!$B$7:$FZ$26,M$5,0)+VLOOKUP($E22,STUDENT!$B$7:$FZ$26,M$6,0)&gt;150,3,IF(VLOOKUP($E22,STUDENT!$B$7:$FZ$26,M$5,0)+VLOOKUP($E22,STUDENT!$B$7:$FZ$26,M$6,0)&gt;50,2,IF(VLOOKUP($E22,STUDENT!$B$7:$FZ$26,M$5,0)+VLOOKUP($E22,STUDENT!$B$7:$FZ$26,M$6,0)&gt;1,1,0)))))),0)</f>
        <v>0</v>
      </c>
      <c r="N22">
        <f>IF($D22&gt;=1,(IF(VLOOKUP($E22,STUDENT!$B$7:$FZ$26,N$5,0)+VLOOKUP($E22,STUDENT!$B$7:$FZ$26,N$6,0)&gt;550,5,IF(VLOOKUP($E22,STUDENT!$B$7:$FZ$26,N$5,0)+VLOOKUP($E22,STUDENT!$B$7:$FZ$26,N$6,0)&gt;400,4,IF(VLOOKUP($E22,STUDENT!$B$7:$FZ$26,N$5,0)+VLOOKUP($E22,STUDENT!$B$7:$FZ$26,N$6,0)&gt;150,3,IF(VLOOKUP($E22,STUDENT!$B$7:$FZ$26,N$5,0)+VLOOKUP($E22,STUDENT!$B$7:$FZ$26,N$6,0)&gt;50,2,IF(VLOOKUP($E22,STUDENT!$B$7:$FZ$26,N$5,0)+VLOOKUP($E22,STUDENT!$B$7:$FZ$26,N$6,0)&gt;1,1,0)))))),0)</f>
        <v>0</v>
      </c>
      <c r="O22">
        <f>IF($D22&gt;=1,(IF(VLOOKUP($E22,STUDENT!$B$7:$FZ$26,O$5,0)+VLOOKUP($E22,STUDENT!$B$7:$FZ$26,O$6,0)&gt;550,5,IF(VLOOKUP($E22,STUDENT!$B$7:$FZ$26,O$5,0)+VLOOKUP($E22,STUDENT!$B$7:$FZ$26,O$6,0)&gt;400,4,IF(VLOOKUP($E22,STUDENT!$B$7:$FZ$26,O$5,0)+VLOOKUP($E22,STUDENT!$B$7:$FZ$26,O$6,0)&gt;150,3,IF(VLOOKUP($E22,STUDENT!$B$7:$FZ$26,O$5,0)+VLOOKUP($E22,STUDENT!$B$7:$FZ$26,O$6,0)&gt;50,2,IF(VLOOKUP($E22,STUDENT!$B$7:$FZ$26,O$5,0)+VLOOKUP($E22,STUDENT!$B$7:$FZ$26,O$6,0)&gt;1,1,0)))))),0)</f>
        <v>0</v>
      </c>
      <c r="P22">
        <f>IF($D22&gt;=1,(IF(VLOOKUP($E22,STUDENT!$B$7:$FZ$26,P$5,0)+VLOOKUP($E22,STUDENT!$B$7:$FZ$26,P$6,0)&gt;550,5,IF(VLOOKUP($E22,STUDENT!$B$7:$FZ$26,P$5,0)+VLOOKUP($E22,STUDENT!$B$7:$FZ$26,P$6,0)&gt;400,4,IF(VLOOKUP($E22,STUDENT!$B$7:$FZ$26,P$5,0)+VLOOKUP($E22,STUDENT!$B$7:$FZ$26,P$6,0)&gt;150,3,IF(VLOOKUP($E22,STUDENT!$B$7:$FZ$26,P$5,0)+VLOOKUP($E22,STUDENT!$B$7:$FZ$26,P$6,0)&gt;50,2,IF(VLOOKUP($E22,STUDENT!$B$7:$FZ$26,P$5,0)+VLOOKUP($E22,STUDENT!$B$7:$FZ$26,P$6,0)&gt;1,1,0)))))),0)</f>
        <v>0</v>
      </c>
      <c r="Q22">
        <f>IF($D22&gt;=1,(IF(VLOOKUP($E22,STUDENT!$B$7:$FZ$26,Q$5,0)+VLOOKUP($E22,STUDENT!$B$7:$FZ$26,Q$6,0)&gt;550,5,IF(VLOOKUP($E22,STUDENT!$B$7:$FZ$26,Q$5,0)+VLOOKUP($E22,STUDENT!$B$7:$FZ$26,Q$6,0)&gt;400,4,IF(VLOOKUP($E22,STUDENT!$B$7:$FZ$26,Q$5,0)+VLOOKUP($E22,STUDENT!$B$7:$FZ$26,Q$6,0)&gt;150,3,IF(VLOOKUP($E22,STUDENT!$B$7:$FZ$26,Q$5,0)+VLOOKUP($E22,STUDENT!$B$7:$FZ$26,Q$6,0)&gt;50,2,IF(VLOOKUP($E22,STUDENT!$B$7:$FZ$26,Q$5,0)+VLOOKUP($E22,STUDENT!$B$7:$FZ$26,Q$6,0)&gt;1,1,0)))))),0)</f>
        <v>0</v>
      </c>
      <c r="R22">
        <f>IF($D22&gt;=1,(IF(VLOOKUP($E22,STUDENT!$B$7:$FZ$26,R$5,0)+VLOOKUP($E22,STUDENT!$B$7:$FZ$26,R$6,0)&gt;550,5,IF(VLOOKUP($E22,STUDENT!$B$7:$FZ$26,R$5,0)+VLOOKUP($E22,STUDENT!$B$7:$FZ$26,R$6,0)&gt;400,4,IF(VLOOKUP($E22,STUDENT!$B$7:$FZ$26,R$5,0)+VLOOKUP($E22,STUDENT!$B$7:$FZ$26,R$6,0)&gt;150,3,IF(VLOOKUP($E22,STUDENT!$B$7:$FZ$26,R$5,0)+VLOOKUP($E22,STUDENT!$B$7:$FZ$26,R$6,0)&gt;50,2,IF(VLOOKUP($E22,STUDENT!$B$7:$FZ$26,R$5,0)+VLOOKUP($E22,STUDENT!$B$7:$FZ$26,R$6,0)&gt;1,1,0)))))),0)</f>
        <v>0</v>
      </c>
      <c r="S22">
        <f>IF($D22&gt;=1,(IF(VLOOKUP($E22,STUDENT!$B$7:$FZ$26,S$5,0)+VLOOKUP($E22,STUDENT!$B$7:$FZ$26,S$6,0)&gt;550,5,IF(VLOOKUP($E22,STUDENT!$B$7:$FZ$26,S$5,0)+VLOOKUP($E22,STUDENT!$B$7:$FZ$26,S$6,0)&gt;400,4,IF(VLOOKUP($E22,STUDENT!$B$7:$FZ$26,S$5,0)+VLOOKUP($E22,STUDENT!$B$7:$FZ$26,S$6,0)&gt;150,3,IF(VLOOKUP($E22,STUDENT!$B$7:$FZ$26,S$5,0)+VLOOKUP($E22,STUDENT!$B$7:$FZ$26,S$6,0)&gt;50,2,IF(VLOOKUP($E22,STUDENT!$B$7:$FZ$26,S$5,0)+VLOOKUP($E22,STUDENT!$B$7:$FZ$26,S$6,0)&gt;1,1,0)))))),0)</f>
        <v>0</v>
      </c>
      <c r="T22">
        <f>IF($D22&gt;=1,(IF(VLOOKUP($E22,STUDENT!$B$7:$FZ$26,T$5,0)+VLOOKUP($E22,STUDENT!$B$7:$FZ$26,T$6,0)&gt;550,5,IF(VLOOKUP($E22,STUDENT!$B$7:$FZ$26,T$5,0)+VLOOKUP($E22,STUDENT!$B$7:$FZ$26,T$6,0)&gt;400,4,IF(VLOOKUP($E22,STUDENT!$B$7:$FZ$26,T$5,0)+VLOOKUP($E22,STUDENT!$B$7:$FZ$26,T$6,0)&gt;150,3,IF(VLOOKUP($E22,STUDENT!$B$7:$FZ$26,T$5,0)+VLOOKUP($E22,STUDENT!$B$7:$FZ$26,T$6,0)&gt;50,2,IF(VLOOKUP($E22,STUDENT!$B$7:$FZ$26,T$5,0)+VLOOKUP($E22,STUDENT!$B$7:$FZ$26,T$6,0)&gt;1,1,0)))))),0)</f>
        <v>0</v>
      </c>
      <c r="U22">
        <f>IF($D22&gt;=1,(IF(VLOOKUP($E22,STUDENT!$B$7:$FZ$26,U$5,0)+VLOOKUP($E22,STUDENT!$B$7:$FZ$26,U$6,0)&gt;550,5,IF(VLOOKUP($E22,STUDENT!$B$7:$FZ$26,U$5,0)+VLOOKUP($E22,STUDENT!$B$7:$FZ$26,U$6,0)&gt;400,4,IF(VLOOKUP($E22,STUDENT!$B$7:$FZ$26,U$5,0)+VLOOKUP($E22,STUDENT!$B$7:$FZ$26,U$6,0)&gt;150,3,IF(VLOOKUP($E22,STUDENT!$B$7:$FZ$26,U$5,0)+VLOOKUP($E22,STUDENT!$B$7:$FZ$26,U$6,0)&gt;50,2,IF(VLOOKUP($E22,STUDENT!$B$7:$FZ$26,U$5,0)+VLOOKUP($E22,STUDENT!$B$7:$FZ$26,U$6,0)&gt;1,1,0)))))),0)</f>
        <v>0</v>
      </c>
      <c r="V22">
        <f>IF($D22&gt;=1,(IF(VLOOKUP($E22,STUDENT!$B$7:$FZ$26,J$4,0)&gt;=1,(IF(VLOOKUP($E22,STUDENT!$B$7:$FZ$26,J$4,0)=J22,1,2)),0)),0)</f>
        <v>0</v>
      </c>
      <c r="W22">
        <f>IF($D22&gt;=1,(IF(VLOOKUP($E22,STUDENT!$B$7:$FZ$26,K$4,0)&gt;=1,(IF(VLOOKUP($E22,STUDENT!$B$7:$FZ$26,K$4,0)=K22,1,2)),0)),0)</f>
        <v>0</v>
      </c>
      <c r="X22">
        <f>IF($D22&gt;=1,(IF(VLOOKUP($E22,STUDENT!$B$7:$FZ$26,L$4,0)&gt;=1,(IF(VLOOKUP($E22,STUDENT!$B$7:$FZ$26,L$4,0)=L22,1,2)),0)),0)</f>
        <v>0</v>
      </c>
      <c r="Y22">
        <f>IF($D22&gt;=1,(IF(VLOOKUP($E22,STUDENT!$B$7:$FZ$26,M$4,0)&gt;=1,(IF(VLOOKUP($E22,STUDENT!$B$7:$FZ$26,M$4,0)=M22,1,2)),0)),0)</f>
        <v>0</v>
      </c>
      <c r="Z22">
        <f>IF($D22&gt;=1,(IF(VLOOKUP($E22,STUDENT!$B$7:$FZ$26,N$4,0)&gt;=1,(IF(VLOOKUP($E22,STUDENT!$B$7:$FZ$26,N$4,0)=N22,1,2)),0)),0)</f>
        <v>0</v>
      </c>
      <c r="AA22">
        <f>IF($D22&gt;=1,(IF(VLOOKUP($E22,STUDENT!$B$7:$FZ$26,O$4,0)&gt;=1,(IF(VLOOKUP($E22,STUDENT!$B$7:$FZ$26,O$4,0)=O22,1,2)),0)),0)</f>
        <v>0</v>
      </c>
      <c r="AB22">
        <f>IF($D22&gt;=1,(IF(VLOOKUP($E22,STUDENT!$B$7:$FZ$26,P$4,0)&gt;=1,(IF(VLOOKUP($E22,STUDENT!$B$7:$FZ$26,P$4,0)=P22,1,2)),0)),0)</f>
        <v>0</v>
      </c>
      <c r="AC22">
        <f>IF($D22&gt;=1,(IF(VLOOKUP($E22,STUDENT!$B$7:$FZ$26,Q$4,0)&gt;=1,(IF(VLOOKUP($E22,STUDENT!$B$7:$FZ$26,Q$4,0)=Q22,1,2)),0)),0)</f>
        <v>0</v>
      </c>
      <c r="AD22">
        <f>IF($D22&gt;=1,(IF(VLOOKUP($E22,STUDENT!$B$7:$FZ$26,R$4,0)&gt;=1,(IF(VLOOKUP($E22,STUDENT!$B$7:$FZ$26,R$4,0)=R22,1,2)),0)),0)</f>
        <v>0</v>
      </c>
      <c r="AE22">
        <f>IF($D22&gt;=1,(IF(VLOOKUP($E22,STUDENT!$B$7:$FZ$26,S$4,0)&gt;=1,(IF(VLOOKUP($E22,STUDENT!$B$7:$FZ$26,S$4,0)=S22,1,2)),0)),0)</f>
        <v>0</v>
      </c>
      <c r="AF22">
        <f>IF($D22&gt;=1,(IF(VLOOKUP($E22,STUDENT!$B$7:$FZ$26,T$4,0)&gt;=1,(IF(VLOOKUP($E22,STUDENT!$B$7:$FZ$26,T$4,0)=T22,1,2)),0)),0)</f>
        <v>0</v>
      </c>
      <c r="AG22">
        <f>IF($D22&gt;=1,(IF(VLOOKUP($E22,STUDENT!$B$7:$FZ$26,U$4,0)&gt;=1,(IF(VLOOKUP($E22,STUDENT!$B$7:$FZ$26,U$4,0)=U22,1,2)),0)),0)</f>
        <v>0</v>
      </c>
    </row>
    <row r="23" spans="3:33" ht="24.95" customHeight="1">
      <c r="C23">
        <f t="shared" si="1"/>
        <v>0</v>
      </c>
      <c r="D23" s="25">
        <f t="shared" si="3"/>
        <v>0</v>
      </c>
      <c r="E23" s="26"/>
      <c r="F23" s="27"/>
      <c r="G23" s="28"/>
      <c r="H23" s="25"/>
      <c r="I23">
        <f t="shared" si="2"/>
        <v>0</v>
      </c>
      <c r="J23">
        <f>IF($D23&gt;=1,(IF(VLOOKUP($E23,STUDENT!$B$7:$FZ$26,J$5,0)+VLOOKUP($E23,STUDENT!$B$7:$FZ$26,J$6,0)&gt;550,5,IF(VLOOKUP($E23,STUDENT!$B$7:$FZ$26,J$5,0)+VLOOKUP($E23,STUDENT!$B$7:$FZ$26,J$6,0)&gt;400,4,IF(VLOOKUP($E23,STUDENT!$B$7:$FZ$26,J$5,0)+VLOOKUP($E23,STUDENT!$B$7:$FZ$26,J$6,0)&gt;150,3,IF(VLOOKUP($E23,STUDENT!$B$7:$FZ$26,J$5,0)+VLOOKUP($E23,STUDENT!$B$7:$FZ$26,J$6,0)&gt;50,2,IF(VLOOKUP($E23,STUDENT!$B$7:$FZ$26,J$5,0)+VLOOKUP($E23,STUDENT!$B$7:$FZ$26,J$6,0)&gt;1,1,0)))))),0)</f>
        <v>0</v>
      </c>
      <c r="K23">
        <f>IF($D23&gt;=1,(IF(VLOOKUP($E23,STUDENT!$B$7:$FZ$26,K$5,0)+VLOOKUP($E23,STUDENT!$B$7:$FZ$26,K$6,0)&gt;550,5,IF(VLOOKUP($E23,STUDENT!$B$7:$FZ$26,K$5,0)+VLOOKUP($E23,STUDENT!$B$7:$FZ$26,K$6,0)&gt;400,4,IF(VLOOKUP($E23,STUDENT!$B$7:$FZ$26,K$5,0)+VLOOKUP($E23,STUDENT!$B$7:$FZ$26,K$6,0)&gt;150,3,IF(VLOOKUP($E23,STUDENT!$B$7:$FZ$26,K$5,0)+VLOOKUP($E23,STUDENT!$B$7:$FZ$26,K$6,0)&gt;50,2,IF(VLOOKUP($E23,STUDENT!$B$7:$FZ$26,K$5,0)+VLOOKUP($E23,STUDENT!$B$7:$FZ$26,K$6,0)&gt;1,1,0)))))),0)</f>
        <v>0</v>
      </c>
      <c r="L23">
        <f>IF($D23&gt;=1,(IF(VLOOKUP($E23,STUDENT!$B$7:$FZ$26,L$5,0)+VLOOKUP($E23,STUDENT!$B$7:$FZ$26,L$6,0)&gt;550,5,IF(VLOOKUP($E23,STUDENT!$B$7:$FZ$26,L$5,0)+VLOOKUP($E23,STUDENT!$B$7:$FZ$26,L$6,0)&gt;400,4,IF(VLOOKUP($E23,STUDENT!$B$7:$FZ$26,L$5,0)+VLOOKUP($E23,STUDENT!$B$7:$FZ$26,L$6,0)&gt;150,3,IF(VLOOKUP($E23,STUDENT!$B$7:$FZ$26,L$5,0)+VLOOKUP($E23,STUDENT!$B$7:$FZ$26,L$6,0)&gt;50,2,IF(VLOOKUP($E23,STUDENT!$B$7:$FZ$26,L$5,0)+VLOOKUP($E23,STUDENT!$B$7:$FZ$26,L$6,0)&gt;1,1,0)))))),0)</f>
        <v>0</v>
      </c>
      <c r="M23">
        <f>IF($D23&gt;=1,(IF(VLOOKUP($E23,STUDENT!$B$7:$FZ$26,M$5,0)+VLOOKUP($E23,STUDENT!$B$7:$FZ$26,M$6,0)&gt;550,5,IF(VLOOKUP($E23,STUDENT!$B$7:$FZ$26,M$5,0)+VLOOKUP($E23,STUDENT!$B$7:$FZ$26,M$6,0)&gt;400,4,IF(VLOOKUP($E23,STUDENT!$B$7:$FZ$26,M$5,0)+VLOOKUP($E23,STUDENT!$B$7:$FZ$26,M$6,0)&gt;150,3,IF(VLOOKUP($E23,STUDENT!$B$7:$FZ$26,M$5,0)+VLOOKUP($E23,STUDENT!$B$7:$FZ$26,M$6,0)&gt;50,2,IF(VLOOKUP($E23,STUDENT!$B$7:$FZ$26,M$5,0)+VLOOKUP($E23,STUDENT!$B$7:$FZ$26,M$6,0)&gt;1,1,0)))))),0)</f>
        <v>0</v>
      </c>
      <c r="N23">
        <f>IF($D23&gt;=1,(IF(VLOOKUP($E23,STUDENT!$B$7:$FZ$26,N$5,0)+VLOOKUP($E23,STUDENT!$B$7:$FZ$26,N$6,0)&gt;550,5,IF(VLOOKUP($E23,STUDENT!$B$7:$FZ$26,N$5,0)+VLOOKUP($E23,STUDENT!$B$7:$FZ$26,N$6,0)&gt;400,4,IF(VLOOKUP($E23,STUDENT!$B$7:$FZ$26,N$5,0)+VLOOKUP($E23,STUDENT!$B$7:$FZ$26,N$6,0)&gt;150,3,IF(VLOOKUP($E23,STUDENT!$B$7:$FZ$26,N$5,0)+VLOOKUP($E23,STUDENT!$B$7:$FZ$26,N$6,0)&gt;50,2,IF(VLOOKUP($E23,STUDENT!$B$7:$FZ$26,N$5,0)+VLOOKUP($E23,STUDENT!$B$7:$FZ$26,N$6,0)&gt;1,1,0)))))),0)</f>
        <v>0</v>
      </c>
      <c r="O23">
        <f>IF($D23&gt;=1,(IF(VLOOKUP($E23,STUDENT!$B$7:$FZ$26,O$5,0)+VLOOKUP($E23,STUDENT!$B$7:$FZ$26,O$6,0)&gt;550,5,IF(VLOOKUP($E23,STUDENT!$B$7:$FZ$26,O$5,0)+VLOOKUP($E23,STUDENT!$B$7:$FZ$26,O$6,0)&gt;400,4,IF(VLOOKUP($E23,STUDENT!$B$7:$FZ$26,O$5,0)+VLOOKUP($E23,STUDENT!$B$7:$FZ$26,O$6,0)&gt;150,3,IF(VLOOKUP($E23,STUDENT!$B$7:$FZ$26,O$5,0)+VLOOKUP($E23,STUDENT!$B$7:$FZ$26,O$6,0)&gt;50,2,IF(VLOOKUP($E23,STUDENT!$B$7:$FZ$26,O$5,0)+VLOOKUP($E23,STUDENT!$B$7:$FZ$26,O$6,0)&gt;1,1,0)))))),0)</f>
        <v>0</v>
      </c>
      <c r="P23">
        <f>IF($D23&gt;=1,(IF(VLOOKUP($E23,STUDENT!$B$7:$FZ$26,P$5,0)+VLOOKUP($E23,STUDENT!$B$7:$FZ$26,P$6,0)&gt;550,5,IF(VLOOKUP($E23,STUDENT!$B$7:$FZ$26,P$5,0)+VLOOKUP($E23,STUDENT!$B$7:$FZ$26,P$6,0)&gt;400,4,IF(VLOOKUP($E23,STUDENT!$B$7:$FZ$26,P$5,0)+VLOOKUP($E23,STUDENT!$B$7:$FZ$26,P$6,0)&gt;150,3,IF(VLOOKUP($E23,STUDENT!$B$7:$FZ$26,P$5,0)+VLOOKUP($E23,STUDENT!$B$7:$FZ$26,P$6,0)&gt;50,2,IF(VLOOKUP($E23,STUDENT!$B$7:$FZ$26,P$5,0)+VLOOKUP($E23,STUDENT!$B$7:$FZ$26,P$6,0)&gt;1,1,0)))))),0)</f>
        <v>0</v>
      </c>
      <c r="Q23">
        <f>IF($D23&gt;=1,(IF(VLOOKUP($E23,STUDENT!$B$7:$FZ$26,Q$5,0)+VLOOKUP($E23,STUDENT!$B$7:$FZ$26,Q$6,0)&gt;550,5,IF(VLOOKUP($E23,STUDENT!$B$7:$FZ$26,Q$5,0)+VLOOKUP($E23,STUDENT!$B$7:$FZ$26,Q$6,0)&gt;400,4,IF(VLOOKUP($E23,STUDENT!$B$7:$FZ$26,Q$5,0)+VLOOKUP($E23,STUDENT!$B$7:$FZ$26,Q$6,0)&gt;150,3,IF(VLOOKUP($E23,STUDENT!$B$7:$FZ$26,Q$5,0)+VLOOKUP($E23,STUDENT!$B$7:$FZ$26,Q$6,0)&gt;50,2,IF(VLOOKUP($E23,STUDENT!$B$7:$FZ$26,Q$5,0)+VLOOKUP($E23,STUDENT!$B$7:$FZ$26,Q$6,0)&gt;1,1,0)))))),0)</f>
        <v>0</v>
      </c>
      <c r="R23">
        <f>IF($D23&gt;=1,(IF(VLOOKUP($E23,STUDENT!$B$7:$FZ$26,R$5,0)+VLOOKUP($E23,STUDENT!$B$7:$FZ$26,R$6,0)&gt;550,5,IF(VLOOKUP($E23,STUDENT!$B$7:$FZ$26,R$5,0)+VLOOKUP($E23,STUDENT!$B$7:$FZ$26,R$6,0)&gt;400,4,IF(VLOOKUP($E23,STUDENT!$B$7:$FZ$26,R$5,0)+VLOOKUP($E23,STUDENT!$B$7:$FZ$26,R$6,0)&gt;150,3,IF(VLOOKUP($E23,STUDENT!$B$7:$FZ$26,R$5,0)+VLOOKUP($E23,STUDENT!$B$7:$FZ$26,R$6,0)&gt;50,2,IF(VLOOKUP($E23,STUDENT!$B$7:$FZ$26,R$5,0)+VLOOKUP($E23,STUDENT!$B$7:$FZ$26,R$6,0)&gt;1,1,0)))))),0)</f>
        <v>0</v>
      </c>
      <c r="S23">
        <f>IF($D23&gt;=1,(IF(VLOOKUP($E23,STUDENT!$B$7:$FZ$26,S$5,0)+VLOOKUP($E23,STUDENT!$B$7:$FZ$26,S$6,0)&gt;550,5,IF(VLOOKUP($E23,STUDENT!$B$7:$FZ$26,S$5,0)+VLOOKUP($E23,STUDENT!$B$7:$FZ$26,S$6,0)&gt;400,4,IF(VLOOKUP($E23,STUDENT!$B$7:$FZ$26,S$5,0)+VLOOKUP($E23,STUDENT!$B$7:$FZ$26,S$6,0)&gt;150,3,IF(VLOOKUP($E23,STUDENT!$B$7:$FZ$26,S$5,0)+VLOOKUP($E23,STUDENT!$B$7:$FZ$26,S$6,0)&gt;50,2,IF(VLOOKUP($E23,STUDENT!$B$7:$FZ$26,S$5,0)+VLOOKUP($E23,STUDENT!$B$7:$FZ$26,S$6,0)&gt;1,1,0)))))),0)</f>
        <v>0</v>
      </c>
      <c r="T23">
        <f>IF($D23&gt;=1,(IF(VLOOKUP($E23,STUDENT!$B$7:$FZ$26,T$5,0)+VLOOKUP($E23,STUDENT!$B$7:$FZ$26,T$6,0)&gt;550,5,IF(VLOOKUP($E23,STUDENT!$B$7:$FZ$26,T$5,0)+VLOOKUP($E23,STUDENT!$B$7:$FZ$26,T$6,0)&gt;400,4,IF(VLOOKUP($E23,STUDENT!$B$7:$FZ$26,T$5,0)+VLOOKUP($E23,STUDENT!$B$7:$FZ$26,T$6,0)&gt;150,3,IF(VLOOKUP($E23,STUDENT!$B$7:$FZ$26,T$5,0)+VLOOKUP($E23,STUDENT!$B$7:$FZ$26,T$6,0)&gt;50,2,IF(VLOOKUP($E23,STUDENT!$B$7:$FZ$26,T$5,0)+VLOOKUP($E23,STUDENT!$B$7:$FZ$26,T$6,0)&gt;1,1,0)))))),0)</f>
        <v>0</v>
      </c>
      <c r="U23">
        <f>IF($D23&gt;=1,(IF(VLOOKUP($E23,STUDENT!$B$7:$FZ$26,U$5,0)+VLOOKUP($E23,STUDENT!$B$7:$FZ$26,U$6,0)&gt;550,5,IF(VLOOKUP($E23,STUDENT!$B$7:$FZ$26,U$5,0)+VLOOKUP($E23,STUDENT!$B$7:$FZ$26,U$6,0)&gt;400,4,IF(VLOOKUP($E23,STUDENT!$B$7:$FZ$26,U$5,0)+VLOOKUP($E23,STUDENT!$B$7:$FZ$26,U$6,0)&gt;150,3,IF(VLOOKUP($E23,STUDENT!$B$7:$FZ$26,U$5,0)+VLOOKUP($E23,STUDENT!$B$7:$FZ$26,U$6,0)&gt;50,2,IF(VLOOKUP($E23,STUDENT!$B$7:$FZ$26,U$5,0)+VLOOKUP($E23,STUDENT!$B$7:$FZ$26,U$6,0)&gt;1,1,0)))))),0)</f>
        <v>0</v>
      </c>
      <c r="V23">
        <f>IF($D23&gt;=1,(IF(VLOOKUP($E23,STUDENT!$B$7:$FZ$26,J$4,0)&gt;=1,(IF(VLOOKUP($E23,STUDENT!$B$7:$FZ$26,J$4,0)=J23,1,2)),0)),0)</f>
        <v>0</v>
      </c>
      <c r="W23">
        <f>IF($D23&gt;=1,(IF(VLOOKUP($E23,STUDENT!$B$7:$FZ$26,K$4,0)&gt;=1,(IF(VLOOKUP($E23,STUDENT!$B$7:$FZ$26,K$4,0)=K23,1,2)),0)),0)</f>
        <v>0</v>
      </c>
      <c r="X23">
        <f>IF($D23&gt;=1,(IF(VLOOKUP($E23,STUDENT!$B$7:$FZ$26,L$4,0)&gt;=1,(IF(VLOOKUP($E23,STUDENT!$B$7:$FZ$26,L$4,0)=L23,1,2)),0)),0)</f>
        <v>0</v>
      </c>
      <c r="Y23">
        <f>IF($D23&gt;=1,(IF(VLOOKUP($E23,STUDENT!$B$7:$FZ$26,M$4,0)&gt;=1,(IF(VLOOKUP($E23,STUDENT!$B$7:$FZ$26,M$4,0)=M23,1,2)),0)),0)</f>
        <v>0</v>
      </c>
      <c r="Z23">
        <f>IF($D23&gt;=1,(IF(VLOOKUP($E23,STUDENT!$B$7:$FZ$26,N$4,0)&gt;=1,(IF(VLOOKUP($E23,STUDENT!$B$7:$FZ$26,N$4,0)=N23,1,2)),0)),0)</f>
        <v>0</v>
      </c>
      <c r="AA23">
        <f>IF($D23&gt;=1,(IF(VLOOKUP($E23,STUDENT!$B$7:$FZ$26,O$4,0)&gt;=1,(IF(VLOOKUP($E23,STUDENT!$B$7:$FZ$26,O$4,0)=O23,1,2)),0)),0)</f>
        <v>0</v>
      </c>
      <c r="AB23">
        <f>IF($D23&gt;=1,(IF(VLOOKUP($E23,STUDENT!$B$7:$FZ$26,P$4,0)&gt;=1,(IF(VLOOKUP($E23,STUDENT!$B$7:$FZ$26,P$4,0)=P23,1,2)),0)),0)</f>
        <v>0</v>
      </c>
      <c r="AC23">
        <f>IF($D23&gt;=1,(IF(VLOOKUP($E23,STUDENT!$B$7:$FZ$26,Q$4,0)&gt;=1,(IF(VLOOKUP($E23,STUDENT!$B$7:$FZ$26,Q$4,0)=Q23,1,2)),0)),0)</f>
        <v>0</v>
      </c>
      <c r="AD23">
        <f>IF($D23&gt;=1,(IF(VLOOKUP($E23,STUDENT!$B$7:$FZ$26,R$4,0)&gt;=1,(IF(VLOOKUP($E23,STUDENT!$B$7:$FZ$26,R$4,0)=R23,1,2)),0)),0)</f>
        <v>0</v>
      </c>
      <c r="AE23">
        <f>IF($D23&gt;=1,(IF(VLOOKUP($E23,STUDENT!$B$7:$FZ$26,S$4,0)&gt;=1,(IF(VLOOKUP($E23,STUDENT!$B$7:$FZ$26,S$4,0)=S23,1,2)),0)),0)</f>
        <v>0</v>
      </c>
      <c r="AF23">
        <f>IF($D23&gt;=1,(IF(VLOOKUP($E23,STUDENT!$B$7:$FZ$26,T$4,0)&gt;=1,(IF(VLOOKUP($E23,STUDENT!$B$7:$FZ$26,T$4,0)=T23,1,2)),0)),0)</f>
        <v>0</v>
      </c>
      <c r="AG23">
        <f>IF($D23&gt;=1,(IF(VLOOKUP($E23,STUDENT!$B$7:$FZ$26,U$4,0)&gt;=1,(IF(VLOOKUP($E23,STUDENT!$B$7:$FZ$26,U$4,0)=U23,1,2)),0)),0)</f>
        <v>0</v>
      </c>
    </row>
    <row r="24" spans="3:33" ht="24.95" customHeight="1">
      <c r="C24">
        <f t="shared" si="1"/>
        <v>0</v>
      </c>
      <c r="D24" s="25">
        <f t="shared" si="3"/>
        <v>0</v>
      </c>
      <c r="E24" s="26"/>
      <c r="F24" s="27"/>
      <c r="G24" s="28"/>
      <c r="H24" s="25"/>
      <c r="I24">
        <f t="shared" si="2"/>
        <v>0</v>
      </c>
      <c r="J24">
        <f>IF($D24&gt;=1,(IF(VLOOKUP($E24,STUDENT!$B$7:$FZ$26,J$5,0)+VLOOKUP($E24,STUDENT!$B$7:$FZ$26,J$6,0)&gt;550,5,IF(VLOOKUP($E24,STUDENT!$B$7:$FZ$26,J$5,0)+VLOOKUP($E24,STUDENT!$B$7:$FZ$26,J$6,0)&gt;400,4,IF(VLOOKUP($E24,STUDENT!$B$7:$FZ$26,J$5,0)+VLOOKUP($E24,STUDENT!$B$7:$FZ$26,J$6,0)&gt;150,3,IF(VLOOKUP($E24,STUDENT!$B$7:$FZ$26,J$5,0)+VLOOKUP($E24,STUDENT!$B$7:$FZ$26,J$6,0)&gt;50,2,IF(VLOOKUP($E24,STUDENT!$B$7:$FZ$26,J$5,0)+VLOOKUP($E24,STUDENT!$B$7:$FZ$26,J$6,0)&gt;1,1,0)))))),0)</f>
        <v>0</v>
      </c>
      <c r="K24">
        <f>IF($D24&gt;=1,(IF(VLOOKUP($E24,STUDENT!$B$7:$FZ$26,K$5,0)+VLOOKUP($E24,STUDENT!$B$7:$FZ$26,K$6,0)&gt;550,5,IF(VLOOKUP($E24,STUDENT!$B$7:$FZ$26,K$5,0)+VLOOKUP($E24,STUDENT!$B$7:$FZ$26,K$6,0)&gt;400,4,IF(VLOOKUP($E24,STUDENT!$B$7:$FZ$26,K$5,0)+VLOOKUP($E24,STUDENT!$B$7:$FZ$26,K$6,0)&gt;150,3,IF(VLOOKUP($E24,STUDENT!$B$7:$FZ$26,K$5,0)+VLOOKUP($E24,STUDENT!$B$7:$FZ$26,K$6,0)&gt;50,2,IF(VLOOKUP($E24,STUDENT!$B$7:$FZ$26,K$5,0)+VLOOKUP($E24,STUDENT!$B$7:$FZ$26,K$6,0)&gt;1,1,0)))))),0)</f>
        <v>0</v>
      </c>
      <c r="L24">
        <f>IF($D24&gt;=1,(IF(VLOOKUP($E24,STUDENT!$B$7:$FZ$26,L$5,0)+VLOOKUP($E24,STUDENT!$B$7:$FZ$26,L$6,0)&gt;550,5,IF(VLOOKUP($E24,STUDENT!$B$7:$FZ$26,L$5,0)+VLOOKUP($E24,STUDENT!$B$7:$FZ$26,L$6,0)&gt;400,4,IF(VLOOKUP($E24,STUDENT!$B$7:$FZ$26,L$5,0)+VLOOKUP($E24,STUDENT!$B$7:$FZ$26,L$6,0)&gt;150,3,IF(VLOOKUP($E24,STUDENT!$B$7:$FZ$26,L$5,0)+VLOOKUP($E24,STUDENT!$B$7:$FZ$26,L$6,0)&gt;50,2,IF(VLOOKUP($E24,STUDENT!$B$7:$FZ$26,L$5,0)+VLOOKUP($E24,STUDENT!$B$7:$FZ$26,L$6,0)&gt;1,1,0)))))),0)</f>
        <v>0</v>
      </c>
      <c r="M24">
        <f>IF($D24&gt;=1,(IF(VLOOKUP($E24,STUDENT!$B$7:$FZ$26,M$5,0)+VLOOKUP($E24,STUDENT!$B$7:$FZ$26,M$6,0)&gt;550,5,IF(VLOOKUP($E24,STUDENT!$B$7:$FZ$26,M$5,0)+VLOOKUP($E24,STUDENT!$B$7:$FZ$26,M$6,0)&gt;400,4,IF(VLOOKUP($E24,STUDENT!$B$7:$FZ$26,M$5,0)+VLOOKUP($E24,STUDENT!$B$7:$FZ$26,M$6,0)&gt;150,3,IF(VLOOKUP($E24,STUDENT!$B$7:$FZ$26,M$5,0)+VLOOKUP($E24,STUDENT!$B$7:$FZ$26,M$6,0)&gt;50,2,IF(VLOOKUP($E24,STUDENT!$B$7:$FZ$26,M$5,0)+VLOOKUP($E24,STUDENT!$B$7:$FZ$26,M$6,0)&gt;1,1,0)))))),0)</f>
        <v>0</v>
      </c>
      <c r="N24">
        <f>IF($D24&gt;=1,(IF(VLOOKUP($E24,STUDENT!$B$7:$FZ$26,N$5,0)+VLOOKUP($E24,STUDENT!$B$7:$FZ$26,N$6,0)&gt;550,5,IF(VLOOKUP($E24,STUDENT!$B$7:$FZ$26,N$5,0)+VLOOKUP($E24,STUDENT!$B$7:$FZ$26,N$6,0)&gt;400,4,IF(VLOOKUP($E24,STUDENT!$B$7:$FZ$26,N$5,0)+VLOOKUP($E24,STUDENT!$B$7:$FZ$26,N$6,0)&gt;150,3,IF(VLOOKUP($E24,STUDENT!$B$7:$FZ$26,N$5,0)+VLOOKUP($E24,STUDENT!$B$7:$FZ$26,N$6,0)&gt;50,2,IF(VLOOKUP($E24,STUDENT!$B$7:$FZ$26,N$5,0)+VLOOKUP($E24,STUDENT!$B$7:$FZ$26,N$6,0)&gt;1,1,0)))))),0)</f>
        <v>0</v>
      </c>
      <c r="O24">
        <f>IF($D24&gt;=1,(IF(VLOOKUP($E24,STUDENT!$B$7:$FZ$26,O$5,0)+VLOOKUP($E24,STUDENT!$B$7:$FZ$26,O$6,0)&gt;550,5,IF(VLOOKUP($E24,STUDENT!$B$7:$FZ$26,O$5,0)+VLOOKUP($E24,STUDENT!$B$7:$FZ$26,O$6,0)&gt;400,4,IF(VLOOKUP($E24,STUDENT!$B$7:$FZ$26,O$5,0)+VLOOKUP($E24,STUDENT!$B$7:$FZ$26,O$6,0)&gt;150,3,IF(VLOOKUP($E24,STUDENT!$B$7:$FZ$26,O$5,0)+VLOOKUP($E24,STUDENT!$B$7:$FZ$26,O$6,0)&gt;50,2,IF(VLOOKUP($E24,STUDENT!$B$7:$FZ$26,O$5,0)+VLOOKUP($E24,STUDENT!$B$7:$FZ$26,O$6,0)&gt;1,1,0)))))),0)</f>
        <v>0</v>
      </c>
      <c r="P24">
        <f>IF($D24&gt;=1,(IF(VLOOKUP($E24,STUDENT!$B$7:$FZ$26,P$5,0)+VLOOKUP($E24,STUDENT!$B$7:$FZ$26,P$6,0)&gt;550,5,IF(VLOOKUP($E24,STUDENT!$B$7:$FZ$26,P$5,0)+VLOOKUP($E24,STUDENT!$B$7:$FZ$26,P$6,0)&gt;400,4,IF(VLOOKUP($E24,STUDENT!$B$7:$FZ$26,P$5,0)+VLOOKUP($E24,STUDENT!$B$7:$FZ$26,P$6,0)&gt;150,3,IF(VLOOKUP($E24,STUDENT!$B$7:$FZ$26,P$5,0)+VLOOKUP($E24,STUDENT!$B$7:$FZ$26,P$6,0)&gt;50,2,IF(VLOOKUP($E24,STUDENT!$B$7:$FZ$26,P$5,0)+VLOOKUP($E24,STUDENT!$B$7:$FZ$26,P$6,0)&gt;1,1,0)))))),0)</f>
        <v>0</v>
      </c>
      <c r="Q24">
        <f>IF($D24&gt;=1,(IF(VLOOKUP($E24,STUDENT!$B$7:$FZ$26,Q$5,0)+VLOOKUP($E24,STUDENT!$B$7:$FZ$26,Q$6,0)&gt;550,5,IF(VLOOKUP($E24,STUDENT!$B$7:$FZ$26,Q$5,0)+VLOOKUP($E24,STUDENT!$B$7:$FZ$26,Q$6,0)&gt;400,4,IF(VLOOKUP($E24,STUDENT!$B$7:$FZ$26,Q$5,0)+VLOOKUP($E24,STUDENT!$B$7:$FZ$26,Q$6,0)&gt;150,3,IF(VLOOKUP($E24,STUDENT!$B$7:$FZ$26,Q$5,0)+VLOOKUP($E24,STUDENT!$B$7:$FZ$26,Q$6,0)&gt;50,2,IF(VLOOKUP($E24,STUDENT!$B$7:$FZ$26,Q$5,0)+VLOOKUP($E24,STUDENT!$B$7:$FZ$26,Q$6,0)&gt;1,1,0)))))),0)</f>
        <v>0</v>
      </c>
      <c r="R24">
        <f>IF($D24&gt;=1,(IF(VLOOKUP($E24,STUDENT!$B$7:$FZ$26,R$5,0)+VLOOKUP($E24,STUDENT!$B$7:$FZ$26,R$6,0)&gt;550,5,IF(VLOOKUP($E24,STUDENT!$B$7:$FZ$26,R$5,0)+VLOOKUP($E24,STUDENT!$B$7:$FZ$26,R$6,0)&gt;400,4,IF(VLOOKUP($E24,STUDENT!$B$7:$FZ$26,R$5,0)+VLOOKUP($E24,STUDENT!$B$7:$FZ$26,R$6,0)&gt;150,3,IF(VLOOKUP($E24,STUDENT!$B$7:$FZ$26,R$5,0)+VLOOKUP($E24,STUDENT!$B$7:$FZ$26,R$6,0)&gt;50,2,IF(VLOOKUP($E24,STUDENT!$B$7:$FZ$26,R$5,0)+VLOOKUP($E24,STUDENT!$B$7:$FZ$26,R$6,0)&gt;1,1,0)))))),0)</f>
        <v>0</v>
      </c>
      <c r="S24">
        <f>IF($D24&gt;=1,(IF(VLOOKUP($E24,STUDENT!$B$7:$FZ$26,S$5,0)+VLOOKUP($E24,STUDENT!$B$7:$FZ$26,S$6,0)&gt;550,5,IF(VLOOKUP($E24,STUDENT!$B$7:$FZ$26,S$5,0)+VLOOKUP($E24,STUDENT!$B$7:$FZ$26,S$6,0)&gt;400,4,IF(VLOOKUP($E24,STUDENT!$B$7:$FZ$26,S$5,0)+VLOOKUP($E24,STUDENT!$B$7:$FZ$26,S$6,0)&gt;150,3,IF(VLOOKUP($E24,STUDENT!$B$7:$FZ$26,S$5,0)+VLOOKUP($E24,STUDENT!$B$7:$FZ$26,S$6,0)&gt;50,2,IF(VLOOKUP($E24,STUDENT!$B$7:$FZ$26,S$5,0)+VLOOKUP($E24,STUDENT!$B$7:$FZ$26,S$6,0)&gt;1,1,0)))))),0)</f>
        <v>0</v>
      </c>
      <c r="T24">
        <f>IF($D24&gt;=1,(IF(VLOOKUP($E24,STUDENT!$B$7:$FZ$26,T$5,0)+VLOOKUP($E24,STUDENT!$B$7:$FZ$26,T$6,0)&gt;550,5,IF(VLOOKUP($E24,STUDENT!$B$7:$FZ$26,T$5,0)+VLOOKUP($E24,STUDENT!$B$7:$FZ$26,T$6,0)&gt;400,4,IF(VLOOKUP($E24,STUDENT!$B$7:$FZ$26,T$5,0)+VLOOKUP($E24,STUDENT!$B$7:$FZ$26,T$6,0)&gt;150,3,IF(VLOOKUP($E24,STUDENT!$B$7:$FZ$26,T$5,0)+VLOOKUP($E24,STUDENT!$B$7:$FZ$26,T$6,0)&gt;50,2,IF(VLOOKUP($E24,STUDENT!$B$7:$FZ$26,T$5,0)+VLOOKUP($E24,STUDENT!$B$7:$FZ$26,T$6,0)&gt;1,1,0)))))),0)</f>
        <v>0</v>
      </c>
      <c r="U24">
        <f>IF($D24&gt;=1,(IF(VLOOKUP($E24,STUDENT!$B$7:$FZ$26,U$5,0)+VLOOKUP($E24,STUDENT!$B$7:$FZ$26,U$6,0)&gt;550,5,IF(VLOOKUP($E24,STUDENT!$B$7:$FZ$26,U$5,0)+VLOOKUP($E24,STUDENT!$B$7:$FZ$26,U$6,0)&gt;400,4,IF(VLOOKUP($E24,STUDENT!$B$7:$FZ$26,U$5,0)+VLOOKUP($E24,STUDENT!$B$7:$FZ$26,U$6,0)&gt;150,3,IF(VLOOKUP($E24,STUDENT!$B$7:$FZ$26,U$5,0)+VLOOKUP($E24,STUDENT!$B$7:$FZ$26,U$6,0)&gt;50,2,IF(VLOOKUP($E24,STUDENT!$B$7:$FZ$26,U$5,0)+VLOOKUP($E24,STUDENT!$B$7:$FZ$26,U$6,0)&gt;1,1,0)))))),0)</f>
        <v>0</v>
      </c>
      <c r="V24">
        <f>IF($D24&gt;=1,(IF(VLOOKUP($E24,STUDENT!$B$7:$FZ$26,J$4,0)&gt;=1,(IF(VLOOKUP($E24,STUDENT!$B$7:$FZ$26,J$4,0)=J24,1,2)),0)),0)</f>
        <v>0</v>
      </c>
      <c r="W24">
        <f>IF($D24&gt;=1,(IF(VLOOKUP($E24,STUDENT!$B$7:$FZ$26,K$4,0)&gt;=1,(IF(VLOOKUP($E24,STUDENT!$B$7:$FZ$26,K$4,0)=K24,1,2)),0)),0)</f>
        <v>0</v>
      </c>
      <c r="X24">
        <f>IF($D24&gt;=1,(IF(VLOOKUP($E24,STUDENT!$B$7:$FZ$26,L$4,0)&gt;=1,(IF(VLOOKUP($E24,STUDENT!$B$7:$FZ$26,L$4,0)=L24,1,2)),0)),0)</f>
        <v>0</v>
      </c>
      <c r="Y24">
        <f>IF($D24&gt;=1,(IF(VLOOKUP($E24,STUDENT!$B$7:$FZ$26,M$4,0)&gt;=1,(IF(VLOOKUP($E24,STUDENT!$B$7:$FZ$26,M$4,0)=M24,1,2)),0)),0)</f>
        <v>0</v>
      </c>
      <c r="Z24">
        <f>IF($D24&gt;=1,(IF(VLOOKUP($E24,STUDENT!$B$7:$FZ$26,N$4,0)&gt;=1,(IF(VLOOKUP($E24,STUDENT!$B$7:$FZ$26,N$4,0)=N24,1,2)),0)),0)</f>
        <v>0</v>
      </c>
      <c r="AA24">
        <f>IF($D24&gt;=1,(IF(VLOOKUP($E24,STUDENT!$B$7:$FZ$26,O$4,0)&gt;=1,(IF(VLOOKUP($E24,STUDENT!$B$7:$FZ$26,O$4,0)=O24,1,2)),0)),0)</f>
        <v>0</v>
      </c>
      <c r="AB24">
        <f>IF($D24&gt;=1,(IF(VLOOKUP($E24,STUDENT!$B$7:$FZ$26,P$4,0)&gt;=1,(IF(VLOOKUP($E24,STUDENT!$B$7:$FZ$26,P$4,0)=P24,1,2)),0)),0)</f>
        <v>0</v>
      </c>
      <c r="AC24">
        <f>IF($D24&gt;=1,(IF(VLOOKUP($E24,STUDENT!$B$7:$FZ$26,Q$4,0)&gt;=1,(IF(VLOOKUP($E24,STUDENT!$B$7:$FZ$26,Q$4,0)=Q24,1,2)),0)),0)</f>
        <v>0</v>
      </c>
      <c r="AD24">
        <f>IF($D24&gt;=1,(IF(VLOOKUP($E24,STUDENT!$B$7:$FZ$26,R$4,0)&gt;=1,(IF(VLOOKUP($E24,STUDENT!$B$7:$FZ$26,R$4,0)=R24,1,2)),0)),0)</f>
        <v>0</v>
      </c>
      <c r="AE24">
        <f>IF($D24&gt;=1,(IF(VLOOKUP($E24,STUDENT!$B$7:$FZ$26,S$4,0)&gt;=1,(IF(VLOOKUP($E24,STUDENT!$B$7:$FZ$26,S$4,0)=S24,1,2)),0)),0)</f>
        <v>0</v>
      </c>
      <c r="AF24">
        <f>IF($D24&gt;=1,(IF(VLOOKUP($E24,STUDENT!$B$7:$FZ$26,T$4,0)&gt;=1,(IF(VLOOKUP($E24,STUDENT!$B$7:$FZ$26,T$4,0)=T24,1,2)),0)),0)</f>
        <v>0</v>
      </c>
      <c r="AG24">
        <f>IF($D24&gt;=1,(IF(VLOOKUP($E24,STUDENT!$B$7:$FZ$26,U$4,0)&gt;=1,(IF(VLOOKUP($E24,STUDENT!$B$7:$FZ$26,U$4,0)=U24,1,2)),0)),0)</f>
        <v>0</v>
      </c>
    </row>
    <row r="25" spans="3:33" ht="24.95" customHeight="1">
      <c r="C25">
        <f t="shared" si="1"/>
        <v>0</v>
      </c>
      <c r="D25" s="25">
        <f t="shared" si="3"/>
        <v>0</v>
      </c>
      <c r="E25" s="26"/>
      <c r="F25" s="27"/>
      <c r="G25" s="28"/>
      <c r="H25" s="25"/>
      <c r="I25">
        <f t="shared" si="2"/>
        <v>0</v>
      </c>
      <c r="J25">
        <f>IF($D25&gt;=1,(IF(VLOOKUP($E25,STUDENT!$B$7:$FZ$26,J$5,0)+VLOOKUP($E25,STUDENT!$B$7:$FZ$26,J$6,0)&gt;550,5,IF(VLOOKUP($E25,STUDENT!$B$7:$FZ$26,J$5,0)+VLOOKUP($E25,STUDENT!$B$7:$FZ$26,J$6,0)&gt;400,4,IF(VLOOKUP($E25,STUDENT!$B$7:$FZ$26,J$5,0)+VLOOKUP($E25,STUDENT!$B$7:$FZ$26,J$6,0)&gt;150,3,IF(VLOOKUP($E25,STUDENT!$B$7:$FZ$26,J$5,0)+VLOOKUP($E25,STUDENT!$B$7:$FZ$26,J$6,0)&gt;50,2,IF(VLOOKUP($E25,STUDENT!$B$7:$FZ$26,J$5,0)+VLOOKUP($E25,STUDENT!$B$7:$FZ$26,J$6,0)&gt;1,1,0)))))),0)</f>
        <v>0</v>
      </c>
      <c r="K25">
        <f>IF($D25&gt;=1,(IF(VLOOKUP($E25,STUDENT!$B$7:$FZ$26,K$5,0)+VLOOKUP($E25,STUDENT!$B$7:$FZ$26,K$6,0)&gt;550,5,IF(VLOOKUP($E25,STUDENT!$B$7:$FZ$26,K$5,0)+VLOOKUP($E25,STUDENT!$B$7:$FZ$26,K$6,0)&gt;400,4,IF(VLOOKUP($E25,STUDENT!$B$7:$FZ$26,K$5,0)+VLOOKUP($E25,STUDENT!$B$7:$FZ$26,K$6,0)&gt;150,3,IF(VLOOKUP($E25,STUDENT!$B$7:$FZ$26,K$5,0)+VLOOKUP($E25,STUDENT!$B$7:$FZ$26,K$6,0)&gt;50,2,IF(VLOOKUP($E25,STUDENT!$B$7:$FZ$26,K$5,0)+VLOOKUP($E25,STUDENT!$B$7:$FZ$26,K$6,0)&gt;1,1,0)))))),0)</f>
        <v>0</v>
      </c>
      <c r="L25">
        <f>IF($D25&gt;=1,(IF(VLOOKUP($E25,STUDENT!$B$7:$FZ$26,L$5,0)+VLOOKUP($E25,STUDENT!$B$7:$FZ$26,L$6,0)&gt;550,5,IF(VLOOKUP($E25,STUDENT!$B$7:$FZ$26,L$5,0)+VLOOKUP($E25,STUDENT!$B$7:$FZ$26,L$6,0)&gt;400,4,IF(VLOOKUP($E25,STUDENT!$B$7:$FZ$26,L$5,0)+VLOOKUP($E25,STUDENT!$B$7:$FZ$26,L$6,0)&gt;150,3,IF(VLOOKUP($E25,STUDENT!$B$7:$FZ$26,L$5,0)+VLOOKUP($E25,STUDENT!$B$7:$FZ$26,L$6,0)&gt;50,2,IF(VLOOKUP($E25,STUDENT!$B$7:$FZ$26,L$5,0)+VLOOKUP($E25,STUDENT!$B$7:$FZ$26,L$6,0)&gt;1,1,0)))))),0)</f>
        <v>0</v>
      </c>
      <c r="M25">
        <f>IF($D25&gt;=1,(IF(VLOOKUP($E25,STUDENT!$B$7:$FZ$26,M$5,0)+VLOOKUP($E25,STUDENT!$B$7:$FZ$26,M$6,0)&gt;550,5,IF(VLOOKUP($E25,STUDENT!$B$7:$FZ$26,M$5,0)+VLOOKUP($E25,STUDENT!$B$7:$FZ$26,M$6,0)&gt;400,4,IF(VLOOKUP($E25,STUDENT!$B$7:$FZ$26,M$5,0)+VLOOKUP($E25,STUDENT!$B$7:$FZ$26,M$6,0)&gt;150,3,IF(VLOOKUP($E25,STUDENT!$B$7:$FZ$26,M$5,0)+VLOOKUP($E25,STUDENT!$B$7:$FZ$26,M$6,0)&gt;50,2,IF(VLOOKUP($E25,STUDENT!$B$7:$FZ$26,M$5,0)+VLOOKUP($E25,STUDENT!$B$7:$FZ$26,M$6,0)&gt;1,1,0)))))),0)</f>
        <v>0</v>
      </c>
      <c r="N25">
        <f>IF($D25&gt;=1,(IF(VLOOKUP($E25,STUDENT!$B$7:$FZ$26,N$5,0)+VLOOKUP($E25,STUDENT!$B$7:$FZ$26,N$6,0)&gt;550,5,IF(VLOOKUP($E25,STUDENT!$B$7:$FZ$26,N$5,0)+VLOOKUP($E25,STUDENT!$B$7:$FZ$26,N$6,0)&gt;400,4,IF(VLOOKUP($E25,STUDENT!$B$7:$FZ$26,N$5,0)+VLOOKUP($E25,STUDENT!$B$7:$FZ$26,N$6,0)&gt;150,3,IF(VLOOKUP($E25,STUDENT!$B$7:$FZ$26,N$5,0)+VLOOKUP($E25,STUDENT!$B$7:$FZ$26,N$6,0)&gt;50,2,IF(VLOOKUP($E25,STUDENT!$B$7:$FZ$26,N$5,0)+VLOOKUP($E25,STUDENT!$B$7:$FZ$26,N$6,0)&gt;1,1,0)))))),0)</f>
        <v>0</v>
      </c>
      <c r="O25">
        <f>IF($D25&gt;=1,(IF(VLOOKUP($E25,STUDENT!$B$7:$FZ$26,O$5,0)+VLOOKUP($E25,STUDENT!$B$7:$FZ$26,O$6,0)&gt;550,5,IF(VLOOKUP($E25,STUDENT!$B$7:$FZ$26,O$5,0)+VLOOKUP($E25,STUDENT!$B$7:$FZ$26,O$6,0)&gt;400,4,IF(VLOOKUP($E25,STUDENT!$B$7:$FZ$26,O$5,0)+VLOOKUP($E25,STUDENT!$B$7:$FZ$26,O$6,0)&gt;150,3,IF(VLOOKUP($E25,STUDENT!$B$7:$FZ$26,O$5,0)+VLOOKUP($E25,STUDENT!$B$7:$FZ$26,O$6,0)&gt;50,2,IF(VLOOKUP($E25,STUDENT!$B$7:$FZ$26,O$5,0)+VLOOKUP($E25,STUDENT!$B$7:$FZ$26,O$6,0)&gt;1,1,0)))))),0)</f>
        <v>0</v>
      </c>
      <c r="P25">
        <f>IF($D25&gt;=1,(IF(VLOOKUP($E25,STUDENT!$B$7:$FZ$26,P$5,0)+VLOOKUP($E25,STUDENT!$B$7:$FZ$26,P$6,0)&gt;550,5,IF(VLOOKUP($E25,STUDENT!$B$7:$FZ$26,P$5,0)+VLOOKUP($E25,STUDENT!$B$7:$FZ$26,P$6,0)&gt;400,4,IF(VLOOKUP($E25,STUDENT!$B$7:$FZ$26,P$5,0)+VLOOKUP($E25,STUDENT!$B$7:$FZ$26,P$6,0)&gt;150,3,IF(VLOOKUP($E25,STUDENT!$B$7:$FZ$26,P$5,0)+VLOOKUP($E25,STUDENT!$B$7:$FZ$26,P$6,0)&gt;50,2,IF(VLOOKUP($E25,STUDENT!$B$7:$FZ$26,P$5,0)+VLOOKUP($E25,STUDENT!$B$7:$FZ$26,P$6,0)&gt;1,1,0)))))),0)</f>
        <v>0</v>
      </c>
      <c r="Q25">
        <f>IF($D25&gt;=1,(IF(VLOOKUP($E25,STUDENT!$B$7:$FZ$26,Q$5,0)+VLOOKUP($E25,STUDENT!$B$7:$FZ$26,Q$6,0)&gt;550,5,IF(VLOOKUP($E25,STUDENT!$B$7:$FZ$26,Q$5,0)+VLOOKUP($E25,STUDENT!$B$7:$FZ$26,Q$6,0)&gt;400,4,IF(VLOOKUP($E25,STUDENT!$B$7:$FZ$26,Q$5,0)+VLOOKUP($E25,STUDENT!$B$7:$FZ$26,Q$6,0)&gt;150,3,IF(VLOOKUP($E25,STUDENT!$B$7:$FZ$26,Q$5,0)+VLOOKUP($E25,STUDENT!$B$7:$FZ$26,Q$6,0)&gt;50,2,IF(VLOOKUP($E25,STUDENT!$B$7:$FZ$26,Q$5,0)+VLOOKUP($E25,STUDENT!$B$7:$FZ$26,Q$6,0)&gt;1,1,0)))))),0)</f>
        <v>0</v>
      </c>
      <c r="R25">
        <f>IF($D25&gt;=1,(IF(VLOOKUP($E25,STUDENT!$B$7:$FZ$26,R$5,0)+VLOOKUP($E25,STUDENT!$B$7:$FZ$26,R$6,0)&gt;550,5,IF(VLOOKUP($E25,STUDENT!$B$7:$FZ$26,R$5,0)+VLOOKUP($E25,STUDENT!$B$7:$FZ$26,R$6,0)&gt;400,4,IF(VLOOKUP($E25,STUDENT!$B$7:$FZ$26,R$5,0)+VLOOKUP($E25,STUDENT!$B$7:$FZ$26,R$6,0)&gt;150,3,IF(VLOOKUP($E25,STUDENT!$B$7:$FZ$26,R$5,0)+VLOOKUP($E25,STUDENT!$B$7:$FZ$26,R$6,0)&gt;50,2,IF(VLOOKUP($E25,STUDENT!$B$7:$FZ$26,R$5,0)+VLOOKUP($E25,STUDENT!$B$7:$FZ$26,R$6,0)&gt;1,1,0)))))),0)</f>
        <v>0</v>
      </c>
      <c r="S25">
        <f>IF($D25&gt;=1,(IF(VLOOKUP($E25,STUDENT!$B$7:$FZ$26,S$5,0)+VLOOKUP($E25,STUDENT!$B$7:$FZ$26,S$6,0)&gt;550,5,IF(VLOOKUP($E25,STUDENT!$B$7:$FZ$26,S$5,0)+VLOOKUP($E25,STUDENT!$B$7:$FZ$26,S$6,0)&gt;400,4,IF(VLOOKUP($E25,STUDENT!$B$7:$FZ$26,S$5,0)+VLOOKUP($E25,STUDENT!$B$7:$FZ$26,S$6,0)&gt;150,3,IF(VLOOKUP($E25,STUDENT!$B$7:$FZ$26,S$5,0)+VLOOKUP($E25,STUDENT!$B$7:$FZ$26,S$6,0)&gt;50,2,IF(VLOOKUP($E25,STUDENT!$B$7:$FZ$26,S$5,0)+VLOOKUP($E25,STUDENT!$B$7:$FZ$26,S$6,0)&gt;1,1,0)))))),0)</f>
        <v>0</v>
      </c>
      <c r="T25">
        <f>IF($D25&gt;=1,(IF(VLOOKUP($E25,STUDENT!$B$7:$FZ$26,T$5,0)+VLOOKUP($E25,STUDENT!$B$7:$FZ$26,T$6,0)&gt;550,5,IF(VLOOKUP($E25,STUDENT!$B$7:$FZ$26,T$5,0)+VLOOKUP($E25,STUDENT!$B$7:$FZ$26,T$6,0)&gt;400,4,IF(VLOOKUP($E25,STUDENT!$B$7:$FZ$26,T$5,0)+VLOOKUP($E25,STUDENT!$B$7:$FZ$26,T$6,0)&gt;150,3,IF(VLOOKUP($E25,STUDENT!$B$7:$FZ$26,T$5,0)+VLOOKUP($E25,STUDENT!$B$7:$FZ$26,T$6,0)&gt;50,2,IF(VLOOKUP($E25,STUDENT!$B$7:$FZ$26,T$5,0)+VLOOKUP($E25,STUDENT!$B$7:$FZ$26,T$6,0)&gt;1,1,0)))))),0)</f>
        <v>0</v>
      </c>
      <c r="U25">
        <f>IF($D25&gt;=1,(IF(VLOOKUP($E25,STUDENT!$B$7:$FZ$26,U$5,0)+VLOOKUP($E25,STUDENT!$B$7:$FZ$26,U$6,0)&gt;550,5,IF(VLOOKUP($E25,STUDENT!$B$7:$FZ$26,U$5,0)+VLOOKUP($E25,STUDENT!$B$7:$FZ$26,U$6,0)&gt;400,4,IF(VLOOKUP($E25,STUDENT!$B$7:$FZ$26,U$5,0)+VLOOKUP($E25,STUDENT!$B$7:$FZ$26,U$6,0)&gt;150,3,IF(VLOOKUP($E25,STUDENT!$B$7:$FZ$26,U$5,0)+VLOOKUP($E25,STUDENT!$B$7:$FZ$26,U$6,0)&gt;50,2,IF(VLOOKUP($E25,STUDENT!$B$7:$FZ$26,U$5,0)+VLOOKUP($E25,STUDENT!$B$7:$FZ$26,U$6,0)&gt;1,1,0)))))),0)</f>
        <v>0</v>
      </c>
      <c r="V25">
        <f>IF($D25&gt;=1,(IF(VLOOKUP($E25,STUDENT!$B$7:$FZ$26,J$4,0)&gt;=1,(IF(VLOOKUP($E25,STUDENT!$B$7:$FZ$26,J$4,0)=J25,1,2)),0)),0)</f>
        <v>0</v>
      </c>
      <c r="W25">
        <f>IF($D25&gt;=1,(IF(VLOOKUP($E25,STUDENT!$B$7:$FZ$26,K$4,0)&gt;=1,(IF(VLOOKUP($E25,STUDENT!$B$7:$FZ$26,K$4,0)=K25,1,2)),0)),0)</f>
        <v>0</v>
      </c>
      <c r="X25">
        <f>IF($D25&gt;=1,(IF(VLOOKUP($E25,STUDENT!$B$7:$FZ$26,L$4,0)&gt;=1,(IF(VLOOKUP($E25,STUDENT!$B$7:$FZ$26,L$4,0)=L25,1,2)),0)),0)</f>
        <v>0</v>
      </c>
      <c r="Y25">
        <f>IF($D25&gt;=1,(IF(VLOOKUP($E25,STUDENT!$B$7:$FZ$26,M$4,0)&gt;=1,(IF(VLOOKUP($E25,STUDENT!$B$7:$FZ$26,M$4,0)=M25,1,2)),0)),0)</f>
        <v>0</v>
      </c>
      <c r="Z25">
        <f>IF($D25&gt;=1,(IF(VLOOKUP($E25,STUDENT!$B$7:$FZ$26,N$4,0)&gt;=1,(IF(VLOOKUP($E25,STUDENT!$B$7:$FZ$26,N$4,0)=N25,1,2)),0)),0)</f>
        <v>0</v>
      </c>
      <c r="AA25">
        <f>IF($D25&gt;=1,(IF(VLOOKUP($E25,STUDENT!$B$7:$FZ$26,O$4,0)&gt;=1,(IF(VLOOKUP($E25,STUDENT!$B$7:$FZ$26,O$4,0)=O25,1,2)),0)),0)</f>
        <v>0</v>
      </c>
      <c r="AB25">
        <f>IF($D25&gt;=1,(IF(VLOOKUP($E25,STUDENT!$B$7:$FZ$26,P$4,0)&gt;=1,(IF(VLOOKUP($E25,STUDENT!$B$7:$FZ$26,P$4,0)=P25,1,2)),0)),0)</f>
        <v>0</v>
      </c>
      <c r="AC25">
        <f>IF($D25&gt;=1,(IF(VLOOKUP($E25,STUDENT!$B$7:$FZ$26,Q$4,0)&gt;=1,(IF(VLOOKUP($E25,STUDENT!$B$7:$FZ$26,Q$4,0)=Q25,1,2)),0)),0)</f>
        <v>0</v>
      </c>
      <c r="AD25">
        <f>IF($D25&gt;=1,(IF(VLOOKUP($E25,STUDENT!$B$7:$FZ$26,R$4,0)&gt;=1,(IF(VLOOKUP($E25,STUDENT!$B$7:$FZ$26,R$4,0)=R25,1,2)),0)),0)</f>
        <v>0</v>
      </c>
      <c r="AE25">
        <f>IF($D25&gt;=1,(IF(VLOOKUP($E25,STUDENT!$B$7:$FZ$26,S$4,0)&gt;=1,(IF(VLOOKUP($E25,STUDENT!$B$7:$FZ$26,S$4,0)=S25,1,2)),0)),0)</f>
        <v>0</v>
      </c>
      <c r="AF25">
        <f>IF($D25&gt;=1,(IF(VLOOKUP($E25,STUDENT!$B$7:$FZ$26,T$4,0)&gt;=1,(IF(VLOOKUP($E25,STUDENT!$B$7:$FZ$26,T$4,0)=T25,1,2)),0)),0)</f>
        <v>0</v>
      </c>
      <c r="AG25">
        <f>IF($D25&gt;=1,(IF(VLOOKUP($E25,STUDENT!$B$7:$FZ$26,U$4,0)&gt;=1,(IF(VLOOKUP($E25,STUDENT!$B$7:$FZ$26,U$4,0)=U25,1,2)),0)),0)</f>
        <v>0</v>
      </c>
    </row>
    <row r="26" spans="3:33" ht="24.95" customHeight="1">
      <c r="C26">
        <f t="shared" si="1"/>
        <v>0</v>
      </c>
      <c r="D26" s="25">
        <f t="shared" si="3"/>
        <v>0</v>
      </c>
      <c r="E26" s="26"/>
      <c r="F26" s="27"/>
      <c r="G26" s="28"/>
      <c r="H26" s="25"/>
      <c r="I26">
        <f t="shared" si="2"/>
        <v>0</v>
      </c>
      <c r="J26">
        <f>IF($D26&gt;=1,(IF(VLOOKUP($E26,STUDENT!$B$7:$FZ$26,J$5,0)+VLOOKUP($E26,STUDENT!$B$7:$FZ$26,J$6,0)&gt;550,5,IF(VLOOKUP($E26,STUDENT!$B$7:$FZ$26,J$5,0)+VLOOKUP($E26,STUDENT!$B$7:$FZ$26,J$6,0)&gt;400,4,IF(VLOOKUP($E26,STUDENT!$B$7:$FZ$26,J$5,0)+VLOOKUP($E26,STUDENT!$B$7:$FZ$26,J$6,0)&gt;150,3,IF(VLOOKUP($E26,STUDENT!$B$7:$FZ$26,J$5,0)+VLOOKUP($E26,STUDENT!$B$7:$FZ$26,J$6,0)&gt;50,2,IF(VLOOKUP($E26,STUDENT!$B$7:$FZ$26,J$5,0)+VLOOKUP($E26,STUDENT!$B$7:$FZ$26,J$6,0)&gt;1,1,0)))))),0)</f>
        <v>0</v>
      </c>
      <c r="K26">
        <f>IF($D26&gt;=1,(IF(VLOOKUP($E26,STUDENT!$B$7:$FZ$26,K$5,0)+VLOOKUP($E26,STUDENT!$B$7:$FZ$26,K$6,0)&gt;550,5,IF(VLOOKUP($E26,STUDENT!$B$7:$FZ$26,K$5,0)+VLOOKUP($E26,STUDENT!$B$7:$FZ$26,K$6,0)&gt;400,4,IF(VLOOKUP($E26,STUDENT!$B$7:$FZ$26,K$5,0)+VLOOKUP($E26,STUDENT!$B$7:$FZ$26,K$6,0)&gt;150,3,IF(VLOOKUP($E26,STUDENT!$B$7:$FZ$26,K$5,0)+VLOOKUP($E26,STUDENT!$B$7:$FZ$26,K$6,0)&gt;50,2,IF(VLOOKUP($E26,STUDENT!$B$7:$FZ$26,K$5,0)+VLOOKUP($E26,STUDENT!$B$7:$FZ$26,K$6,0)&gt;1,1,0)))))),0)</f>
        <v>0</v>
      </c>
      <c r="L26">
        <f>IF($D26&gt;=1,(IF(VLOOKUP($E26,STUDENT!$B$7:$FZ$26,L$5,0)+VLOOKUP($E26,STUDENT!$B$7:$FZ$26,L$6,0)&gt;550,5,IF(VLOOKUP($E26,STUDENT!$B$7:$FZ$26,L$5,0)+VLOOKUP($E26,STUDENT!$B$7:$FZ$26,L$6,0)&gt;400,4,IF(VLOOKUP($E26,STUDENT!$B$7:$FZ$26,L$5,0)+VLOOKUP($E26,STUDENT!$B$7:$FZ$26,L$6,0)&gt;150,3,IF(VLOOKUP($E26,STUDENT!$B$7:$FZ$26,L$5,0)+VLOOKUP($E26,STUDENT!$B$7:$FZ$26,L$6,0)&gt;50,2,IF(VLOOKUP($E26,STUDENT!$B$7:$FZ$26,L$5,0)+VLOOKUP($E26,STUDENT!$B$7:$FZ$26,L$6,0)&gt;1,1,0)))))),0)</f>
        <v>0</v>
      </c>
      <c r="M26">
        <f>IF($D26&gt;=1,(IF(VLOOKUP($E26,STUDENT!$B$7:$FZ$26,M$5,0)+VLOOKUP($E26,STUDENT!$B$7:$FZ$26,M$6,0)&gt;550,5,IF(VLOOKUP($E26,STUDENT!$B$7:$FZ$26,M$5,0)+VLOOKUP($E26,STUDENT!$B$7:$FZ$26,M$6,0)&gt;400,4,IF(VLOOKUP($E26,STUDENT!$B$7:$FZ$26,M$5,0)+VLOOKUP($E26,STUDENT!$B$7:$FZ$26,M$6,0)&gt;150,3,IF(VLOOKUP($E26,STUDENT!$B$7:$FZ$26,M$5,0)+VLOOKUP($E26,STUDENT!$B$7:$FZ$26,M$6,0)&gt;50,2,IF(VLOOKUP($E26,STUDENT!$B$7:$FZ$26,M$5,0)+VLOOKUP($E26,STUDENT!$B$7:$FZ$26,M$6,0)&gt;1,1,0)))))),0)</f>
        <v>0</v>
      </c>
      <c r="N26">
        <f>IF($D26&gt;=1,(IF(VLOOKUP($E26,STUDENT!$B$7:$FZ$26,N$5,0)+VLOOKUP($E26,STUDENT!$B$7:$FZ$26,N$6,0)&gt;550,5,IF(VLOOKUP($E26,STUDENT!$B$7:$FZ$26,N$5,0)+VLOOKUP($E26,STUDENT!$B$7:$FZ$26,N$6,0)&gt;400,4,IF(VLOOKUP($E26,STUDENT!$B$7:$FZ$26,N$5,0)+VLOOKUP($E26,STUDENT!$B$7:$FZ$26,N$6,0)&gt;150,3,IF(VLOOKUP($E26,STUDENT!$B$7:$FZ$26,N$5,0)+VLOOKUP($E26,STUDENT!$B$7:$FZ$26,N$6,0)&gt;50,2,IF(VLOOKUP($E26,STUDENT!$B$7:$FZ$26,N$5,0)+VLOOKUP($E26,STUDENT!$B$7:$FZ$26,N$6,0)&gt;1,1,0)))))),0)</f>
        <v>0</v>
      </c>
      <c r="O26">
        <f>IF($D26&gt;=1,(IF(VLOOKUP($E26,STUDENT!$B$7:$FZ$26,O$5,0)+VLOOKUP($E26,STUDENT!$B$7:$FZ$26,O$6,0)&gt;550,5,IF(VLOOKUP($E26,STUDENT!$B$7:$FZ$26,O$5,0)+VLOOKUP($E26,STUDENT!$B$7:$FZ$26,O$6,0)&gt;400,4,IF(VLOOKUP($E26,STUDENT!$B$7:$FZ$26,O$5,0)+VLOOKUP($E26,STUDENT!$B$7:$FZ$26,O$6,0)&gt;150,3,IF(VLOOKUP($E26,STUDENT!$B$7:$FZ$26,O$5,0)+VLOOKUP($E26,STUDENT!$B$7:$FZ$26,O$6,0)&gt;50,2,IF(VLOOKUP($E26,STUDENT!$B$7:$FZ$26,O$5,0)+VLOOKUP($E26,STUDENT!$B$7:$FZ$26,O$6,0)&gt;1,1,0)))))),0)</f>
        <v>0</v>
      </c>
      <c r="P26">
        <f>IF($D26&gt;=1,(IF(VLOOKUP($E26,STUDENT!$B$7:$FZ$26,P$5,0)+VLOOKUP($E26,STUDENT!$B$7:$FZ$26,P$6,0)&gt;550,5,IF(VLOOKUP($E26,STUDENT!$B$7:$FZ$26,P$5,0)+VLOOKUP($E26,STUDENT!$B$7:$FZ$26,P$6,0)&gt;400,4,IF(VLOOKUP($E26,STUDENT!$B$7:$FZ$26,P$5,0)+VLOOKUP($E26,STUDENT!$B$7:$FZ$26,P$6,0)&gt;150,3,IF(VLOOKUP($E26,STUDENT!$B$7:$FZ$26,P$5,0)+VLOOKUP($E26,STUDENT!$B$7:$FZ$26,P$6,0)&gt;50,2,IF(VLOOKUP($E26,STUDENT!$B$7:$FZ$26,P$5,0)+VLOOKUP($E26,STUDENT!$B$7:$FZ$26,P$6,0)&gt;1,1,0)))))),0)</f>
        <v>0</v>
      </c>
      <c r="Q26">
        <f>IF($D26&gt;=1,(IF(VLOOKUP($E26,STUDENT!$B$7:$FZ$26,Q$5,0)+VLOOKUP($E26,STUDENT!$B$7:$FZ$26,Q$6,0)&gt;550,5,IF(VLOOKUP($E26,STUDENT!$B$7:$FZ$26,Q$5,0)+VLOOKUP($E26,STUDENT!$B$7:$FZ$26,Q$6,0)&gt;400,4,IF(VLOOKUP($E26,STUDENT!$B$7:$FZ$26,Q$5,0)+VLOOKUP($E26,STUDENT!$B$7:$FZ$26,Q$6,0)&gt;150,3,IF(VLOOKUP($E26,STUDENT!$B$7:$FZ$26,Q$5,0)+VLOOKUP($E26,STUDENT!$B$7:$FZ$26,Q$6,0)&gt;50,2,IF(VLOOKUP($E26,STUDENT!$B$7:$FZ$26,Q$5,0)+VLOOKUP($E26,STUDENT!$B$7:$FZ$26,Q$6,0)&gt;1,1,0)))))),0)</f>
        <v>0</v>
      </c>
      <c r="R26">
        <f>IF($D26&gt;=1,(IF(VLOOKUP($E26,STUDENT!$B$7:$FZ$26,R$5,0)+VLOOKUP($E26,STUDENT!$B$7:$FZ$26,R$6,0)&gt;550,5,IF(VLOOKUP($E26,STUDENT!$B$7:$FZ$26,R$5,0)+VLOOKUP($E26,STUDENT!$B$7:$FZ$26,R$6,0)&gt;400,4,IF(VLOOKUP($E26,STUDENT!$B$7:$FZ$26,R$5,0)+VLOOKUP($E26,STUDENT!$B$7:$FZ$26,R$6,0)&gt;150,3,IF(VLOOKUP($E26,STUDENT!$B$7:$FZ$26,R$5,0)+VLOOKUP($E26,STUDENT!$B$7:$FZ$26,R$6,0)&gt;50,2,IF(VLOOKUP($E26,STUDENT!$B$7:$FZ$26,R$5,0)+VLOOKUP($E26,STUDENT!$B$7:$FZ$26,R$6,0)&gt;1,1,0)))))),0)</f>
        <v>0</v>
      </c>
      <c r="S26">
        <f>IF($D26&gt;=1,(IF(VLOOKUP($E26,STUDENT!$B$7:$FZ$26,S$5,0)+VLOOKUP($E26,STUDENT!$B$7:$FZ$26,S$6,0)&gt;550,5,IF(VLOOKUP($E26,STUDENT!$B$7:$FZ$26,S$5,0)+VLOOKUP($E26,STUDENT!$B$7:$FZ$26,S$6,0)&gt;400,4,IF(VLOOKUP($E26,STUDENT!$B$7:$FZ$26,S$5,0)+VLOOKUP($E26,STUDENT!$B$7:$FZ$26,S$6,0)&gt;150,3,IF(VLOOKUP($E26,STUDENT!$B$7:$FZ$26,S$5,0)+VLOOKUP($E26,STUDENT!$B$7:$FZ$26,S$6,0)&gt;50,2,IF(VLOOKUP($E26,STUDENT!$B$7:$FZ$26,S$5,0)+VLOOKUP($E26,STUDENT!$B$7:$FZ$26,S$6,0)&gt;1,1,0)))))),0)</f>
        <v>0</v>
      </c>
      <c r="T26">
        <f>IF($D26&gt;=1,(IF(VLOOKUP($E26,STUDENT!$B$7:$FZ$26,T$5,0)+VLOOKUP($E26,STUDENT!$B$7:$FZ$26,T$6,0)&gt;550,5,IF(VLOOKUP($E26,STUDENT!$B$7:$FZ$26,T$5,0)+VLOOKUP($E26,STUDENT!$B$7:$FZ$26,T$6,0)&gt;400,4,IF(VLOOKUP($E26,STUDENT!$B$7:$FZ$26,T$5,0)+VLOOKUP($E26,STUDENT!$B$7:$FZ$26,T$6,0)&gt;150,3,IF(VLOOKUP($E26,STUDENT!$B$7:$FZ$26,T$5,0)+VLOOKUP($E26,STUDENT!$B$7:$FZ$26,T$6,0)&gt;50,2,IF(VLOOKUP($E26,STUDENT!$B$7:$FZ$26,T$5,0)+VLOOKUP($E26,STUDENT!$B$7:$FZ$26,T$6,0)&gt;1,1,0)))))),0)</f>
        <v>0</v>
      </c>
      <c r="U26">
        <f>IF($D26&gt;=1,(IF(VLOOKUP($E26,STUDENT!$B$7:$FZ$26,U$5,0)+VLOOKUP($E26,STUDENT!$B$7:$FZ$26,U$6,0)&gt;550,5,IF(VLOOKUP($E26,STUDENT!$B$7:$FZ$26,U$5,0)+VLOOKUP($E26,STUDENT!$B$7:$FZ$26,U$6,0)&gt;400,4,IF(VLOOKUP($E26,STUDENT!$B$7:$FZ$26,U$5,0)+VLOOKUP($E26,STUDENT!$B$7:$FZ$26,U$6,0)&gt;150,3,IF(VLOOKUP($E26,STUDENT!$B$7:$FZ$26,U$5,0)+VLOOKUP($E26,STUDENT!$B$7:$FZ$26,U$6,0)&gt;50,2,IF(VLOOKUP($E26,STUDENT!$B$7:$FZ$26,U$5,0)+VLOOKUP($E26,STUDENT!$B$7:$FZ$26,U$6,0)&gt;1,1,0)))))),0)</f>
        <v>0</v>
      </c>
      <c r="V26">
        <f>IF($D26&gt;=1,(IF(VLOOKUP($E26,STUDENT!$B$7:$FZ$26,J$4,0)&gt;=1,(IF(VLOOKUP($E26,STUDENT!$B$7:$FZ$26,J$4,0)=J26,1,2)),0)),0)</f>
        <v>0</v>
      </c>
      <c r="W26">
        <f>IF($D26&gt;=1,(IF(VLOOKUP($E26,STUDENT!$B$7:$FZ$26,K$4,0)&gt;=1,(IF(VLOOKUP($E26,STUDENT!$B$7:$FZ$26,K$4,0)=K26,1,2)),0)),0)</f>
        <v>0</v>
      </c>
      <c r="X26">
        <f>IF($D26&gt;=1,(IF(VLOOKUP($E26,STUDENT!$B$7:$FZ$26,L$4,0)&gt;=1,(IF(VLOOKUP($E26,STUDENT!$B$7:$FZ$26,L$4,0)=L26,1,2)),0)),0)</f>
        <v>0</v>
      </c>
      <c r="Y26">
        <f>IF($D26&gt;=1,(IF(VLOOKUP($E26,STUDENT!$B$7:$FZ$26,M$4,0)&gt;=1,(IF(VLOOKUP($E26,STUDENT!$B$7:$FZ$26,M$4,0)=M26,1,2)),0)),0)</f>
        <v>0</v>
      </c>
      <c r="Z26">
        <f>IF($D26&gt;=1,(IF(VLOOKUP($E26,STUDENT!$B$7:$FZ$26,N$4,0)&gt;=1,(IF(VLOOKUP($E26,STUDENT!$B$7:$FZ$26,N$4,0)=N26,1,2)),0)),0)</f>
        <v>0</v>
      </c>
      <c r="AA26">
        <f>IF($D26&gt;=1,(IF(VLOOKUP($E26,STUDENT!$B$7:$FZ$26,O$4,0)&gt;=1,(IF(VLOOKUP($E26,STUDENT!$B$7:$FZ$26,O$4,0)=O26,1,2)),0)),0)</f>
        <v>0</v>
      </c>
      <c r="AB26">
        <f>IF($D26&gt;=1,(IF(VLOOKUP($E26,STUDENT!$B$7:$FZ$26,P$4,0)&gt;=1,(IF(VLOOKUP($E26,STUDENT!$B$7:$FZ$26,P$4,0)=P26,1,2)),0)),0)</f>
        <v>0</v>
      </c>
      <c r="AC26">
        <f>IF($D26&gt;=1,(IF(VLOOKUP($E26,STUDENT!$B$7:$FZ$26,Q$4,0)&gt;=1,(IF(VLOOKUP($E26,STUDENT!$B$7:$FZ$26,Q$4,0)=Q26,1,2)),0)),0)</f>
        <v>0</v>
      </c>
      <c r="AD26">
        <f>IF($D26&gt;=1,(IF(VLOOKUP($E26,STUDENT!$B$7:$FZ$26,R$4,0)&gt;=1,(IF(VLOOKUP($E26,STUDENT!$B$7:$FZ$26,R$4,0)=R26,1,2)),0)),0)</f>
        <v>0</v>
      </c>
      <c r="AE26">
        <f>IF($D26&gt;=1,(IF(VLOOKUP($E26,STUDENT!$B$7:$FZ$26,S$4,0)&gt;=1,(IF(VLOOKUP($E26,STUDENT!$B$7:$FZ$26,S$4,0)=S26,1,2)),0)),0)</f>
        <v>0</v>
      </c>
      <c r="AF26">
        <f>IF($D26&gt;=1,(IF(VLOOKUP($E26,STUDENT!$B$7:$FZ$26,T$4,0)&gt;=1,(IF(VLOOKUP($E26,STUDENT!$B$7:$FZ$26,T$4,0)=T26,1,2)),0)),0)</f>
        <v>0</v>
      </c>
      <c r="AG26">
        <f>IF($D26&gt;=1,(IF(VLOOKUP($E26,STUDENT!$B$7:$FZ$26,U$4,0)&gt;=1,(IF(VLOOKUP($E26,STUDENT!$B$7:$FZ$26,U$4,0)=U26,1,2)),0)),0)</f>
        <v>0</v>
      </c>
    </row>
  </sheetData>
  <mergeCells count="11">
    <mergeCell ref="D1:G1"/>
    <mergeCell ref="D2:H2"/>
    <mergeCell ref="F4:H4"/>
    <mergeCell ref="F3:H3"/>
    <mergeCell ref="D3:E3"/>
    <mergeCell ref="D4:E4"/>
    <mergeCell ref="D5:D6"/>
    <mergeCell ref="E5:E6"/>
    <mergeCell ref="F5:F6"/>
    <mergeCell ref="G5:G6"/>
    <mergeCell ref="H5:H6"/>
  </mergeCells>
  <conditionalFormatting sqref="D7:H26">
    <cfRule type="expression" dxfId="141" priority="3">
      <formula>$C7=0</formula>
    </cfRule>
  </conditionalFormatting>
  <conditionalFormatting sqref="D7:D26">
    <cfRule type="cellIs" dxfId="140" priority="2" operator="equal">
      <formula>0</formula>
    </cfRule>
  </conditionalFormatting>
  <conditionalFormatting sqref="D8:H26">
    <cfRule type="expression" dxfId="139" priority="1">
      <formula>$D7=0</formula>
    </cfRule>
  </conditionalFormatting>
  <dataValidations count="1">
    <dataValidation type="list" allowBlank="1" showInputMessage="1" showErrorMessage="1" sqref="H1">
      <formula1>MONTH</formula1>
    </dataValidation>
  </dataValidations>
  <pageMargins left="0" right="0" top="0" bottom="0" header="0" footer="0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27"/>
  <sheetViews>
    <sheetView view="pageBreakPreview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RowHeight="15"/>
  <cols>
    <col min="1" max="1" width="4.7109375" style="32" customWidth="1"/>
    <col min="2" max="2" width="36.28515625" style="32" customWidth="1"/>
    <col min="3" max="3" width="18.7109375" style="32" customWidth="1"/>
    <col min="4" max="4" width="12.7109375" style="32" customWidth="1"/>
    <col min="5" max="8" width="15.7109375" style="32" customWidth="1"/>
    <col min="9" max="9" width="10.140625" style="32" customWidth="1"/>
    <col min="10" max="10" width="15.7109375" style="32" customWidth="1"/>
    <col min="11" max="11" width="27.140625" style="32" customWidth="1"/>
    <col min="12" max="12" width="18.85546875" style="32" customWidth="1"/>
    <col min="13" max="13" width="8.42578125" style="32" customWidth="1"/>
    <col min="14" max="20" width="9.7109375" style="32" customWidth="1"/>
    <col min="21" max="30" width="0" style="32" hidden="1" customWidth="1"/>
    <col min="31" max="16384" width="9.140625" style="32"/>
  </cols>
  <sheetData>
    <row r="1" spans="1:30" ht="30" customHeight="1">
      <c r="A1" s="327" t="s">
        <v>41</v>
      </c>
      <c r="B1" s="327" t="s">
        <v>40</v>
      </c>
      <c r="C1" s="327" t="s">
        <v>45</v>
      </c>
      <c r="D1" s="327" t="s">
        <v>46</v>
      </c>
      <c r="E1" s="327" t="s">
        <v>47</v>
      </c>
      <c r="F1" s="327"/>
      <c r="G1" s="327"/>
      <c r="H1" s="327"/>
      <c r="I1" s="324" t="s">
        <v>98</v>
      </c>
      <c r="J1" s="325"/>
      <c r="K1" s="326"/>
      <c r="L1" s="327" t="s">
        <v>52</v>
      </c>
      <c r="M1" s="327"/>
      <c r="N1" s="327" t="s">
        <v>55</v>
      </c>
      <c r="O1" s="327" t="s">
        <v>56</v>
      </c>
      <c r="P1" s="327"/>
      <c r="Q1" s="327" t="s">
        <v>59</v>
      </c>
      <c r="R1" s="327" t="s">
        <v>60</v>
      </c>
      <c r="S1" s="327" t="s">
        <v>61</v>
      </c>
      <c r="T1" s="327" t="s">
        <v>62</v>
      </c>
      <c r="W1" s="32" t="s">
        <v>63</v>
      </c>
      <c r="X1" s="32">
        <v>1</v>
      </c>
      <c r="Y1" s="32" t="s">
        <v>64</v>
      </c>
      <c r="Z1" s="32">
        <v>1</v>
      </c>
      <c r="AA1" s="32" t="s">
        <v>69</v>
      </c>
      <c r="AB1" s="32">
        <v>1</v>
      </c>
      <c r="AC1" s="32" t="s">
        <v>72</v>
      </c>
    </row>
    <row r="2" spans="1:30" ht="30" customHeight="1">
      <c r="A2" s="327"/>
      <c r="B2" s="327"/>
      <c r="C2" s="327"/>
      <c r="D2" s="327"/>
      <c r="E2" s="92" t="s">
        <v>48</v>
      </c>
      <c r="F2" s="92" t="s">
        <v>49</v>
      </c>
      <c r="G2" s="92" t="s">
        <v>50</v>
      </c>
      <c r="H2" s="92" t="s">
        <v>51</v>
      </c>
      <c r="I2" s="92" t="s">
        <v>99</v>
      </c>
      <c r="J2" s="92" t="s">
        <v>96</v>
      </c>
      <c r="K2" s="92" t="s">
        <v>97</v>
      </c>
      <c r="L2" s="92" t="s">
        <v>53</v>
      </c>
      <c r="M2" s="92" t="s">
        <v>54</v>
      </c>
      <c r="N2" s="327"/>
      <c r="O2" s="92" t="s">
        <v>57</v>
      </c>
      <c r="P2" s="92" t="s">
        <v>58</v>
      </c>
      <c r="Q2" s="327"/>
      <c r="R2" s="327"/>
      <c r="S2" s="327"/>
      <c r="T2" s="327"/>
      <c r="W2" s="32" t="s">
        <v>66</v>
      </c>
      <c r="X2" s="32">
        <v>2</v>
      </c>
      <c r="Y2" s="32" t="s">
        <v>65</v>
      </c>
      <c r="Z2" s="32">
        <v>2</v>
      </c>
      <c r="AA2" s="32" t="s">
        <v>70</v>
      </c>
      <c r="AB2" s="32">
        <v>2</v>
      </c>
      <c r="AC2" s="32" t="s">
        <v>73</v>
      </c>
    </row>
    <row r="3" spans="1:30" ht="20.100000000000001" customHeight="1">
      <c r="A3" s="67">
        <f>IF(LEN(B3)&gt;=3,1,0)</f>
        <v>0</v>
      </c>
      <c r="B3" s="68">
        <f>SCHOOL!E7</f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 t="s">
        <v>63</v>
      </c>
      <c r="M3" s="102" t="s">
        <v>64</v>
      </c>
      <c r="N3" s="102" t="s">
        <v>70</v>
      </c>
      <c r="O3" s="103" t="s">
        <v>72</v>
      </c>
      <c r="P3" s="103" t="s">
        <v>73</v>
      </c>
      <c r="Q3" s="103" t="s">
        <v>73</v>
      </c>
      <c r="R3" s="103" t="s">
        <v>72</v>
      </c>
      <c r="S3" s="103" t="s">
        <v>72</v>
      </c>
      <c r="T3" s="103" t="s">
        <v>72</v>
      </c>
      <c r="U3" s="32">
        <f>IF(A3&gt;=1,(IF(LEN(L3)&gt;=3,(IF(LEN(M3)&gt;=2,(VLOOKUP(L3,$W$1:$X$4,2,0)*10)+(VLOOKUP(M3,$Y$1:$Z$2,2,0)),0)),0)),0)</f>
        <v>0</v>
      </c>
      <c r="V3" s="32">
        <f>IF(A3&gt;=1,(IF(LEN(N3)&gt;=3,VLOOKUP(N3,$AA$1:$AB$3,2,0),0)),0)</f>
        <v>0</v>
      </c>
      <c r="W3" s="32" t="s">
        <v>68</v>
      </c>
      <c r="X3" s="32">
        <v>3</v>
      </c>
      <c r="AA3" s="32" t="s">
        <v>71</v>
      </c>
      <c r="AB3" s="32">
        <v>3</v>
      </c>
      <c r="AD3" s="32">
        <f>COUNTA(B3:T3)</f>
        <v>10</v>
      </c>
    </row>
    <row r="4" spans="1:30" ht="20.100000000000001" customHeight="1">
      <c r="A4" s="67">
        <f>IF(LEN(B4)&gt;=3,A3+1,0)</f>
        <v>0</v>
      </c>
      <c r="B4" s="68">
        <f>SCHOOL!E8</f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103"/>
      <c r="Q4" s="103"/>
      <c r="R4" s="103"/>
      <c r="S4" s="103"/>
      <c r="T4" s="103"/>
      <c r="U4" s="32">
        <f t="shared" ref="U4:U22" si="0">IF(A4&gt;=1,(IF(LEN(L4)&gt;=3,(IF(LEN(M4)&gt;=2,(VLOOKUP(L4,$W$1:$X$4,2,0)*10)+(VLOOKUP(M4,$Y$1:$Z$2,2,0)),0)),0)),0)</f>
        <v>0</v>
      </c>
      <c r="V4" s="32">
        <f t="shared" ref="V4:V22" si="1">IF(A4&gt;=1,(IF(LEN(N4)&gt;=3,VLOOKUP(N4,$AA$1:$AB$3,2,0),0)),0)</f>
        <v>0</v>
      </c>
      <c r="W4" s="32" t="s">
        <v>67</v>
      </c>
      <c r="X4" s="32">
        <v>4</v>
      </c>
      <c r="AD4" s="32">
        <f t="shared" ref="AD4:AD22" si="2">COUNTA(B4:T4)</f>
        <v>1</v>
      </c>
    </row>
    <row r="5" spans="1:30" ht="20.100000000000001" customHeight="1">
      <c r="A5" s="67">
        <f t="shared" ref="A5:A22" si="3">IF(LEN(B5)&gt;=3,A4+1,0)</f>
        <v>0</v>
      </c>
      <c r="B5" s="68">
        <f>SCHOOL!E9</f>
        <v>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03"/>
      <c r="Q5" s="103"/>
      <c r="R5" s="103"/>
      <c r="S5" s="103"/>
      <c r="T5" s="103"/>
      <c r="U5" s="32">
        <f t="shared" si="0"/>
        <v>0</v>
      </c>
      <c r="V5" s="32">
        <f t="shared" si="1"/>
        <v>0</v>
      </c>
      <c r="AD5" s="32">
        <f t="shared" si="2"/>
        <v>1</v>
      </c>
    </row>
    <row r="6" spans="1:30" ht="20.100000000000001" customHeight="1">
      <c r="A6" s="67">
        <f t="shared" si="3"/>
        <v>0</v>
      </c>
      <c r="B6" s="68">
        <f>SCHOOL!E10</f>
        <v>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P6" s="103"/>
      <c r="Q6" s="103"/>
      <c r="R6" s="103"/>
      <c r="S6" s="103"/>
      <c r="T6" s="103"/>
      <c r="U6" s="32">
        <f t="shared" si="0"/>
        <v>0</v>
      </c>
      <c r="V6" s="32">
        <f t="shared" si="1"/>
        <v>0</v>
      </c>
      <c r="AD6" s="32">
        <f t="shared" si="2"/>
        <v>1</v>
      </c>
    </row>
    <row r="7" spans="1:30" ht="20.100000000000001" customHeight="1">
      <c r="A7" s="67">
        <f t="shared" si="3"/>
        <v>0</v>
      </c>
      <c r="B7" s="68">
        <f>SCHOOL!E11</f>
        <v>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3"/>
      <c r="Q7" s="103"/>
      <c r="R7" s="103"/>
      <c r="S7" s="103"/>
      <c r="T7" s="103"/>
      <c r="U7" s="32">
        <f t="shared" si="0"/>
        <v>0</v>
      </c>
      <c r="V7" s="32">
        <f t="shared" si="1"/>
        <v>0</v>
      </c>
      <c r="AD7" s="32">
        <f t="shared" si="2"/>
        <v>1</v>
      </c>
    </row>
    <row r="8" spans="1:30" ht="20.100000000000001" customHeight="1">
      <c r="A8" s="67">
        <f t="shared" si="3"/>
        <v>0</v>
      </c>
      <c r="B8" s="68">
        <f>SCHOOL!E12</f>
        <v>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3"/>
      <c r="Q8" s="103"/>
      <c r="R8" s="103"/>
      <c r="S8" s="103"/>
      <c r="T8" s="103"/>
      <c r="U8" s="32">
        <f t="shared" si="0"/>
        <v>0</v>
      </c>
      <c r="V8" s="32">
        <f t="shared" si="1"/>
        <v>0</v>
      </c>
      <c r="AD8" s="32">
        <f t="shared" si="2"/>
        <v>1</v>
      </c>
    </row>
    <row r="9" spans="1:30" ht="20.100000000000001" customHeight="1">
      <c r="A9" s="67">
        <f t="shared" si="3"/>
        <v>0</v>
      </c>
      <c r="B9" s="68">
        <f>SCHOOL!E13</f>
        <v>0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  <c r="P9" s="103"/>
      <c r="Q9" s="103"/>
      <c r="R9" s="103"/>
      <c r="S9" s="103"/>
      <c r="T9" s="103"/>
      <c r="U9" s="32">
        <f t="shared" si="0"/>
        <v>0</v>
      </c>
      <c r="V9" s="32">
        <f t="shared" si="1"/>
        <v>0</v>
      </c>
      <c r="AD9" s="32">
        <f t="shared" si="2"/>
        <v>1</v>
      </c>
    </row>
    <row r="10" spans="1:30" ht="20.100000000000001" customHeight="1">
      <c r="A10" s="67">
        <f t="shared" si="3"/>
        <v>0</v>
      </c>
      <c r="B10" s="68">
        <f>SCHOOL!E14</f>
        <v>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P10" s="103"/>
      <c r="Q10" s="103"/>
      <c r="R10" s="103"/>
      <c r="S10" s="103"/>
      <c r="T10" s="103"/>
      <c r="U10" s="32">
        <f t="shared" si="0"/>
        <v>0</v>
      </c>
      <c r="V10" s="32">
        <f t="shared" si="1"/>
        <v>0</v>
      </c>
      <c r="AD10" s="32">
        <f t="shared" si="2"/>
        <v>1</v>
      </c>
    </row>
    <row r="11" spans="1:30" ht="20.100000000000001" customHeight="1">
      <c r="A11" s="67">
        <f t="shared" si="3"/>
        <v>0</v>
      </c>
      <c r="B11" s="68">
        <f>SCHOOL!E15</f>
        <v>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103"/>
      <c r="Q11" s="103"/>
      <c r="R11" s="103"/>
      <c r="S11" s="103"/>
      <c r="T11" s="103"/>
      <c r="U11" s="32">
        <f t="shared" si="0"/>
        <v>0</v>
      </c>
      <c r="V11" s="32">
        <f t="shared" si="1"/>
        <v>0</v>
      </c>
      <c r="AD11" s="32">
        <f t="shared" si="2"/>
        <v>1</v>
      </c>
    </row>
    <row r="12" spans="1:30" ht="20.100000000000001" customHeight="1">
      <c r="A12" s="67">
        <f t="shared" si="3"/>
        <v>0</v>
      </c>
      <c r="B12" s="68">
        <f>SCHOOL!E16</f>
        <v>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3"/>
      <c r="Q12" s="103"/>
      <c r="R12" s="103"/>
      <c r="S12" s="103"/>
      <c r="T12" s="103"/>
      <c r="U12" s="32">
        <f t="shared" si="0"/>
        <v>0</v>
      </c>
      <c r="V12" s="32">
        <f t="shared" si="1"/>
        <v>0</v>
      </c>
      <c r="AD12" s="32">
        <f t="shared" si="2"/>
        <v>1</v>
      </c>
    </row>
    <row r="13" spans="1:30" ht="20.100000000000001" customHeight="1">
      <c r="A13" s="67">
        <f t="shared" si="3"/>
        <v>0</v>
      </c>
      <c r="B13" s="68">
        <f>SCHOOL!E17</f>
        <v>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  <c r="P13" s="103"/>
      <c r="Q13" s="103"/>
      <c r="R13" s="103"/>
      <c r="S13" s="103"/>
      <c r="T13" s="103"/>
      <c r="U13" s="32">
        <f t="shared" si="0"/>
        <v>0</v>
      </c>
      <c r="V13" s="32">
        <f t="shared" si="1"/>
        <v>0</v>
      </c>
      <c r="AD13" s="32">
        <f t="shared" si="2"/>
        <v>1</v>
      </c>
    </row>
    <row r="14" spans="1:30" ht="20.100000000000001" customHeight="1">
      <c r="A14" s="67">
        <f t="shared" si="3"/>
        <v>0</v>
      </c>
      <c r="B14" s="68">
        <f>SCHOOL!E18</f>
        <v>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3"/>
      <c r="Q14" s="103"/>
      <c r="R14" s="103"/>
      <c r="S14" s="103"/>
      <c r="T14" s="103"/>
      <c r="U14" s="32">
        <f t="shared" si="0"/>
        <v>0</v>
      </c>
      <c r="V14" s="32">
        <f t="shared" si="1"/>
        <v>0</v>
      </c>
      <c r="AD14" s="32">
        <f t="shared" si="2"/>
        <v>1</v>
      </c>
    </row>
    <row r="15" spans="1:30" ht="20.100000000000001" customHeight="1">
      <c r="A15" s="67">
        <f t="shared" si="3"/>
        <v>0</v>
      </c>
      <c r="B15" s="68">
        <f>SCHOOL!E19</f>
        <v>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  <c r="P15" s="103"/>
      <c r="Q15" s="103"/>
      <c r="R15" s="103"/>
      <c r="S15" s="103"/>
      <c r="T15" s="103"/>
      <c r="U15" s="32">
        <f t="shared" si="0"/>
        <v>0</v>
      </c>
      <c r="V15" s="32">
        <f t="shared" si="1"/>
        <v>0</v>
      </c>
      <c r="AD15" s="32">
        <f t="shared" si="2"/>
        <v>1</v>
      </c>
    </row>
    <row r="16" spans="1:30" ht="20.100000000000001" customHeight="1">
      <c r="A16" s="67">
        <f t="shared" si="3"/>
        <v>0</v>
      </c>
      <c r="B16" s="68">
        <f>SCHOOL!E20</f>
        <v>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103"/>
      <c r="Q16" s="103"/>
      <c r="R16" s="103"/>
      <c r="S16" s="103"/>
      <c r="T16" s="103"/>
      <c r="U16" s="32">
        <f t="shared" si="0"/>
        <v>0</v>
      </c>
      <c r="V16" s="32">
        <f t="shared" si="1"/>
        <v>0</v>
      </c>
      <c r="AD16" s="32">
        <f t="shared" si="2"/>
        <v>1</v>
      </c>
    </row>
    <row r="17" spans="1:30" ht="20.100000000000001" customHeight="1">
      <c r="A17" s="67">
        <f t="shared" si="3"/>
        <v>0</v>
      </c>
      <c r="B17" s="68">
        <f>SCHOOL!E21</f>
        <v>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103"/>
      <c r="Q17" s="103"/>
      <c r="R17" s="103"/>
      <c r="S17" s="103"/>
      <c r="T17" s="103"/>
      <c r="U17" s="32">
        <f t="shared" si="0"/>
        <v>0</v>
      </c>
      <c r="V17" s="32">
        <f t="shared" si="1"/>
        <v>0</v>
      </c>
      <c r="AD17" s="32">
        <f t="shared" si="2"/>
        <v>1</v>
      </c>
    </row>
    <row r="18" spans="1:30" ht="20.100000000000001" customHeight="1">
      <c r="A18" s="67">
        <f t="shared" si="3"/>
        <v>0</v>
      </c>
      <c r="B18" s="68">
        <f>SCHOOL!E22</f>
        <v>0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03"/>
      <c r="Q18" s="103"/>
      <c r="R18" s="103"/>
      <c r="S18" s="103"/>
      <c r="T18" s="103"/>
      <c r="U18" s="32">
        <f t="shared" si="0"/>
        <v>0</v>
      </c>
      <c r="V18" s="32">
        <f t="shared" si="1"/>
        <v>0</v>
      </c>
      <c r="AD18" s="32">
        <f t="shared" si="2"/>
        <v>1</v>
      </c>
    </row>
    <row r="19" spans="1:30" ht="20.100000000000001" customHeight="1">
      <c r="A19" s="67">
        <f t="shared" si="3"/>
        <v>0</v>
      </c>
      <c r="B19" s="68">
        <f>SCHOOL!E23</f>
        <v>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3"/>
      <c r="P19" s="103"/>
      <c r="Q19" s="103"/>
      <c r="R19" s="103"/>
      <c r="S19" s="103"/>
      <c r="T19" s="103"/>
      <c r="U19" s="32">
        <f t="shared" si="0"/>
        <v>0</v>
      </c>
      <c r="V19" s="32">
        <f t="shared" si="1"/>
        <v>0</v>
      </c>
      <c r="AD19" s="32">
        <f t="shared" si="2"/>
        <v>1</v>
      </c>
    </row>
    <row r="20" spans="1:30" ht="20.100000000000001" customHeight="1">
      <c r="A20" s="67">
        <f t="shared" si="3"/>
        <v>0</v>
      </c>
      <c r="B20" s="68">
        <f>SCHOOL!E24</f>
        <v>0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3"/>
      <c r="P20" s="103"/>
      <c r="Q20" s="103"/>
      <c r="R20" s="103"/>
      <c r="S20" s="103"/>
      <c r="T20" s="103"/>
      <c r="U20" s="32">
        <f t="shared" si="0"/>
        <v>0</v>
      </c>
      <c r="V20" s="32">
        <f t="shared" si="1"/>
        <v>0</v>
      </c>
      <c r="AD20" s="32">
        <f t="shared" si="2"/>
        <v>1</v>
      </c>
    </row>
    <row r="21" spans="1:30" ht="20.100000000000001" customHeight="1">
      <c r="A21" s="67">
        <f t="shared" si="3"/>
        <v>0</v>
      </c>
      <c r="B21" s="68">
        <f>SCHOOL!E25</f>
        <v>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3"/>
      <c r="P21" s="103"/>
      <c r="Q21" s="103"/>
      <c r="R21" s="103"/>
      <c r="S21" s="103"/>
      <c r="T21" s="103"/>
      <c r="U21" s="32">
        <f t="shared" si="0"/>
        <v>0</v>
      </c>
      <c r="V21" s="32">
        <f t="shared" si="1"/>
        <v>0</v>
      </c>
      <c r="AD21" s="32">
        <f t="shared" si="2"/>
        <v>1</v>
      </c>
    </row>
    <row r="22" spans="1:30" ht="20.100000000000001" customHeight="1">
      <c r="A22" s="67">
        <f t="shared" si="3"/>
        <v>0</v>
      </c>
      <c r="B22" s="68">
        <f>SCHOOL!E26</f>
        <v>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103"/>
      <c r="Q22" s="103"/>
      <c r="R22" s="103"/>
      <c r="S22" s="103"/>
      <c r="T22" s="103"/>
      <c r="U22" s="32">
        <f t="shared" si="0"/>
        <v>0</v>
      </c>
      <c r="V22" s="32">
        <f t="shared" si="1"/>
        <v>0</v>
      </c>
      <c r="AD22" s="32">
        <f t="shared" si="2"/>
        <v>1</v>
      </c>
    </row>
    <row r="23" spans="1:30" ht="20.100000000000001" customHeight="1"/>
    <row r="24" spans="1:30" ht="20.100000000000001" customHeight="1"/>
    <row r="25" spans="1:30" ht="20.100000000000001" customHeight="1"/>
    <row r="26" spans="1:30" ht="20.100000000000001" customHeight="1"/>
    <row r="27" spans="1:30" ht="20.100000000000001" customHeight="1"/>
  </sheetData>
  <sheetProtection password="F11C" sheet="1" objects="1" scenarios="1"/>
  <sortState ref="A4:C13">
    <sortCondition ref="A4:A13"/>
  </sortState>
  <mergeCells count="13">
    <mergeCell ref="T1:T2"/>
    <mergeCell ref="L1:M1"/>
    <mergeCell ref="N1:N2"/>
    <mergeCell ref="O1:P1"/>
    <mergeCell ref="Q1:Q2"/>
    <mergeCell ref="R1:R2"/>
    <mergeCell ref="S1:S2"/>
    <mergeCell ref="I1:K1"/>
    <mergeCell ref="E1:H1"/>
    <mergeCell ref="A1:A2"/>
    <mergeCell ref="B1:B2"/>
    <mergeCell ref="C1:C2"/>
    <mergeCell ref="D1:D2"/>
  </mergeCells>
  <conditionalFormatting sqref="A3:T22">
    <cfRule type="expression" dxfId="138" priority="1">
      <formula>$A3=0</formula>
    </cfRule>
  </conditionalFormatting>
  <dataValidations count="4">
    <dataValidation type="list" allowBlank="1" showInputMessage="1" showErrorMessage="1" sqref="L3:L12">
      <formula1>$W$1:$W$4</formula1>
    </dataValidation>
    <dataValidation type="list" allowBlank="1" showInputMessage="1" showErrorMessage="1" sqref="M3:M12">
      <formula1>$Y$1:$Y$2</formula1>
    </dataValidation>
    <dataValidation type="list" allowBlank="1" showInputMessage="1" showErrorMessage="1" sqref="N3:N12">
      <formula1>$AA$1:$AA$3</formula1>
    </dataValidation>
    <dataValidation type="list" allowBlank="1" showInputMessage="1" showErrorMessage="1" sqref="O3:T12">
      <formula1>$AC$1:$AC$2</formula1>
    </dataValidation>
  </dataValidations>
  <pageMargins left="0" right="0" top="0" bottom="0" header="0" footer="0"/>
  <pageSetup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26"/>
  <sheetViews>
    <sheetView view="pageBreakPreview" topLeftCell="F4" zoomScaleNormal="100" zoomScaleSheetLayoutView="100" workbookViewId="0">
      <selection activeCell="G8" sqref="G8"/>
    </sheetView>
  </sheetViews>
  <sheetFormatPr defaultRowHeight="15"/>
  <cols>
    <col min="1" max="5" width="0" style="32" hidden="1" customWidth="1"/>
    <col min="6" max="6" width="4.7109375" style="32" customWidth="1"/>
    <col min="7" max="7" width="61" style="32" customWidth="1"/>
    <col min="8" max="17" width="5.7109375" style="32" customWidth="1"/>
    <col min="18" max="44" width="4.7109375" style="32" customWidth="1"/>
    <col min="45" max="16384" width="9.140625" style="32"/>
  </cols>
  <sheetData>
    <row r="1" spans="2:18" hidden="1">
      <c r="B1" s="32" t="s">
        <v>228</v>
      </c>
      <c r="C1" s="32">
        <v>1</v>
      </c>
      <c r="D1" s="32">
        <f>IF(LEN(P4)&gt;=2,VLOOKUP(P4,B1:C2,2,0),0)</f>
        <v>2</v>
      </c>
    </row>
    <row r="2" spans="2:18" hidden="1">
      <c r="B2" s="32" t="s">
        <v>229</v>
      </c>
      <c r="C2" s="32">
        <v>2</v>
      </c>
    </row>
    <row r="3" spans="2:18" ht="15.75" hidden="1" thickBot="1"/>
    <row r="4" spans="2:18" ht="18.75">
      <c r="F4" s="330" t="s">
        <v>227</v>
      </c>
      <c r="G4" s="331"/>
      <c r="H4" s="331"/>
      <c r="I4" s="331"/>
      <c r="J4" s="331"/>
      <c r="K4" s="331"/>
      <c r="L4" s="331"/>
      <c r="M4" s="331"/>
      <c r="N4" s="331"/>
      <c r="O4" s="331"/>
      <c r="P4" s="332" t="s">
        <v>229</v>
      </c>
      <c r="Q4" s="333"/>
    </row>
    <row r="5" spans="2:18" ht="18.75">
      <c r="F5" s="337" t="s">
        <v>74</v>
      </c>
      <c r="G5" s="335" t="s">
        <v>40</v>
      </c>
      <c r="H5" s="339" t="s">
        <v>222</v>
      </c>
      <c r="I5" s="341" t="s">
        <v>223</v>
      </c>
      <c r="J5" s="343" t="s">
        <v>226</v>
      </c>
      <c r="K5" s="343"/>
      <c r="L5" s="334" t="s">
        <v>20</v>
      </c>
      <c r="M5" s="334"/>
      <c r="N5" s="334"/>
      <c r="O5" s="328" t="s">
        <v>225</v>
      </c>
      <c r="P5" s="328"/>
      <c r="Q5" s="329"/>
      <c r="R5" s="105"/>
    </row>
    <row r="6" spans="2:18" ht="55.5" customHeight="1">
      <c r="F6" s="338"/>
      <c r="G6" s="336"/>
      <c r="H6" s="340"/>
      <c r="I6" s="342"/>
      <c r="J6" s="106" t="s">
        <v>224</v>
      </c>
      <c r="K6" s="106" t="s">
        <v>102</v>
      </c>
      <c r="L6" s="107" t="s">
        <v>7</v>
      </c>
      <c r="M6" s="107" t="s">
        <v>8</v>
      </c>
      <c r="N6" s="107" t="s">
        <v>9</v>
      </c>
      <c r="O6" s="108" t="s">
        <v>85</v>
      </c>
      <c r="P6" s="108" t="s">
        <v>84</v>
      </c>
      <c r="Q6" s="109" t="s">
        <v>78</v>
      </c>
      <c r="R6" s="110"/>
    </row>
    <row r="7" spans="2:18" ht="24.95" customHeight="1">
      <c r="E7" s="32">
        <f>IF(F7&gt;=1,MOD(F7,2),0)</f>
        <v>0</v>
      </c>
      <c r="F7" s="111">
        <f>SCHOOL!D7</f>
        <v>0</v>
      </c>
      <c r="G7" s="112">
        <f>SCHOOL!E7</f>
        <v>0</v>
      </c>
      <c r="H7" s="113">
        <f>IF(F7&gt;=1,(IF(SCHOOL!I7&gt;=4,(IF(PROFLE!AD3&gt;=19,1,IF(PROFLE!AD3&gt;=15,2,IF(PROFLE!AD3&gt;=10,3,0)))),0)),0)</f>
        <v>0</v>
      </c>
      <c r="I7" s="113">
        <f>IF(F7&gt;=1,(IF(COOK!BK8&gt;=1,(IF(COUNTIF(SCHOOL!V7:AG7,"2")&gt;=1,2,1)),3)),0)</f>
        <v>0</v>
      </c>
      <c r="J7" s="113">
        <f>IF($F7&gt;=1,(IF(MDM!GU9&gt;MDM!GX9,1,IF(MDM!GU9&gt;MDM!GW9,2,IF(MDM!GU9&gt;=0,3,0)))),0)</f>
        <v>0</v>
      </c>
      <c r="K7" s="113">
        <f>IF($F7&gt;=1,(IF(MDM!GV9&gt;MDM!GZ9,1,IF(MDM!GV9&gt;MDM!GY9,2,IF(MDM!GV9&gt;=0,3,0)))),0)</f>
        <v>0</v>
      </c>
      <c r="L7" s="113">
        <f>IF($D$1=1,(IF($F7&gt;=1,(IF(DAL!KO9&gt;DAL!KU9,1,IF(DAL!KO9&gt;DAL!KR9,2,IF(DAL!KO9&gt;=0,3,0)))),0)),0)</f>
        <v>0</v>
      </c>
      <c r="M7" s="113">
        <f>IF($D$1=1,(IF($F7&gt;=1,(IF(DAL!KP9&gt;DAL!KV9,1,IF(DAL!KP9&gt;DAL!KS9,2,IF(DAL!KP9&gt;=0,3,0)))),0)),0)</f>
        <v>0</v>
      </c>
      <c r="N7" s="113">
        <f>IF($D$1=1,(IF($F7&gt;=1,(IF(DAL!KQ9&gt;DAL!KW9,1,IF(DAL!KQ9&gt;DAL!KT9,2,IF(DAL!KQ9&gt;=0,3,0)))),0)),0)</f>
        <v>0</v>
      </c>
      <c r="O7" s="114">
        <f>IF($F7&gt;1,(IF(PAYMENT!EL15&gt;=PAYMENT!ER15,3,IF(PAYMENT!EL15&gt;=PAYMENT!EO15,2,IF(PAYMENT!EL15&gt;=0,1,0)))),0)</f>
        <v>0</v>
      </c>
      <c r="P7" s="114">
        <f>IF($F7&gt;1,(IF(PAYMENT!EM15&gt;=PAYMENT!ES15,3,IF(PAYMENT!EM15&gt;=PAYMENT!EP15,2,IF(PAYMENT!EM15&gt;=0,1,0)))),0)</f>
        <v>0</v>
      </c>
      <c r="Q7" s="114">
        <f>IF($F7&gt;1,(IF(PAYMENT!EN15&gt;=PAYMENT!ET15,3,IF(PAYMENT!EN15&gt;=PAYMENT!EQ15,2,IF(PAYMENT!EN15&gt;=0,1,0)))),0)</f>
        <v>0</v>
      </c>
    </row>
    <row r="8" spans="2:18" ht="24.95" customHeight="1">
      <c r="E8" s="32">
        <f t="shared" ref="E8:E26" si="0">IF(F8&gt;=1,MOD(F8,2),0)</f>
        <v>0</v>
      </c>
      <c r="F8" s="111">
        <f>SCHOOL!D8</f>
        <v>0</v>
      </c>
      <c r="G8" s="112">
        <f>SCHOOL!E8</f>
        <v>0</v>
      </c>
      <c r="H8" s="113">
        <f>IF(F8&gt;=1,(IF(SCHOOL!I8&gt;=4,(IF(PROFLE!AD4&gt;=19,1,IF(PROFLE!AD4&gt;=15,2,IF(PROFLE!AD4&gt;=10,3,0)))),0)),0)</f>
        <v>0</v>
      </c>
      <c r="I8" s="113">
        <f>IF(F8&gt;=1,(IF(COOK!BK9&gt;=1,(IF(COUNTIF(SCHOOL!V8:AG8,"2")&gt;=1,2,1)),3)),0)</f>
        <v>0</v>
      </c>
      <c r="J8" s="113">
        <f>IF($F8&gt;=1,(IF(MDM!GU10&gt;MDM!GX10,1,IF(MDM!GU10&gt;MDM!GW10,2,IF(MDM!GU10&gt;=0,3,0)))),0)</f>
        <v>0</v>
      </c>
      <c r="K8" s="113">
        <f>IF($F8&gt;=1,(IF(MDM!GV10&gt;MDM!GZ10,1,IF(MDM!GV10&gt;MDM!GY10,2,IF(MDM!GV10&gt;=0,3,0)))),0)</f>
        <v>0</v>
      </c>
      <c r="L8" s="113">
        <f>IF($D$1=1,(IF($F8&gt;=1,(IF(DAL!KO10&gt;DAL!KU10,1,IF(DAL!KO10&gt;DAL!KR10,2,IF(DAL!KO10&gt;=0,3,0)))),0)),0)</f>
        <v>0</v>
      </c>
      <c r="M8" s="113">
        <f>IF($D$1=1,(IF($F8&gt;=1,(IF(DAL!KP10&gt;DAL!KV10,1,IF(DAL!KP10&gt;DAL!KS10,2,IF(DAL!KP10&gt;=0,3,0)))),0)),0)</f>
        <v>0</v>
      </c>
      <c r="N8" s="113">
        <f>IF($D$1=1,(IF($F8&gt;=1,(IF(DAL!KQ10&gt;DAL!KW10,1,IF(DAL!KQ10&gt;DAL!KT10,2,IF(DAL!KQ10&gt;=0,3,0)))),0)),0)</f>
        <v>0</v>
      </c>
      <c r="O8" s="114">
        <f>IF($F8&gt;1,(IF(PAYMENT!EL16&gt;=PAYMENT!ER16,3,IF(PAYMENT!EL16&gt;=PAYMENT!EO16,2,IF(PAYMENT!EL16&gt;=0,1,0)))),0)</f>
        <v>0</v>
      </c>
      <c r="P8" s="114">
        <f>IF($F8&gt;1,(IF(PAYMENT!EM16&gt;=PAYMENT!ES16,3,IF(PAYMENT!EM16&gt;=PAYMENT!EP16,2,IF(PAYMENT!EM16&gt;=0,1,0)))),0)</f>
        <v>0</v>
      </c>
      <c r="Q8" s="114">
        <f>IF($F8&gt;1,(IF(PAYMENT!EN16&gt;=PAYMENT!ET16,3,IF(PAYMENT!EN16&gt;=PAYMENT!EQ16,2,IF(PAYMENT!EN16&gt;=0,1,0)))),0)</f>
        <v>0</v>
      </c>
    </row>
    <row r="9" spans="2:18" ht="24.95" customHeight="1">
      <c r="E9" s="32">
        <f t="shared" si="0"/>
        <v>0</v>
      </c>
      <c r="F9" s="111">
        <f>SCHOOL!D9</f>
        <v>0</v>
      </c>
      <c r="G9" s="112">
        <f>SCHOOL!E9</f>
        <v>0</v>
      </c>
      <c r="H9" s="113">
        <f>IF(F9&gt;=1,(IF(SCHOOL!I9&gt;=4,(IF(PROFLE!AD5&gt;=19,1,IF(PROFLE!AD5&gt;=15,2,IF(PROFLE!AD5&gt;=10,3,0)))),0)),0)</f>
        <v>0</v>
      </c>
      <c r="I9" s="113">
        <f>IF(F9&gt;=1,(IF(COOK!BK10&gt;=1,(IF(COUNTIF(SCHOOL!V9:AG9,"2")&gt;=1,2,1)),3)),0)</f>
        <v>0</v>
      </c>
      <c r="J9" s="113">
        <f>IF($F9&gt;=1,(IF(MDM!GU11&gt;MDM!GX11,1,IF(MDM!GU11&gt;MDM!GW11,2,IF(MDM!GU11&gt;=0,3,0)))),0)</f>
        <v>0</v>
      </c>
      <c r="K9" s="113">
        <f>IF($F9&gt;=1,(IF(MDM!GV11&gt;MDM!GZ11,1,IF(MDM!GV11&gt;MDM!GY11,2,IF(MDM!GV11&gt;=0,3,0)))),0)</f>
        <v>0</v>
      </c>
      <c r="L9" s="113">
        <f>IF($D$1=1,(IF($F9&gt;=1,(IF(DAL!KO11&gt;DAL!KU11,1,IF(DAL!KO11&gt;DAL!KR11,2,IF(DAL!KO11&gt;=0,3,0)))),0)),0)</f>
        <v>0</v>
      </c>
      <c r="M9" s="113">
        <f>IF($D$1=1,(IF($F9&gt;=1,(IF(DAL!KP11&gt;DAL!KV11,1,IF(DAL!KP11&gt;DAL!KS11,2,IF(DAL!KP11&gt;=0,3,0)))),0)),0)</f>
        <v>0</v>
      </c>
      <c r="N9" s="113">
        <f>IF($D$1=1,(IF($F9&gt;=1,(IF(DAL!KQ11&gt;DAL!KW11,1,IF(DAL!KQ11&gt;DAL!KT11,2,IF(DAL!KQ11&gt;=0,3,0)))),0)),0)</f>
        <v>0</v>
      </c>
      <c r="O9" s="114">
        <f>IF($F9&gt;1,(IF(PAYMENT!EL17&gt;=PAYMENT!ER17,3,IF(PAYMENT!EL17&gt;=PAYMENT!EO17,2,IF(PAYMENT!EL17&gt;=0,1,0)))),0)</f>
        <v>0</v>
      </c>
      <c r="P9" s="114">
        <f>IF($F9&gt;1,(IF(PAYMENT!EM17&gt;=PAYMENT!ES17,3,IF(PAYMENT!EM17&gt;=PAYMENT!EP17,2,IF(PAYMENT!EM17&gt;=0,1,0)))),0)</f>
        <v>0</v>
      </c>
      <c r="Q9" s="114">
        <f>IF($F9&gt;1,(IF(PAYMENT!EN17&gt;=PAYMENT!ET17,3,IF(PAYMENT!EN17&gt;=PAYMENT!EQ17,2,IF(PAYMENT!EN17&gt;=0,1,0)))),0)</f>
        <v>0</v>
      </c>
    </row>
    <row r="10" spans="2:18" ht="24.95" customHeight="1">
      <c r="E10" s="32">
        <f t="shared" si="0"/>
        <v>0</v>
      </c>
      <c r="F10" s="111">
        <f>SCHOOL!D10</f>
        <v>0</v>
      </c>
      <c r="G10" s="112">
        <f>SCHOOL!E10</f>
        <v>0</v>
      </c>
      <c r="H10" s="113">
        <f>IF(F10&gt;=1,(IF(SCHOOL!I10&gt;=4,(IF(PROFLE!AD6&gt;=19,1,IF(PROFLE!AD6&gt;=15,2,IF(PROFLE!AD6&gt;=10,3,0)))),0)),0)</f>
        <v>0</v>
      </c>
      <c r="I10" s="113">
        <f>IF(F10&gt;=1,(IF(COOK!BK11&gt;=1,(IF(COUNTIF(SCHOOL!V10:AG10,"2")&gt;=1,2,1)),3)),0)</f>
        <v>0</v>
      </c>
      <c r="J10" s="113">
        <f>IF($F10&gt;=1,(IF(MDM!GU12&gt;MDM!GX12,1,IF(MDM!GU12&gt;MDM!GW12,2,IF(MDM!GU12&gt;=0,3,0)))),0)</f>
        <v>0</v>
      </c>
      <c r="K10" s="113">
        <f>IF($F10&gt;=1,(IF(MDM!GV12&gt;MDM!GZ12,1,IF(MDM!GV12&gt;MDM!GY12,2,IF(MDM!GV12&gt;=0,3,0)))),0)</f>
        <v>0</v>
      </c>
      <c r="L10" s="113">
        <f>IF($D$1=1,(IF($F10&gt;=1,(IF(DAL!KO12&gt;DAL!KU12,1,IF(DAL!KO12&gt;DAL!KR12,2,IF(DAL!KO12&gt;=0,3,0)))),0)),0)</f>
        <v>0</v>
      </c>
      <c r="M10" s="113">
        <f>IF($D$1=1,(IF($F10&gt;=1,(IF(DAL!KP12&gt;DAL!KV12,1,IF(DAL!KP12&gt;DAL!KS12,2,IF(DAL!KP12&gt;=0,3,0)))),0)),0)</f>
        <v>0</v>
      </c>
      <c r="N10" s="113">
        <f>IF($D$1=1,(IF($F10&gt;=1,(IF(DAL!KQ12&gt;DAL!KW12,1,IF(DAL!KQ12&gt;DAL!KT12,2,IF(DAL!KQ12&gt;=0,3,0)))),0)),0)</f>
        <v>0</v>
      </c>
      <c r="O10" s="114">
        <f>IF($F10&gt;1,(IF(PAYMENT!EL18&gt;=PAYMENT!ER18,3,IF(PAYMENT!EL18&gt;=PAYMENT!EO18,2,IF(PAYMENT!EL18&gt;=0,1,0)))),0)</f>
        <v>0</v>
      </c>
      <c r="P10" s="114">
        <f>IF($F10&gt;1,(IF(PAYMENT!EM18&gt;=PAYMENT!ES18,3,IF(PAYMENT!EM18&gt;=PAYMENT!EP18,2,IF(PAYMENT!EM18&gt;=0,1,0)))),0)</f>
        <v>0</v>
      </c>
      <c r="Q10" s="114">
        <f>IF($F10&gt;1,(IF(PAYMENT!EN18&gt;=PAYMENT!ET18,3,IF(PAYMENT!EN18&gt;=PAYMENT!EQ18,2,IF(PAYMENT!EN18&gt;=0,1,0)))),0)</f>
        <v>0</v>
      </c>
    </row>
    <row r="11" spans="2:18" ht="24.95" customHeight="1">
      <c r="E11" s="32">
        <f t="shared" si="0"/>
        <v>0</v>
      </c>
      <c r="F11" s="111">
        <f>SCHOOL!D11</f>
        <v>0</v>
      </c>
      <c r="G11" s="112">
        <f>SCHOOL!E11</f>
        <v>0</v>
      </c>
      <c r="H11" s="113">
        <f>IF(F11&gt;=1,(IF(SCHOOL!I11&gt;=4,(IF(PROFLE!AD7&gt;=19,1,IF(PROFLE!AD7&gt;=15,2,IF(PROFLE!AD7&gt;=10,3,0)))),0)),0)</f>
        <v>0</v>
      </c>
      <c r="I11" s="113">
        <f>IF(F11&gt;=1,(IF(COOK!BK12&gt;=1,(IF(COUNTIF(SCHOOL!V11:AG11,"2")&gt;=1,2,1)),3)),0)</f>
        <v>0</v>
      </c>
      <c r="J11" s="113">
        <f>IF($F11&gt;=1,(IF(MDM!GU13&gt;MDM!GX13,1,IF(MDM!GU13&gt;MDM!GW13,2,IF(MDM!GU13&gt;=0,3,0)))),0)</f>
        <v>0</v>
      </c>
      <c r="K11" s="113">
        <f>IF($F11&gt;=1,(IF(MDM!GV13&gt;MDM!GZ13,1,IF(MDM!GV13&gt;MDM!GY13,2,IF(MDM!GV13&gt;=0,3,0)))),0)</f>
        <v>0</v>
      </c>
      <c r="L11" s="113">
        <f>IF($D$1=1,(IF($F11&gt;=1,(IF(DAL!KO13&gt;DAL!KU13,1,IF(DAL!KO13&gt;DAL!KR13,2,IF(DAL!KO13&gt;=0,3,0)))),0)),0)</f>
        <v>0</v>
      </c>
      <c r="M11" s="113">
        <f>IF($D$1=1,(IF($F11&gt;=1,(IF(DAL!KP13&gt;DAL!KV13,1,IF(DAL!KP13&gt;DAL!KS13,2,IF(DAL!KP13&gt;=0,3,0)))),0)),0)</f>
        <v>0</v>
      </c>
      <c r="N11" s="113">
        <f>IF($D$1=1,(IF($F11&gt;=1,(IF(DAL!KQ13&gt;DAL!KW13,1,IF(DAL!KQ13&gt;DAL!KT13,2,IF(DAL!KQ13&gt;=0,3,0)))),0)),0)</f>
        <v>0</v>
      </c>
      <c r="O11" s="114">
        <f>IF($F11&gt;1,(IF(PAYMENT!EL19&gt;=PAYMENT!ER19,3,IF(PAYMENT!EL19&gt;=PAYMENT!EO19,2,IF(PAYMENT!EL19&gt;=0,1,0)))),0)</f>
        <v>0</v>
      </c>
      <c r="P11" s="114">
        <f>IF($F11&gt;1,(IF(PAYMENT!EM19&gt;=PAYMENT!ES19,3,IF(PAYMENT!EM19&gt;=PAYMENT!EP19,2,IF(PAYMENT!EM19&gt;=0,1,0)))),0)</f>
        <v>0</v>
      </c>
      <c r="Q11" s="114">
        <f>IF($F11&gt;1,(IF(PAYMENT!EN19&gt;=PAYMENT!ET19,3,IF(PAYMENT!EN19&gt;=PAYMENT!EQ19,2,IF(PAYMENT!EN19&gt;=0,1,0)))),0)</f>
        <v>0</v>
      </c>
    </row>
    <row r="12" spans="2:18" ht="24.95" customHeight="1">
      <c r="E12" s="32">
        <f t="shared" si="0"/>
        <v>0</v>
      </c>
      <c r="F12" s="111">
        <f>SCHOOL!D12</f>
        <v>0</v>
      </c>
      <c r="G12" s="112">
        <f>SCHOOL!E12</f>
        <v>0</v>
      </c>
      <c r="H12" s="113">
        <f>IF(F12&gt;=1,(IF(SCHOOL!I12&gt;=4,(IF(PROFLE!AD8&gt;=19,1,IF(PROFLE!AD8&gt;=15,2,IF(PROFLE!AD8&gt;=10,3,0)))),0)),0)</f>
        <v>0</v>
      </c>
      <c r="I12" s="113">
        <f>IF(F12&gt;=1,(IF(COOK!BK13&gt;=1,(IF(COUNTIF(SCHOOL!V12:AG12,"2")&gt;=1,2,1)),3)),0)</f>
        <v>0</v>
      </c>
      <c r="J12" s="113">
        <f>IF($F12&gt;=1,(IF(MDM!GU14&gt;MDM!GX14,1,IF(MDM!GU14&gt;MDM!GW14,2,IF(MDM!GU14&gt;=0,3,0)))),0)</f>
        <v>0</v>
      </c>
      <c r="K12" s="113">
        <f>IF($F12&gt;=1,(IF(MDM!GV14&gt;MDM!GZ14,1,IF(MDM!GV14&gt;MDM!GY14,2,IF(MDM!GV14&gt;=0,3,0)))),0)</f>
        <v>0</v>
      </c>
      <c r="L12" s="113">
        <f>IF($D$1=1,(IF($F12&gt;=1,(IF(DAL!KO14&gt;DAL!KU14,1,IF(DAL!KO14&gt;DAL!KR14,2,IF(DAL!KO14&gt;=0,3,0)))),0)),0)</f>
        <v>0</v>
      </c>
      <c r="M12" s="113">
        <f>IF($D$1=1,(IF($F12&gt;=1,(IF(DAL!KP14&gt;DAL!KV14,1,IF(DAL!KP14&gt;DAL!KS14,2,IF(DAL!KP14&gt;=0,3,0)))),0)),0)</f>
        <v>0</v>
      </c>
      <c r="N12" s="113">
        <f>IF($D$1=1,(IF($F12&gt;=1,(IF(DAL!KQ14&gt;DAL!KW14,1,IF(DAL!KQ14&gt;DAL!KT14,2,IF(DAL!KQ14&gt;=0,3,0)))),0)),0)</f>
        <v>0</v>
      </c>
      <c r="O12" s="114">
        <f>IF($F12&gt;1,(IF(PAYMENT!EL20&gt;=PAYMENT!ER20,3,IF(PAYMENT!EL20&gt;=PAYMENT!EO20,2,IF(PAYMENT!EL20&gt;=0,1,0)))),0)</f>
        <v>0</v>
      </c>
      <c r="P12" s="114">
        <f>IF($F12&gt;1,(IF(PAYMENT!EM20&gt;=PAYMENT!ES20,3,IF(PAYMENT!EM20&gt;=PAYMENT!EP20,2,IF(PAYMENT!EM20&gt;=0,1,0)))),0)</f>
        <v>0</v>
      </c>
      <c r="Q12" s="114">
        <f>IF($F12&gt;1,(IF(PAYMENT!EN20&gt;=PAYMENT!ET20,3,IF(PAYMENT!EN20&gt;=PAYMENT!EQ20,2,IF(PAYMENT!EN20&gt;=0,1,0)))),0)</f>
        <v>0</v>
      </c>
    </row>
    <row r="13" spans="2:18" ht="24.95" customHeight="1">
      <c r="E13" s="32">
        <f t="shared" si="0"/>
        <v>0</v>
      </c>
      <c r="F13" s="111">
        <f>SCHOOL!D13</f>
        <v>0</v>
      </c>
      <c r="G13" s="112">
        <f>SCHOOL!E13</f>
        <v>0</v>
      </c>
      <c r="H13" s="113">
        <f>IF(F13&gt;=1,(IF(SCHOOL!I13&gt;=4,(IF(PROFLE!AD9&gt;=19,1,IF(PROFLE!AD9&gt;=15,2,IF(PROFLE!AD9&gt;=10,3,0)))),0)),0)</f>
        <v>0</v>
      </c>
      <c r="I13" s="113">
        <f>IF(F13&gt;=1,(IF(COOK!BK14&gt;=1,(IF(COUNTIF(SCHOOL!V13:AG13,"2")&gt;=1,2,1)),3)),0)</f>
        <v>0</v>
      </c>
      <c r="J13" s="113">
        <f>IF($F13&gt;=1,(IF(MDM!GU15&gt;MDM!GX15,1,IF(MDM!GU15&gt;MDM!GW15,2,IF(MDM!GU15&gt;=0,3,0)))),0)</f>
        <v>0</v>
      </c>
      <c r="K13" s="113">
        <f>IF($F13&gt;=1,(IF(MDM!GV15&gt;MDM!GZ15,1,IF(MDM!GV15&gt;MDM!GY15,2,IF(MDM!GV15&gt;=0,3,0)))),0)</f>
        <v>0</v>
      </c>
      <c r="L13" s="113">
        <f>IF($D$1=1,(IF($F13&gt;=1,(IF(DAL!KO15&gt;DAL!KU15,1,IF(DAL!KO15&gt;DAL!KR15,2,IF(DAL!KO15&gt;=0,3,0)))),0)),0)</f>
        <v>0</v>
      </c>
      <c r="M13" s="113">
        <f>IF($D$1=1,(IF($F13&gt;=1,(IF(DAL!KP15&gt;DAL!KV15,1,IF(DAL!KP15&gt;DAL!KS15,2,IF(DAL!KP15&gt;=0,3,0)))),0)),0)</f>
        <v>0</v>
      </c>
      <c r="N13" s="113">
        <f>IF($D$1=1,(IF($F13&gt;=1,(IF(DAL!KQ15&gt;DAL!KW15,1,IF(DAL!KQ15&gt;DAL!KT15,2,IF(DAL!KQ15&gt;=0,3,0)))),0)),0)</f>
        <v>0</v>
      </c>
      <c r="O13" s="114">
        <f>IF($F13&gt;1,(IF(PAYMENT!EL21&gt;=PAYMENT!ER21,3,IF(PAYMENT!EL21&gt;=PAYMENT!EO21,2,IF(PAYMENT!EL21&gt;=0,1,0)))),0)</f>
        <v>0</v>
      </c>
      <c r="P13" s="114">
        <f>IF($F13&gt;1,(IF(PAYMENT!EM21&gt;=PAYMENT!ES21,3,IF(PAYMENT!EM21&gt;=PAYMENT!EP21,2,IF(PAYMENT!EM21&gt;=0,1,0)))),0)</f>
        <v>0</v>
      </c>
      <c r="Q13" s="114">
        <f>IF($F13&gt;1,(IF(PAYMENT!EN21&gt;=PAYMENT!ET21,3,IF(PAYMENT!EN21&gt;=PAYMENT!EQ21,2,IF(PAYMENT!EN21&gt;=0,1,0)))),0)</f>
        <v>0</v>
      </c>
    </row>
    <row r="14" spans="2:18" ht="24.95" customHeight="1">
      <c r="E14" s="32">
        <f t="shared" si="0"/>
        <v>0</v>
      </c>
      <c r="F14" s="111">
        <f>SCHOOL!D14</f>
        <v>0</v>
      </c>
      <c r="G14" s="112">
        <f>SCHOOL!E14</f>
        <v>0</v>
      </c>
      <c r="H14" s="113">
        <f>IF(F14&gt;=1,(IF(SCHOOL!I14&gt;=4,(IF(PROFLE!AD10&gt;=19,1,IF(PROFLE!AD10&gt;=15,2,IF(PROFLE!AD10&gt;=10,3,0)))),0)),0)</f>
        <v>0</v>
      </c>
      <c r="I14" s="113">
        <f>IF(F14&gt;=1,(IF(COOK!BK15&gt;=1,(IF(COUNTIF(SCHOOL!V14:AG14,"2")&gt;=1,2,1)),3)),0)</f>
        <v>0</v>
      </c>
      <c r="J14" s="113">
        <f>IF($F14&gt;=1,(IF(MDM!GU16&gt;MDM!GX16,1,IF(MDM!GU16&gt;MDM!GW16,2,IF(MDM!GU16&gt;=0,3,0)))),0)</f>
        <v>0</v>
      </c>
      <c r="K14" s="113">
        <f>IF($F14&gt;=1,(IF(MDM!GV16&gt;MDM!GZ16,1,IF(MDM!GV16&gt;MDM!GY16,2,IF(MDM!GV16&gt;=0,3,0)))),0)</f>
        <v>0</v>
      </c>
      <c r="L14" s="113">
        <f>IF($D$1=1,(IF($F14&gt;=1,(IF(DAL!KO16&gt;DAL!KU16,1,IF(DAL!KO16&gt;DAL!KR16,2,IF(DAL!KO16&gt;=0,3,0)))),0)),0)</f>
        <v>0</v>
      </c>
      <c r="M14" s="113">
        <f>IF($D$1=1,(IF($F14&gt;=1,(IF(DAL!KP16&gt;DAL!KV16,1,IF(DAL!KP16&gt;DAL!KS16,2,IF(DAL!KP16&gt;=0,3,0)))),0)),0)</f>
        <v>0</v>
      </c>
      <c r="N14" s="113">
        <f>IF($D$1=1,(IF($F14&gt;=1,(IF(DAL!KQ16&gt;DAL!KW16,1,IF(DAL!KQ16&gt;DAL!KT16,2,IF(DAL!KQ16&gt;=0,3,0)))),0)),0)</f>
        <v>0</v>
      </c>
      <c r="O14" s="114">
        <f>IF($F14&gt;1,(IF(PAYMENT!EL22&gt;=PAYMENT!ER22,3,IF(PAYMENT!EL22&gt;=PAYMENT!EO22,2,IF(PAYMENT!EL22&gt;=0,1,0)))),0)</f>
        <v>0</v>
      </c>
      <c r="P14" s="114">
        <f>IF($F14&gt;1,(IF(PAYMENT!EM22&gt;=PAYMENT!ES22,3,IF(PAYMENT!EM22&gt;=PAYMENT!EP22,2,IF(PAYMENT!EM22&gt;=0,1,0)))),0)</f>
        <v>0</v>
      </c>
      <c r="Q14" s="114">
        <f>IF($F14&gt;1,(IF(PAYMENT!EN22&gt;=PAYMENT!ET22,3,IF(PAYMENT!EN22&gt;=PAYMENT!EQ22,2,IF(PAYMENT!EN22&gt;=0,1,0)))),0)</f>
        <v>0</v>
      </c>
    </row>
    <row r="15" spans="2:18" ht="24.95" customHeight="1">
      <c r="E15" s="32">
        <f t="shared" si="0"/>
        <v>0</v>
      </c>
      <c r="F15" s="111">
        <f>SCHOOL!D15</f>
        <v>0</v>
      </c>
      <c r="G15" s="112">
        <f>SCHOOL!E15</f>
        <v>0</v>
      </c>
      <c r="H15" s="113">
        <f>IF(F15&gt;=1,(IF(SCHOOL!I15&gt;=4,(IF(PROFLE!AD11&gt;=19,1,IF(PROFLE!AD11&gt;=15,2,IF(PROFLE!AD11&gt;=10,3,0)))),0)),0)</f>
        <v>0</v>
      </c>
      <c r="I15" s="113">
        <f>IF(F15&gt;=1,(IF(COOK!BK16&gt;=1,(IF(COUNTIF(SCHOOL!V15:AG15,"2")&gt;=1,2,1)),3)),0)</f>
        <v>0</v>
      </c>
      <c r="J15" s="113">
        <f>IF($F15&gt;=1,(IF(MDM!GU17&gt;MDM!GX17,1,IF(MDM!GU17&gt;MDM!GW17,2,IF(MDM!GU17&gt;=0,3,0)))),0)</f>
        <v>0</v>
      </c>
      <c r="K15" s="113">
        <f>IF($F15&gt;=1,(IF(MDM!GV17&gt;MDM!GZ17,1,IF(MDM!GV17&gt;MDM!GY17,2,IF(MDM!GV17&gt;=0,3,0)))),0)</f>
        <v>0</v>
      </c>
      <c r="L15" s="113">
        <f>IF($D$1=1,(IF($F15&gt;=1,(IF(DAL!KO17&gt;DAL!KU17,1,IF(DAL!KO17&gt;DAL!KR17,2,IF(DAL!KO17&gt;=0,3,0)))),0)),0)</f>
        <v>0</v>
      </c>
      <c r="M15" s="113">
        <f>IF($D$1=1,(IF($F15&gt;=1,(IF(DAL!KP17&gt;DAL!KV17,1,IF(DAL!KP17&gt;DAL!KS17,2,IF(DAL!KP17&gt;=0,3,0)))),0)),0)</f>
        <v>0</v>
      </c>
      <c r="N15" s="113">
        <f>IF($D$1=1,(IF($F15&gt;=1,(IF(DAL!KQ17&gt;DAL!KW17,1,IF(DAL!KQ17&gt;DAL!KT17,2,IF(DAL!KQ17&gt;=0,3,0)))),0)),0)</f>
        <v>0</v>
      </c>
      <c r="O15" s="114">
        <f>IF($F15&gt;1,(IF(PAYMENT!EL23&gt;=PAYMENT!ER23,3,IF(PAYMENT!EL23&gt;=PAYMENT!EO23,2,IF(PAYMENT!EL23&gt;=0,1,0)))),0)</f>
        <v>0</v>
      </c>
      <c r="P15" s="114">
        <f>IF($F15&gt;1,(IF(PAYMENT!EM23&gt;=PAYMENT!ES23,3,IF(PAYMENT!EM23&gt;=PAYMENT!EP23,2,IF(PAYMENT!EM23&gt;=0,1,0)))),0)</f>
        <v>0</v>
      </c>
      <c r="Q15" s="114">
        <f>IF($F15&gt;1,(IF(PAYMENT!EN23&gt;=PAYMENT!ET23,3,IF(PAYMENT!EN23&gt;=PAYMENT!EQ23,2,IF(PAYMENT!EN23&gt;=0,1,0)))),0)</f>
        <v>0</v>
      </c>
    </row>
    <row r="16" spans="2:18" ht="24.95" customHeight="1">
      <c r="E16" s="32">
        <f t="shared" si="0"/>
        <v>0</v>
      </c>
      <c r="F16" s="111">
        <f>SCHOOL!D16</f>
        <v>0</v>
      </c>
      <c r="G16" s="112">
        <f>SCHOOL!E16</f>
        <v>0</v>
      </c>
      <c r="H16" s="113">
        <f>IF(F16&gt;=1,(IF(SCHOOL!I16&gt;=4,(IF(PROFLE!AD12&gt;=19,1,IF(PROFLE!AD12&gt;=15,2,IF(PROFLE!AD12&gt;=10,3,0)))),0)),0)</f>
        <v>0</v>
      </c>
      <c r="I16" s="113">
        <f>IF(F16&gt;=1,(IF(COOK!BK17&gt;=1,(IF(COUNTIF(SCHOOL!V16:AG16,"2")&gt;=1,2,1)),3)),0)</f>
        <v>0</v>
      </c>
      <c r="J16" s="113">
        <f>IF($F16&gt;=1,(IF(MDM!GU18&gt;MDM!GX18,1,IF(MDM!GU18&gt;MDM!GW18,2,IF(MDM!GU18&gt;=0,3,0)))),0)</f>
        <v>0</v>
      </c>
      <c r="K16" s="113">
        <f>IF($F16&gt;=1,(IF(MDM!GV18&gt;MDM!GZ18,1,IF(MDM!GV18&gt;MDM!GY18,2,IF(MDM!GV18&gt;=0,3,0)))),0)</f>
        <v>0</v>
      </c>
      <c r="L16" s="113">
        <f>IF($D$1=1,(IF($F16&gt;=1,(IF(DAL!KO18&gt;DAL!KU18,1,IF(DAL!KO18&gt;DAL!KR18,2,IF(DAL!KO18&gt;=0,3,0)))),0)),0)</f>
        <v>0</v>
      </c>
      <c r="M16" s="113">
        <f>IF($D$1=1,(IF($F16&gt;=1,(IF(DAL!KP18&gt;DAL!KV18,1,IF(DAL!KP18&gt;DAL!KS18,2,IF(DAL!KP18&gt;=0,3,0)))),0)),0)</f>
        <v>0</v>
      </c>
      <c r="N16" s="113">
        <f>IF($D$1=1,(IF($F16&gt;=1,(IF(DAL!KQ18&gt;DAL!KW18,1,IF(DAL!KQ18&gt;DAL!KT18,2,IF(DAL!KQ18&gt;=0,3,0)))),0)),0)</f>
        <v>0</v>
      </c>
      <c r="O16" s="114">
        <f>IF($F16&gt;1,(IF(PAYMENT!EL24&gt;=PAYMENT!ER24,3,IF(PAYMENT!EL24&gt;=PAYMENT!EO24,2,IF(PAYMENT!EL24&gt;=0,1,0)))),0)</f>
        <v>0</v>
      </c>
      <c r="P16" s="114">
        <f>IF($F16&gt;1,(IF(PAYMENT!EM24&gt;=PAYMENT!ES24,3,IF(PAYMENT!EM24&gt;=PAYMENT!EP24,2,IF(PAYMENT!EM24&gt;=0,1,0)))),0)</f>
        <v>0</v>
      </c>
      <c r="Q16" s="114">
        <f>IF($F16&gt;1,(IF(PAYMENT!EN24&gt;=PAYMENT!ET24,3,IF(PAYMENT!EN24&gt;=PAYMENT!EQ24,2,IF(PAYMENT!EN24&gt;=0,1,0)))),0)</f>
        <v>0</v>
      </c>
    </row>
    <row r="17" spans="5:17" ht="24.95" customHeight="1">
      <c r="E17" s="32">
        <f t="shared" si="0"/>
        <v>0</v>
      </c>
      <c r="F17" s="111">
        <f>SCHOOL!D17</f>
        <v>0</v>
      </c>
      <c r="G17" s="112">
        <f>SCHOOL!E17</f>
        <v>0</v>
      </c>
      <c r="H17" s="113">
        <f>IF(F17&gt;=1,(IF(SCHOOL!I17&gt;=4,(IF(PROFLE!AD13&gt;=19,1,IF(PROFLE!AD13&gt;=15,2,IF(PROFLE!AD13&gt;=10,3,0)))),0)),0)</f>
        <v>0</v>
      </c>
      <c r="I17" s="113">
        <f>IF(F17&gt;=1,(IF(COOK!BK18&gt;=1,(IF(COUNTIF(SCHOOL!V17:AG17,"2")&gt;=1,2,1)),3)),0)</f>
        <v>0</v>
      </c>
      <c r="J17" s="113">
        <f>IF($F17&gt;=1,(IF(MDM!GU19&gt;MDM!GX19,1,IF(MDM!GU19&gt;MDM!GW19,2,IF(MDM!GU19&gt;=0,3,0)))),0)</f>
        <v>0</v>
      </c>
      <c r="K17" s="113">
        <f>IF($F17&gt;=1,(IF(MDM!GV19&gt;MDM!GZ19,1,IF(MDM!GV19&gt;MDM!GY19,2,IF(MDM!GV19&gt;=0,3,0)))),0)</f>
        <v>0</v>
      </c>
      <c r="L17" s="113">
        <f>IF($D$1=1,(IF($F17&gt;=1,(IF(DAL!KO19&gt;DAL!KU19,1,IF(DAL!KO19&gt;DAL!KR19,2,IF(DAL!KO19&gt;=0,3,0)))),0)),0)</f>
        <v>0</v>
      </c>
      <c r="M17" s="113">
        <f>IF($D$1=1,(IF($F17&gt;=1,(IF(DAL!KP19&gt;DAL!KV19,1,IF(DAL!KP19&gt;DAL!KS19,2,IF(DAL!KP19&gt;=0,3,0)))),0)),0)</f>
        <v>0</v>
      </c>
      <c r="N17" s="113">
        <f>IF($D$1=1,(IF($F17&gt;=1,(IF(DAL!KQ19&gt;DAL!KW19,1,IF(DAL!KQ19&gt;DAL!KT19,2,IF(DAL!KQ19&gt;=0,3,0)))),0)),0)</f>
        <v>0</v>
      </c>
      <c r="O17" s="114">
        <f>IF($F17&gt;1,(IF(PAYMENT!EL25&gt;=PAYMENT!ER25,3,IF(PAYMENT!EL25&gt;=PAYMENT!EO25,2,IF(PAYMENT!EL25&gt;=0,1,0)))),0)</f>
        <v>0</v>
      </c>
      <c r="P17" s="114">
        <f>IF($F17&gt;1,(IF(PAYMENT!EM25&gt;=PAYMENT!ES25,3,IF(PAYMENT!EM25&gt;=PAYMENT!EP25,2,IF(PAYMENT!EM25&gt;=0,1,0)))),0)</f>
        <v>0</v>
      </c>
      <c r="Q17" s="114">
        <f>IF($F17&gt;1,(IF(PAYMENT!EN25&gt;=PAYMENT!ET25,3,IF(PAYMENT!EN25&gt;=PAYMENT!EQ25,2,IF(PAYMENT!EN25&gt;=0,1,0)))),0)</f>
        <v>0</v>
      </c>
    </row>
    <row r="18" spans="5:17" ht="24.95" customHeight="1">
      <c r="E18" s="32">
        <f t="shared" si="0"/>
        <v>0</v>
      </c>
      <c r="F18" s="111">
        <f>SCHOOL!D18</f>
        <v>0</v>
      </c>
      <c r="G18" s="112">
        <f>SCHOOL!E18</f>
        <v>0</v>
      </c>
      <c r="H18" s="113">
        <f>IF(F18&gt;=1,(IF(SCHOOL!I18&gt;=4,(IF(PROFLE!AD14&gt;=19,1,IF(PROFLE!AD14&gt;=15,2,IF(PROFLE!AD14&gt;=10,3,0)))),0)),0)</f>
        <v>0</v>
      </c>
      <c r="I18" s="113">
        <f>IF(F18&gt;=1,(IF(COOK!BK19&gt;=1,(IF(COUNTIF(SCHOOL!V18:AG18,"2")&gt;=1,2,1)),3)),0)</f>
        <v>0</v>
      </c>
      <c r="J18" s="113">
        <f>IF($F18&gt;=1,(IF(MDM!GU20&gt;MDM!GX20,1,IF(MDM!GU20&gt;MDM!GW20,2,IF(MDM!GU20&gt;=0,3,0)))),0)</f>
        <v>0</v>
      </c>
      <c r="K18" s="113">
        <f>IF($F18&gt;=1,(IF(MDM!GV20&gt;MDM!GZ20,1,IF(MDM!GV20&gt;MDM!GY20,2,IF(MDM!GV20&gt;=0,3,0)))),0)</f>
        <v>0</v>
      </c>
      <c r="L18" s="113">
        <f>IF($D$1=1,(IF($F18&gt;=1,(IF(DAL!KO20&gt;DAL!KU20,1,IF(DAL!KO20&gt;DAL!KR20,2,IF(DAL!KO20&gt;=0,3,0)))),0)),0)</f>
        <v>0</v>
      </c>
      <c r="M18" s="113">
        <f>IF($D$1=1,(IF($F18&gt;=1,(IF(DAL!KP20&gt;DAL!KV20,1,IF(DAL!KP20&gt;DAL!KS20,2,IF(DAL!KP20&gt;=0,3,0)))),0)),0)</f>
        <v>0</v>
      </c>
      <c r="N18" s="113">
        <f>IF($D$1=1,(IF($F18&gt;=1,(IF(DAL!KQ20&gt;DAL!KW20,1,IF(DAL!KQ20&gt;DAL!KT20,2,IF(DAL!KQ20&gt;=0,3,0)))),0)),0)</f>
        <v>0</v>
      </c>
      <c r="O18" s="114">
        <f>IF($F18&gt;1,(IF(PAYMENT!EL26&gt;=PAYMENT!ER26,3,IF(PAYMENT!EL26&gt;=PAYMENT!EO26,2,IF(PAYMENT!EL26&gt;=0,1,0)))),0)</f>
        <v>0</v>
      </c>
      <c r="P18" s="114">
        <f>IF($F18&gt;1,(IF(PAYMENT!EM26&gt;=PAYMENT!ES26,3,IF(PAYMENT!EM26&gt;=PAYMENT!EP26,2,IF(PAYMENT!EM26&gt;=0,1,0)))),0)</f>
        <v>0</v>
      </c>
      <c r="Q18" s="114">
        <f>IF($F18&gt;1,(IF(PAYMENT!EN26&gt;=PAYMENT!ET26,3,IF(PAYMENT!EN26&gt;=PAYMENT!EQ26,2,IF(PAYMENT!EN26&gt;=0,1,0)))),0)</f>
        <v>0</v>
      </c>
    </row>
    <row r="19" spans="5:17" ht="24.95" customHeight="1">
      <c r="E19" s="32">
        <f t="shared" si="0"/>
        <v>0</v>
      </c>
      <c r="F19" s="111">
        <f>SCHOOL!D19</f>
        <v>0</v>
      </c>
      <c r="G19" s="112">
        <f>SCHOOL!E19</f>
        <v>0</v>
      </c>
      <c r="H19" s="113">
        <f>IF(F19&gt;=1,(IF(SCHOOL!I19&gt;=4,(IF(PROFLE!AD15&gt;=19,1,IF(PROFLE!AD15&gt;=15,2,IF(PROFLE!AD15&gt;=10,3,0)))),0)),0)</f>
        <v>0</v>
      </c>
      <c r="I19" s="113">
        <f>IF(F19&gt;=1,(IF(COOK!BK20&gt;=1,(IF(COUNTIF(SCHOOL!V19:AG19,"2")&gt;=1,2,1)),3)),0)</f>
        <v>0</v>
      </c>
      <c r="J19" s="113">
        <f>IF($F19&gt;=1,(IF(MDM!GU21&gt;MDM!GX21,1,IF(MDM!GU21&gt;MDM!GW21,2,IF(MDM!GU21&gt;=0,3,0)))),0)</f>
        <v>0</v>
      </c>
      <c r="K19" s="113">
        <f>IF($F19&gt;=1,(IF(MDM!GV21&gt;MDM!GZ21,1,IF(MDM!GV21&gt;MDM!GY21,2,IF(MDM!GV21&gt;=0,3,0)))),0)</f>
        <v>0</v>
      </c>
      <c r="L19" s="113">
        <f>IF($D$1=1,(IF($F19&gt;=1,(IF(DAL!KO21&gt;DAL!KU21,1,IF(DAL!KO21&gt;DAL!KR21,2,IF(DAL!KO21&gt;=0,3,0)))),0)),0)</f>
        <v>0</v>
      </c>
      <c r="M19" s="113">
        <f>IF($D$1=1,(IF($F19&gt;=1,(IF(DAL!KP21&gt;DAL!KV21,1,IF(DAL!KP21&gt;DAL!KS21,2,IF(DAL!KP21&gt;=0,3,0)))),0)),0)</f>
        <v>0</v>
      </c>
      <c r="N19" s="113">
        <f>IF($D$1=1,(IF($F19&gt;=1,(IF(DAL!KQ21&gt;DAL!KW21,1,IF(DAL!KQ21&gt;DAL!KT21,2,IF(DAL!KQ21&gt;=0,3,0)))),0)),0)</f>
        <v>0</v>
      </c>
      <c r="O19" s="114">
        <f>IF($F19&gt;1,(IF(PAYMENT!EL27&gt;=PAYMENT!ER27,3,IF(PAYMENT!EL27&gt;=PAYMENT!EO27,2,IF(PAYMENT!EL27&gt;=0,1,0)))),0)</f>
        <v>0</v>
      </c>
      <c r="P19" s="114">
        <f>IF($F19&gt;1,(IF(PAYMENT!EM27&gt;=PAYMENT!ES27,3,IF(PAYMENT!EM27&gt;=PAYMENT!EP27,2,IF(PAYMENT!EM27&gt;=0,1,0)))),0)</f>
        <v>0</v>
      </c>
      <c r="Q19" s="114">
        <f>IF($F19&gt;1,(IF(PAYMENT!EN27&gt;=PAYMENT!ET27,3,IF(PAYMENT!EN27&gt;=PAYMENT!EQ27,2,IF(PAYMENT!EN27&gt;=0,1,0)))),0)</f>
        <v>0</v>
      </c>
    </row>
    <row r="20" spans="5:17" ht="24.95" customHeight="1">
      <c r="E20" s="32">
        <f t="shared" si="0"/>
        <v>0</v>
      </c>
      <c r="F20" s="111">
        <f>SCHOOL!D20</f>
        <v>0</v>
      </c>
      <c r="G20" s="112">
        <f>SCHOOL!E20</f>
        <v>0</v>
      </c>
      <c r="H20" s="113">
        <f>IF(F20&gt;=1,(IF(SCHOOL!I20&gt;=4,(IF(PROFLE!AD16&gt;=19,1,IF(PROFLE!AD16&gt;=15,2,IF(PROFLE!AD16&gt;=10,3,0)))),0)),0)</f>
        <v>0</v>
      </c>
      <c r="I20" s="113">
        <f>IF(F20&gt;=1,(IF(COOK!BK21&gt;=1,(IF(COUNTIF(SCHOOL!V20:AG20,"2")&gt;=1,2,1)),3)),0)</f>
        <v>0</v>
      </c>
      <c r="J20" s="113">
        <f>IF($F20&gt;=1,(IF(MDM!GU22&gt;MDM!GX22,1,IF(MDM!GU22&gt;MDM!GW22,2,IF(MDM!GU22&gt;=0,3,0)))),0)</f>
        <v>0</v>
      </c>
      <c r="K20" s="113">
        <f>IF($F20&gt;=1,(IF(MDM!GV22&gt;MDM!GZ22,1,IF(MDM!GV22&gt;MDM!GY22,2,IF(MDM!GV22&gt;=0,3,0)))),0)</f>
        <v>0</v>
      </c>
      <c r="L20" s="113">
        <f>IF($D$1=1,(IF($F20&gt;=1,(IF(DAL!KO22&gt;DAL!KU22,1,IF(DAL!KO22&gt;DAL!KR22,2,IF(DAL!KO22&gt;=0,3,0)))),0)),0)</f>
        <v>0</v>
      </c>
      <c r="M20" s="113">
        <f>IF($D$1=1,(IF($F20&gt;=1,(IF(DAL!KP22&gt;DAL!KV22,1,IF(DAL!KP22&gt;DAL!KS22,2,IF(DAL!KP22&gt;=0,3,0)))),0)),0)</f>
        <v>0</v>
      </c>
      <c r="N20" s="113">
        <f>IF($D$1=1,(IF($F20&gt;=1,(IF(DAL!KQ22&gt;DAL!KW22,1,IF(DAL!KQ22&gt;DAL!KT22,2,IF(DAL!KQ22&gt;=0,3,0)))),0)),0)</f>
        <v>0</v>
      </c>
      <c r="O20" s="114">
        <f>IF($F20&gt;1,(IF(PAYMENT!EL28&gt;=PAYMENT!ER28,3,IF(PAYMENT!EL28&gt;=PAYMENT!EO28,2,IF(PAYMENT!EL28&gt;=0,1,0)))),0)</f>
        <v>0</v>
      </c>
      <c r="P20" s="114">
        <f>IF($F20&gt;1,(IF(PAYMENT!EM28&gt;=PAYMENT!ES28,3,IF(PAYMENT!EM28&gt;=PAYMENT!EP28,2,IF(PAYMENT!EM28&gt;=0,1,0)))),0)</f>
        <v>0</v>
      </c>
      <c r="Q20" s="114">
        <f>IF($F20&gt;1,(IF(PAYMENT!EN28&gt;=PAYMENT!ET28,3,IF(PAYMENT!EN28&gt;=PAYMENT!EQ28,2,IF(PAYMENT!EN28&gt;=0,1,0)))),0)</f>
        <v>0</v>
      </c>
    </row>
    <row r="21" spans="5:17" ht="24.95" customHeight="1">
      <c r="E21" s="32">
        <f t="shared" si="0"/>
        <v>0</v>
      </c>
      <c r="F21" s="111">
        <f>SCHOOL!D21</f>
        <v>0</v>
      </c>
      <c r="G21" s="112">
        <f>SCHOOL!E21</f>
        <v>0</v>
      </c>
      <c r="H21" s="113">
        <f>IF(F21&gt;=1,(IF(SCHOOL!I21&gt;=4,(IF(PROFLE!AD17&gt;=19,1,IF(PROFLE!AD17&gt;=15,2,IF(PROFLE!AD17&gt;=10,3,0)))),0)),0)</f>
        <v>0</v>
      </c>
      <c r="I21" s="113">
        <f>IF(F21&gt;=1,(IF(COOK!BK22&gt;=1,(IF(COUNTIF(SCHOOL!V21:AG21,"2")&gt;=1,2,1)),3)),0)</f>
        <v>0</v>
      </c>
      <c r="J21" s="113">
        <f>IF($F21&gt;=1,(IF(MDM!GU23&gt;MDM!GX23,1,IF(MDM!GU23&gt;MDM!GW23,2,IF(MDM!GU23&gt;=0,3,0)))),0)</f>
        <v>0</v>
      </c>
      <c r="K21" s="113">
        <f>IF($F21&gt;=1,(IF(MDM!GV23&gt;MDM!GZ23,1,IF(MDM!GV23&gt;MDM!GY23,2,IF(MDM!GV23&gt;=0,3,0)))),0)</f>
        <v>0</v>
      </c>
      <c r="L21" s="113">
        <f>IF($D$1=1,(IF($F21&gt;=1,(IF(DAL!KO23&gt;DAL!KU23,1,IF(DAL!KO23&gt;DAL!KR23,2,IF(DAL!KO23&gt;=0,3,0)))),0)),0)</f>
        <v>0</v>
      </c>
      <c r="M21" s="113">
        <f>IF($D$1=1,(IF($F21&gt;=1,(IF(DAL!KP23&gt;DAL!KV23,1,IF(DAL!KP23&gt;DAL!KS23,2,IF(DAL!KP23&gt;=0,3,0)))),0)),0)</f>
        <v>0</v>
      </c>
      <c r="N21" s="113">
        <f>IF($D$1=1,(IF($F21&gt;=1,(IF(DAL!KQ23&gt;DAL!KW23,1,IF(DAL!KQ23&gt;DAL!KT23,2,IF(DAL!KQ23&gt;=0,3,0)))),0)),0)</f>
        <v>0</v>
      </c>
      <c r="O21" s="114">
        <f>IF($F21&gt;1,(IF(PAYMENT!EL29&gt;=PAYMENT!ER29,3,IF(PAYMENT!EL29&gt;=PAYMENT!EO29,2,IF(PAYMENT!EL29&gt;=0,1,0)))),0)</f>
        <v>0</v>
      </c>
      <c r="P21" s="114">
        <f>IF($F21&gt;1,(IF(PAYMENT!EM29&gt;=PAYMENT!ES29,3,IF(PAYMENT!EM29&gt;=PAYMENT!EP29,2,IF(PAYMENT!EM29&gt;=0,1,0)))),0)</f>
        <v>0</v>
      </c>
      <c r="Q21" s="114">
        <f>IF($F21&gt;1,(IF(PAYMENT!EN29&gt;=PAYMENT!ET29,3,IF(PAYMENT!EN29&gt;=PAYMENT!EQ29,2,IF(PAYMENT!EN29&gt;=0,1,0)))),0)</f>
        <v>0</v>
      </c>
    </row>
    <row r="22" spans="5:17" ht="24.95" customHeight="1">
      <c r="E22" s="32">
        <f t="shared" si="0"/>
        <v>0</v>
      </c>
      <c r="F22" s="111">
        <f>SCHOOL!D22</f>
        <v>0</v>
      </c>
      <c r="G22" s="112">
        <f>SCHOOL!E22</f>
        <v>0</v>
      </c>
      <c r="H22" s="113">
        <f>IF(F22&gt;=1,(IF(SCHOOL!I22&gt;=4,(IF(PROFLE!AD18&gt;=19,1,IF(PROFLE!AD18&gt;=15,2,IF(PROFLE!AD18&gt;=10,3,0)))),0)),0)</f>
        <v>0</v>
      </c>
      <c r="I22" s="113">
        <f>IF(F22&gt;=1,(IF(COOK!BK23&gt;=1,(IF(COUNTIF(SCHOOL!V22:AG22,"2")&gt;=1,2,1)),3)),0)</f>
        <v>0</v>
      </c>
      <c r="J22" s="113">
        <f>IF($F22&gt;=1,(IF(MDM!GU24&gt;MDM!GX24,1,IF(MDM!GU24&gt;MDM!GW24,2,IF(MDM!GU24&gt;=0,3,0)))),0)</f>
        <v>0</v>
      </c>
      <c r="K22" s="113">
        <f>IF($F22&gt;=1,(IF(MDM!GV24&gt;MDM!GZ24,1,IF(MDM!GV24&gt;MDM!GY24,2,IF(MDM!GV24&gt;=0,3,0)))),0)</f>
        <v>0</v>
      </c>
      <c r="L22" s="113">
        <f>IF($D$1=1,(IF($F22&gt;=1,(IF(DAL!KO24&gt;DAL!KU24,1,IF(DAL!KO24&gt;DAL!KR24,2,IF(DAL!KO24&gt;=0,3,0)))),0)),0)</f>
        <v>0</v>
      </c>
      <c r="M22" s="113">
        <f>IF($D$1=1,(IF($F22&gt;=1,(IF(DAL!KP24&gt;DAL!KV24,1,IF(DAL!KP24&gt;DAL!KS24,2,IF(DAL!KP24&gt;=0,3,0)))),0)),0)</f>
        <v>0</v>
      </c>
      <c r="N22" s="113">
        <f>IF($D$1=1,(IF($F22&gt;=1,(IF(DAL!KQ24&gt;DAL!KW24,1,IF(DAL!KQ24&gt;DAL!KT24,2,IF(DAL!KQ24&gt;=0,3,0)))),0)),0)</f>
        <v>0</v>
      </c>
      <c r="O22" s="114">
        <f>IF($F22&gt;1,(IF(PAYMENT!EL30&gt;=PAYMENT!ER30,3,IF(PAYMENT!EL30&gt;=PAYMENT!EO30,2,IF(PAYMENT!EL30&gt;=0,1,0)))),0)</f>
        <v>0</v>
      </c>
      <c r="P22" s="114">
        <f>IF($F22&gt;1,(IF(PAYMENT!EM30&gt;=PAYMENT!ES30,3,IF(PAYMENT!EM30&gt;=PAYMENT!EP30,2,IF(PAYMENT!EM30&gt;=0,1,0)))),0)</f>
        <v>0</v>
      </c>
      <c r="Q22" s="114">
        <f>IF($F22&gt;1,(IF(PAYMENT!EN30&gt;=PAYMENT!ET30,3,IF(PAYMENT!EN30&gt;=PAYMENT!EQ30,2,IF(PAYMENT!EN30&gt;=0,1,0)))),0)</f>
        <v>0</v>
      </c>
    </row>
    <row r="23" spans="5:17" ht="24.95" customHeight="1">
      <c r="E23" s="32">
        <f t="shared" si="0"/>
        <v>0</v>
      </c>
      <c r="F23" s="111">
        <f>SCHOOL!D23</f>
        <v>0</v>
      </c>
      <c r="G23" s="112">
        <f>SCHOOL!E23</f>
        <v>0</v>
      </c>
      <c r="H23" s="113">
        <f>IF(F23&gt;=1,(IF(SCHOOL!I23&gt;=4,(IF(PROFLE!AD19&gt;=19,1,IF(PROFLE!AD19&gt;=15,2,IF(PROFLE!AD19&gt;=10,3,0)))),0)),0)</f>
        <v>0</v>
      </c>
      <c r="I23" s="113">
        <f>IF(F23&gt;=1,(IF(COOK!BK24&gt;=1,(IF(COUNTIF(SCHOOL!V23:AG23,"2")&gt;=1,2,1)),3)),0)</f>
        <v>0</v>
      </c>
      <c r="J23" s="113">
        <f>IF($F23&gt;=1,(IF(MDM!GU25&gt;MDM!GX25,1,IF(MDM!GU25&gt;MDM!GW25,2,IF(MDM!GU25&gt;=0,3,0)))),0)</f>
        <v>0</v>
      </c>
      <c r="K23" s="113">
        <f>IF($F23&gt;=1,(IF(MDM!GV25&gt;MDM!GZ25,1,IF(MDM!GV25&gt;MDM!GY25,2,IF(MDM!GV25&gt;=0,3,0)))),0)</f>
        <v>0</v>
      </c>
      <c r="L23" s="113">
        <f>IF($D$1=1,(IF($F23&gt;=1,(IF(DAL!KO25&gt;DAL!KU25,1,IF(DAL!KO25&gt;DAL!KR25,2,IF(DAL!KO25&gt;=0,3,0)))),0)),0)</f>
        <v>0</v>
      </c>
      <c r="M23" s="113">
        <f>IF($D$1=1,(IF($F23&gt;=1,(IF(DAL!KP25&gt;DAL!KV25,1,IF(DAL!KP25&gt;DAL!KS25,2,IF(DAL!KP25&gt;=0,3,0)))),0)),0)</f>
        <v>0</v>
      </c>
      <c r="N23" s="113">
        <f>IF($D$1=1,(IF($F23&gt;=1,(IF(DAL!KQ25&gt;DAL!KW25,1,IF(DAL!KQ25&gt;DAL!KT25,2,IF(DAL!KQ25&gt;=0,3,0)))),0)),0)</f>
        <v>0</v>
      </c>
      <c r="O23" s="114">
        <f>IF($F23&gt;1,(IF(PAYMENT!EL31&gt;=PAYMENT!ER31,3,IF(PAYMENT!EL31&gt;=PAYMENT!EO31,2,IF(PAYMENT!EL31&gt;=0,1,0)))),0)</f>
        <v>0</v>
      </c>
      <c r="P23" s="114">
        <f>IF($F23&gt;1,(IF(PAYMENT!EM31&gt;=PAYMENT!ES31,3,IF(PAYMENT!EM31&gt;=PAYMENT!EP31,2,IF(PAYMENT!EM31&gt;=0,1,0)))),0)</f>
        <v>0</v>
      </c>
      <c r="Q23" s="114">
        <f>IF($F23&gt;1,(IF(PAYMENT!EN31&gt;=PAYMENT!ET31,3,IF(PAYMENT!EN31&gt;=PAYMENT!EQ31,2,IF(PAYMENT!EN31&gt;=0,1,0)))),0)</f>
        <v>0</v>
      </c>
    </row>
    <row r="24" spans="5:17" ht="24.95" customHeight="1">
      <c r="E24" s="32">
        <f t="shared" si="0"/>
        <v>0</v>
      </c>
      <c r="F24" s="111">
        <f>SCHOOL!D24</f>
        <v>0</v>
      </c>
      <c r="G24" s="112">
        <f>SCHOOL!E24</f>
        <v>0</v>
      </c>
      <c r="H24" s="113">
        <f>IF(F24&gt;=1,(IF(SCHOOL!I24&gt;=4,(IF(PROFLE!AD20&gt;=19,1,IF(PROFLE!AD20&gt;=15,2,IF(PROFLE!AD20&gt;=10,3,0)))),0)),0)</f>
        <v>0</v>
      </c>
      <c r="I24" s="113">
        <f>IF(F24&gt;=1,(IF(COOK!BK25&gt;=1,(IF(COUNTIF(SCHOOL!V24:AG24,"2")&gt;=1,2,1)),3)),0)</f>
        <v>0</v>
      </c>
      <c r="J24" s="113">
        <f>IF($F24&gt;=1,(IF(MDM!GU26&gt;MDM!GX26,1,IF(MDM!GU26&gt;MDM!GW26,2,IF(MDM!GU26&gt;=0,3,0)))),0)</f>
        <v>0</v>
      </c>
      <c r="K24" s="113">
        <f>IF($F24&gt;=1,(IF(MDM!GV26&gt;MDM!GZ26,1,IF(MDM!GV26&gt;MDM!GY26,2,IF(MDM!GV26&gt;=0,3,0)))),0)</f>
        <v>0</v>
      </c>
      <c r="L24" s="113">
        <f>IF($D$1=1,(IF($F24&gt;=1,(IF(DAL!KO26&gt;DAL!KU26,1,IF(DAL!KO26&gt;DAL!KR26,2,IF(DAL!KO26&gt;=0,3,0)))),0)),0)</f>
        <v>0</v>
      </c>
      <c r="M24" s="113">
        <f>IF($D$1=1,(IF($F24&gt;=1,(IF(DAL!KP26&gt;DAL!KV26,1,IF(DAL!KP26&gt;DAL!KS26,2,IF(DAL!KP26&gt;=0,3,0)))),0)),0)</f>
        <v>0</v>
      </c>
      <c r="N24" s="113">
        <f>IF($D$1=1,(IF($F24&gt;=1,(IF(DAL!KQ26&gt;DAL!KW26,1,IF(DAL!KQ26&gt;DAL!KT26,2,IF(DAL!KQ26&gt;=0,3,0)))),0)),0)</f>
        <v>0</v>
      </c>
      <c r="O24" s="114">
        <f>IF($F24&gt;1,(IF(PAYMENT!EL32&gt;=PAYMENT!ER32,3,IF(PAYMENT!EL32&gt;=PAYMENT!EO32,2,IF(PAYMENT!EL32&gt;=0,1,0)))),0)</f>
        <v>0</v>
      </c>
      <c r="P24" s="114">
        <f>IF($F24&gt;1,(IF(PAYMENT!EM32&gt;=PAYMENT!ES32,3,IF(PAYMENT!EM32&gt;=PAYMENT!EP32,2,IF(PAYMENT!EM32&gt;=0,1,0)))),0)</f>
        <v>0</v>
      </c>
      <c r="Q24" s="114">
        <f>IF($F24&gt;1,(IF(PAYMENT!EN32&gt;=PAYMENT!ET32,3,IF(PAYMENT!EN32&gt;=PAYMENT!EQ32,2,IF(PAYMENT!EN32&gt;=0,1,0)))),0)</f>
        <v>0</v>
      </c>
    </row>
    <row r="25" spans="5:17" ht="24.95" customHeight="1">
      <c r="E25" s="32">
        <f t="shared" si="0"/>
        <v>0</v>
      </c>
      <c r="F25" s="111">
        <f>SCHOOL!D25</f>
        <v>0</v>
      </c>
      <c r="G25" s="112">
        <f>SCHOOL!E25</f>
        <v>0</v>
      </c>
      <c r="H25" s="113">
        <f>IF(F25&gt;=1,(IF(SCHOOL!I25&gt;=4,(IF(PROFLE!AD21&gt;=19,1,IF(PROFLE!AD21&gt;=15,2,IF(PROFLE!AD21&gt;=10,3,0)))),0)),0)</f>
        <v>0</v>
      </c>
      <c r="I25" s="113">
        <f>IF(F25&gt;=1,(IF(COOK!BK26&gt;=1,(IF(COUNTIF(SCHOOL!V25:AG25,"2")&gt;=1,2,1)),3)),0)</f>
        <v>0</v>
      </c>
      <c r="J25" s="113">
        <f>IF($F25&gt;=1,(IF(MDM!GU27&gt;MDM!GX27,1,IF(MDM!GU27&gt;MDM!GW27,2,IF(MDM!GU27&gt;=0,3,0)))),0)</f>
        <v>0</v>
      </c>
      <c r="K25" s="113">
        <f>IF($F25&gt;=1,(IF(MDM!GV27&gt;MDM!GZ27,1,IF(MDM!GV27&gt;MDM!GY27,2,IF(MDM!GV27&gt;=0,3,0)))),0)</f>
        <v>0</v>
      </c>
      <c r="L25" s="113">
        <f>IF($D$1=1,(IF($F25&gt;=1,(IF(DAL!KO27&gt;DAL!KU27,1,IF(DAL!KO27&gt;DAL!KR27,2,IF(DAL!KO27&gt;=0,3,0)))),0)),0)</f>
        <v>0</v>
      </c>
      <c r="M25" s="113">
        <f>IF($D$1=1,(IF($F25&gt;=1,(IF(DAL!KP27&gt;DAL!KV27,1,IF(DAL!KP27&gt;DAL!KS27,2,IF(DAL!KP27&gt;=0,3,0)))),0)),0)</f>
        <v>0</v>
      </c>
      <c r="N25" s="113">
        <f>IF($D$1=1,(IF($F25&gt;=1,(IF(DAL!KQ27&gt;DAL!KW27,1,IF(DAL!KQ27&gt;DAL!KT27,2,IF(DAL!KQ27&gt;=0,3,0)))),0)),0)</f>
        <v>0</v>
      </c>
      <c r="O25" s="114">
        <f>IF($F25&gt;1,(IF(PAYMENT!EL33&gt;=PAYMENT!ER33,3,IF(PAYMENT!EL33&gt;=PAYMENT!EO33,2,IF(PAYMENT!EL33&gt;=0,1,0)))),0)</f>
        <v>0</v>
      </c>
      <c r="P25" s="114">
        <f>IF($F25&gt;1,(IF(PAYMENT!EM33&gt;=PAYMENT!ES33,3,IF(PAYMENT!EM33&gt;=PAYMENT!EP33,2,IF(PAYMENT!EM33&gt;=0,1,0)))),0)</f>
        <v>0</v>
      </c>
      <c r="Q25" s="114">
        <f>IF($F25&gt;1,(IF(PAYMENT!EN33&gt;=PAYMENT!ET33,3,IF(PAYMENT!EN33&gt;=PAYMENT!EQ33,2,IF(PAYMENT!EN33&gt;=0,1,0)))),0)</f>
        <v>0</v>
      </c>
    </row>
    <row r="26" spans="5:17" ht="24.95" customHeight="1" thickBot="1">
      <c r="E26" s="32">
        <f t="shared" si="0"/>
        <v>0</v>
      </c>
      <c r="F26" s="115">
        <f>SCHOOL!D26</f>
        <v>0</v>
      </c>
      <c r="G26" s="116">
        <f>SCHOOL!E26</f>
        <v>0</v>
      </c>
      <c r="H26" s="117">
        <f>IF(F26&gt;=1,(IF(SCHOOL!I26&gt;=4,(IF(PROFLE!AD22&gt;=19,1,IF(PROFLE!AD22&gt;=15,2,IF(PROFLE!AD22&gt;=10,3,0)))),0)),0)</f>
        <v>0</v>
      </c>
      <c r="I26" s="117">
        <f>IF(F26&gt;=1,(IF(COOK!BK27&gt;=1,(IF(COUNTIF(SCHOOL!V26:AG26,"2")&gt;=1,2,1)),3)),0)</f>
        <v>0</v>
      </c>
      <c r="J26" s="117">
        <f>IF($F26&gt;=1,(IF(MDM!GU28&gt;MDM!GX28,1,IF(MDM!GU28&gt;MDM!GW28,2,IF(MDM!GU28&gt;=0,3,0)))),0)</f>
        <v>0</v>
      </c>
      <c r="K26" s="117">
        <f>IF($F26&gt;=1,(IF(MDM!GV28&gt;MDM!GZ28,1,IF(MDM!GV28&gt;MDM!GY28,2,IF(MDM!GV28&gt;=0,3,0)))),0)</f>
        <v>0</v>
      </c>
      <c r="L26" s="117">
        <f>IF($D$1=1,(IF($F26&gt;=1,(IF(DAL!KO28&gt;DAL!KU28,1,IF(DAL!KO28&gt;DAL!KR28,2,IF(DAL!KO28&gt;=0,3,0)))),0)),0)</f>
        <v>0</v>
      </c>
      <c r="M26" s="117">
        <f>IF($D$1=1,(IF($F26&gt;=1,(IF(DAL!KP28&gt;DAL!KV28,1,IF(DAL!KP28&gt;DAL!KS28,2,IF(DAL!KP28&gt;=0,3,0)))),0)),0)</f>
        <v>0</v>
      </c>
      <c r="N26" s="117">
        <f>IF($D$1=1,(IF($F26&gt;=1,(IF(DAL!KQ28&gt;DAL!KW28,1,IF(DAL!KQ28&gt;DAL!KT28,2,IF(DAL!KQ28&gt;=0,3,0)))),0)),0)</f>
        <v>0</v>
      </c>
      <c r="O26" s="114">
        <f>IF($F26&gt;1,(IF(PAYMENT!EL34&gt;=PAYMENT!ER34,3,IF(PAYMENT!EL34&gt;=PAYMENT!EO34,2,IF(PAYMENT!EL34&gt;=0,1,0)))),0)</f>
        <v>0</v>
      </c>
      <c r="P26" s="114">
        <f>IF($F26&gt;1,(IF(PAYMENT!EM34&gt;=PAYMENT!ES34,3,IF(PAYMENT!EM34&gt;=PAYMENT!EP34,2,IF(PAYMENT!EM34&gt;=0,1,0)))),0)</f>
        <v>0</v>
      </c>
      <c r="Q26" s="114">
        <f>IF($F26&gt;1,(IF(PAYMENT!EN34&gt;=PAYMENT!ET34,3,IF(PAYMENT!EN34&gt;=PAYMENT!EQ34,2,IF(PAYMENT!EN34&gt;=0,1,0)))),0)</f>
        <v>0</v>
      </c>
    </row>
  </sheetData>
  <sheetProtection password="D693" sheet="1" objects="1" scenarios="1"/>
  <mergeCells count="9">
    <mergeCell ref="O5:Q5"/>
    <mergeCell ref="F4:O4"/>
    <mergeCell ref="P4:Q4"/>
    <mergeCell ref="L5:N5"/>
    <mergeCell ref="G5:G6"/>
    <mergeCell ref="F5:F6"/>
    <mergeCell ref="H5:H6"/>
    <mergeCell ref="I5:I6"/>
    <mergeCell ref="J5:K5"/>
  </mergeCells>
  <conditionalFormatting sqref="H7:Q26">
    <cfRule type="cellIs" dxfId="137" priority="2" operator="equal">
      <formula>3</formula>
    </cfRule>
    <cfRule type="cellIs" dxfId="136" priority="3" operator="equal">
      <formula>2</formula>
    </cfRule>
    <cfRule type="cellIs" dxfId="135" priority="4" operator="equal">
      <formula>1</formula>
    </cfRule>
    <cfRule type="expression" dxfId="134" priority="6">
      <formula>$E7=0</formula>
    </cfRule>
  </conditionalFormatting>
  <conditionalFormatting sqref="F7:G26">
    <cfRule type="expression" dxfId="133" priority="7">
      <formula>$E7=0</formula>
    </cfRule>
  </conditionalFormatting>
  <conditionalFormatting sqref="F7:Q26">
    <cfRule type="expression" dxfId="132" priority="1">
      <formula>$F7=0</formula>
    </cfRule>
  </conditionalFormatting>
  <dataValidations count="1">
    <dataValidation type="list" allowBlank="1" showInputMessage="1" showErrorMessage="1" sqref="P4:Q4">
      <formula1>$B$1:$B$2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L32"/>
  <sheetViews>
    <sheetView view="pageBreakPreview" topLeftCell="A6" zoomScaleSheetLayoutView="100" workbookViewId="0">
      <pane xSplit="2" ySplit="2" topLeftCell="C8" activePane="bottomRight" state="frozen"/>
      <selection activeCell="A6" sqref="A6"/>
      <selection pane="topRight" activeCell="C6" sqref="C6"/>
      <selection pane="bottomLeft" activeCell="A8" sqref="A8"/>
      <selection pane="bottomRight" activeCell="B11" sqref="B11"/>
    </sheetView>
  </sheetViews>
  <sheetFormatPr defaultRowHeight="15"/>
  <cols>
    <col min="1" max="1" width="4.7109375" style="32" customWidth="1"/>
    <col min="2" max="2" width="46.42578125" style="32" customWidth="1"/>
    <col min="3" max="50" width="15.7109375" style="32" customWidth="1"/>
    <col min="51" max="64" width="9.140625" style="32" hidden="1" customWidth="1"/>
    <col min="65" max="16384" width="9.140625" style="32"/>
  </cols>
  <sheetData>
    <row r="1" spans="1:64" hidden="1">
      <c r="C1" s="32">
        <f>IF(LEN(SCHOOL!$H$1)&gt;=5,(IF(LEN(C6)&gt;=5,(IF(SCHOOL!$H$1=C6,2,1)),0)),0)</f>
        <v>1</v>
      </c>
      <c r="D1" s="32">
        <f>C1</f>
        <v>1</v>
      </c>
      <c r="E1" s="32">
        <f t="shared" ref="E1:F1" si="0">D1</f>
        <v>1</v>
      </c>
      <c r="F1" s="32">
        <f t="shared" si="0"/>
        <v>1</v>
      </c>
      <c r="G1" s="32">
        <f>IF(LEN(SCHOOL!$H$1)&gt;=5,(IF(LEN(G6)&gt;=5,(IF(SCHOOL!$H$1=G6,2,1)),0)),0)</f>
        <v>1</v>
      </c>
      <c r="H1" s="32">
        <f t="shared" ref="H1:AX1" si="1">G1</f>
        <v>1</v>
      </c>
      <c r="I1" s="32">
        <f t="shared" si="1"/>
        <v>1</v>
      </c>
      <c r="J1" s="32">
        <f t="shared" si="1"/>
        <v>1</v>
      </c>
      <c r="K1" s="32">
        <f>IF(LEN(SCHOOL!$H$1)&gt;=5,(IF(LEN(K6)&gt;=5,(IF(SCHOOL!$H$1=K6,2,1)),0)),0)</f>
        <v>1</v>
      </c>
      <c r="L1" s="32">
        <f t="shared" ref="L1" si="2">K1</f>
        <v>1</v>
      </c>
      <c r="M1" s="32">
        <f t="shared" si="1"/>
        <v>1</v>
      </c>
      <c r="N1" s="32">
        <f t="shared" si="1"/>
        <v>1</v>
      </c>
      <c r="O1" s="32">
        <f>IF(LEN(SCHOOL!$H$1)&gt;=5,(IF(LEN(O6)&gt;=5,(IF(SCHOOL!$H$1=O6,2,1)),0)),0)</f>
        <v>1</v>
      </c>
      <c r="P1" s="32">
        <f t="shared" ref="P1" si="3">O1</f>
        <v>1</v>
      </c>
      <c r="Q1" s="32">
        <f t="shared" si="1"/>
        <v>1</v>
      </c>
      <c r="R1" s="32">
        <f t="shared" si="1"/>
        <v>1</v>
      </c>
      <c r="S1" s="32">
        <f>IF(LEN(SCHOOL!$H$1)&gt;=5,(IF(LEN(S6)&gt;=5,(IF(SCHOOL!$H$1=S6,2,1)),0)),0)</f>
        <v>1</v>
      </c>
      <c r="T1" s="32">
        <f t="shared" ref="T1" si="4">S1</f>
        <v>1</v>
      </c>
      <c r="U1" s="32">
        <f t="shared" si="1"/>
        <v>1</v>
      </c>
      <c r="V1" s="32">
        <f t="shared" si="1"/>
        <v>1</v>
      </c>
      <c r="W1" s="32">
        <f>IF(LEN(SCHOOL!$H$1)&gt;=5,(IF(LEN(W6)&gt;=5,(IF(SCHOOL!$H$1=W6,2,1)),0)),0)</f>
        <v>2</v>
      </c>
      <c r="X1" s="32">
        <f t="shared" ref="X1" si="5">W1</f>
        <v>2</v>
      </c>
      <c r="Y1" s="32">
        <f t="shared" si="1"/>
        <v>2</v>
      </c>
      <c r="Z1" s="32">
        <f t="shared" si="1"/>
        <v>2</v>
      </c>
      <c r="AA1" s="32">
        <f>IF(LEN(SCHOOL!$H$1)&gt;=5,(IF(LEN(AA6)&gt;=5,(IF(SCHOOL!$H$1=AA6,2,1)),0)),0)</f>
        <v>1</v>
      </c>
      <c r="AB1" s="32">
        <f t="shared" ref="AB1" si="6">AA1</f>
        <v>1</v>
      </c>
      <c r="AC1" s="32">
        <f t="shared" si="1"/>
        <v>1</v>
      </c>
      <c r="AD1" s="32">
        <f t="shared" si="1"/>
        <v>1</v>
      </c>
      <c r="AE1" s="32">
        <f>IF(LEN(SCHOOL!$H$1)&gt;=5,(IF(LEN(AE6)&gt;=5,(IF(SCHOOL!$H$1=AE6,2,1)),0)),0)</f>
        <v>1</v>
      </c>
      <c r="AF1" s="32">
        <f t="shared" ref="AF1" si="7">AE1</f>
        <v>1</v>
      </c>
      <c r="AG1" s="32">
        <f t="shared" si="1"/>
        <v>1</v>
      </c>
      <c r="AH1" s="32">
        <f t="shared" si="1"/>
        <v>1</v>
      </c>
      <c r="AI1" s="32">
        <f>IF(LEN(SCHOOL!$H$1)&gt;=5,(IF(LEN(AI6)&gt;=5,(IF(SCHOOL!$H$1=AI6,2,1)),0)),0)</f>
        <v>1</v>
      </c>
      <c r="AJ1" s="32">
        <f t="shared" ref="AJ1" si="8">AI1</f>
        <v>1</v>
      </c>
      <c r="AK1" s="32">
        <f t="shared" si="1"/>
        <v>1</v>
      </c>
      <c r="AL1" s="32">
        <f t="shared" si="1"/>
        <v>1</v>
      </c>
      <c r="AM1" s="32">
        <f>IF(LEN(SCHOOL!$H$1)&gt;=5,(IF(LEN(AM6)&gt;=5,(IF(SCHOOL!$H$1=AM6,2,1)),0)),0)</f>
        <v>1</v>
      </c>
      <c r="AN1" s="32">
        <f t="shared" ref="AN1" si="9">AM1</f>
        <v>1</v>
      </c>
      <c r="AO1" s="32">
        <f t="shared" si="1"/>
        <v>1</v>
      </c>
      <c r="AP1" s="32">
        <f t="shared" si="1"/>
        <v>1</v>
      </c>
      <c r="AQ1" s="32">
        <f>IF(LEN(SCHOOL!$H$1)&gt;=5,(IF(LEN(AQ6)&gt;=5,(IF(SCHOOL!$H$1=AQ6,2,1)),0)),0)</f>
        <v>1</v>
      </c>
      <c r="AR1" s="32">
        <f t="shared" ref="AR1" si="10">AQ1</f>
        <v>1</v>
      </c>
      <c r="AS1" s="32">
        <f t="shared" si="1"/>
        <v>1</v>
      </c>
      <c r="AT1" s="32">
        <f t="shared" si="1"/>
        <v>1</v>
      </c>
      <c r="AU1" s="32">
        <f>IF(LEN(SCHOOL!$H$1)&gt;=5,(IF(LEN(AU6)&gt;=5,(IF(SCHOOL!$H$1=AU6,2,1)),0)),0)</f>
        <v>1</v>
      </c>
      <c r="AV1" s="32">
        <f t="shared" ref="AV1" si="11">AU1</f>
        <v>1</v>
      </c>
      <c r="AW1" s="32">
        <f t="shared" si="1"/>
        <v>1</v>
      </c>
      <c r="AX1" s="32">
        <f t="shared" si="1"/>
        <v>1</v>
      </c>
      <c r="BL1" s="32" t="s">
        <v>232</v>
      </c>
    </row>
    <row r="2" spans="1:64" hidden="1">
      <c r="AX2" s="91">
        <f ca="1">TODAY()</f>
        <v>43860</v>
      </c>
      <c r="AY2" s="32" t="str">
        <f t="shared" ref="AY2:BJ2" si="12">LEFT(AY7,LEN(AY7)-5)</f>
        <v>मई</v>
      </c>
      <c r="AZ2" s="32" t="str">
        <f t="shared" si="12"/>
        <v>जून</v>
      </c>
      <c r="BA2" s="32" t="str">
        <f t="shared" si="12"/>
        <v>जुलाई</v>
      </c>
      <c r="BB2" s="32" t="str">
        <f t="shared" si="12"/>
        <v>अगस्त</v>
      </c>
      <c r="BC2" s="32" t="str">
        <f t="shared" si="12"/>
        <v>सितम्बर</v>
      </c>
      <c r="BD2" s="32" t="str">
        <f t="shared" si="12"/>
        <v>अक्टूम्बर</v>
      </c>
      <c r="BE2" s="32" t="str">
        <f t="shared" si="12"/>
        <v>नवम्बर</v>
      </c>
      <c r="BF2" s="32" t="str">
        <f t="shared" si="12"/>
        <v>दिसम्बर</v>
      </c>
      <c r="BG2" s="32" t="str">
        <f t="shared" si="12"/>
        <v>जनवरी</v>
      </c>
      <c r="BH2" s="32" t="str">
        <f t="shared" si="12"/>
        <v>फरवरी</v>
      </c>
      <c r="BI2" s="32" t="str">
        <f t="shared" si="12"/>
        <v>मार्च</v>
      </c>
      <c r="BJ2" s="32" t="str">
        <f t="shared" si="12"/>
        <v>अप्रैल</v>
      </c>
      <c r="BL2" s="32" t="s">
        <v>233</v>
      </c>
    </row>
    <row r="3" spans="1:64" hidden="1">
      <c r="AX3" s="91">
        <v>36526</v>
      </c>
      <c r="AY3" s="32" t="s">
        <v>191</v>
      </c>
      <c r="AZ3" s="32" t="s">
        <v>192</v>
      </c>
      <c r="BA3" s="32" t="s">
        <v>193</v>
      </c>
      <c r="BB3" s="32" t="s">
        <v>194</v>
      </c>
      <c r="BC3" s="32" t="s">
        <v>183</v>
      </c>
      <c r="BD3" s="32" t="s">
        <v>184</v>
      </c>
      <c r="BE3" s="32" t="s">
        <v>185</v>
      </c>
      <c r="BF3" s="32" t="s">
        <v>186</v>
      </c>
      <c r="BG3" s="32" t="s">
        <v>187</v>
      </c>
      <c r="BH3" s="32" t="s">
        <v>188</v>
      </c>
      <c r="BI3" s="32" t="s">
        <v>189</v>
      </c>
      <c r="BJ3" s="32" t="s">
        <v>190</v>
      </c>
      <c r="BL3" s="32" t="s">
        <v>234</v>
      </c>
    </row>
    <row r="4" spans="1:64" hidden="1">
      <c r="AY4" s="32">
        <v>1</v>
      </c>
      <c r="AZ4" s="32">
        <v>2</v>
      </c>
      <c r="BA4" s="32">
        <v>3</v>
      </c>
      <c r="BB4" s="32">
        <v>4</v>
      </c>
      <c r="BC4" s="32">
        <v>5</v>
      </c>
      <c r="BD4" s="32">
        <v>6</v>
      </c>
      <c r="BE4" s="32">
        <v>7</v>
      </c>
      <c r="BF4" s="32">
        <v>8</v>
      </c>
      <c r="BG4" s="32">
        <v>9</v>
      </c>
      <c r="BH4" s="32">
        <v>10</v>
      </c>
      <c r="BI4" s="32">
        <v>11</v>
      </c>
      <c r="BJ4" s="32">
        <v>12</v>
      </c>
      <c r="BL4" s="32" t="s">
        <v>235</v>
      </c>
    </row>
    <row r="5" spans="1:64" hidden="1">
      <c r="C5" s="48">
        <v>11</v>
      </c>
      <c r="D5" s="48">
        <v>12</v>
      </c>
      <c r="E5" s="48">
        <v>13</v>
      </c>
      <c r="F5" s="48">
        <v>14</v>
      </c>
      <c r="G5" s="48">
        <v>21</v>
      </c>
      <c r="H5" s="48">
        <v>22</v>
      </c>
      <c r="I5" s="48">
        <v>23</v>
      </c>
      <c r="J5" s="48">
        <v>24</v>
      </c>
      <c r="K5" s="48">
        <v>31</v>
      </c>
      <c r="L5" s="48">
        <v>32</v>
      </c>
      <c r="M5" s="48">
        <v>33</v>
      </c>
      <c r="N5" s="48">
        <v>34</v>
      </c>
      <c r="O5" s="48">
        <v>41</v>
      </c>
      <c r="P5" s="48">
        <v>42</v>
      </c>
      <c r="Q5" s="48">
        <v>43</v>
      </c>
      <c r="R5" s="48">
        <v>44</v>
      </c>
      <c r="S5" s="48">
        <v>51</v>
      </c>
      <c r="T5" s="48">
        <v>52</v>
      </c>
      <c r="U5" s="48">
        <v>53</v>
      </c>
      <c r="V5" s="48">
        <v>54</v>
      </c>
      <c r="W5" s="48">
        <v>61</v>
      </c>
      <c r="X5" s="48">
        <v>62</v>
      </c>
      <c r="Y5" s="48">
        <v>63</v>
      </c>
      <c r="Z5" s="48">
        <v>64</v>
      </c>
      <c r="AA5" s="48">
        <v>71</v>
      </c>
      <c r="AB5" s="48">
        <v>72</v>
      </c>
      <c r="AC5" s="48">
        <v>73</v>
      </c>
      <c r="AD5" s="48">
        <v>74</v>
      </c>
      <c r="AE5" s="48">
        <v>81</v>
      </c>
      <c r="AF5" s="48">
        <v>82</v>
      </c>
      <c r="AG5" s="48">
        <v>83</v>
      </c>
      <c r="AH5" s="48">
        <v>84</v>
      </c>
      <c r="AI5" s="48">
        <v>91</v>
      </c>
      <c r="AJ5" s="48">
        <v>92</v>
      </c>
      <c r="AK5" s="48">
        <v>93</v>
      </c>
      <c r="AL5" s="48">
        <v>94</v>
      </c>
      <c r="AM5" s="48">
        <v>101</v>
      </c>
      <c r="AN5" s="48">
        <v>102</v>
      </c>
      <c r="AO5" s="48">
        <v>103</v>
      </c>
      <c r="AP5" s="48">
        <v>104</v>
      </c>
      <c r="AQ5" s="48">
        <v>111</v>
      </c>
      <c r="AR5" s="48">
        <v>112</v>
      </c>
      <c r="AS5" s="48">
        <v>113</v>
      </c>
      <c r="AT5" s="48">
        <v>114</v>
      </c>
      <c r="AU5" s="48">
        <v>121</v>
      </c>
      <c r="AV5" s="48">
        <v>122</v>
      </c>
      <c r="AW5" s="48">
        <v>123</v>
      </c>
      <c r="AX5" s="48">
        <v>124</v>
      </c>
      <c r="AY5" s="32">
        <f>RIGHT(AY7,4)*1</f>
        <v>2019</v>
      </c>
      <c r="AZ5" s="32">
        <f t="shared" ref="AZ5:BJ5" si="13">RIGHT(AZ7,4)*1</f>
        <v>2019</v>
      </c>
      <c r="BA5" s="32">
        <f t="shared" si="13"/>
        <v>2019</v>
      </c>
      <c r="BB5" s="32">
        <f t="shared" si="13"/>
        <v>2019</v>
      </c>
      <c r="BC5" s="32">
        <f t="shared" si="13"/>
        <v>2019</v>
      </c>
      <c r="BD5" s="32">
        <f t="shared" si="13"/>
        <v>2019</v>
      </c>
      <c r="BE5" s="32">
        <f t="shared" si="13"/>
        <v>2019</v>
      </c>
      <c r="BF5" s="32">
        <f t="shared" si="13"/>
        <v>2019</v>
      </c>
      <c r="BG5" s="32">
        <f t="shared" si="13"/>
        <v>2020</v>
      </c>
      <c r="BH5" s="32">
        <f t="shared" si="13"/>
        <v>2020</v>
      </c>
      <c r="BI5" s="32">
        <f t="shared" si="13"/>
        <v>2020</v>
      </c>
      <c r="BJ5" s="32">
        <f t="shared" si="13"/>
        <v>2020</v>
      </c>
      <c r="BL5" s="32" t="s">
        <v>236</v>
      </c>
    </row>
    <row r="6" spans="1:64" ht="30" customHeight="1">
      <c r="A6" s="353" t="s">
        <v>244</v>
      </c>
      <c r="B6" s="353"/>
      <c r="C6" s="344" t="str">
        <f>HOME!D7</f>
        <v>मई 2019</v>
      </c>
      <c r="D6" s="345"/>
      <c r="E6" s="345"/>
      <c r="F6" s="346"/>
      <c r="G6" s="347" t="str">
        <f>HOME!D8</f>
        <v>जून 2019</v>
      </c>
      <c r="H6" s="348"/>
      <c r="I6" s="348"/>
      <c r="J6" s="349"/>
      <c r="K6" s="350" t="str">
        <f>HOME!D9</f>
        <v>जुलाई 2019</v>
      </c>
      <c r="L6" s="351"/>
      <c r="M6" s="351"/>
      <c r="N6" s="352"/>
      <c r="O6" s="355" t="str">
        <f>HOME!D10</f>
        <v>अगस्त 2019</v>
      </c>
      <c r="P6" s="356"/>
      <c r="Q6" s="356"/>
      <c r="R6" s="357"/>
      <c r="S6" s="358" t="str">
        <f>HOME!D11</f>
        <v>सितम्बर 2019</v>
      </c>
      <c r="T6" s="359"/>
      <c r="U6" s="359"/>
      <c r="V6" s="360"/>
      <c r="W6" s="361" t="str">
        <f>HOME!D12</f>
        <v>अक्टूम्बर 2019</v>
      </c>
      <c r="X6" s="362"/>
      <c r="Y6" s="362"/>
      <c r="Z6" s="363"/>
      <c r="AA6" s="344" t="str">
        <f>HOME!D13</f>
        <v>नवम्बर 2019</v>
      </c>
      <c r="AB6" s="345"/>
      <c r="AC6" s="345"/>
      <c r="AD6" s="346"/>
      <c r="AE6" s="347" t="str">
        <f>HOME!D14</f>
        <v>दिसम्बर 2019</v>
      </c>
      <c r="AF6" s="348"/>
      <c r="AG6" s="348"/>
      <c r="AH6" s="349"/>
      <c r="AI6" s="350" t="str">
        <f>HOME!D15</f>
        <v>जनवरी 2020</v>
      </c>
      <c r="AJ6" s="351"/>
      <c r="AK6" s="351"/>
      <c r="AL6" s="352"/>
      <c r="AM6" s="355" t="str">
        <f>HOME!D16</f>
        <v>फरवरी 2020</v>
      </c>
      <c r="AN6" s="356"/>
      <c r="AO6" s="356"/>
      <c r="AP6" s="357"/>
      <c r="AQ6" s="358" t="str">
        <f>HOME!D17</f>
        <v>मार्च 2020</v>
      </c>
      <c r="AR6" s="359"/>
      <c r="AS6" s="359"/>
      <c r="AT6" s="360"/>
      <c r="AU6" s="361" t="str">
        <f>HOME!D18</f>
        <v>अप्रैल 2020</v>
      </c>
      <c r="AV6" s="362"/>
      <c r="AW6" s="362"/>
      <c r="AX6" s="363"/>
      <c r="AY6" s="47">
        <f>IF(LEN(AY7)&gt;=5,DATE(AY5,HLOOKUP(AY2,$AY$3:$BJ$4,2,0),1),0)</f>
        <v>43586</v>
      </c>
      <c r="AZ6" s="47">
        <f t="shared" ref="AZ6:BJ6" si="14">IF(LEN(AZ7)&gt;=5,DATE(AZ5,HLOOKUP(AZ2,$AY$3:$BJ$4,2,0),1),0)</f>
        <v>43617</v>
      </c>
      <c r="BA6" s="47">
        <f t="shared" si="14"/>
        <v>43647</v>
      </c>
      <c r="BB6" s="47">
        <f t="shared" si="14"/>
        <v>43678</v>
      </c>
      <c r="BC6" s="47">
        <f t="shared" si="14"/>
        <v>43709</v>
      </c>
      <c r="BD6" s="47">
        <f t="shared" si="14"/>
        <v>43739</v>
      </c>
      <c r="BE6" s="47">
        <f t="shared" si="14"/>
        <v>43770</v>
      </c>
      <c r="BF6" s="47">
        <f t="shared" si="14"/>
        <v>43800</v>
      </c>
      <c r="BG6" s="47">
        <f t="shared" si="14"/>
        <v>43831</v>
      </c>
      <c r="BH6" s="47">
        <f t="shared" si="14"/>
        <v>43862</v>
      </c>
      <c r="BI6" s="47">
        <f t="shared" si="14"/>
        <v>43891</v>
      </c>
      <c r="BJ6" s="47">
        <f t="shared" si="14"/>
        <v>43922</v>
      </c>
      <c r="BL6" s="32" t="s">
        <v>237</v>
      </c>
    </row>
    <row r="7" spans="1:64" ht="18.75" customHeight="1">
      <c r="A7" s="354"/>
      <c r="B7" s="354"/>
      <c r="C7" s="122">
        <v>1</v>
      </c>
      <c r="D7" s="122">
        <v>2</v>
      </c>
      <c r="E7" s="122">
        <v>3</v>
      </c>
      <c r="F7" s="122">
        <v>4</v>
      </c>
      <c r="G7" s="123">
        <v>1</v>
      </c>
      <c r="H7" s="123">
        <v>2</v>
      </c>
      <c r="I7" s="123">
        <v>3</v>
      </c>
      <c r="J7" s="123">
        <v>4</v>
      </c>
      <c r="K7" s="118">
        <v>1</v>
      </c>
      <c r="L7" s="118">
        <v>2</v>
      </c>
      <c r="M7" s="118">
        <v>3</v>
      </c>
      <c r="N7" s="118">
        <v>4</v>
      </c>
      <c r="O7" s="121">
        <v>1</v>
      </c>
      <c r="P7" s="121">
        <v>2</v>
      </c>
      <c r="Q7" s="121">
        <v>3</v>
      </c>
      <c r="R7" s="121">
        <v>4</v>
      </c>
      <c r="S7" s="93">
        <v>1</v>
      </c>
      <c r="T7" s="93">
        <v>2</v>
      </c>
      <c r="U7" s="93">
        <v>3</v>
      </c>
      <c r="V7" s="93">
        <v>4</v>
      </c>
      <c r="W7" s="94">
        <v>1</v>
      </c>
      <c r="X7" s="94">
        <v>2</v>
      </c>
      <c r="Y7" s="94">
        <v>3</v>
      </c>
      <c r="Z7" s="94">
        <v>4</v>
      </c>
      <c r="AA7" s="122">
        <v>1</v>
      </c>
      <c r="AB7" s="122">
        <v>2</v>
      </c>
      <c r="AC7" s="122">
        <v>3</v>
      </c>
      <c r="AD7" s="122">
        <v>4</v>
      </c>
      <c r="AE7" s="123">
        <v>1</v>
      </c>
      <c r="AF7" s="123">
        <v>2</v>
      </c>
      <c r="AG7" s="123">
        <v>3</v>
      </c>
      <c r="AH7" s="123">
        <v>4</v>
      </c>
      <c r="AI7" s="118">
        <v>1</v>
      </c>
      <c r="AJ7" s="118">
        <v>2</v>
      </c>
      <c r="AK7" s="118">
        <v>3</v>
      </c>
      <c r="AL7" s="118">
        <v>4</v>
      </c>
      <c r="AM7" s="121">
        <v>1</v>
      </c>
      <c r="AN7" s="121">
        <v>2</v>
      </c>
      <c r="AO7" s="121">
        <v>3</v>
      </c>
      <c r="AP7" s="121">
        <v>4</v>
      </c>
      <c r="AQ7" s="93">
        <v>1</v>
      </c>
      <c r="AR7" s="93">
        <v>2</v>
      </c>
      <c r="AS7" s="93">
        <v>3</v>
      </c>
      <c r="AT7" s="93">
        <v>4</v>
      </c>
      <c r="AU7" s="94">
        <v>1</v>
      </c>
      <c r="AV7" s="94">
        <v>2</v>
      </c>
      <c r="AW7" s="94">
        <v>3</v>
      </c>
      <c r="AX7" s="94">
        <v>4</v>
      </c>
      <c r="AY7" s="32" t="str">
        <f>C6</f>
        <v>मई 2019</v>
      </c>
      <c r="AZ7" s="32" t="str">
        <f>G6</f>
        <v>जून 2019</v>
      </c>
      <c r="BA7" s="32" t="str">
        <f>K6</f>
        <v>जुलाई 2019</v>
      </c>
      <c r="BB7" s="32" t="str">
        <f>O6</f>
        <v>अगस्त 2019</v>
      </c>
      <c r="BC7" s="32" t="str">
        <f>S6</f>
        <v>सितम्बर 2019</v>
      </c>
      <c r="BD7" s="32" t="str">
        <f>W6</f>
        <v>अक्टूम्बर 2019</v>
      </c>
      <c r="BE7" s="32" t="str">
        <f>AA6</f>
        <v>नवम्बर 2019</v>
      </c>
      <c r="BF7" s="32" t="str">
        <f>AE6</f>
        <v>दिसम्बर 2019</v>
      </c>
      <c r="BG7" s="32" t="str">
        <f>AI6</f>
        <v>जनवरी 2020</v>
      </c>
      <c r="BH7" s="32" t="str">
        <f>AM6</f>
        <v>फरवरी 2020</v>
      </c>
      <c r="BI7" s="32" t="str">
        <f>AQ6</f>
        <v>मार्च 2020</v>
      </c>
      <c r="BJ7" s="32" t="str">
        <f>AU6</f>
        <v>अप्रैल 2020</v>
      </c>
      <c r="BL7" s="32" t="s">
        <v>238</v>
      </c>
    </row>
    <row r="8" spans="1:64" ht="20.100000000000001" customHeight="1">
      <c r="A8" s="67">
        <f>PROFLE!A3</f>
        <v>0</v>
      </c>
      <c r="B8" s="68">
        <f>PROFLE!B3</f>
        <v>0</v>
      </c>
      <c r="C8" s="96"/>
      <c r="D8" s="96"/>
      <c r="E8" s="96"/>
      <c r="F8" s="96"/>
      <c r="G8" s="97" t="str">
        <f>IF($A8&gt;=1,(IF(LEN(C8)&gt;=2,C8,"")),"")</f>
        <v/>
      </c>
      <c r="H8" s="97" t="str">
        <f t="shared" ref="H8:AX8" si="15">IF($A8&gt;=1,(IF(LEN(D8)&gt;=2,D8,"")),"")</f>
        <v/>
      </c>
      <c r="I8" s="97" t="str">
        <f t="shared" si="15"/>
        <v/>
      </c>
      <c r="J8" s="97" t="str">
        <f t="shared" si="15"/>
        <v/>
      </c>
      <c r="K8" s="98" t="str">
        <f>IF($A8&gt;=1,(IF(LEN(G8)&gt;=2,G8,"")),"")</f>
        <v/>
      </c>
      <c r="L8" s="98" t="str">
        <f t="shared" si="15"/>
        <v/>
      </c>
      <c r="M8" s="98" t="str">
        <f t="shared" si="15"/>
        <v/>
      </c>
      <c r="N8" s="98" t="str">
        <f t="shared" si="15"/>
        <v/>
      </c>
      <c r="O8" s="99" t="str">
        <f t="shared" si="15"/>
        <v/>
      </c>
      <c r="P8" s="99" t="str">
        <f t="shared" si="15"/>
        <v/>
      </c>
      <c r="Q8" s="99" t="str">
        <f t="shared" si="15"/>
        <v/>
      </c>
      <c r="R8" s="99" t="str">
        <f t="shared" si="15"/>
        <v/>
      </c>
      <c r="S8" s="100" t="str">
        <f t="shared" si="15"/>
        <v/>
      </c>
      <c r="T8" s="100" t="str">
        <f t="shared" si="15"/>
        <v/>
      </c>
      <c r="U8" s="100" t="str">
        <f t="shared" si="15"/>
        <v/>
      </c>
      <c r="V8" s="100" t="str">
        <f t="shared" si="15"/>
        <v/>
      </c>
      <c r="W8" s="101" t="str">
        <f t="shared" si="15"/>
        <v/>
      </c>
      <c r="X8" s="101" t="str">
        <f t="shared" si="15"/>
        <v/>
      </c>
      <c r="Y8" s="101" t="str">
        <f t="shared" si="15"/>
        <v/>
      </c>
      <c r="Z8" s="101" t="str">
        <f t="shared" si="15"/>
        <v/>
      </c>
      <c r="AA8" s="96" t="str">
        <f t="shared" si="15"/>
        <v/>
      </c>
      <c r="AB8" s="96" t="str">
        <f t="shared" si="15"/>
        <v/>
      </c>
      <c r="AC8" s="96" t="str">
        <f t="shared" si="15"/>
        <v/>
      </c>
      <c r="AD8" s="96" t="str">
        <f t="shared" si="15"/>
        <v/>
      </c>
      <c r="AE8" s="97" t="str">
        <f t="shared" si="15"/>
        <v/>
      </c>
      <c r="AF8" s="97" t="str">
        <f t="shared" si="15"/>
        <v/>
      </c>
      <c r="AG8" s="97" t="str">
        <f t="shared" si="15"/>
        <v/>
      </c>
      <c r="AH8" s="97" t="str">
        <f t="shared" si="15"/>
        <v/>
      </c>
      <c r="AI8" s="98" t="str">
        <f t="shared" si="15"/>
        <v/>
      </c>
      <c r="AJ8" s="98" t="str">
        <f t="shared" si="15"/>
        <v/>
      </c>
      <c r="AK8" s="98" t="str">
        <f t="shared" si="15"/>
        <v/>
      </c>
      <c r="AL8" s="98" t="str">
        <f t="shared" si="15"/>
        <v/>
      </c>
      <c r="AM8" s="99" t="str">
        <f t="shared" si="15"/>
        <v/>
      </c>
      <c r="AN8" s="99" t="str">
        <f t="shared" si="15"/>
        <v/>
      </c>
      <c r="AO8" s="99" t="str">
        <f t="shared" si="15"/>
        <v/>
      </c>
      <c r="AP8" s="99" t="str">
        <f t="shared" si="15"/>
        <v/>
      </c>
      <c r="AQ8" s="100" t="str">
        <f t="shared" si="15"/>
        <v/>
      </c>
      <c r="AR8" s="100" t="str">
        <f t="shared" si="15"/>
        <v/>
      </c>
      <c r="AS8" s="100" t="str">
        <f t="shared" si="15"/>
        <v/>
      </c>
      <c r="AT8" s="100" t="str">
        <f t="shared" si="15"/>
        <v/>
      </c>
      <c r="AU8" s="101" t="str">
        <f t="shared" si="15"/>
        <v/>
      </c>
      <c r="AV8" s="101" t="str">
        <f t="shared" si="15"/>
        <v/>
      </c>
      <c r="AW8" s="101" t="str">
        <f t="shared" si="15"/>
        <v/>
      </c>
      <c r="AX8" s="101" t="str">
        <f t="shared" si="15"/>
        <v/>
      </c>
      <c r="AY8" s="95">
        <f>IF($A8&gt;=1,(IF(AY$6&gt;=$AX$3,(IF($AX$2&gt;=AY$6,COUNTIF(C8:F8,"?*"),0)),0)),0)</f>
        <v>0</v>
      </c>
      <c r="AZ8" s="95">
        <f>IF($A8&gt;=1,(IF(AZ$6&gt;=$AX$3,(IF($AX$2&gt;=AZ$6,COUNTIF(G8:J8,"?*"),0)),0)),0)</f>
        <v>0</v>
      </c>
      <c r="BA8" s="95">
        <f>IF($A8&gt;=1,(IF(BA$6&gt;=$AX$3,(IF($AX$2&gt;=BA$6,COUNTIF(K8:N8,"?*"),0)),0)),0)</f>
        <v>0</v>
      </c>
      <c r="BB8" s="95">
        <f>IF($A8&gt;=1,(IF(BB$6&gt;=$AX$3,(IF($AX$2&gt;=BB$6,COUNTIF(O8:R8,"?*"),0)),0)),0)</f>
        <v>0</v>
      </c>
      <c r="BC8" s="95">
        <f>IF($A8&gt;=1,(IF(BC$6&gt;=$AX$3,(IF($AX$2&gt;=BC$6,COUNTIF(S8:V8,"?*"),0)),0)),0)</f>
        <v>0</v>
      </c>
      <c r="BD8" s="95">
        <f>IF($A8&gt;=1,(IF(BD$6&gt;=$AX$3,(IF($AX$2&gt;=BD$6,COUNTIF(W8:Z8,"?*"),0)),0)),0)</f>
        <v>0</v>
      </c>
      <c r="BE8" s="95">
        <f>IF($A8&gt;=1,(IF(BE$6&gt;=$AX$3,(IF($AX$2&gt;=BE$6,COUNTIF(AA8:AD8,"?*"),0)),0)),0)</f>
        <v>0</v>
      </c>
      <c r="BF8" s="95">
        <f>IF($A8&gt;=1,(IF(BF$6&gt;=$AX$3,(IF($AX$2&gt;=BF$6,COUNTIF(AE8:AH8,"?*"),0)),0)),0)</f>
        <v>0</v>
      </c>
      <c r="BG8" s="95">
        <f>IF($A8&gt;=1,(IF(BG$6&gt;=$AX$3,(IF($AX$2&gt;=BG$6,COUNTIF(AI8:AL8,"?*"),0)),0)),0)</f>
        <v>0</v>
      </c>
      <c r="BH8" s="95">
        <f>IF($A8&gt;=1,(IF(BH$6&gt;=$AX$3,(IF($AX$2&gt;=BH$6,COUNTIF(AM8:AP8,"?*"),0)),0)),0)</f>
        <v>0</v>
      </c>
      <c r="BI8" s="95">
        <f>IF($A8&gt;=1,(IF(BI$6&gt;=$AX$3,(IF($AX$2&gt;=BI$6,COUNTIF(AQ8:AT8,"?*"),0)),0)),0)</f>
        <v>0</v>
      </c>
      <c r="BJ8" s="95">
        <f>IF($A8&gt;=1,(IF(BJ$6&gt;=$AX$3,(IF($AX$2&gt;=BJ$6,COUNTIF(AU8:AX8,"?*"),0)),0)),0)</f>
        <v>0</v>
      </c>
      <c r="BK8" s="32">
        <f>LARGE(AY8:BJ8,1)</f>
        <v>0</v>
      </c>
      <c r="BL8" s="32" t="s">
        <v>239</v>
      </c>
    </row>
    <row r="9" spans="1:64" ht="20.100000000000001" customHeight="1">
      <c r="A9" s="67">
        <f>PROFLE!A4</f>
        <v>0</v>
      </c>
      <c r="B9" s="68">
        <f>PROFLE!B4</f>
        <v>0</v>
      </c>
      <c r="C9" s="96"/>
      <c r="D9" s="96"/>
      <c r="E9" s="96"/>
      <c r="F9" s="96"/>
      <c r="G9" s="97" t="str">
        <f t="shared" ref="G9:V25" si="16">IF($A9&gt;=1,(IF(LEN(C9)&gt;=2,C9,"")),"")</f>
        <v/>
      </c>
      <c r="H9" s="97" t="str">
        <f t="shared" si="16"/>
        <v/>
      </c>
      <c r="I9" s="97" t="str">
        <f t="shared" si="16"/>
        <v/>
      </c>
      <c r="J9" s="97" t="str">
        <f t="shared" si="16"/>
        <v/>
      </c>
      <c r="K9" s="98" t="str">
        <f t="shared" ref="K9:K27" si="17">IF($A9&gt;=1,(IF(LEN(G9)&gt;=2,G9,"")),"")</f>
        <v/>
      </c>
      <c r="L9" s="98" t="str">
        <f t="shared" si="16"/>
        <v/>
      </c>
      <c r="M9" s="98" t="str">
        <f t="shared" si="16"/>
        <v/>
      </c>
      <c r="N9" s="98" t="str">
        <f t="shared" si="16"/>
        <v/>
      </c>
      <c r="O9" s="99" t="str">
        <f t="shared" si="16"/>
        <v/>
      </c>
      <c r="P9" s="99" t="str">
        <f t="shared" si="16"/>
        <v/>
      </c>
      <c r="Q9" s="99" t="str">
        <f t="shared" si="16"/>
        <v/>
      </c>
      <c r="R9" s="99" t="str">
        <f t="shared" si="16"/>
        <v/>
      </c>
      <c r="S9" s="100" t="str">
        <f t="shared" si="16"/>
        <v/>
      </c>
      <c r="T9" s="100" t="str">
        <f t="shared" si="16"/>
        <v/>
      </c>
      <c r="U9" s="100" t="str">
        <f t="shared" si="16"/>
        <v/>
      </c>
      <c r="V9" s="100" t="str">
        <f t="shared" si="16"/>
        <v/>
      </c>
      <c r="W9" s="101" t="str">
        <f t="shared" ref="W9:AL24" si="18">IF($A9&gt;=1,(IF(LEN(S9)&gt;=2,S9,"")),"")</f>
        <v/>
      </c>
      <c r="X9" s="101" t="str">
        <f t="shared" si="18"/>
        <v/>
      </c>
      <c r="Y9" s="101" t="str">
        <f t="shared" si="18"/>
        <v/>
      </c>
      <c r="Z9" s="101" t="str">
        <f t="shared" si="18"/>
        <v/>
      </c>
      <c r="AA9" s="96" t="str">
        <f t="shared" si="18"/>
        <v/>
      </c>
      <c r="AB9" s="96" t="str">
        <f t="shared" si="18"/>
        <v/>
      </c>
      <c r="AC9" s="96" t="str">
        <f t="shared" si="18"/>
        <v/>
      </c>
      <c r="AD9" s="96" t="str">
        <f t="shared" si="18"/>
        <v/>
      </c>
      <c r="AE9" s="97" t="str">
        <f t="shared" si="18"/>
        <v/>
      </c>
      <c r="AF9" s="97" t="str">
        <f t="shared" si="18"/>
        <v/>
      </c>
      <c r="AG9" s="97" t="str">
        <f t="shared" si="18"/>
        <v/>
      </c>
      <c r="AH9" s="97" t="str">
        <f t="shared" si="18"/>
        <v/>
      </c>
      <c r="AI9" s="98" t="str">
        <f t="shared" si="18"/>
        <v/>
      </c>
      <c r="AJ9" s="98" t="str">
        <f t="shared" si="18"/>
        <v/>
      </c>
      <c r="AK9" s="98" t="str">
        <f t="shared" si="18"/>
        <v/>
      </c>
      <c r="AL9" s="98" t="str">
        <f t="shared" si="18"/>
        <v/>
      </c>
      <c r="AM9" s="99" t="str">
        <f t="shared" ref="AM9:AX23" si="19">IF($A9&gt;=1,(IF(LEN(AI9)&gt;=2,AI9,"")),"")</f>
        <v/>
      </c>
      <c r="AN9" s="99" t="str">
        <f t="shared" si="19"/>
        <v/>
      </c>
      <c r="AO9" s="99" t="str">
        <f t="shared" si="19"/>
        <v/>
      </c>
      <c r="AP9" s="99" t="str">
        <f t="shared" si="19"/>
        <v/>
      </c>
      <c r="AQ9" s="100" t="str">
        <f t="shared" si="19"/>
        <v/>
      </c>
      <c r="AR9" s="100" t="str">
        <f t="shared" si="19"/>
        <v/>
      </c>
      <c r="AS9" s="100" t="str">
        <f t="shared" si="19"/>
        <v/>
      </c>
      <c r="AT9" s="100" t="str">
        <f t="shared" si="19"/>
        <v/>
      </c>
      <c r="AU9" s="101" t="str">
        <f t="shared" si="19"/>
        <v/>
      </c>
      <c r="AV9" s="101" t="str">
        <f t="shared" si="19"/>
        <v/>
      </c>
      <c r="AW9" s="101" t="str">
        <f t="shared" si="19"/>
        <v/>
      </c>
      <c r="AX9" s="101" t="str">
        <f t="shared" si="19"/>
        <v/>
      </c>
      <c r="AY9" s="95">
        <f t="shared" ref="AY9:AY27" si="20">IF($A9&gt;=1,(IF(AY$6&gt;=$AX$3,(IF($AX$2&gt;=AY$6,COUNTIF(C9:F9,"?*"),0)),0)),0)</f>
        <v>0</v>
      </c>
      <c r="AZ9" s="95">
        <f t="shared" ref="AZ9:AZ27" si="21">IF($A9&gt;=1,(IF(AZ$6&gt;=$AX$3,(IF($AX$2&gt;=AZ$6,COUNTIF(G9:J9,"?*"),0)),0)),0)</f>
        <v>0</v>
      </c>
      <c r="BA9" s="95">
        <f t="shared" ref="BA9:BA27" si="22">IF($A9&gt;=1,(IF(BA$6&gt;=$AX$3,(IF($AX$2&gt;=BA$6,COUNTIF(K9:N9,"?*"),0)),0)),0)</f>
        <v>0</v>
      </c>
      <c r="BB9" s="95">
        <f t="shared" ref="BB9:BB27" si="23">IF($A9&gt;=1,(IF(BB$6&gt;=$AX$3,(IF($AX$2&gt;=BB$6,COUNTIF(O9:R9,"?*"),0)),0)),0)</f>
        <v>0</v>
      </c>
      <c r="BC9" s="95">
        <f t="shared" ref="BC9:BC27" si="24">IF($A9&gt;=1,(IF(BC$6&gt;=$AX$3,(IF($AX$2&gt;=BC$6,COUNTIF(S9:V9,"?*"),0)),0)),0)</f>
        <v>0</v>
      </c>
      <c r="BD9" s="95">
        <f t="shared" ref="BD9:BD27" si="25">IF($A9&gt;=1,(IF(BD$6&gt;=$AX$3,(IF($AX$2&gt;=BD$6,COUNTIF(W9:Z9,"?*"),0)),0)),0)</f>
        <v>0</v>
      </c>
      <c r="BE9" s="95">
        <f t="shared" ref="BE9:BE27" si="26">IF($A9&gt;=1,(IF(BE$6&gt;=$AX$3,(IF($AX$2&gt;=BE$6,COUNTIF(AA9:AD9,"?*"),0)),0)),0)</f>
        <v>0</v>
      </c>
      <c r="BF9" s="95">
        <f t="shared" ref="BF9:BF27" si="27">IF($A9&gt;=1,(IF(BF$6&gt;=$AX$3,(IF($AX$2&gt;=BF$6,COUNTIF(AE9:AH9,"?*"),0)),0)),0)</f>
        <v>0</v>
      </c>
      <c r="BG9" s="95">
        <f t="shared" ref="BG9:BG27" si="28">IF($A9&gt;=1,(IF(BG$6&gt;=$AX$3,(IF($AX$2&gt;=BG$6,COUNTIF(AI9:AL9,"?*"),0)),0)),0)</f>
        <v>0</v>
      </c>
      <c r="BH9" s="95">
        <f t="shared" ref="BH9:BH27" si="29">IF($A9&gt;=1,(IF(BH$6&gt;=$AX$3,(IF($AX$2&gt;=BH$6,COUNTIF(AM9:AP9,"?*"),0)),0)),0)</f>
        <v>0</v>
      </c>
      <c r="BI9" s="95">
        <f t="shared" ref="BI9:BI27" si="30">IF($A9&gt;=1,(IF(BI$6&gt;=$AX$3,(IF($AX$2&gt;=BI$6,COUNTIF(AQ9:AT9,"?*"),0)),0)),0)</f>
        <v>0</v>
      </c>
      <c r="BJ9" s="95">
        <f t="shared" ref="BJ9:BJ27" si="31">IF($A9&gt;=1,(IF(BJ$6&gt;=$AX$3,(IF($AX$2&gt;=BJ$6,COUNTIF(AU9:AX9,"?*"),0)),0)),0)</f>
        <v>0</v>
      </c>
      <c r="BK9" s="32">
        <f t="shared" ref="BK9:BK27" si="32">LARGE(AY9:BJ9,1)</f>
        <v>0</v>
      </c>
      <c r="BL9" s="32" t="s">
        <v>240</v>
      </c>
    </row>
    <row r="10" spans="1:64" ht="20.100000000000001" customHeight="1">
      <c r="A10" s="67">
        <f>PROFLE!A5</f>
        <v>0</v>
      </c>
      <c r="B10" s="68">
        <f>PROFLE!B5</f>
        <v>0</v>
      </c>
      <c r="C10" s="96"/>
      <c r="D10" s="96"/>
      <c r="E10" s="96"/>
      <c r="F10" s="96"/>
      <c r="G10" s="97" t="str">
        <f t="shared" si="16"/>
        <v/>
      </c>
      <c r="H10" s="97" t="str">
        <f t="shared" si="16"/>
        <v/>
      </c>
      <c r="I10" s="97" t="str">
        <f t="shared" si="16"/>
        <v/>
      </c>
      <c r="J10" s="97" t="str">
        <f t="shared" si="16"/>
        <v/>
      </c>
      <c r="K10" s="98" t="str">
        <f t="shared" si="17"/>
        <v/>
      </c>
      <c r="L10" s="98" t="str">
        <f t="shared" si="16"/>
        <v/>
      </c>
      <c r="M10" s="98" t="str">
        <f t="shared" si="16"/>
        <v/>
      </c>
      <c r="N10" s="98" t="str">
        <f t="shared" si="16"/>
        <v/>
      </c>
      <c r="O10" s="99" t="str">
        <f t="shared" si="16"/>
        <v/>
      </c>
      <c r="P10" s="99" t="str">
        <f t="shared" si="16"/>
        <v/>
      </c>
      <c r="Q10" s="99" t="str">
        <f t="shared" si="16"/>
        <v/>
      </c>
      <c r="R10" s="99" t="str">
        <f t="shared" si="16"/>
        <v/>
      </c>
      <c r="S10" s="100" t="str">
        <f t="shared" si="16"/>
        <v/>
      </c>
      <c r="T10" s="100" t="str">
        <f t="shared" si="16"/>
        <v/>
      </c>
      <c r="U10" s="100" t="str">
        <f t="shared" si="16"/>
        <v/>
      </c>
      <c r="V10" s="100" t="str">
        <f t="shared" si="16"/>
        <v/>
      </c>
      <c r="W10" s="101" t="str">
        <f t="shared" si="18"/>
        <v/>
      </c>
      <c r="X10" s="101" t="str">
        <f t="shared" si="18"/>
        <v/>
      </c>
      <c r="Y10" s="101" t="str">
        <f t="shared" si="18"/>
        <v/>
      </c>
      <c r="Z10" s="101" t="str">
        <f t="shared" si="18"/>
        <v/>
      </c>
      <c r="AA10" s="96" t="str">
        <f t="shared" si="18"/>
        <v/>
      </c>
      <c r="AB10" s="96" t="str">
        <f t="shared" si="18"/>
        <v/>
      </c>
      <c r="AC10" s="96" t="str">
        <f t="shared" si="18"/>
        <v/>
      </c>
      <c r="AD10" s="96" t="str">
        <f t="shared" si="18"/>
        <v/>
      </c>
      <c r="AE10" s="97" t="str">
        <f t="shared" si="18"/>
        <v/>
      </c>
      <c r="AF10" s="97" t="str">
        <f t="shared" si="18"/>
        <v/>
      </c>
      <c r="AG10" s="97" t="str">
        <f t="shared" si="18"/>
        <v/>
      </c>
      <c r="AH10" s="97" t="str">
        <f t="shared" si="18"/>
        <v/>
      </c>
      <c r="AI10" s="98" t="str">
        <f t="shared" si="18"/>
        <v/>
      </c>
      <c r="AJ10" s="98" t="str">
        <f t="shared" si="18"/>
        <v/>
      </c>
      <c r="AK10" s="98" t="str">
        <f t="shared" si="18"/>
        <v/>
      </c>
      <c r="AL10" s="98" t="str">
        <f t="shared" si="18"/>
        <v/>
      </c>
      <c r="AM10" s="99" t="str">
        <f t="shared" si="19"/>
        <v/>
      </c>
      <c r="AN10" s="99" t="str">
        <f t="shared" si="19"/>
        <v/>
      </c>
      <c r="AO10" s="99" t="str">
        <f t="shared" si="19"/>
        <v/>
      </c>
      <c r="AP10" s="99" t="str">
        <f t="shared" si="19"/>
        <v/>
      </c>
      <c r="AQ10" s="100" t="str">
        <f t="shared" si="19"/>
        <v/>
      </c>
      <c r="AR10" s="100" t="str">
        <f t="shared" si="19"/>
        <v/>
      </c>
      <c r="AS10" s="100" t="str">
        <f t="shared" si="19"/>
        <v/>
      </c>
      <c r="AT10" s="100" t="str">
        <f t="shared" si="19"/>
        <v/>
      </c>
      <c r="AU10" s="101" t="str">
        <f t="shared" si="19"/>
        <v/>
      </c>
      <c r="AV10" s="101" t="str">
        <f t="shared" si="19"/>
        <v/>
      </c>
      <c r="AW10" s="101" t="str">
        <f t="shared" si="19"/>
        <v/>
      </c>
      <c r="AX10" s="101" t="str">
        <f t="shared" si="19"/>
        <v/>
      </c>
      <c r="AY10" s="95">
        <f t="shared" si="20"/>
        <v>0</v>
      </c>
      <c r="AZ10" s="95">
        <f t="shared" si="21"/>
        <v>0</v>
      </c>
      <c r="BA10" s="95">
        <f t="shared" si="22"/>
        <v>0</v>
      </c>
      <c r="BB10" s="95">
        <f t="shared" si="23"/>
        <v>0</v>
      </c>
      <c r="BC10" s="95">
        <f t="shared" si="24"/>
        <v>0</v>
      </c>
      <c r="BD10" s="95">
        <f t="shared" si="25"/>
        <v>0</v>
      </c>
      <c r="BE10" s="95">
        <f t="shared" si="26"/>
        <v>0</v>
      </c>
      <c r="BF10" s="95">
        <f t="shared" si="27"/>
        <v>0</v>
      </c>
      <c r="BG10" s="95">
        <f t="shared" si="28"/>
        <v>0</v>
      </c>
      <c r="BH10" s="95">
        <f t="shared" si="29"/>
        <v>0</v>
      </c>
      <c r="BI10" s="95">
        <f t="shared" si="30"/>
        <v>0</v>
      </c>
      <c r="BJ10" s="95">
        <f t="shared" si="31"/>
        <v>0</v>
      </c>
      <c r="BK10" s="32">
        <f t="shared" si="32"/>
        <v>0</v>
      </c>
      <c r="BL10" s="32" t="s">
        <v>241</v>
      </c>
    </row>
    <row r="11" spans="1:64" ht="20.100000000000001" customHeight="1">
      <c r="A11" s="67">
        <f>PROFLE!A6</f>
        <v>0</v>
      </c>
      <c r="B11" s="68">
        <f>PROFLE!B6</f>
        <v>0</v>
      </c>
      <c r="C11" s="96"/>
      <c r="D11" s="96"/>
      <c r="E11" s="96"/>
      <c r="F11" s="96"/>
      <c r="G11" s="97" t="str">
        <f t="shared" si="16"/>
        <v/>
      </c>
      <c r="H11" s="97" t="str">
        <f t="shared" si="16"/>
        <v/>
      </c>
      <c r="I11" s="97" t="str">
        <f t="shared" si="16"/>
        <v/>
      </c>
      <c r="J11" s="97" t="str">
        <f t="shared" si="16"/>
        <v/>
      </c>
      <c r="K11" s="98" t="str">
        <f t="shared" si="17"/>
        <v/>
      </c>
      <c r="L11" s="98" t="str">
        <f t="shared" si="16"/>
        <v/>
      </c>
      <c r="M11" s="98" t="str">
        <f t="shared" si="16"/>
        <v/>
      </c>
      <c r="N11" s="98" t="str">
        <f t="shared" si="16"/>
        <v/>
      </c>
      <c r="O11" s="99" t="str">
        <f t="shared" si="16"/>
        <v/>
      </c>
      <c r="P11" s="99" t="str">
        <f t="shared" si="16"/>
        <v/>
      </c>
      <c r="Q11" s="99" t="str">
        <f t="shared" si="16"/>
        <v/>
      </c>
      <c r="R11" s="99" t="str">
        <f t="shared" si="16"/>
        <v/>
      </c>
      <c r="S11" s="100" t="str">
        <f t="shared" si="16"/>
        <v/>
      </c>
      <c r="T11" s="100" t="str">
        <f t="shared" si="16"/>
        <v/>
      </c>
      <c r="U11" s="100" t="str">
        <f t="shared" si="16"/>
        <v/>
      </c>
      <c r="V11" s="100" t="str">
        <f t="shared" si="16"/>
        <v/>
      </c>
      <c r="W11" s="101" t="str">
        <f t="shared" si="18"/>
        <v/>
      </c>
      <c r="X11" s="101" t="str">
        <f t="shared" si="18"/>
        <v/>
      </c>
      <c r="Y11" s="101" t="str">
        <f t="shared" si="18"/>
        <v/>
      </c>
      <c r="Z11" s="101" t="str">
        <f t="shared" si="18"/>
        <v/>
      </c>
      <c r="AA11" s="96" t="str">
        <f t="shared" si="18"/>
        <v/>
      </c>
      <c r="AB11" s="96" t="str">
        <f t="shared" si="18"/>
        <v/>
      </c>
      <c r="AC11" s="96" t="str">
        <f t="shared" si="18"/>
        <v/>
      </c>
      <c r="AD11" s="96" t="str">
        <f t="shared" si="18"/>
        <v/>
      </c>
      <c r="AE11" s="97" t="str">
        <f t="shared" si="18"/>
        <v/>
      </c>
      <c r="AF11" s="97" t="str">
        <f t="shared" si="18"/>
        <v/>
      </c>
      <c r="AG11" s="97" t="str">
        <f t="shared" si="18"/>
        <v/>
      </c>
      <c r="AH11" s="97" t="str">
        <f t="shared" si="18"/>
        <v/>
      </c>
      <c r="AI11" s="98" t="str">
        <f t="shared" si="18"/>
        <v/>
      </c>
      <c r="AJ11" s="98" t="str">
        <f t="shared" si="18"/>
        <v/>
      </c>
      <c r="AK11" s="98" t="str">
        <f t="shared" si="18"/>
        <v/>
      </c>
      <c r="AL11" s="98" t="str">
        <f t="shared" si="18"/>
        <v/>
      </c>
      <c r="AM11" s="99" t="str">
        <f t="shared" si="19"/>
        <v/>
      </c>
      <c r="AN11" s="99" t="str">
        <f t="shared" si="19"/>
        <v/>
      </c>
      <c r="AO11" s="99" t="str">
        <f t="shared" si="19"/>
        <v/>
      </c>
      <c r="AP11" s="99" t="str">
        <f t="shared" si="19"/>
        <v/>
      </c>
      <c r="AQ11" s="100" t="str">
        <f t="shared" si="19"/>
        <v/>
      </c>
      <c r="AR11" s="100" t="str">
        <f t="shared" si="19"/>
        <v/>
      </c>
      <c r="AS11" s="100" t="str">
        <f t="shared" si="19"/>
        <v/>
      </c>
      <c r="AT11" s="100" t="str">
        <f t="shared" si="19"/>
        <v/>
      </c>
      <c r="AU11" s="101" t="str">
        <f t="shared" si="19"/>
        <v/>
      </c>
      <c r="AV11" s="101" t="str">
        <f t="shared" si="19"/>
        <v/>
      </c>
      <c r="AW11" s="101" t="str">
        <f t="shared" si="19"/>
        <v/>
      </c>
      <c r="AX11" s="101" t="str">
        <f t="shared" si="19"/>
        <v/>
      </c>
      <c r="AY11" s="95">
        <f t="shared" si="20"/>
        <v>0</v>
      </c>
      <c r="AZ11" s="95">
        <f t="shared" si="21"/>
        <v>0</v>
      </c>
      <c r="BA11" s="95">
        <f t="shared" si="22"/>
        <v>0</v>
      </c>
      <c r="BB11" s="95">
        <f t="shared" si="23"/>
        <v>0</v>
      </c>
      <c r="BC11" s="95">
        <f t="shared" si="24"/>
        <v>0</v>
      </c>
      <c r="BD11" s="95">
        <f t="shared" si="25"/>
        <v>0</v>
      </c>
      <c r="BE11" s="95">
        <f t="shared" si="26"/>
        <v>0</v>
      </c>
      <c r="BF11" s="95">
        <f t="shared" si="27"/>
        <v>0</v>
      </c>
      <c r="BG11" s="95">
        <f t="shared" si="28"/>
        <v>0</v>
      </c>
      <c r="BH11" s="95">
        <f t="shared" si="29"/>
        <v>0</v>
      </c>
      <c r="BI11" s="95">
        <f t="shared" si="30"/>
        <v>0</v>
      </c>
      <c r="BJ11" s="95">
        <f t="shared" si="31"/>
        <v>0</v>
      </c>
      <c r="BK11" s="32">
        <f t="shared" si="32"/>
        <v>0</v>
      </c>
      <c r="BL11" s="32" t="s">
        <v>242</v>
      </c>
    </row>
    <row r="12" spans="1:64" ht="20.100000000000001" customHeight="1">
      <c r="A12" s="67">
        <f>PROFLE!A7</f>
        <v>0</v>
      </c>
      <c r="B12" s="68">
        <f>PROFLE!B7</f>
        <v>0</v>
      </c>
      <c r="C12" s="96"/>
      <c r="D12" s="96"/>
      <c r="E12" s="96"/>
      <c r="F12" s="96"/>
      <c r="G12" s="97" t="str">
        <f t="shared" si="16"/>
        <v/>
      </c>
      <c r="H12" s="97" t="str">
        <f t="shared" si="16"/>
        <v/>
      </c>
      <c r="I12" s="97" t="str">
        <f t="shared" si="16"/>
        <v/>
      </c>
      <c r="J12" s="97" t="str">
        <f t="shared" si="16"/>
        <v/>
      </c>
      <c r="K12" s="98" t="str">
        <f t="shared" si="17"/>
        <v/>
      </c>
      <c r="L12" s="98" t="str">
        <f t="shared" si="16"/>
        <v/>
      </c>
      <c r="M12" s="98" t="str">
        <f t="shared" si="16"/>
        <v/>
      </c>
      <c r="N12" s="98" t="str">
        <f t="shared" si="16"/>
        <v/>
      </c>
      <c r="O12" s="99" t="str">
        <f t="shared" si="16"/>
        <v/>
      </c>
      <c r="P12" s="99" t="str">
        <f t="shared" si="16"/>
        <v/>
      </c>
      <c r="Q12" s="99" t="str">
        <f t="shared" si="16"/>
        <v/>
      </c>
      <c r="R12" s="99" t="str">
        <f t="shared" si="16"/>
        <v/>
      </c>
      <c r="S12" s="100" t="str">
        <f t="shared" si="16"/>
        <v/>
      </c>
      <c r="T12" s="100" t="str">
        <f t="shared" si="16"/>
        <v/>
      </c>
      <c r="U12" s="100" t="str">
        <f t="shared" si="16"/>
        <v/>
      </c>
      <c r="V12" s="100" t="str">
        <f t="shared" si="16"/>
        <v/>
      </c>
      <c r="W12" s="101" t="str">
        <f t="shared" si="18"/>
        <v/>
      </c>
      <c r="X12" s="101" t="str">
        <f t="shared" si="18"/>
        <v/>
      </c>
      <c r="Y12" s="101" t="str">
        <f t="shared" si="18"/>
        <v/>
      </c>
      <c r="Z12" s="101" t="str">
        <f t="shared" si="18"/>
        <v/>
      </c>
      <c r="AA12" s="96" t="str">
        <f t="shared" si="18"/>
        <v/>
      </c>
      <c r="AB12" s="96" t="str">
        <f t="shared" si="18"/>
        <v/>
      </c>
      <c r="AC12" s="96" t="str">
        <f t="shared" si="18"/>
        <v/>
      </c>
      <c r="AD12" s="96" t="str">
        <f t="shared" si="18"/>
        <v/>
      </c>
      <c r="AE12" s="97" t="str">
        <f t="shared" si="18"/>
        <v/>
      </c>
      <c r="AF12" s="97" t="str">
        <f t="shared" si="18"/>
        <v/>
      </c>
      <c r="AG12" s="97" t="str">
        <f t="shared" si="18"/>
        <v/>
      </c>
      <c r="AH12" s="97" t="str">
        <f t="shared" si="18"/>
        <v/>
      </c>
      <c r="AI12" s="98" t="str">
        <f t="shared" si="18"/>
        <v/>
      </c>
      <c r="AJ12" s="98" t="str">
        <f t="shared" si="18"/>
        <v/>
      </c>
      <c r="AK12" s="98" t="str">
        <f t="shared" si="18"/>
        <v/>
      </c>
      <c r="AL12" s="98" t="str">
        <f t="shared" si="18"/>
        <v/>
      </c>
      <c r="AM12" s="99" t="str">
        <f t="shared" si="19"/>
        <v/>
      </c>
      <c r="AN12" s="99" t="str">
        <f t="shared" si="19"/>
        <v/>
      </c>
      <c r="AO12" s="99" t="str">
        <f t="shared" si="19"/>
        <v/>
      </c>
      <c r="AP12" s="99" t="str">
        <f t="shared" si="19"/>
        <v/>
      </c>
      <c r="AQ12" s="100" t="str">
        <f t="shared" si="19"/>
        <v/>
      </c>
      <c r="AR12" s="100" t="str">
        <f t="shared" si="19"/>
        <v/>
      </c>
      <c r="AS12" s="100" t="str">
        <f t="shared" si="19"/>
        <v/>
      </c>
      <c r="AT12" s="100" t="str">
        <f t="shared" si="19"/>
        <v/>
      </c>
      <c r="AU12" s="101" t="str">
        <f t="shared" si="19"/>
        <v/>
      </c>
      <c r="AV12" s="101" t="str">
        <f t="shared" si="19"/>
        <v/>
      </c>
      <c r="AW12" s="101" t="str">
        <f t="shared" si="19"/>
        <v/>
      </c>
      <c r="AX12" s="101" t="str">
        <f t="shared" si="19"/>
        <v/>
      </c>
      <c r="AY12" s="95">
        <f t="shared" si="20"/>
        <v>0</v>
      </c>
      <c r="AZ12" s="95">
        <f t="shared" si="21"/>
        <v>0</v>
      </c>
      <c r="BA12" s="95">
        <f t="shared" si="22"/>
        <v>0</v>
      </c>
      <c r="BB12" s="95">
        <f t="shared" si="23"/>
        <v>0</v>
      </c>
      <c r="BC12" s="95">
        <f t="shared" si="24"/>
        <v>0</v>
      </c>
      <c r="BD12" s="95">
        <f t="shared" si="25"/>
        <v>0</v>
      </c>
      <c r="BE12" s="95">
        <f t="shared" si="26"/>
        <v>0</v>
      </c>
      <c r="BF12" s="95">
        <f t="shared" si="27"/>
        <v>0</v>
      </c>
      <c r="BG12" s="95">
        <f t="shared" si="28"/>
        <v>0</v>
      </c>
      <c r="BH12" s="95">
        <f t="shared" si="29"/>
        <v>0</v>
      </c>
      <c r="BI12" s="95">
        <f t="shared" si="30"/>
        <v>0</v>
      </c>
      <c r="BJ12" s="95">
        <f t="shared" si="31"/>
        <v>0</v>
      </c>
      <c r="BK12" s="32">
        <f t="shared" si="32"/>
        <v>0</v>
      </c>
      <c r="BL12" s="32" t="s">
        <v>243</v>
      </c>
    </row>
    <row r="13" spans="1:64" ht="20.100000000000001" customHeight="1">
      <c r="A13" s="67">
        <f>PROFLE!A8</f>
        <v>0</v>
      </c>
      <c r="B13" s="68">
        <f>PROFLE!B8</f>
        <v>0</v>
      </c>
      <c r="C13" s="96"/>
      <c r="D13" s="96"/>
      <c r="E13" s="96"/>
      <c r="F13" s="96"/>
      <c r="G13" s="97" t="str">
        <f t="shared" si="16"/>
        <v/>
      </c>
      <c r="H13" s="97" t="str">
        <f t="shared" si="16"/>
        <v/>
      </c>
      <c r="I13" s="97" t="str">
        <f t="shared" si="16"/>
        <v/>
      </c>
      <c r="J13" s="97" t="str">
        <f t="shared" si="16"/>
        <v/>
      </c>
      <c r="K13" s="98" t="str">
        <f t="shared" si="17"/>
        <v/>
      </c>
      <c r="L13" s="98" t="str">
        <f t="shared" si="16"/>
        <v/>
      </c>
      <c r="M13" s="98" t="str">
        <f t="shared" si="16"/>
        <v/>
      </c>
      <c r="N13" s="98" t="str">
        <f t="shared" si="16"/>
        <v/>
      </c>
      <c r="O13" s="99" t="str">
        <f t="shared" si="16"/>
        <v/>
      </c>
      <c r="P13" s="99" t="str">
        <f t="shared" si="16"/>
        <v/>
      </c>
      <c r="Q13" s="99" t="str">
        <f t="shared" si="16"/>
        <v/>
      </c>
      <c r="R13" s="99" t="str">
        <f t="shared" si="16"/>
        <v/>
      </c>
      <c r="S13" s="100" t="str">
        <f t="shared" si="16"/>
        <v/>
      </c>
      <c r="T13" s="100" t="str">
        <f t="shared" si="16"/>
        <v/>
      </c>
      <c r="U13" s="100" t="str">
        <f t="shared" si="16"/>
        <v/>
      </c>
      <c r="V13" s="100" t="str">
        <f t="shared" si="16"/>
        <v/>
      </c>
      <c r="W13" s="101" t="str">
        <f t="shared" si="18"/>
        <v/>
      </c>
      <c r="X13" s="101" t="str">
        <f t="shared" si="18"/>
        <v/>
      </c>
      <c r="Y13" s="101" t="str">
        <f t="shared" si="18"/>
        <v/>
      </c>
      <c r="Z13" s="101" t="str">
        <f t="shared" si="18"/>
        <v/>
      </c>
      <c r="AA13" s="96" t="str">
        <f t="shared" si="18"/>
        <v/>
      </c>
      <c r="AB13" s="96" t="str">
        <f t="shared" si="18"/>
        <v/>
      </c>
      <c r="AC13" s="96" t="str">
        <f t="shared" si="18"/>
        <v/>
      </c>
      <c r="AD13" s="96" t="str">
        <f t="shared" si="18"/>
        <v/>
      </c>
      <c r="AE13" s="97" t="str">
        <f t="shared" si="18"/>
        <v/>
      </c>
      <c r="AF13" s="97" t="str">
        <f t="shared" si="18"/>
        <v/>
      </c>
      <c r="AG13" s="97" t="str">
        <f t="shared" si="18"/>
        <v/>
      </c>
      <c r="AH13" s="97" t="str">
        <f t="shared" si="18"/>
        <v/>
      </c>
      <c r="AI13" s="98" t="str">
        <f t="shared" si="18"/>
        <v/>
      </c>
      <c r="AJ13" s="98" t="str">
        <f t="shared" si="18"/>
        <v/>
      </c>
      <c r="AK13" s="98" t="str">
        <f t="shared" si="18"/>
        <v/>
      </c>
      <c r="AL13" s="98" t="str">
        <f t="shared" si="18"/>
        <v/>
      </c>
      <c r="AM13" s="99" t="str">
        <f t="shared" si="19"/>
        <v/>
      </c>
      <c r="AN13" s="99" t="str">
        <f t="shared" si="19"/>
        <v/>
      </c>
      <c r="AO13" s="99" t="str">
        <f t="shared" si="19"/>
        <v/>
      </c>
      <c r="AP13" s="99" t="str">
        <f t="shared" si="19"/>
        <v/>
      </c>
      <c r="AQ13" s="100" t="str">
        <f t="shared" si="19"/>
        <v/>
      </c>
      <c r="AR13" s="100" t="str">
        <f t="shared" si="19"/>
        <v/>
      </c>
      <c r="AS13" s="100" t="str">
        <f t="shared" si="19"/>
        <v/>
      </c>
      <c r="AT13" s="100" t="str">
        <f t="shared" si="19"/>
        <v/>
      </c>
      <c r="AU13" s="101" t="str">
        <f t="shared" si="19"/>
        <v/>
      </c>
      <c r="AV13" s="101" t="str">
        <f t="shared" si="19"/>
        <v/>
      </c>
      <c r="AW13" s="101" t="str">
        <f t="shared" si="19"/>
        <v/>
      </c>
      <c r="AX13" s="101" t="str">
        <f t="shared" si="19"/>
        <v/>
      </c>
      <c r="AY13" s="95">
        <f t="shared" si="20"/>
        <v>0</v>
      </c>
      <c r="AZ13" s="95">
        <f t="shared" si="21"/>
        <v>0</v>
      </c>
      <c r="BA13" s="95">
        <f t="shared" si="22"/>
        <v>0</v>
      </c>
      <c r="BB13" s="95">
        <f t="shared" si="23"/>
        <v>0</v>
      </c>
      <c r="BC13" s="95">
        <f t="shared" si="24"/>
        <v>0</v>
      </c>
      <c r="BD13" s="95">
        <f t="shared" si="25"/>
        <v>0</v>
      </c>
      <c r="BE13" s="95">
        <f t="shared" si="26"/>
        <v>0</v>
      </c>
      <c r="BF13" s="95">
        <f t="shared" si="27"/>
        <v>0</v>
      </c>
      <c r="BG13" s="95">
        <f t="shared" si="28"/>
        <v>0</v>
      </c>
      <c r="BH13" s="95">
        <f t="shared" si="29"/>
        <v>0</v>
      </c>
      <c r="BI13" s="95">
        <f t="shared" si="30"/>
        <v>0</v>
      </c>
      <c r="BJ13" s="95">
        <f t="shared" si="31"/>
        <v>0</v>
      </c>
      <c r="BK13" s="32">
        <f t="shared" si="32"/>
        <v>0</v>
      </c>
    </row>
    <row r="14" spans="1:64" ht="20.100000000000001" customHeight="1">
      <c r="A14" s="67">
        <f>PROFLE!A9</f>
        <v>0</v>
      </c>
      <c r="B14" s="68">
        <f>PROFLE!B9</f>
        <v>0</v>
      </c>
      <c r="C14" s="96"/>
      <c r="D14" s="96"/>
      <c r="E14" s="96"/>
      <c r="F14" s="96"/>
      <c r="G14" s="97" t="str">
        <f t="shared" si="16"/>
        <v/>
      </c>
      <c r="H14" s="97" t="str">
        <f t="shared" si="16"/>
        <v/>
      </c>
      <c r="I14" s="97" t="str">
        <f t="shared" si="16"/>
        <v/>
      </c>
      <c r="J14" s="97" t="str">
        <f t="shared" si="16"/>
        <v/>
      </c>
      <c r="K14" s="98" t="str">
        <f t="shared" si="17"/>
        <v/>
      </c>
      <c r="L14" s="98" t="str">
        <f t="shared" si="16"/>
        <v/>
      </c>
      <c r="M14" s="98" t="str">
        <f t="shared" si="16"/>
        <v/>
      </c>
      <c r="N14" s="98" t="str">
        <f t="shared" si="16"/>
        <v/>
      </c>
      <c r="O14" s="99" t="str">
        <f t="shared" si="16"/>
        <v/>
      </c>
      <c r="P14" s="99" t="str">
        <f t="shared" si="16"/>
        <v/>
      </c>
      <c r="Q14" s="99" t="str">
        <f t="shared" si="16"/>
        <v/>
      </c>
      <c r="R14" s="99" t="str">
        <f t="shared" si="16"/>
        <v/>
      </c>
      <c r="S14" s="100" t="str">
        <f t="shared" si="16"/>
        <v/>
      </c>
      <c r="T14" s="100" t="str">
        <f t="shared" si="16"/>
        <v/>
      </c>
      <c r="U14" s="100" t="str">
        <f t="shared" si="16"/>
        <v/>
      </c>
      <c r="V14" s="100" t="str">
        <f t="shared" si="16"/>
        <v/>
      </c>
      <c r="W14" s="101" t="str">
        <f t="shared" si="18"/>
        <v/>
      </c>
      <c r="X14" s="101" t="str">
        <f t="shared" si="18"/>
        <v/>
      </c>
      <c r="Y14" s="101" t="str">
        <f t="shared" si="18"/>
        <v/>
      </c>
      <c r="Z14" s="101" t="str">
        <f t="shared" si="18"/>
        <v/>
      </c>
      <c r="AA14" s="96" t="str">
        <f t="shared" si="18"/>
        <v/>
      </c>
      <c r="AB14" s="96" t="str">
        <f t="shared" si="18"/>
        <v/>
      </c>
      <c r="AC14" s="96" t="str">
        <f t="shared" si="18"/>
        <v/>
      </c>
      <c r="AD14" s="96" t="str">
        <f t="shared" si="18"/>
        <v/>
      </c>
      <c r="AE14" s="97" t="str">
        <f t="shared" si="18"/>
        <v/>
      </c>
      <c r="AF14" s="97" t="str">
        <f t="shared" si="18"/>
        <v/>
      </c>
      <c r="AG14" s="97" t="str">
        <f t="shared" si="18"/>
        <v/>
      </c>
      <c r="AH14" s="97" t="str">
        <f t="shared" si="18"/>
        <v/>
      </c>
      <c r="AI14" s="98" t="str">
        <f t="shared" si="18"/>
        <v/>
      </c>
      <c r="AJ14" s="98" t="str">
        <f t="shared" si="18"/>
        <v/>
      </c>
      <c r="AK14" s="98" t="str">
        <f t="shared" si="18"/>
        <v/>
      </c>
      <c r="AL14" s="98" t="str">
        <f t="shared" si="18"/>
        <v/>
      </c>
      <c r="AM14" s="99" t="str">
        <f t="shared" si="19"/>
        <v/>
      </c>
      <c r="AN14" s="99" t="str">
        <f t="shared" si="19"/>
        <v/>
      </c>
      <c r="AO14" s="99" t="str">
        <f t="shared" si="19"/>
        <v/>
      </c>
      <c r="AP14" s="99" t="str">
        <f t="shared" si="19"/>
        <v/>
      </c>
      <c r="AQ14" s="100" t="str">
        <f t="shared" si="19"/>
        <v/>
      </c>
      <c r="AR14" s="100" t="str">
        <f t="shared" si="19"/>
        <v/>
      </c>
      <c r="AS14" s="100" t="str">
        <f t="shared" si="19"/>
        <v/>
      </c>
      <c r="AT14" s="100" t="str">
        <f t="shared" si="19"/>
        <v/>
      </c>
      <c r="AU14" s="101" t="str">
        <f t="shared" si="19"/>
        <v/>
      </c>
      <c r="AV14" s="101" t="str">
        <f t="shared" si="19"/>
        <v/>
      </c>
      <c r="AW14" s="101" t="str">
        <f t="shared" si="19"/>
        <v/>
      </c>
      <c r="AX14" s="101" t="str">
        <f t="shared" si="19"/>
        <v/>
      </c>
      <c r="AY14" s="95">
        <f t="shared" si="20"/>
        <v>0</v>
      </c>
      <c r="AZ14" s="95">
        <f t="shared" si="21"/>
        <v>0</v>
      </c>
      <c r="BA14" s="95">
        <f t="shared" si="22"/>
        <v>0</v>
      </c>
      <c r="BB14" s="95">
        <f t="shared" si="23"/>
        <v>0</v>
      </c>
      <c r="BC14" s="95">
        <f t="shared" si="24"/>
        <v>0</v>
      </c>
      <c r="BD14" s="95">
        <f t="shared" si="25"/>
        <v>0</v>
      </c>
      <c r="BE14" s="95">
        <f t="shared" si="26"/>
        <v>0</v>
      </c>
      <c r="BF14" s="95">
        <f t="shared" si="27"/>
        <v>0</v>
      </c>
      <c r="BG14" s="95">
        <f t="shared" si="28"/>
        <v>0</v>
      </c>
      <c r="BH14" s="95">
        <f t="shared" si="29"/>
        <v>0</v>
      </c>
      <c r="BI14" s="95">
        <f t="shared" si="30"/>
        <v>0</v>
      </c>
      <c r="BJ14" s="95">
        <f t="shared" si="31"/>
        <v>0</v>
      </c>
      <c r="BK14" s="32">
        <f t="shared" si="32"/>
        <v>0</v>
      </c>
    </row>
    <row r="15" spans="1:64" ht="20.100000000000001" customHeight="1">
      <c r="A15" s="67">
        <f>PROFLE!A10</f>
        <v>0</v>
      </c>
      <c r="B15" s="68">
        <f>PROFLE!B10</f>
        <v>0</v>
      </c>
      <c r="C15" s="96"/>
      <c r="D15" s="96"/>
      <c r="E15" s="96"/>
      <c r="F15" s="96"/>
      <c r="G15" s="97" t="str">
        <f t="shared" si="16"/>
        <v/>
      </c>
      <c r="H15" s="97" t="str">
        <f t="shared" si="16"/>
        <v/>
      </c>
      <c r="I15" s="97" t="str">
        <f t="shared" si="16"/>
        <v/>
      </c>
      <c r="J15" s="97" t="str">
        <f t="shared" si="16"/>
        <v/>
      </c>
      <c r="K15" s="98" t="str">
        <f t="shared" si="17"/>
        <v/>
      </c>
      <c r="L15" s="98" t="str">
        <f t="shared" si="16"/>
        <v/>
      </c>
      <c r="M15" s="98" t="str">
        <f t="shared" si="16"/>
        <v/>
      </c>
      <c r="N15" s="98" t="str">
        <f t="shared" si="16"/>
        <v/>
      </c>
      <c r="O15" s="99" t="str">
        <f t="shared" si="16"/>
        <v/>
      </c>
      <c r="P15" s="99" t="str">
        <f t="shared" si="16"/>
        <v/>
      </c>
      <c r="Q15" s="99" t="str">
        <f t="shared" si="16"/>
        <v/>
      </c>
      <c r="R15" s="99" t="str">
        <f t="shared" si="16"/>
        <v/>
      </c>
      <c r="S15" s="100" t="str">
        <f t="shared" si="16"/>
        <v/>
      </c>
      <c r="T15" s="100" t="str">
        <f t="shared" si="16"/>
        <v/>
      </c>
      <c r="U15" s="100" t="str">
        <f t="shared" si="16"/>
        <v/>
      </c>
      <c r="V15" s="100" t="str">
        <f t="shared" si="16"/>
        <v/>
      </c>
      <c r="W15" s="101" t="str">
        <f t="shared" si="18"/>
        <v/>
      </c>
      <c r="X15" s="101" t="str">
        <f t="shared" si="18"/>
        <v/>
      </c>
      <c r="Y15" s="101" t="str">
        <f t="shared" si="18"/>
        <v/>
      </c>
      <c r="Z15" s="101" t="str">
        <f t="shared" si="18"/>
        <v/>
      </c>
      <c r="AA15" s="96" t="str">
        <f t="shared" si="18"/>
        <v/>
      </c>
      <c r="AB15" s="96" t="str">
        <f t="shared" si="18"/>
        <v/>
      </c>
      <c r="AC15" s="96" t="str">
        <f t="shared" si="18"/>
        <v/>
      </c>
      <c r="AD15" s="96" t="str">
        <f t="shared" si="18"/>
        <v/>
      </c>
      <c r="AE15" s="97" t="str">
        <f t="shared" si="18"/>
        <v/>
      </c>
      <c r="AF15" s="97" t="str">
        <f t="shared" si="18"/>
        <v/>
      </c>
      <c r="AG15" s="97" t="str">
        <f t="shared" si="18"/>
        <v/>
      </c>
      <c r="AH15" s="97" t="str">
        <f t="shared" si="18"/>
        <v/>
      </c>
      <c r="AI15" s="98" t="str">
        <f t="shared" si="18"/>
        <v/>
      </c>
      <c r="AJ15" s="98" t="str">
        <f t="shared" si="18"/>
        <v/>
      </c>
      <c r="AK15" s="98" t="str">
        <f t="shared" si="18"/>
        <v/>
      </c>
      <c r="AL15" s="98" t="str">
        <f t="shared" si="18"/>
        <v/>
      </c>
      <c r="AM15" s="99" t="str">
        <f t="shared" si="19"/>
        <v/>
      </c>
      <c r="AN15" s="99" t="str">
        <f t="shared" si="19"/>
        <v/>
      </c>
      <c r="AO15" s="99" t="str">
        <f t="shared" si="19"/>
        <v/>
      </c>
      <c r="AP15" s="99" t="str">
        <f t="shared" si="19"/>
        <v/>
      </c>
      <c r="AQ15" s="100" t="str">
        <f t="shared" si="19"/>
        <v/>
      </c>
      <c r="AR15" s="100" t="str">
        <f t="shared" si="19"/>
        <v/>
      </c>
      <c r="AS15" s="100" t="str">
        <f t="shared" si="19"/>
        <v/>
      </c>
      <c r="AT15" s="100" t="str">
        <f t="shared" si="19"/>
        <v/>
      </c>
      <c r="AU15" s="101" t="str">
        <f t="shared" si="19"/>
        <v/>
      </c>
      <c r="AV15" s="101" t="str">
        <f t="shared" si="19"/>
        <v/>
      </c>
      <c r="AW15" s="101" t="str">
        <f t="shared" si="19"/>
        <v/>
      </c>
      <c r="AX15" s="101" t="str">
        <f t="shared" si="19"/>
        <v/>
      </c>
      <c r="AY15" s="95">
        <f t="shared" si="20"/>
        <v>0</v>
      </c>
      <c r="AZ15" s="95">
        <f t="shared" si="21"/>
        <v>0</v>
      </c>
      <c r="BA15" s="95">
        <f t="shared" si="22"/>
        <v>0</v>
      </c>
      <c r="BB15" s="95">
        <f t="shared" si="23"/>
        <v>0</v>
      </c>
      <c r="BC15" s="95">
        <f t="shared" si="24"/>
        <v>0</v>
      </c>
      <c r="BD15" s="95">
        <f t="shared" si="25"/>
        <v>0</v>
      </c>
      <c r="BE15" s="95">
        <f t="shared" si="26"/>
        <v>0</v>
      </c>
      <c r="BF15" s="95">
        <f t="shared" si="27"/>
        <v>0</v>
      </c>
      <c r="BG15" s="95">
        <f t="shared" si="28"/>
        <v>0</v>
      </c>
      <c r="BH15" s="95">
        <f t="shared" si="29"/>
        <v>0</v>
      </c>
      <c r="BI15" s="95">
        <f t="shared" si="30"/>
        <v>0</v>
      </c>
      <c r="BJ15" s="95">
        <f t="shared" si="31"/>
        <v>0</v>
      </c>
      <c r="BK15" s="32">
        <f t="shared" si="32"/>
        <v>0</v>
      </c>
    </row>
    <row r="16" spans="1:64" ht="20.100000000000001" customHeight="1">
      <c r="A16" s="67">
        <f>PROFLE!A11</f>
        <v>0</v>
      </c>
      <c r="B16" s="68">
        <f>PROFLE!B11</f>
        <v>0</v>
      </c>
      <c r="C16" s="96"/>
      <c r="D16" s="96"/>
      <c r="E16" s="96"/>
      <c r="F16" s="96"/>
      <c r="G16" s="97" t="str">
        <f t="shared" si="16"/>
        <v/>
      </c>
      <c r="H16" s="97" t="str">
        <f t="shared" si="16"/>
        <v/>
      </c>
      <c r="I16" s="97" t="str">
        <f t="shared" si="16"/>
        <v/>
      </c>
      <c r="J16" s="97" t="str">
        <f t="shared" si="16"/>
        <v/>
      </c>
      <c r="K16" s="98" t="str">
        <f t="shared" si="17"/>
        <v/>
      </c>
      <c r="L16" s="98" t="str">
        <f t="shared" si="16"/>
        <v/>
      </c>
      <c r="M16" s="98" t="str">
        <f t="shared" si="16"/>
        <v/>
      </c>
      <c r="N16" s="98" t="str">
        <f t="shared" si="16"/>
        <v/>
      </c>
      <c r="O16" s="99" t="str">
        <f t="shared" si="16"/>
        <v/>
      </c>
      <c r="P16" s="99" t="str">
        <f t="shared" si="16"/>
        <v/>
      </c>
      <c r="Q16" s="99" t="str">
        <f t="shared" si="16"/>
        <v/>
      </c>
      <c r="R16" s="99" t="str">
        <f t="shared" si="16"/>
        <v/>
      </c>
      <c r="S16" s="100" t="str">
        <f t="shared" si="16"/>
        <v/>
      </c>
      <c r="T16" s="100" t="str">
        <f t="shared" si="16"/>
        <v/>
      </c>
      <c r="U16" s="100" t="str">
        <f t="shared" si="16"/>
        <v/>
      </c>
      <c r="V16" s="100" t="str">
        <f t="shared" si="16"/>
        <v/>
      </c>
      <c r="W16" s="101" t="str">
        <f t="shared" si="18"/>
        <v/>
      </c>
      <c r="X16" s="101" t="str">
        <f t="shared" si="18"/>
        <v/>
      </c>
      <c r="Y16" s="101" t="str">
        <f t="shared" si="18"/>
        <v/>
      </c>
      <c r="Z16" s="101" t="str">
        <f t="shared" si="18"/>
        <v/>
      </c>
      <c r="AA16" s="96" t="str">
        <f t="shared" si="18"/>
        <v/>
      </c>
      <c r="AB16" s="96" t="str">
        <f t="shared" si="18"/>
        <v/>
      </c>
      <c r="AC16" s="96" t="str">
        <f t="shared" si="18"/>
        <v/>
      </c>
      <c r="AD16" s="96" t="str">
        <f t="shared" si="18"/>
        <v/>
      </c>
      <c r="AE16" s="97" t="str">
        <f t="shared" si="18"/>
        <v/>
      </c>
      <c r="AF16" s="97" t="str">
        <f t="shared" si="18"/>
        <v/>
      </c>
      <c r="AG16" s="97" t="str">
        <f t="shared" si="18"/>
        <v/>
      </c>
      <c r="AH16" s="97" t="str">
        <f t="shared" si="18"/>
        <v/>
      </c>
      <c r="AI16" s="98" t="str">
        <f t="shared" si="18"/>
        <v/>
      </c>
      <c r="AJ16" s="98" t="str">
        <f t="shared" si="18"/>
        <v/>
      </c>
      <c r="AK16" s="98" t="str">
        <f t="shared" si="18"/>
        <v/>
      </c>
      <c r="AL16" s="98" t="str">
        <f t="shared" si="18"/>
        <v/>
      </c>
      <c r="AM16" s="99" t="str">
        <f t="shared" si="19"/>
        <v/>
      </c>
      <c r="AN16" s="99" t="str">
        <f t="shared" si="19"/>
        <v/>
      </c>
      <c r="AO16" s="99" t="str">
        <f t="shared" si="19"/>
        <v/>
      </c>
      <c r="AP16" s="99" t="str">
        <f t="shared" si="19"/>
        <v/>
      </c>
      <c r="AQ16" s="100" t="str">
        <f t="shared" si="19"/>
        <v/>
      </c>
      <c r="AR16" s="100" t="str">
        <f t="shared" si="19"/>
        <v/>
      </c>
      <c r="AS16" s="100" t="str">
        <f t="shared" si="19"/>
        <v/>
      </c>
      <c r="AT16" s="100" t="str">
        <f t="shared" si="19"/>
        <v/>
      </c>
      <c r="AU16" s="101" t="str">
        <f t="shared" si="19"/>
        <v/>
      </c>
      <c r="AV16" s="101" t="str">
        <f t="shared" si="19"/>
        <v/>
      </c>
      <c r="AW16" s="101" t="str">
        <f t="shared" si="19"/>
        <v/>
      </c>
      <c r="AX16" s="101" t="str">
        <f t="shared" si="19"/>
        <v/>
      </c>
      <c r="AY16" s="95">
        <f t="shared" si="20"/>
        <v>0</v>
      </c>
      <c r="AZ16" s="95">
        <f t="shared" si="21"/>
        <v>0</v>
      </c>
      <c r="BA16" s="95">
        <f t="shared" si="22"/>
        <v>0</v>
      </c>
      <c r="BB16" s="95">
        <f t="shared" si="23"/>
        <v>0</v>
      </c>
      <c r="BC16" s="95">
        <f t="shared" si="24"/>
        <v>0</v>
      </c>
      <c r="BD16" s="95">
        <f t="shared" si="25"/>
        <v>0</v>
      </c>
      <c r="BE16" s="95">
        <f t="shared" si="26"/>
        <v>0</v>
      </c>
      <c r="BF16" s="95">
        <f t="shared" si="27"/>
        <v>0</v>
      </c>
      <c r="BG16" s="95">
        <f t="shared" si="28"/>
        <v>0</v>
      </c>
      <c r="BH16" s="95">
        <f t="shared" si="29"/>
        <v>0</v>
      </c>
      <c r="BI16" s="95">
        <f t="shared" si="30"/>
        <v>0</v>
      </c>
      <c r="BJ16" s="95">
        <f t="shared" si="31"/>
        <v>0</v>
      </c>
      <c r="BK16" s="32">
        <f t="shared" si="32"/>
        <v>0</v>
      </c>
    </row>
    <row r="17" spans="1:63" ht="20.100000000000001" customHeight="1">
      <c r="A17" s="67">
        <f>PROFLE!A12</f>
        <v>0</v>
      </c>
      <c r="B17" s="68">
        <f>PROFLE!B12</f>
        <v>0</v>
      </c>
      <c r="C17" s="96"/>
      <c r="D17" s="96"/>
      <c r="E17" s="96"/>
      <c r="F17" s="96"/>
      <c r="G17" s="97" t="str">
        <f t="shared" si="16"/>
        <v/>
      </c>
      <c r="H17" s="97" t="str">
        <f t="shared" si="16"/>
        <v/>
      </c>
      <c r="I17" s="97" t="str">
        <f t="shared" si="16"/>
        <v/>
      </c>
      <c r="J17" s="97" t="str">
        <f t="shared" si="16"/>
        <v/>
      </c>
      <c r="K17" s="98" t="str">
        <f t="shared" si="17"/>
        <v/>
      </c>
      <c r="L17" s="98" t="str">
        <f t="shared" si="16"/>
        <v/>
      </c>
      <c r="M17" s="98" t="str">
        <f t="shared" si="16"/>
        <v/>
      </c>
      <c r="N17" s="98" t="str">
        <f t="shared" si="16"/>
        <v/>
      </c>
      <c r="O17" s="99" t="str">
        <f t="shared" si="16"/>
        <v/>
      </c>
      <c r="P17" s="99" t="str">
        <f t="shared" si="16"/>
        <v/>
      </c>
      <c r="Q17" s="99" t="str">
        <f t="shared" si="16"/>
        <v/>
      </c>
      <c r="R17" s="99" t="str">
        <f t="shared" si="16"/>
        <v/>
      </c>
      <c r="S17" s="100" t="str">
        <f t="shared" si="16"/>
        <v/>
      </c>
      <c r="T17" s="100" t="str">
        <f t="shared" si="16"/>
        <v/>
      </c>
      <c r="U17" s="100" t="str">
        <f t="shared" si="16"/>
        <v/>
      </c>
      <c r="V17" s="100" t="str">
        <f t="shared" si="16"/>
        <v/>
      </c>
      <c r="W17" s="101" t="str">
        <f t="shared" si="18"/>
        <v/>
      </c>
      <c r="X17" s="101" t="str">
        <f t="shared" si="18"/>
        <v/>
      </c>
      <c r="Y17" s="101" t="str">
        <f t="shared" si="18"/>
        <v/>
      </c>
      <c r="Z17" s="101" t="str">
        <f t="shared" si="18"/>
        <v/>
      </c>
      <c r="AA17" s="96" t="str">
        <f t="shared" si="18"/>
        <v/>
      </c>
      <c r="AB17" s="96" t="str">
        <f t="shared" si="18"/>
        <v/>
      </c>
      <c r="AC17" s="96" t="str">
        <f t="shared" si="18"/>
        <v/>
      </c>
      <c r="AD17" s="96" t="str">
        <f t="shared" si="18"/>
        <v/>
      </c>
      <c r="AE17" s="97" t="str">
        <f t="shared" si="18"/>
        <v/>
      </c>
      <c r="AF17" s="97" t="str">
        <f t="shared" si="18"/>
        <v/>
      </c>
      <c r="AG17" s="97" t="str">
        <f t="shared" si="18"/>
        <v/>
      </c>
      <c r="AH17" s="97" t="str">
        <f t="shared" si="18"/>
        <v/>
      </c>
      <c r="AI17" s="98" t="str">
        <f t="shared" si="18"/>
        <v/>
      </c>
      <c r="AJ17" s="98" t="str">
        <f t="shared" si="18"/>
        <v/>
      </c>
      <c r="AK17" s="98" t="str">
        <f t="shared" si="18"/>
        <v/>
      </c>
      <c r="AL17" s="98" t="str">
        <f t="shared" si="18"/>
        <v/>
      </c>
      <c r="AM17" s="99" t="str">
        <f t="shared" si="19"/>
        <v/>
      </c>
      <c r="AN17" s="99" t="str">
        <f t="shared" si="19"/>
        <v/>
      </c>
      <c r="AO17" s="99" t="str">
        <f t="shared" si="19"/>
        <v/>
      </c>
      <c r="AP17" s="99" t="str">
        <f t="shared" si="19"/>
        <v/>
      </c>
      <c r="AQ17" s="100" t="str">
        <f t="shared" si="19"/>
        <v/>
      </c>
      <c r="AR17" s="100" t="str">
        <f t="shared" si="19"/>
        <v/>
      </c>
      <c r="AS17" s="100" t="str">
        <f t="shared" si="19"/>
        <v/>
      </c>
      <c r="AT17" s="100" t="str">
        <f t="shared" si="19"/>
        <v/>
      </c>
      <c r="AU17" s="101" t="str">
        <f t="shared" si="19"/>
        <v/>
      </c>
      <c r="AV17" s="101" t="str">
        <f t="shared" si="19"/>
        <v/>
      </c>
      <c r="AW17" s="101" t="str">
        <f t="shared" si="19"/>
        <v/>
      </c>
      <c r="AX17" s="101" t="str">
        <f t="shared" si="19"/>
        <v/>
      </c>
      <c r="AY17" s="95">
        <f t="shared" si="20"/>
        <v>0</v>
      </c>
      <c r="AZ17" s="95">
        <f t="shared" si="21"/>
        <v>0</v>
      </c>
      <c r="BA17" s="95">
        <f t="shared" si="22"/>
        <v>0</v>
      </c>
      <c r="BB17" s="95">
        <f t="shared" si="23"/>
        <v>0</v>
      </c>
      <c r="BC17" s="95">
        <f t="shared" si="24"/>
        <v>0</v>
      </c>
      <c r="BD17" s="95">
        <f t="shared" si="25"/>
        <v>0</v>
      </c>
      <c r="BE17" s="95">
        <f t="shared" si="26"/>
        <v>0</v>
      </c>
      <c r="BF17" s="95">
        <f t="shared" si="27"/>
        <v>0</v>
      </c>
      <c r="BG17" s="95">
        <f t="shared" si="28"/>
        <v>0</v>
      </c>
      <c r="BH17" s="95">
        <f t="shared" si="29"/>
        <v>0</v>
      </c>
      <c r="BI17" s="95">
        <f t="shared" si="30"/>
        <v>0</v>
      </c>
      <c r="BJ17" s="95">
        <f t="shared" si="31"/>
        <v>0</v>
      </c>
      <c r="BK17" s="32">
        <f t="shared" si="32"/>
        <v>0</v>
      </c>
    </row>
    <row r="18" spans="1:63" ht="20.100000000000001" customHeight="1">
      <c r="A18" s="67">
        <f>PROFLE!A13</f>
        <v>0</v>
      </c>
      <c r="B18" s="68">
        <f>PROFLE!B13</f>
        <v>0</v>
      </c>
      <c r="C18" s="96"/>
      <c r="D18" s="96"/>
      <c r="E18" s="96"/>
      <c r="F18" s="96"/>
      <c r="G18" s="97" t="str">
        <f t="shared" si="16"/>
        <v/>
      </c>
      <c r="H18" s="97" t="str">
        <f t="shared" si="16"/>
        <v/>
      </c>
      <c r="I18" s="97" t="str">
        <f t="shared" si="16"/>
        <v/>
      </c>
      <c r="J18" s="97" t="str">
        <f t="shared" si="16"/>
        <v/>
      </c>
      <c r="K18" s="98" t="str">
        <f t="shared" si="17"/>
        <v/>
      </c>
      <c r="L18" s="98" t="str">
        <f t="shared" si="16"/>
        <v/>
      </c>
      <c r="M18" s="98" t="str">
        <f t="shared" si="16"/>
        <v/>
      </c>
      <c r="N18" s="98" t="str">
        <f t="shared" si="16"/>
        <v/>
      </c>
      <c r="O18" s="99" t="str">
        <f t="shared" si="16"/>
        <v/>
      </c>
      <c r="P18" s="99" t="str">
        <f t="shared" si="16"/>
        <v/>
      </c>
      <c r="Q18" s="99" t="str">
        <f t="shared" si="16"/>
        <v/>
      </c>
      <c r="R18" s="99" t="str">
        <f t="shared" si="16"/>
        <v/>
      </c>
      <c r="S18" s="100" t="str">
        <f t="shared" si="16"/>
        <v/>
      </c>
      <c r="T18" s="100" t="str">
        <f t="shared" si="16"/>
        <v/>
      </c>
      <c r="U18" s="100" t="str">
        <f t="shared" si="16"/>
        <v/>
      </c>
      <c r="V18" s="100" t="str">
        <f t="shared" si="16"/>
        <v/>
      </c>
      <c r="W18" s="101" t="str">
        <f t="shared" si="18"/>
        <v/>
      </c>
      <c r="X18" s="101" t="str">
        <f t="shared" si="18"/>
        <v/>
      </c>
      <c r="Y18" s="101" t="str">
        <f t="shared" si="18"/>
        <v/>
      </c>
      <c r="Z18" s="101" t="str">
        <f t="shared" si="18"/>
        <v/>
      </c>
      <c r="AA18" s="96" t="str">
        <f t="shared" si="18"/>
        <v/>
      </c>
      <c r="AB18" s="96" t="str">
        <f t="shared" si="18"/>
        <v/>
      </c>
      <c r="AC18" s="96" t="str">
        <f t="shared" si="18"/>
        <v/>
      </c>
      <c r="AD18" s="96" t="str">
        <f t="shared" si="18"/>
        <v/>
      </c>
      <c r="AE18" s="97" t="str">
        <f t="shared" si="18"/>
        <v/>
      </c>
      <c r="AF18" s="97" t="str">
        <f t="shared" si="18"/>
        <v/>
      </c>
      <c r="AG18" s="97" t="str">
        <f t="shared" si="18"/>
        <v/>
      </c>
      <c r="AH18" s="97" t="str">
        <f t="shared" si="18"/>
        <v/>
      </c>
      <c r="AI18" s="98" t="str">
        <f t="shared" si="18"/>
        <v/>
      </c>
      <c r="AJ18" s="98" t="str">
        <f t="shared" si="18"/>
        <v/>
      </c>
      <c r="AK18" s="98" t="str">
        <f t="shared" si="18"/>
        <v/>
      </c>
      <c r="AL18" s="98" t="str">
        <f t="shared" si="18"/>
        <v/>
      </c>
      <c r="AM18" s="99" t="str">
        <f t="shared" si="19"/>
        <v/>
      </c>
      <c r="AN18" s="99" t="str">
        <f t="shared" si="19"/>
        <v/>
      </c>
      <c r="AO18" s="99" t="str">
        <f t="shared" si="19"/>
        <v/>
      </c>
      <c r="AP18" s="99" t="str">
        <f t="shared" si="19"/>
        <v/>
      </c>
      <c r="AQ18" s="100" t="str">
        <f t="shared" si="19"/>
        <v/>
      </c>
      <c r="AR18" s="100" t="str">
        <f t="shared" si="19"/>
        <v/>
      </c>
      <c r="AS18" s="100" t="str">
        <f t="shared" si="19"/>
        <v/>
      </c>
      <c r="AT18" s="100" t="str">
        <f t="shared" si="19"/>
        <v/>
      </c>
      <c r="AU18" s="101" t="str">
        <f t="shared" si="19"/>
        <v/>
      </c>
      <c r="AV18" s="101" t="str">
        <f t="shared" si="19"/>
        <v/>
      </c>
      <c r="AW18" s="101" t="str">
        <f t="shared" si="19"/>
        <v/>
      </c>
      <c r="AX18" s="101" t="str">
        <f t="shared" si="19"/>
        <v/>
      </c>
      <c r="AY18" s="95">
        <f t="shared" si="20"/>
        <v>0</v>
      </c>
      <c r="AZ18" s="95">
        <f t="shared" si="21"/>
        <v>0</v>
      </c>
      <c r="BA18" s="95">
        <f t="shared" si="22"/>
        <v>0</v>
      </c>
      <c r="BB18" s="95">
        <f t="shared" si="23"/>
        <v>0</v>
      </c>
      <c r="BC18" s="95">
        <f t="shared" si="24"/>
        <v>0</v>
      </c>
      <c r="BD18" s="95">
        <f t="shared" si="25"/>
        <v>0</v>
      </c>
      <c r="BE18" s="95">
        <f t="shared" si="26"/>
        <v>0</v>
      </c>
      <c r="BF18" s="95">
        <f t="shared" si="27"/>
        <v>0</v>
      </c>
      <c r="BG18" s="95">
        <f t="shared" si="28"/>
        <v>0</v>
      </c>
      <c r="BH18" s="95">
        <f t="shared" si="29"/>
        <v>0</v>
      </c>
      <c r="BI18" s="95">
        <f t="shared" si="30"/>
        <v>0</v>
      </c>
      <c r="BJ18" s="95">
        <f t="shared" si="31"/>
        <v>0</v>
      </c>
      <c r="BK18" s="32">
        <f t="shared" si="32"/>
        <v>0</v>
      </c>
    </row>
    <row r="19" spans="1:63" ht="20.100000000000001" customHeight="1">
      <c r="A19" s="67">
        <f>PROFLE!A14</f>
        <v>0</v>
      </c>
      <c r="B19" s="68">
        <f>PROFLE!B14</f>
        <v>0</v>
      </c>
      <c r="C19" s="96"/>
      <c r="D19" s="96"/>
      <c r="E19" s="96"/>
      <c r="F19" s="96"/>
      <c r="G19" s="97" t="str">
        <f t="shared" si="16"/>
        <v/>
      </c>
      <c r="H19" s="97" t="str">
        <f t="shared" si="16"/>
        <v/>
      </c>
      <c r="I19" s="97" t="str">
        <f t="shared" si="16"/>
        <v/>
      </c>
      <c r="J19" s="97" t="str">
        <f t="shared" si="16"/>
        <v/>
      </c>
      <c r="K19" s="98" t="str">
        <f t="shared" si="17"/>
        <v/>
      </c>
      <c r="L19" s="98" t="str">
        <f t="shared" si="16"/>
        <v/>
      </c>
      <c r="M19" s="98" t="str">
        <f t="shared" si="16"/>
        <v/>
      </c>
      <c r="N19" s="98" t="str">
        <f t="shared" si="16"/>
        <v/>
      </c>
      <c r="O19" s="99" t="str">
        <f t="shared" si="16"/>
        <v/>
      </c>
      <c r="P19" s="99" t="str">
        <f t="shared" si="16"/>
        <v/>
      </c>
      <c r="Q19" s="99" t="str">
        <f t="shared" si="16"/>
        <v/>
      </c>
      <c r="R19" s="99" t="str">
        <f t="shared" si="16"/>
        <v/>
      </c>
      <c r="S19" s="100" t="str">
        <f t="shared" si="16"/>
        <v/>
      </c>
      <c r="T19" s="100" t="str">
        <f t="shared" si="16"/>
        <v/>
      </c>
      <c r="U19" s="100" t="str">
        <f t="shared" si="16"/>
        <v/>
      </c>
      <c r="V19" s="100" t="str">
        <f t="shared" si="16"/>
        <v/>
      </c>
      <c r="W19" s="101" t="str">
        <f t="shared" si="18"/>
        <v/>
      </c>
      <c r="X19" s="101" t="str">
        <f t="shared" si="18"/>
        <v/>
      </c>
      <c r="Y19" s="101" t="str">
        <f t="shared" si="18"/>
        <v/>
      </c>
      <c r="Z19" s="101" t="str">
        <f t="shared" si="18"/>
        <v/>
      </c>
      <c r="AA19" s="96" t="str">
        <f t="shared" si="18"/>
        <v/>
      </c>
      <c r="AB19" s="96" t="str">
        <f t="shared" si="18"/>
        <v/>
      </c>
      <c r="AC19" s="96" t="str">
        <f t="shared" si="18"/>
        <v/>
      </c>
      <c r="AD19" s="96" t="str">
        <f t="shared" si="18"/>
        <v/>
      </c>
      <c r="AE19" s="97" t="str">
        <f t="shared" si="18"/>
        <v/>
      </c>
      <c r="AF19" s="97" t="str">
        <f t="shared" si="18"/>
        <v/>
      </c>
      <c r="AG19" s="97" t="str">
        <f t="shared" si="18"/>
        <v/>
      </c>
      <c r="AH19" s="97" t="str">
        <f t="shared" si="18"/>
        <v/>
      </c>
      <c r="AI19" s="98" t="str">
        <f t="shared" si="18"/>
        <v/>
      </c>
      <c r="AJ19" s="98" t="str">
        <f t="shared" si="18"/>
        <v/>
      </c>
      <c r="AK19" s="98" t="str">
        <f t="shared" si="18"/>
        <v/>
      </c>
      <c r="AL19" s="98" t="str">
        <f t="shared" si="18"/>
        <v/>
      </c>
      <c r="AM19" s="99" t="str">
        <f t="shared" si="19"/>
        <v/>
      </c>
      <c r="AN19" s="99" t="str">
        <f t="shared" si="19"/>
        <v/>
      </c>
      <c r="AO19" s="99" t="str">
        <f t="shared" si="19"/>
        <v/>
      </c>
      <c r="AP19" s="99" t="str">
        <f t="shared" si="19"/>
        <v/>
      </c>
      <c r="AQ19" s="100" t="str">
        <f t="shared" si="19"/>
        <v/>
      </c>
      <c r="AR19" s="100" t="str">
        <f t="shared" si="19"/>
        <v/>
      </c>
      <c r="AS19" s="100" t="str">
        <f t="shared" si="19"/>
        <v/>
      </c>
      <c r="AT19" s="100" t="str">
        <f t="shared" si="19"/>
        <v/>
      </c>
      <c r="AU19" s="101" t="str">
        <f t="shared" si="19"/>
        <v/>
      </c>
      <c r="AV19" s="101" t="str">
        <f t="shared" si="19"/>
        <v/>
      </c>
      <c r="AW19" s="101" t="str">
        <f t="shared" si="19"/>
        <v/>
      </c>
      <c r="AX19" s="101" t="str">
        <f t="shared" si="19"/>
        <v/>
      </c>
      <c r="AY19" s="95">
        <f t="shared" si="20"/>
        <v>0</v>
      </c>
      <c r="AZ19" s="95">
        <f t="shared" si="21"/>
        <v>0</v>
      </c>
      <c r="BA19" s="95">
        <f t="shared" si="22"/>
        <v>0</v>
      </c>
      <c r="BB19" s="95">
        <f t="shared" si="23"/>
        <v>0</v>
      </c>
      <c r="BC19" s="95">
        <f t="shared" si="24"/>
        <v>0</v>
      </c>
      <c r="BD19" s="95">
        <f t="shared" si="25"/>
        <v>0</v>
      </c>
      <c r="BE19" s="95">
        <f t="shared" si="26"/>
        <v>0</v>
      </c>
      <c r="BF19" s="95">
        <f t="shared" si="27"/>
        <v>0</v>
      </c>
      <c r="BG19" s="95">
        <f t="shared" si="28"/>
        <v>0</v>
      </c>
      <c r="BH19" s="95">
        <f t="shared" si="29"/>
        <v>0</v>
      </c>
      <c r="BI19" s="95">
        <f t="shared" si="30"/>
        <v>0</v>
      </c>
      <c r="BJ19" s="95">
        <f t="shared" si="31"/>
        <v>0</v>
      </c>
      <c r="BK19" s="32">
        <f t="shared" si="32"/>
        <v>0</v>
      </c>
    </row>
    <row r="20" spans="1:63" ht="20.100000000000001" customHeight="1">
      <c r="A20" s="67">
        <f>PROFLE!A15</f>
        <v>0</v>
      </c>
      <c r="B20" s="68">
        <f>PROFLE!B15</f>
        <v>0</v>
      </c>
      <c r="C20" s="96"/>
      <c r="D20" s="96"/>
      <c r="E20" s="96"/>
      <c r="F20" s="96"/>
      <c r="G20" s="97" t="str">
        <f t="shared" si="16"/>
        <v/>
      </c>
      <c r="H20" s="97" t="str">
        <f t="shared" si="16"/>
        <v/>
      </c>
      <c r="I20" s="97" t="str">
        <f t="shared" si="16"/>
        <v/>
      </c>
      <c r="J20" s="97" t="str">
        <f t="shared" si="16"/>
        <v/>
      </c>
      <c r="K20" s="98" t="str">
        <f t="shared" si="17"/>
        <v/>
      </c>
      <c r="L20" s="98" t="str">
        <f t="shared" si="16"/>
        <v/>
      </c>
      <c r="M20" s="98" t="str">
        <f t="shared" si="16"/>
        <v/>
      </c>
      <c r="N20" s="98" t="str">
        <f t="shared" si="16"/>
        <v/>
      </c>
      <c r="O20" s="99" t="str">
        <f t="shared" si="16"/>
        <v/>
      </c>
      <c r="P20" s="99" t="str">
        <f t="shared" si="16"/>
        <v/>
      </c>
      <c r="Q20" s="99" t="str">
        <f t="shared" si="16"/>
        <v/>
      </c>
      <c r="R20" s="99" t="str">
        <f t="shared" si="16"/>
        <v/>
      </c>
      <c r="S20" s="100" t="str">
        <f t="shared" si="16"/>
        <v/>
      </c>
      <c r="T20" s="100" t="str">
        <f t="shared" si="16"/>
        <v/>
      </c>
      <c r="U20" s="100" t="str">
        <f t="shared" si="16"/>
        <v/>
      </c>
      <c r="V20" s="100" t="str">
        <f t="shared" si="16"/>
        <v/>
      </c>
      <c r="W20" s="101" t="str">
        <f t="shared" si="18"/>
        <v/>
      </c>
      <c r="X20" s="101" t="str">
        <f t="shared" si="18"/>
        <v/>
      </c>
      <c r="Y20" s="101" t="str">
        <f t="shared" si="18"/>
        <v/>
      </c>
      <c r="Z20" s="101" t="str">
        <f t="shared" si="18"/>
        <v/>
      </c>
      <c r="AA20" s="96" t="str">
        <f t="shared" si="18"/>
        <v/>
      </c>
      <c r="AB20" s="96" t="str">
        <f t="shared" si="18"/>
        <v/>
      </c>
      <c r="AC20" s="96" t="str">
        <f t="shared" si="18"/>
        <v/>
      </c>
      <c r="AD20" s="96" t="str">
        <f t="shared" si="18"/>
        <v/>
      </c>
      <c r="AE20" s="97" t="str">
        <f t="shared" si="18"/>
        <v/>
      </c>
      <c r="AF20" s="97" t="str">
        <f t="shared" si="18"/>
        <v/>
      </c>
      <c r="AG20" s="97" t="str">
        <f t="shared" si="18"/>
        <v/>
      </c>
      <c r="AH20" s="97" t="str">
        <f t="shared" si="18"/>
        <v/>
      </c>
      <c r="AI20" s="98" t="str">
        <f t="shared" si="18"/>
        <v/>
      </c>
      <c r="AJ20" s="98" t="str">
        <f t="shared" si="18"/>
        <v/>
      </c>
      <c r="AK20" s="98" t="str">
        <f t="shared" si="18"/>
        <v/>
      </c>
      <c r="AL20" s="98" t="str">
        <f t="shared" si="18"/>
        <v/>
      </c>
      <c r="AM20" s="99" t="str">
        <f t="shared" si="19"/>
        <v/>
      </c>
      <c r="AN20" s="99" t="str">
        <f t="shared" si="19"/>
        <v/>
      </c>
      <c r="AO20" s="99" t="str">
        <f t="shared" si="19"/>
        <v/>
      </c>
      <c r="AP20" s="99" t="str">
        <f t="shared" si="19"/>
        <v/>
      </c>
      <c r="AQ20" s="100" t="str">
        <f t="shared" si="19"/>
        <v/>
      </c>
      <c r="AR20" s="100" t="str">
        <f t="shared" si="19"/>
        <v/>
      </c>
      <c r="AS20" s="100" t="str">
        <f t="shared" si="19"/>
        <v/>
      </c>
      <c r="AT20" s="100" t="str">
        <f t="shared" si="19"/>
        <v/>
      </c>
      <c r="AU20" s="101" t="str">
        <f t="shared" si="19"/>
        <v/>
      </c>
      <c r="AV20" s="101" t="str">
        <f t="shared" si="19"/>
        <v/>
      </c>
      <c r="AW20" s="101" t="str">
        <f t="shared" si="19"/>
        <v/>
      </c>
      <c r="AX20" s="101" t="str">
        <f t="shared" si="19"/>
        <v/>
      </c>
      <c r="AY20" s="95">
        <f t="shared" si="20"/>
        <v>0</v>
      </c>
      <c r="AZ20" s="95">
        <f t="shared" si="21"/>
        <v>0</v>
      </c>
      <c r="BA20" s="95">
        <f t="shared" si="22"/>
        <v>0</v>
      </c>
      <c r="BB20" s="95">
        <f t="shared" si="23"/>
        <v>0</v>
      </c>
      <c r="BC20" s="95">
        <f t="shared" si="24"/>
        <v>0</v>
      </c>
      <c r="BD20" s="95">
        <f t="shared" si="25"/>
        <v>0</v>
      </c>
      <c r="BE20" s="95">
        <f t="shared" si="26"/>
        <v>0</v>
      </c>
      <c r="BF20" s="95">
        <f t="shared" si="27"/>
        <v>0</v>
      </c>
      <c r="BG20" s="95">
        <f t="shared" si="28"/>
        <v>0</v>
      </c>
      <c r="BH20" s="95">
        <f t="shared" si="29"/>
        <v>0</v>
      </c>
      <c r="BI20" s="95">
        <f t="shared" si="30"/>
        <v>0</v>
      </c>
      <c r="BJ20" s="95">
        <f t="shared" si="31"/>
        <v>0</v>
      </c>
      <c r="BK20" s="32">
        <f t="shared" si="32"/>
        <v>0</v>
      </c>
    </row>
    <row r="21" spans="1:63" ht="20.100000000000001" customHeight="1">
      <c r="A21" s="67">
        <f>PROFLE!A16</f>
        <v>0</v>
      </c>
      <c r="B21" s="68">
        <f>PROFLE!B16</f>
        <v>0</v>
      </c>
      <c r="C21" s="96"/>
      <c r="D21" s="96"/>
      <c r="E21" s="96"/>
      <c r="F21" s="96"/>
      <c r="G21" s="97" t="str">
        <f t="shared" si="16"/>
        <v/>
      </c>
      <c r="H21" s="97" t="str">
        <f t="shared" si="16"/>
        <v/>
      </c>
      <c r="I21" s="97" t="str">
        <f t="shared" si="16"/>
        <v/>
      </c>
      <c r="J21" s="97" t="str">
        <f t="shared" si="16"/>
        <v/>
      </c>
      <c r="K21" s="98" t="str">
        <f t="shared" si="17"/>
        <v/>
      </c>
      <c r="L21" s="98" t="str">
        <f t="shared" si="16"/>
        <v/>
      </c>
      <c r="M21" s="98" t="str">
        <f t="shared" si="16"/>
        <v/>
      </c>
      <c r="N21" s="98" t="str">
        <f t="shared" si="16"/>
        <v/>
      </c>
      <c r="O21" s="99" t="str">
        <f t="shared" si="16"/>
        <v/>
      </c>
      <c r="P21" s="99" t="str">
        <f t="shared" si="16"/>
        <v/>
      </c>
      <c r="Q21" s="99" t="str">
        <f t="shared" si="16"/>
        <v/>
      </c>
      <c r="R21" s="99" t="str">
        <f t="shared" si="16"/>
        <v/>
      </c>
      <c r="S21" s="100" t="str">
        <f t="shared" si="16"/>
        <v/>
      </c>
      <c r="T21" s="100" t="str">
        <f t="shared" si="16"/>
        <v/>
      </c>
      <c r="U21" s="100" t="str">
        <f t="shared" si="16"/>
        <v/>
      </c>
      <c r="V21" s="100" t="str">
        <f t="shared" si="16"/>
        <v/>
      </c>
      <c r="W21" s="101" t="str">
        <f t="shared" si="18"/>
        <v/>
      </c>
      <c r="X21" s="101" t="str">
        <f t="shared" si="18"/>
        <v/>
      </c>
      <c r="Y21" s="101" t="str">
        <f t="shared" si="18"/>
        <v/>
      </c>
      <c r="Z21" s="101" t="str">
        <f t="shared" si="18"/>
        <v/>
      </c>
      <c r="AA21" s="96" t="str">
        <f t="shared" si="18"/>
        <v/>
      </c>
      <c r="AB21" s="96" t="str">
        <f t="shared" si="18"/>
        <v/>
      </c>
      <c r="AC21" s="96" t="str">
        <f t="shared" si="18"/>
        <v/>
      </c>
      <c r="AD21" s="96" t="str">
        <f t="shared" si="18"/>
        <v/>
      </c>
      <c r="AE21" s="97" t="str">
        <f t="shared" si="18"/>
        <v/>
      </c>
      <c r="AF21" s="97" t="str">
        <f t="shared" si="18"/>
        <v/>
      </c>
      <c r="AG21" s="97" t="str">
        <f t="shared" si="18"/>
        <v/>
      </c>
      <c r="AH21" s="97" t="str">
        <f t="shared" si="18"/>
        <v/>
      </c>
      <c r="AI21" s="98" t="str">
        <f t="shared" si="18"/>
        <v/>
      </c>
      <c r="AJ21" s="98" t="str">
        <f t="shared" si="18"/>
        <v/>
      </c>
      <c r="AK21" s="98" t="str">
        <f t="shared" si="18"/>
        <v/>
      </c>
      <c r="AL21" s="98" t="str">
        <f t="shared" si="18"/>
        <v/>
      </c>
      <c r="AM21" s="99" t="str">
        <f t="shared" si="19"/>
        <v/>
      </c>
      <c r="AN21" s="99" t="str">
        <f t="shared" si="19"/>
        <v/>
      </c>
      <c r="AO21" s="99" t="str">
        <f t="shared" si="19"/>
        <v/>
      </c>
      <c r="AP21" s="99" t="str">
        <f t="shared" si="19"/>
        <v/>
      </c>
      <c r="AQ21" s="100" t="str">
        <f t="shared" si="19"/>
        <v/>
      </c>
      <c r="AR21" s="100" t="str">
        <f t="shared" si="19"/>
        <v/>
      </c>
      <c r="AS21" s="100" t="str">
        <f t="shared" si="19"/>
        <v/>
      </c>
      <c r="AT21" s="100" t="str">
        <f t="shared" si="19"/>
        <v/>
      </c>
      <c r="AU21" s="101" t="str">
        <f t="shared" si="19"/>
        <v/>
      </c>
      <c r="AV21" s="101" t="str">
        <f t="shared" si="19"/>
        <v/>
      </c>
      <c r="AW21" s="101" t="str">
        <f t="shared" si="19"/>
        <v/>
      </c>
      <c r="AX21" s="101" t="str">
        <f t="shared" si="19"/>
        <v/>
      </c>
      <c r="AY21" s="95">
        <f t="shared" si="20"/>
        <v>0</v>
      </c>
      <c r="AZ21" s="95">
        <f t="shared" si="21"/>
        <v>0</v>
      </c>
      <c r="BA21" s="95">
        <f t="shared" si="22"/>
        <v>0</v>
      </c>
      <c r="BB21" s="95">
        <f t="shared" si="23"/>
        <v>0</v>
      </c>
      <c r="BC21" s="95">
        <f t="shared" si="24"/>
        <v>0</v>
      </c>
      <c r="BD21" s="95">
        <f t="shared" si="25"/>
        <v>0</v>
      </c>
      <c r="BE21" s="95">
        <f t="shared" si="26"/>
        <v>0</v>
      </c>
      <c r="BF21" s="95">
        <f t="shared" si="27"/>
        <v>0</v>
      </c>
      <c r="BG21" s="95">
        <f t="shared" si="28"/>
        <v>0</v>
      </c>
      <c r="BH21" s="95">
        <f t="shared" si="29"/>
        <v>0</v>
      </c>
      <c r="BI21" s="95">
        <f t="shared" si="30"/>
        <v>0</v>
      </c>
      <c r="BJ21" s="95">
        <f t="shared" si="31"/>
        <v>0</v>
      </c>
      <c r="BK21" s="32">
        <f t="shared" si="32"/>
        <v>0</v>
      </c>
    </row>
    <row r="22" spans="1:63" ht="20.100000000000001" customHeight="1">
      <c r="A22" s="67">
        <f>PROFLE!A17</f>
        <v>0</v>
      </c>
      <c r="B22" s="68">
        <f>PROFLE!B17</f>
        <v>0</v>
      </c>
      <c r="C22" s="96"/>
      <c r="D22" s="96"/>
      <c r="E22" s="96"/>
      <c r="F22" s="96"/>
      <c r="G22" s="97" t="str">
        <f t="shared" si="16"/>
        <v/>
      </c>
      <c r="H22" s="97" t="str">
        <f t="shared" si="16"/>
        <v/>
      </c>
      <c r="I22" s="97" t="str">
        <f t="shared" si="16"/>
        <v/>
      </c>
      <c r="J22" s="97" t="str">
        <f t="shared" si="16"/>
        <v/>
      </c>
      <c r="K22" s="98" t="str">
        <f t="shared" si="17"/>
        <v/>
      </c>
      <c r="L22" s="98" t="str">
        <f t="shared" si="16"/>
        <v/>
      </c>
      <c r="M22" s="98" t="str">
        <f t="shared" si="16"/>
        <v/>
      </c>
      <c r="N22" s="98" t="str">
        <f t="shared" si="16"/>
        <v/>
      </c>
      <c r="O22" s="99" t="str">
        <f t="shared" si="16"/>
        <v/>
      </c>
      <c r="P22" s="99" t="str">
        <f t="shared" si="16"/>
        <v/>
      </c>
      <c r="Q22" s="99" t="str">
        <f t="shared" si="16"/>
        <v/>
      </c>
      <c r="R22" s="99" t="str">
        <f t="shared" si="16"/>
        <v/>
      </c>
      <c r="S22" s="100" t="str">
        <f t="shared" si="16"/>
        <v/>
      </c>
      <c r="T22" s="100" t="str">
        <f t="shared" si="16"/>
        <v/>
      </c>
      <c r="U22" s="100" t="str">
        <f t="shared" si="16"/>
        <v/>
      </c>
      <c r="V22" s="100" t="str">
        <f t="shared" si="16"/>
        <v/>
      </c>
      <c r="W22" s="101" t="str">
        <f t="shared" si="18"/>
        <v/>
      </c>
      <c r="X22" s="101" t="str">
        <f t="shared" si="18"/>
        <v/>
      </c>
      <c r="Y22" s="101" t="str">
        <f t="shared" si="18"/>
        <v/>
      </c>
      <c r="Z22" s="101" t="str">
        <f t="shared" si="18"/>
        <v/>
      </c>
      <c r="AA22" s="96" t="str">
        <f t="shared" si="18"/>
        <v/>
      </c>
      <c r="AB22" s="96" t="str">
        <f t="shared" si="18"/>
        <v/>
      </c>
      <c r="AC22" s="96" t="str">
        <f t="shared" si="18"/>
        <v/>
      </c>
      <c r="AD22" s="96" t="str">
        <f t="shared" si="18"/>
        <v/>
      </c>
      <c r="AE22" s="97" t="str">
        <f t="shared" si="18"/>
        <v/>
      </c>
      <c r="AF22" s="97" t="str">
        <f t="shared" si="18"/>
        <v/>
      </c>
      <c r="AG22" s="97" t="str">
        <f t="shared" si="18"/>
        <v/>
      </c>
      <c r="AH22" s="97" t="str">
        <f t="shared" si="18"/>
        <v/>
      </c>
      <c r="AI22" s="98" t="str">
        <f t="shared" si="18"/>
        <v/>
      </c>
      <c r="AJ22" s="98" t="str">
        <f t="shared" si="18"/>
        <v/>
      </c>
      <c r="AK22" s="98" t="str">
        <f t="shared" si="18"/>
        <v/>
      </c>
      <c r="AL22" s="98" t="str">
        <f t="shared" si="18"/>
        <v/>
      </c>
      <c r="AM22" s="99" t="str">
        <f t="shared" si="19"/>
        <v/>
      </c>
      <c r="AN22" s="99" t="str">
        <f t="shared" si="19"/>
        <v/>
      </c>
      <c r="AO22" s="99" t="str">
        <f t="shared" si="19"/>
        <v/>
      </c>
      <c r="AP22" s="99" t="str">
        <f t="shared" si="19"/>
        <v/>
      </c>
      <c r="AQ22" s="100" t="str">
        <f t="shared" si="19"/>
        <v/>
      </c>
      <c r="AR22" s="100" t="str">
        <f t="shared" si="19"/>
        <v/>
      </c>
      <c r="AS22" s="100" t="str">
        <f t="shared" si="19"/>
        <v/>
      </c>
      <c r="AT22" s="100" t="str">
        <f t="shared" si="19"/>
        <v/>
      </c>
      <c r="AU22" s="101" t="str">
        <f t="shared" si="19"/>
        <v/>
      </c>
      <c r="AV22" s="101" t="str">
        <f t="shared" si="19"/>
        <v/>
      </c>
      <c r="AW22" s="101" t="str">
        <f t="shared" si="19"/>
        <v/>
      </c>
      <c r="AX22" s="101" t="str">
        <f t="shared" si="19"/>
        <v/>
      </c>
      <c r="AY22" s="95">
        <f t="shared" si="20"/>
        <v>0</v>
      </c>
      <c r="AZ22" s="95">
        <f t="shared" si="21"/>
        <v>0</v>
      </c>
      <c r="BA22" s="95">
        <f t="shared" si="22"/>
        <v>0</v>
      </c>
      <c r="BB22" s="95">
        <f t="shared" si="23"/>
        <v>0</v>
      </c>
      <c r="BC22" s="95">
        <f t="shared" si="24"/>
        <v>0</v>
      </c>
      <c r="BD22" s="95">
        <f t="shared" si="25"/>
        <v>0</v>
      </c>
      <c r="BE22" s="95">
        <f t="shared" si="26"/>
        <v>0</v>
      </c>
      <c r="BF22" s="95">
        <f t="shared" si="27"/>
        <v>0</v>
      </c>
      <c r="BG22" s="95">
        <f t="shared" si="28"/>
        <v>0</v>
      </c>
      <c r="BH22" s="95">
        <f t="shared" si="29"/>
        <v>0</v>
      </c>
      <c r="BI22" s="95">
        <f t="shared" si="30"/>
        <v>0</v>
      </c>
      <c r="BJ22" s="95">
        <f t="shared" si="31"/>
        <v>0</v>
      </c>
      <c r="BK22" s="32">
        <f t="shared" si="32"/>
        <v>0</v>
      </c>
    </row>
    <row r="23" spans="1:63" ht="20.100000000000001" customHeight="1">
      <c r="A23" s="67">
        <f>PROFLE!A18</f>
        <v>0</v>
      </c>
      <c r="B23" s="68">
        <f>PROFLE!B18</f>
        <v>0</v>
      </c>
      <c r="C23" s="96"/>
      <c r="D23" s="96"/>
      <c r="E23" s="96"/>
      <c r="F23" s="96"/>
      <c r="G23" s="97" t="str">
        <f t="shared" si="16"/>
        <v/>
      </c>
      <c r="H23" s="97" t="str">
        <f t="shared" si="16"/>
        <v/>
      </c>
      <c r="I23" s="97" t="str">
        <f t="shared" si="16"/>
        <v/>
      </c>
      <c r="J23" s="97" t="str">
        <f t="shared" si="16"/>
        <v/>
      </c>
      <c r="K23" s="98" t="str">
        <f t="shared" si="17"/>
        <v/>
      </c>
      <c r="L23" s="98" t="str">
        <f t="shared" si="16"/>
        <v/>
      </c>
      <c r="M23" s="98" t="str">
        <f t="shared" si="16"/>
        <v/>
      </c>
      <c r="N23" s="98" t="str">
        <f t="shared" si="16"/>
        <v/>
      </c>
      <c r="O23" s="99" t="str">
        <f t="shared" si="16"/>
        <v/>
      </c>
      <c r="P23" s="99" t="str">
        <f t="shared" si="16"/>
        <v/>
      </c>
      <c r="Q23" s="99" t="str">
        <f t="shared" si="16"/>
        <v/>
      </c>
      <c r="R23" s="99" t="str">
        <f t="shared" si="16"/>
        <v/>
      </c>
      <c r="S23" s="100" t="str">
        <f t="shared" si="16"/>
        <v/>
      </c>
      <c r="T23" s="100" t="str">
        <f t="shared" si="16"/>
        <v/>
      </c>
      <c r="U23" s="100" t="str">
        <f t="shared" si="16"/>
        <v/>
      </c>
      <c r="V23" s="100" t="str">
        <f t="shared" si="16"/>
        <v/>
      </c>
      <c r="W23" s="101" t="str">
        <f t="shared" si="18"/>
        <v/>
      </c>
      <c r="X23" s="101" t="str">
        <f t="shared" si="18"/>
        <v/>
      </c>
      <c r="Y23" s="101" t="str">
        <f t="shared" si="18"/>
        <v/>
      </c>
      <c r="Z23" s="101" t="str">
        <f t="shared" si="18"/>
        <v/>
      </c>
      <c r="AA23" s="96" t="str">
        <f t="shared" si="18"/>
        <v/>
      </c>
      <c r="AB23" s="96" t="str">
        <f t="shared" si="18"/>
        <v/>
      </c>
      <c r="AC23" s="96" t="str">
        <f t="shared" si="18"/>
        <v/>
      </c>
      <c r="AD23" s="96" t="str">
        <f t="shared" si="18"/>
        <v/>
      </c>
      <c r="AE23" s="97" t="str">
        <f t="shared" si="18"/>
        <v/>
      </c>
      <c r="AF23" s="97" t="str">
        <f t="shared" si="18"/>
        <v/>
      </c>
      <c r="AG23" s="97" t="str">
        <f t="shared" si="18"/>
        <v/>
      </c>
      <c r="AH23" s="97" t="str">
        <f t="shared" si="18"/>
        <v/>
      </c>
      <c r="AI23" s="98" t="str">
        <f t="shared" si="18"/>
        <v/>
      </c>
      <c r="AJ23" s="98" t="str">
        <f t="shared" si="18"/>
        <v/>
      </c>
      <c r="AK23" s="98" t="str">
        <f t="shared" si="18"/>
        <v/>
      </c>
      <c r="AL23" s="98" t="str">
        <f t="shared" si="18"/>
        <v/>
      </c>
      <c r="AM23" s="99" t="str">
        <f t="shared" si="19"/>
        <v/>
      </c>
      <c r="AN23" s="99" t="str">
        <f t="shared" si="19"/>
        <v/>
      </c>
      <c r="AO23" s="99" t="str">
        <f t="shared" si="19"/>
        <v/>
      </c>
      <c r="AP23" s="99" t="str">
        <f t="shared" si="19"/>
        <v/>
      </c>
      <c r="AQ23" s="100" t="str">
        <f t="shared" si="19"/>
        <v/>
      </c>
      <c r="AR23" s="100" t="str">
        <f t="shared" si="19"/>
        <v/>
      </c>
      <c r="AS23" s="100" t="str">
        <f t="shared" si="19"/>
        <v/>
      </c>
      <c r="AT23" s="100" t="str">
        <f t="shared" si="19"/>
        <v/>
      </c>
      <c r="AU23" s="101" t="str">
        <f t="shared" si="19"/>
        <v/>
      </c>
      <c r="AV23" s="101" t="str">
        <f t="shared" si="19"/>
        <v/>
      </c>
      <c r="AW23" s="101" t="str">
        <f t="shared" si="19"/>
        <v/>
      </c>
      <c r="AX23" s="101" t="str">
        <f t="shared" si="19"/>
        <v/>
      </c>
      <c r="AY23" s="95">
        <f t="shared" si="20"/>
        <v>0</v>
      </c>
      <c r="AZ23" s="95">
        <f t="shared" si="21"/>
        <v>0</v>
      </c>
      <c r="BA23" s="95">
        <f t="shared" si="22"/>
        <v>0</v>
      </c>
      <c r="BB23" s="95">
        <f t="shared" si="23"/>
        <v>0</v>
      </c>
      <c r="BC23" s="95">
        <f t="shared" si="24"/>
        <v>0</v>
      </c>
      <c r="BD23" s="95">
        <f t="shared" si="25"/>
        <v>0</v>
      </c>
      <c r="BE23" s="95">
        <f t="shared" si="26"/>
        <v>0</v>
      </c>
      <c r="BF23" s="95">
        <f t="shared" si="27"/>
        <v>0</v>
      </c>
      <c r="BG23" s="95">
        <f t="shared" si="28"/>
        <v>0</v>
      </c>
      <c r="BH23" s="95">
        <f t="shared" si="29"/>
        <v>0</v>
      </c>
      <c r="BI23" s="95">
        <f t="shared" si="30"/>
        <v>0</v>
      </c>
      <c r="BJ23" s="95">
        <f t="shared" si="31"/>
        <v>0</v>
      </c>
      <c r="BK23" s="32">
        <f t="shared" si="32"/>
        <v>0</v>
      </c>
    </row>
    <row r="24" spans="1:63" ht="20.100000000000001" customHeight="1">
      <c r="A24" s="67">
        <f>PROFLE!A19</f>
        <v>0</v>
      </c>
      <c r="B24" s="68">
        <f>PROFLE!B19</f>
        <v>0</v>
      </c>
      <c r="C24" s="96"/>
      <c r="D24" s="96"/>
      <c r="E24" s="96"/>
      <c r="F24" s="96"/>
      <c r="G24" s="97" t="str">
        <f t="shared" si="16"/>
        <v/>
      </c>
      <c r="H24" s="97" t="str">
        <f t="shared" si="16"/>
        <v/>
      </c>
      <c r="I24" s="97" t="str">
        <f t="shared" si="16"/>
        <v/>
      </c>
      <c r="J24" s="97" t="str">
        <f t="shared" si="16"/>
        <v/>
      </c>
      <c r="K24" s="98" t="str">
        <f t="shared" si="17"/>
        <v/>
      </c>
      <c r="L24" s="98" t="str">
        <f t="shared" si="16"/>
        <v/>
      </c>
      <c r="M24" s="98" t="str">
        <f t="shared" si="16"/>
        <v/>
      </c>
      <c r="N24" s="98" t="str">
        <f t="shared" si="16"/>
        <v/>
      </c>
      <c r="O24" s="99" t="str">
        <f t="shared" si="16"/>
        <v/>
      </c>
      <c r="P24" s="99" t="str">
        <f t="shared" si="16"/>
        <v/>
      </c>
      <c r="Q24" s="99" t="str">
        <f t="shared" si="16"/>
        <v/>
      </c>
      <c r="R24" s="99" t="str">
        <f t="shared" si="16"/>
        <v/>
      </c>
      <c r="S24" s="100" t="str">
        <f t="shared" si="16"/>
        <v/>
      </c>
      <c r="T24" s="100" t="str">
        <f t="shared" si="16"/>
        <v/>
      </c>
      <c r="U24" s="100" t="str">
        <f t="shared" si="16"/>
        <v/>
      </c>
      <c r="V24" s="100" t="str">
        <f t="shared" si="16"/>
        <v/>
      </c>
      <c r="W24" s="101" t="str">
        <f t="shared" si="18"/>
        <v/>
      </c>
      <c r="X24" s="101" t="str">
        <f t="shared" si="18"/>
        <v/>
      </c>
      <c r="Y24" s="101" t="str">
        <f t="shared" si="18"/>
        <v/>
      </c>
      <c r="Z24" s="101" t="str">
        <f t="shared" si="18"/>
        <v/>
      </c>
      <c r="AA24" s="96" t="str">
        <f t="shared" si="18"/>
        <v/>
      </c>
      <c r="AB24" s="96" t="str">
        <f t="shared" si="18"/>
        <v/>
      </c>
      <c r="AC24" s="96" t="str">
        <f t="shared" si="18"/>
        <v/>
      </c>
      <c r="AD24" s="96" t="str">
        <f t="shared" si="18"/>
        <v/>
      </c>
      <c r="AE24" s="97" t="str">
        <f t="shared" si="18"/>
        <v/>
      </c>
      <c r="AF24" s="97" t="str">
        <f t="shared" si="18"/>
        <v/>
      </c>
      <c r="AG24" s="97" t="str">
        <f t="shared" si="18"/>
        <v/>
      </c>
      <c r="AH24" s="97" t="str">
        <f t="shared" si="18"/>
        <v/>
      </c>
      <c r="AI24" s="98" t="str">
        <f t="shared" si="18"/>
        <v/>
      </c>
      <c r="AJ24" s="98" t="str">
        <f t="shared" si="18"/>
        <v/>
      </c>
      <c r="AK24" s="98" t="str">
        <f t="shared" si="18"/>
        <v/>
      </c>
      <c r="AL24" s="98" t="str">
        <f t="shared" ref="AL24:AX27" si="33">IF($A24&gt;=1,(IF(LEN(AH24)&gt;=2,AH24,"")),"")</f>
        <v/>
      </c>
      <c r="AM24" s="99" t="str">
        <f t="shared" si="33"/>
        <v/>
      </c>
      <c r="AN24" s="99" t="str">
        <f t="shared" si="33"/>
        <v/>
      </c>
      <c r="AO24" s="99" t="str">
        <f t="shared" si="33"/>
        <v/>
      </c>
      <c r="AP24" s="99" t="str">
        <f t="shared" si="33"/>
        <v/>
      </c>
      <c r="AQ24" s="100" t="str">
        <f t="shared" si="33"/>
        <v/>
      </c>
      <c r="AR24" s="100" t="str">
        <f t="shared" si="33"/>
        <v/>
      </c>
      <c r="AS24" s="100" t="str">
        <f t="shared" si="33"/>
        <v/>
      </c>
      <c r="AT24" s="100" t="str">
        <f t="shared" si="33"/>
        <v/>
      </c>
      <c r="AU24" s="101" t="str">
        <f t="shared" si="33"/>
        <v/>
      </c>
      <c r="AV24" s="101" t="str">
        <f t="shared" si="33"/>
        <v/>
      </c>
      <c r="AW24" s="101" t="str">
        <f t="shared" si="33"/>
        <v/>
      </c>
      <c r="AX24" s="101" t="str">
        <f t="shared" si="33"/>
        <v/>
      </c>
      <c r="AY24" s="95">
        <f t="shared" si="20"/>
        <v>0</v>
      </c>
      <c r="AZ24" s="95">
        <f t="shared" si="21"/>
        <v>0</v>
      </c>
      <c r="BA24" s="95">
        <f t="shared" si="22"/>
        <v>0</v>
      </c>
      <c r="BB24" s="95">
        <f t="shared" si="23"/>
        <v>0</v>
      </c>
      <c r="BC24" s="95">
        <f t="shared" si="24"/>
        <v>0</v>
      </c>
      <c r="BD24" s="95">
        <f t="shared" si="25"/>
        <v>0</v>
      </c>
      <c r="BE24" s="95">
        <f t="shared" si="26"/>
        <v>0</v>
      </c>
      <c r="BF24" s="95">
        <f t="shared" si="27"/>
        <v>0</v>
      </c>
      <c r="BG24" s="95">
        <f t="shared" si="28"/>
        <v>0</v>
      </c>
      <c r="BH24" s="95">
        <f t="shared" si="29"/>
        <v>0</v>
      </c>
      <c r="BI24" s="95">
        <f t="shared" si="30"/>
        <v>0</v>
      </c>
      <c r="BJ24" s="95">
        <f t="shared" si="31"/>
        <v>0</v>
      </c>
      <c r="BK24" s="32">
        <f t="shared" si="32"/>
        <v>0</v>
      </c>
    </row>
    <row r="25" spans="1:63" ht="20.100000000000001" customHeight="1">
      <c r="A25" s="67">
        <f>PROFLE!A20</f>
        <v>0</v>
      </c>
      <c r="B25" s="68">
        <f>PROFLE!B20</f>
        <v>0</v>
      </c>
      <c r="C25" s="96"/>
      <c r="D25" s="96"/>
      <c r="E25" s="96"/>
      <c r="F25" s="96"/>
      <c r="G25" s="97" t="str">
        <f t="shared" si="16"/>
        <v/>
      </c>
      <c r="H25" s="97" t="str">
        <f t="shared" si="16"/>
        <v/>
      </c>
      <c r="I25" s="97" t="str">
        <f t="shared" si="16"/>
        <v/>
      </c>
      <c r="J25" s="97" t="str">
        <f t="shared" si="16"/>
        <v/>
      </c>
      <c r="K25" s="98" t="str">
        <f t="shared" si="17"/>
        <v/>
      </c>
      <c r="L25" s="98" t="str">
        <f t="shared" si="16"/>
        <v/>
      </c>
      <c r="M25" s="98" t="str">
        <f t="shared" si="16"/>
        <v/>
      </c>
      <c r="N25" s="98" t="str">
        <f t="shared" si="16"/>
        <v/>
      </c>
      <c r="O25" s="99" t="str">
        <f t="shared" si="16"/>
        <v/>
      </c>
      <c r="P25" s="99" t="str">
        <f t="shared" si="16"/>
        <v/>
      </c>
      <c r="Q25" s="99" t="str">
        <f t="shared" si="16"/>
        <v/>
      </c>
      <c r="R25" s="99" t="str">
        <f t="shared" si="16"/>
        <v/>
      </c>
      <c r="S25" s="100" t="str">
        <f t="shared" si="16"/>
        <v/>
      </c>
      <c r="T25" s="100" t="str">
        <f t="shared" si="16"/>
        <v/>
      </c>
      <c r="U25" s="100" t="str">
        <f t="shared" si="16"/>
        <v/>
      </c>
      <c r="V25" s="100" t="str">
        <f t="shared" si="16"/>
        <v/>
      </c>
      <c r="W25" s="101" t="str">
        <f t="shared" ref="W25:AL27" si="34">IF($A25&gt;=1,(IF(LEN(S25)&gt;=2,S25,"")),"")</f>
        <v/>
      </c>
      <c r="X25" s="101" t="str">
        <f t="shared" si="34"/>
        <v/>
      </c>
      <c r="Y25" s="101" t="str">
        <f t="shared" si="34"/>
        <v/>
      </c>
      <c r="Z25" s="101" t="str">
        <f t="shared" si="34"/>
        <v/>
      </c>
      <c r="AA25" s="96" t="str">
        <f t="shared" si="34"/>
        <v/>
      </c>
      <c r="AB25" s="96" t="str">
        <f t="shared" si="34"/>
        <v/>
      </c>
      <c r="AC25" s="96" t="str">
        <f t="shared" si="34"/>
        <v/>
      </c>
      <c r="AD25" s="96" t="str">
        <f t="shared" si="34"/>
        <v/>
      </c>
      <c r="AE25" s="97" t="str">
        <f t="shared" si="34"/>
        <v/>
      </c>
      <c r="AF25" s="97" t="str">
        <f t="shared" si="34"/>
        <v/>
      </c>
      <c r="AG25" s="97" t="str">
        <f t="shared" si="34"/>
        <v/>
      </c>
      <c r="AH25" s="97" t="str">
        <f t="shared" si="34"/>
        <v/>
      </c>
      <c r="AI25" s="98" t="str">
        <f t="shared" si="34"/>
        <v/>
      </c>
      <c r="AJ25" s="98" t="str">
        <f t="shared" si="34"/>
        <v/>
      </c>
      <c r="AK25" s="98" t="str">
        <f t="shared" si="34"/>
        <v/>
      </c>
      <c r="AL25" s="98" t="str">
        <f t="shared" si="34"/>
        <v/>
      </c>
      <c r="AM25" s="99" t="str">
        <f t="shared" si="33"/>
        <v/>
      </c>
      <c r="AN25" s="99" t="str">
        <f t="shared" si="33"/>
        <v/>
      </c>
      <c r="AO25" s="99" t="str">
        <f t="shared" si="33"/>
        <v/>
      </c>
      <c r="AP25" s="99" t="str">
        <f t="shared" si="33"/>
        <v/>
      </c>
      <c r="AQ25" s="100" t="str">
        <f t="shared" si="33"/>
        <v/>
      </c>
      <c r="AR25" s="100" t="str">
        <f t="shared" si="33"/>
        <v/>
      </c>
      <c r="AS25" s="100" t="str">
        <f t="shared" si="33"/>
        <v/>
      </c>
      <c r="AT25" s="100" t="str">
        <f t="shared" si="33"/>
        <v/>
      </c>
      <c r="AU25" s="101" t="str">
        <f t="shared" si="33"/>
        <v/>
      </c>
      <c r="AV25" s="101" t="str">
        <f t="shared" si="33"/>
        <v/>
      </c>
      <c r="AW25" s="101" t="str">
        <f t="shared" si="33"/>
        <v/>
      </c>
      <c r="AX25" s="101" t="str">
        <f t="shared" si="33"/>
        <v/>
      </c>
      <c r="AY25" s="95">
        <f t="shared" si="20"/>
        <v>0</v>
      </c>
      <c r="AZ25" s="95">
        <f t="shared" si="21"/>
        <v>0</v>
      </c>
      <c r="BA25" s="95">
        <f t="shared" si="22"/>
        <v>0</v>
      </c>
      <c r="BB25" s="95">
        <f t="shared" si="23"/>
        <v>0</v>
      </c>
      <c r="BC25" s="95">
        <f t="shared" si="24"/>
        <v>0</v>
      </c>
      <c r="BD25" s="95">
        <f t="shared" si="25"/>
        <v>0</v>
      </c>
      <c r="BE25" s="95">
        <f t="shared" si="26"/>
        <v>0</v>
      </c>
      <c r="BF25" s="95">
        <f t="shared" si="27"/>
        <v>0</v>
      </c>
      <c r="BG25" s="95">
        <f t="shared" si="28"/>
        <v>0</v>
      </c>
      <c r="BH25" s="95">
        <f t="shared" si="29"/>
        <v>0</v>
      </c>
      <c r="BI25" s="95">
        <f t="shared" si="30"/>
        <v>0</v>
      </c>
      <c r="BJ25" s="95">
        <f t="shared" si="31"/>
        <v>0</v>
      </c>
      <c r="BK25" s="32">
        <f t="shared" si="32"/>
        <v>0</v>
      </c>
    </row>
    <row r="26" spans="1:63" ht="20.100000000000001" customHeight="1">
      <c r="A26" s="67">
        <f>PROFLE!A21</f>
        <v>0</v>
      </c>
      <c r="B26" s="68">
        <f>PROFLE!B21</f>
        <v>0</v>
      </c>
      <c r="C26" s="96"/>
      <c r="D26" s="96"/>
      <c r="E26" s="96"/>
      <c r="F26" s="96"/>
      <c r="G26" s="97" t="str">
        <f t="shared" ref="G26:V27" si="35">IF($A26&gt;=1,(IF(LEN(C26)&gt;=2,C26,"")),"")</f>
        <v/>
      </c>
      <c r="H26" s="97" t="str">
        <f t="shared" si="35"/>
        <v/>
      </c>
      <c r="I26" s="97" t="str">
        <f t="shared" si="35"/>
        <v/>
      </c>
      <c r="J26" s="97" t="str">
        <f t="shared" si="35"/>
        <v/>
      </c>
      <c r="K26" s="98" t="str">
        <f t="shared" si="17"/>
        <v/>
      </c>
      <c r="L26" s="98" t="str">
        <f t="shared" si="35"/>
        <v/>
      </c>
      <c r="M26" s="98" t="str">
        <f t="shared" si="35"/>
        <v/>
      </c>
      <c r="N26" s="98" t="str">
        <f t="shared" si="35"/>
        <v/>
      </c>
      <c r="O26" s="99" t="str">
        <f t="shared" si="35"/>
        <v/>
      </c>
      <c r="P26" s="99" t="str">
        <f t="shared" si="35"/>
        <v/>
      </c>
      <c r="Q26" s="99" t="str">
        <f t="shared" si="35"/>
        <v/>
      </c>
      <c r="R26" s="99" t="str">
        <f t="shared" si="35"/>
        <v/>
      </c>
      <c r="S26" s="100" t="str">
        <f t="shared" si="35"/>
        <v/>
      </c>
      <c r="T26" s="100" t="str">
        <f t="shared" si="35"/>
        <v/>
      </c>
      <c r="U26" s="100" t="str">
        <f t="shared" si="35"/>
        <v/>
      </c>
      <c r="V26" s="100" t="str">
        <f t="shared" si="35"/>
        <v/>
      </c>
      <c r="W26" s="101" t="str">
        <f t="shared" si="34"/>
        <v/>
      </c>
      <c r="X26" s="101" t="str">
        <f t="shared" si="34"/>
        <v/>
      </c>
      <c r="Y26" s="101" t="str">
        <f t="shared" si="34"/>
        <v/>
      </c>
      <c r="Z26" s="101" t="str">
        <f t="shared" si="34"/>
        <v/>
      </c>
      <c r="AA26" s="96" t="str">
        <f t="shared" si="34"/>
        <v/>
      </c>
      <c r="AB26" s="96" t="str">
        <f t="shared" si="34"/>
        <v/>
      </c>
      <c r="AC26" s="96" t="str">
        <f t="shared" si="34"/>
        <v/>
      </c>
      <c r="AD26" s="96" t="str">
        <f t="shared" si="34"/>
        <v/>
      </c>
      <c r="AE26" s="97" t="str">
        <f t="shared" si="34"/>
        <v/>
      </c>
      <c r="AF26" s="97" t="str">
        <f t="shared" si="34"/>
        <v/>
      </c>
      <c r="AG26" s="97" t="str">
        <f t="shared" si="34"/>
        <v/>
      </c>
      <c r="AH26" s="97" t="str">
        <f t="shared" si="34"/>
        <v/>
      </c>
      <c r="AI26" s="98" t="str">
        <f t="shared" si="34"/>
        <v/>
      </c>
      <c r="AJ26" s="98" t="str">
        <f t="shared" si="34"/>
        <v/>
      </c>
      <c r="AK26" s="98" t="str">
        <f t="shared" si="34"/>
        <v/>
      </c>
      <c r="AL26" s="98" t="str">
        <f t="shared" si="34"/>
        <v/>
      </c>
      <c r="AM26" s="99" t="str">
        <f t="shared" si="33"/>
        <v/>
      </c>
      <c r="AN26" s="99" t="str">
        <f t="shared" si="33"/>
        <v/>
      </c>
      <c r="AO26" s="99" t="str">
        <f t="shared" si="33"/>
        <v/>
      </c>
      <c r="AP26" s="99" t="str">
        <f t="shared" si="33"/>
        <v/>
      </c>
      <c r="AQ26" s="100" t="str">
        <f t="shared" si="33"/>
        <v/>
      </c>
      <c r="AR26" s="100" t="str">
        <f t="shared" si="33"/>
        <v/>
      </c>
      <c r="AS26" s="100" t="str">
        <f t="shared" si="33"/>
        <v/>
      </c>
      <c r="AT26" s="100" t="str">
        <f t="shared" si="33"/>
        <v/>
      </c>
      <c r="AU26" s="101" t="str">
        <f t="shared" si="33"/>
        <v/>
      </c>
      <c r="AV26" s="101" t="str">
        <f t="shared" si="33"/>
        <v/>
      </c>
      <c r="AW26" s="101" t="str">
        <f t="shared" si="33"/>
        <v/>
      </c>
      <c r="AX26" s="101" t="str">
        <f t="shared" si="33"/>
        <v/>
      </c>
      <c r="AY26" s="95">
        <f t="shared" si="20"/>
        <v>0</v>
      </c>
      <c r="AZ26" s="95">
        <f t="shared" si="21"/>
        <v>0</v>
      </c>
      <c r="BA26" s="95">
        <f t="shared" si="22"/>
        <v>0</v>
      </c>
      <c r="BB26" s="95">
        <f t="shared" si="23"/>
        <v>0</v>
      </c>
      <c r="BC26" s="95">
        <f t="shared" si="24"/>
        <v>0</v>
      </c>
      <c r="BD26" s="95">
        <f t="shared" si="25"/>
        <v>0</v>
      </c>
      <c r="BE26" s="95">
        <f t="shared" si="26"/>
        <v>0</v>
      </c>
      <c r="BF26" s="95">
        <f t="shared" si="27"/>
        <v>0</v>
      </c>
      <c r="BG26" s="95">
        <f t="shared" si="28"/>
        <v>0</v>
      </c>
      <c r="BH26" s="95">
        <f t="shared" si="29"/>
        <v>0</v>
      </c>
      <c r="BI26" s="95">
        <f t="shared" si="30"/>
        <v>0</v>
      </c>
      <c r="BJ26" s="95">
        <f t="shared" si="31"/>
        <v>0</v>
      </c>
      <c r="BK26" s="32">
        <f t="shared" si="32"/>
        <v>0</v>
      </c>
    </row>
    <row r="27" spans="1:63" ht="20.100000000000001" customHeight="1">
      <c r="A27" s="67">
        <f>PROFLE!A22</f>
        <v>0</v>
      </c>
      <c r="B27" s="68">
        <f>PROFLE!B22</f>
        <v>0</v>
      </c>
      <c r="C27" s="96"/>
      <c r="D27" s="96"/>
      <c r="E27" s="96"/>
      <c r="F27" s="96"/>
      <c r="G27" s="97" t="str">
        <f t="shared" si="35"/>
        <v/>
      </c>
      <c r="H27" s="97" t="str">
        <f t="shared" si="35"/>
        <v/>
      </c>
      <c r="I27" s="97" t="str">
        <f t="shared" si="35"/>
        <v/>
      </c>
      <c r="J27" s="97" t="str">
        <f t="shared" si="35"/>
        <v/>
      </c>
      <c r="K27" s="98" t="str">
        <f t="shared" si="17"/>
        <v/>
      </c>
      <c r="L27" s="98" t="str">
        <f t="shared" si="35"/>
        <v/>
      </c>
      <c r="M27" s="98" t="str">
        <f t="shared" si="35"/>
        <v/>
      </c>
      <c r="N27" s="98" t="str">
        <f t="shared" si="35"/>
        <v/>
      </c>
      <c r="O27" s="99" t="str">
        <f t="shared" si="35"/>
        <v/>
      </c>
      <c r="P27" s="99" t="str">
        <f t="shared" si="35"/>
        <v/>
      </c>
      <c r="Q27" s="99" t="str">
        <f t="shared" si="35"/>
        <v/>
      </c>
      <c r="R27" s="99" t="str">
        <f t="shared" si="35"/>
        <v/>
      </c>
      <c r="S27" s="100" t="str">
        <f t="shared" si="35"/>
        <v/>
      </c>
      <c r="T27" s="100" t="str">
        <f t="shared" si="35"/>
        <v/>
      </c>
      <c r="U27" s="100" t="str">
        <f t="shared" si="35"/>
        <v/>
      </c>
      <c r="V27" s="100" t="str">
        <f t="shared" si="35"/>
        <v/>
      </c>
      <c r="W27" s="101" t="str">
        <f t="shared" si="34"/>
        <v/>
      </c>
      <c r="X27" s="101" t="str">
        <f t="shared" si="34"/>
        <v/>
      </c>
      <c r="Y27" s="101" t="str">
        <f t="shared" si="34"/>
        <v/>
      </c>
      <c r="Z27" s="101" t="str">
        <f t="shared" si="34"/>
        <v/>
      </c>
      <c r="AA27" s="96" t="str">
        <f t="shared" si="34"/>
        <v/>
      </c>
      <c r="AB27" s="96" t="str">
        <f t="shared" si="34"/>
        <v/>
      </c>
      <c r="AC27" s="96" t="str">
        <f t="shared" si="34"/>
        <v/>
      </c>
      <c r="AD27" s="96" t="str">
        <f t="shared" si="34"/>
        <v/>
      </c>
      <c r="AE27" s="97" t="str">
        <f t="shared" si="34"/>
        <v/>
      </c>
      <c r="AF27" s="97" t="str">
        <f t="shared" si="34"/>
        <v/>
      </c>
      <c r="AG27" s="97" t="str">
        <f t="shared" si="34"/>
        <v/>
      </c>
      <c r="AH27" s="97" t="str">
        <f t="shared" si="34"/>
        <v/>
      </c>
      <c r="AI27" s="98" t="str">
        <f t="shared" si="34"/>
        <v/>
      </c>
      <c r="AJ27" s="98" t="str">
        <f t="shared" si="34"/>
        <v/>
      </c>
      <c r="AK27" s="98" t="str">
        <f t="shared" si="34"/>
        <v/>
      </c>
      <c r="AL27" s="98" t="str">
        <f t="shared" si="34"/>
        <v/>
      </c>
      <c r="AM27" s="99" t="str">
        <f t="shared" si="33"/>
        <v/>
      </c>
      <c r="AN27" s="99" t="str">
        <f t="shared" si="33"/>
        <v/>
      </c>
      <c r="AO27" s="99" t="str">
        <f t="shared" si="33"/>
        <v/>
      </c>
      <c r="AP27" s="99" t="str">
        <f t="shared" si="33"/>
        <v/>
      </c>
      <c r="AQ27" s="100" t="str">
        <f t="shared" si="33"/>
        <v/>
      </c>
      <c r="AR27" s="100" t="str">
        <f t="shared" si="33"/>
        <v/>
      </c>
      <c r="AS27" s="100" t="str">
        <f t="shared" si="33"/>
        <v/>
      </c>
      <c r="AT27" s="100" t="str">
        <f t="shared" si="33"/>
        <v/>
      </c>
      <c r="AU27" s="101" t="str">
        <f t="shared" si="33"/>
        <v/>
      </c>
      <c r="AV27" s="101" t="str">
        <f t="shared" si="33"/>
        <v/>
      </c>
      <c r="AW27" s="101" t="str">
        <f t="shared" si="33"/>
        <v/>
      </c>
      <c r="AX27" s="101" t="str">
        <f t="shared" si="33"/>
        <v/>
      </c>
      <c r="AY27" s="95">
        <f t="shared" si="20"/>
        <v>0</v>
      </c>
      <c r="AZ27" s="95">
        <f t="shared" si="21"/>
        <v>0</v>
      </c>
      <c r="BA27" s="95">
        <f t="shared" si="22"/>
        <v>0</v>
      </c>
      <c r="BB27" s="95">
        <f t="shared" si="23"/>
        <v>0</v>
      </c>
      <c r="BC27" s="95">
        <f t="shared" si="24"/>
        <v>0</v>
      </c>
      <c r="BD27" s="95">
        <f t="shared" si="25"/>
        <v>0</v>
      </c>
      <c r="BE27" s="95">
        <f t="shared" si="26"/>
        <v>0</v>
      </c>
      <c r="BF27" s="95">
        <f t="shared" si="27"/>
        <v>0</v>
      </c>
      <c r="BG27" s="95">
        <f t="shared" si="28"/>
        <v>0</v>
      </c>
      <c r="BH27" s="95">
        <f t="shared" si="29"/>
        <v>0</v>
      </c>
      <c r="BI27" s="95">
        <f t="shared" si="30"/>
        <v>0</v>
      </c>
      <c r="BJ27" s="95">
        <f t="shared" si="31"/>
        <v>0</v>
      </c>
      <c r="BK27" s="32">
        <f t="shared" si="32"/>
        <v>0</v>
      </c>
    </row>
    <row r="28" spans="1:63" ht="20.100000000000001" customHeight="1"/>
    <row r="29" spans="1:63" ht="20.100000000000001" customHeight="1"/>
    <row r="30" spans="1:63" ht="20.100000000000001" customHeight="1"/>
    <row r="31" spans="1:63" ht="20.100000000000001" customHeight="1"/>
    <row r="32" spans="1:63" ht="20.100000000000001" customHeight="1"/>
  </sheetData>
  <sheetProtection password="C93D" sheet="1" objects="1" scenarios="1"/>
  <mergeCells count="13">
    <mergeCell ref="AQ6:AT6"/>
    <mergeCell ref="AU6:AX6"/>
    <mergeCell ref="O6:R6"/>
    <mergeCell ref="S6:V6"/>
    <mergeCell ref="W6:Z6"/>
    <mergeCell ref="AA6:AD6"/>
    <mergeCell ref="AE6:AH6"/>
    <mergeCell ref="AI6:AL6"/>
    <mergeCell ref="C6:F6"/>
    <mergeCell ref="G6:J6"/>
    <mergeCell ref="K6:N6"/>
    <mergeCell ref="A6:B7"/>
    <mergeCell ref="AM6:AP6"/>
  </mergeCells>
  <conditionalFormatting sqref="A8:AY27">
    <cfRule type="expression" dxfId="131" priority="5">
      <formula>$A8=0</formula>
    </cfRule>
  </conditionalFormatting>
  <conditionalFormatting sqref="AZ8:BJ27">
    <cfRule type="expression" dxfId="130" priority="1">
      <formula>$A8=0</formula>
    </cfRule>
  </conditionalFormatting>
  <pageMargins left="0" right="0" top="0" bottom="0" header="0" footer="0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Z31"/>
  <sheetViews>
    <sheetView view="pageBreakPreview" topLeftCell="A3" zoomScaleSheetLayoutView="100" workbookViewId="0">
      <pane xSplit="2" ySplit="4" topLeftCell="R7" activePane="bottomRight" state="frozen"/>
      <selection activeCell="A3" sqref="A3"/>
      <selection pane="topRight" activeCell="C3" sqref="C3"/>
      <selection pane="bottomLeft" activeCell="A7" sqref="A7"/>
      <selection pane="bottomRight" activeCell="Z9" sqref="Z9"/>
    </sheetView>
  </sheetViews>
  <sheetFormatPr defaultRowHeight="15"/>
  <cols>
    <col min="1" max="1" width="4.7109375" style="32" customWidth="1"/>
    <col min="2" max="2" width="44.7109375" style="32" customWidth="1"/>
    <col min="3" max="15" width="6.7109375" style="32" customWidth="1"/>
    <col min="16" max="16" width="13.7109375" style="32" customWidth="1"/>
    <col min="17" max="30" width="6.7109375" style="32" customWidth="1"/>
    <col min="31" max="31" width="13.7109375" style="32" customWidth="1"/>
    <col min="32" max="45" width="6.7109375" style="32" customWidth="1"/>
    <col min="46" max="46" width="13.7109375" style="32" customWidth="1"/>
    <col min="47" max="60" width="6.7109375" style="32" customWidth="1"/>
    <col min="61" max="61" width="13.7109375" style="32" customWidth="1"/>
    <col min="62" max="75" width="6.7109375" style="32" customWidth="1"/>
    <col min="76" max="76" width="13.7109375" style="32" customWidth="1"/>
    <col min="77" max="90" width="6.7109375" style="32" customWidth="1"/>
    <col min="91" max="91" width="13.7109375" style="32" customWidth="1"/>
    <col min="92" max="105" width="6.7109375" style="32" customWidth="1"/>
    <col min="106" max="106" width="13.7109375" style="32" customWidth="1"/>
    <col min="107" max="120" width="6.7109375" style="32" customWidth="1"/>
    <col min="121" max="121" width="13.7109375" style="32" customWidth="1"/>
    <col min="122" max="135" width="6.7109375" style="32" customWidth="1"/>
    <col min="136" max="136" width="13.7109375" style="32" customWidth="1"/>
    <col min="137" max="150" width="6.7109375" style="32" customWidth="1"/>
    <col min="151" max="151" width="13.7109375" style="32" customWidth="1"/>
    <col min="152" max="165" width="6.7109375" style="32" customWidth="1"/>
    <col min="166" max="166" width="13.7109375" style="32" customWidth="1"/>
    <col min="167" max="180" width="6.7109375" style="32" customWidth="1"/>
    <col min="181" max="181" width="13.7109375" style="32" customWidth="1"/>
    <col min="182" max="182" width="6.7109375" style="32" customWidth="1"/>
    <col min="183" max="16384" width="9.140625" style="32"/>
  </cols>
  <sheetData>
    <row r="1" spans="1:182" hidden="1"/>
    <row r="2" spans="1:182" hidden="1">
      <c r="B2" s="91">
        <f ca="1">TODAY()</f>
        <v>43860</v>
      </c>
      <c r="C2" s="127">
        <v>111</v>
      </c>
      <c r="D2" s="127">
        <v>112</v>
      </c>
      <c r="E2" s="127">
        <v>113</v>
      </c>
      <c r="F2" s="127">
        <v>114</v>
      </c>
      <c r="G2" s="127">
        <v>115</v>
      </c>
      <c r="H2" s="127">
        <v>116</v>
      </c>
      <c r="I2" s="127">
        <v>117</v>
      </c>
      <c r="J2" s="127">
        <v>118</v>
      </c>
      <c r="K2" s="127">
        <v>119</v>
      </c>
      <c r="L2" s="127">
        <v>120</v>
      </c>
      <c r="M2" s="127">
        <v>121</v>
      </c>
      <c r="N2" s="127">
        <v>122</v>
      </c>
      <c r="O2" s="127">
        <v>123</v>
      </c>
      <c r="P2" s="127">
        <v>124</v>
      </c>
      <c r="Q2" s="127">
        <v>125</v>
      </c>
      <c r="R2" s="127">
        <v>211</v>
      </c>
      <c r="S2" s="127">
        <v>212</v>
      </c>
      <c r="T2" s="127">
        <v>213</v>
      </c>
      <c r="U2" s="127">
        <v>214</v>
      </c>
      <c r="V2" s="127">
        <v>215</v>
      </c>
      <c r="W2" s="127">
        <v>216</v>
      </c>
      <c r="X2" s="127">
        <v>217</v>
      </c>
      <c r="Y2" s="127">
        <v>218</v>
      </c>
      <c r="Z2" s="127">
        <v>219</v>
      </c>
      <c r="AA2" s="127">
        <v>220</v>
      </c>
      <c r="AB2" s="127">
        <v>221</v>
      </c>
      <c r="AC2" s="127">
        <v>222</v>
      </c>
      <c r="AD2" s="127">
        <v>223</v>
      </c>
      <c r="AE2" s="127">
        <v>224</v>
      </c>
      <c r="AF2" s="127">
        <v>225</v>
      </c>
      <c r="AG2" s="127">
        <v>311</v>
      </c>
      <c r="AH2" s="127">
        <v>312</v>
      </c>
      <c r="AI2" s="127">
        <v>313</v>
      </c>
      <c r="AJ2" s="127">
        <v>314</v>
      </c>
      <c r="AK2" s="127">
        <v>315</v>
      </c>
      <c r="AL2" s="127">
        <v>316</v>
      </c>
      <c r="AM2" s="127">
        <v>317</v>
      </c>
      <c r="AN2" s="127">
        <v>318</v>
      </c>
      <c r="AO2" s="127">
        <v>319</v>
      </c>
      <c r="AP2" s="127">
        <v>320</v>
      </c>
      <c r="AQ2" s="127">
        <v>321</v>
      </c>
      <c r="AR2" s="127">
        <v>322</v>
      </c>
      <c r="AS2" s="127">
        <v>323</v>
      </c>
      <c r="AT2" s="127">
        <v>324</v>
      </c>
      <c r="AU2" s="127">
        <v>325</v>
      </c>
      <c r="AV2" s="127">
        <v>411</v>
      </c>
      <c r="AW2" s="127">
        <v>412</v>
      </c>
      <c r="AX2" s="127">
        <v>413</v>
      </c>
      <c r="AY2" s="127">
        <v>414</v>
      </c>
      <c r="AZ2" s="127">
        <v>415</v>
      </c>
      <c r="BA2" s="127">
        <v>416</v>
      </c>
      <c r="BB2" s="127">
        <v>417</v>
      </c>
      <c r="BC2" s="127">
        <v>418</v>
      </c>
      <c r="BD2" s="127">
        <v>419</v>
      </c>
      <c r="BE2" s="127">
        <v>420</v>
      </c>
      <c r="BF2" s="127">
        <v>421</v>
      </c>
      <c r="BG2" s="127">
        <v>422</v>
      </c>
      <c r="BH2" s="127">
        <v>423</v>
      </c>
      <c r="BI2" s="127">
        <v>424</v>
      </c>
      <c r="BJ2" s="127">
        <v>425</v>
      </c>
      <c r="BK2" s="127">
        <v>511</v>
      </c>
      <c r="BL2" s="127">
        <v>512</v>
      </c>
      <c r="BM2" s="127">
        <v>513</v>
      </c>
      <c r="BN2" s="127">
        <v>514</v>
      </c>
      <c r="BO2" s="127">
        <v>515</v>
      </c>
      <c r="BP2" s="127">
        <v>516</v>
      </c>
      <c r="BQ2" s="127">
        <v>517</v>
      </c>
      <c r="BR2" s="127">
        <v>518</v>
      </c>
      <c r="BS2" s="127">
        <v>519</v>
      </c>
      <c r="BT2" s="127">
        <v>520</v>
      </c>
      <c r="BU2" s="127">
        <v>521</v>
      </c>
      <c r="BV2" s="127">
        <v>522</v>
      </c>
      <c r="BW2" s="127">
        <v>523</v>
      </c>
      <c r="BX2" s="127">
        <v>524</v>
      </c>
      <c r="BY2" s="127">
        <v>525</v>
      </c>
      <c r="BZ2" s="127">
        <v>611</v>
      </c>
      <c r="CA2" s="127">
        <v>612</v>
      </c>
      <c r="CB2" s="127">
        <v>613</v>
      </c>
      <c r="CC2" s="127">
        <v>614</v>
      </c>
      <c r="CD2" s="127">
        <v>615</v>
      </c>
      <c r="CE2" s="127">
        <v>616</v>
      </c>
      <c r="CF2" s="127">
        <v>617</v>
      </c>
      <c r="CG2" s="127">
        <v>618</v>
      </c>
      <c r="CH2" s="127">
        <v>619</v>
      </c>
      <c r="CI2" s="127">
        <v>620</v>
      </c>
      <c r="CJ2" s="127">
        <v>621</v>
      </c>
      <c r="CK2" s="127">
        <v>622</v>
      </c>
      <c r="CL2" s="127">
        <v>623</v>
      </c>
      <c r="CM2" s="127">
        <v>624</v>
      </c>
      <c r="CN2" s="127">
        <v>625</v>
      </c>
      <c r="CO2" s="127">
        <v>711</v>
      </c>
      <c r="CP2" s="127">
        <v>712</v>
      </c>
      <c r="CQ2" s="127">
        <v>713</v>
      </c>
      <c r="CR2" s="127">
        <v>714</v>
      </c>
      <c r="CS2" s="127">
        <v>715</v>
      </c>
      <c r="CT2" s="127">
        <v>716</v>
      </c>
      <c r="CU2" s="127">
        <v>717</v>
      </c>
      <c r="CV2" s="127">
        <v>718</v>
      </c>
      <c r="CW2" s="127">
        <v>719</v>
      </c>
      <c r="CX2" s="127">
        <v>720</v>
      </c>
      <c r="CY2" s="127">
        <v>721</v>
      </c>
      <c r="CZ2" s="127">
        <v>722</v>
      </c>
      <c r="DA2" s="127">
        <v>723</v>
      </c>
      <c r="DB2" s="127">
        <v>724</v>
      </c>
      <c r="DC2" s="127">
        <v>725</v>
      </c>
      <c r="DD2" s="127">
        <v>811</v>
      </c>
      <c r="DE2" s="127">
        <v>812</v>
      </c>
      <c r="DF2" s="127">
        <v>813</v>
      </c>
      <c r="DG2" s="127">
        <v>814</v>
      </c>
      <c r="DH2" s="127">
        <v>815</v>
      </c>
      <c r="DI2" s="127">
        <v>816</v>
      </c>
      <c r="DJ2" s="127">
        <v>817</v>
      </c>
      <c r="DK2" s="127">
        <v>818</v>
      </c>
      <c r="DL2" s="127">
        <v>819</v>
      </c>
      <c r="DM2" s="127">
        <v>820</v>
      </c>
      <c r="DN2" s="127">
        <v>821</v>
      </c>
      <c r="DO2" s="127">
        <v>822</v>
      </c>
      <c r="DP2" s="127">
        <v>823</v>
      </c>
      <c r="DQ2" s="127">
        <v>824</v>
      </c>
      <c r="DR2" s="127">
        <v>825</v>
      </c>
      <c r="DS2" s="127">
        <v>911</v>
      </c>
      <c r="DT2" s="127">
        <v>912</v>
      </c>
      <c r="DU2" s="127">
        <v>913</v>
      </c>
      <c r="DV2" s="127">
        <v>914</v>
      </c>
      <c r="DW2" s="127">
        <v>915</v>
      </c>
      <c r="DX2" s="127">
        <v>916</v>
      </c>
      <c r="DY2" s="127">
        <v>917</v>
      </c>
      <c r="DZ2" s="127">
        <v>918</v>
      </c>
      <c r="EA2" s="127">
        <v>919</v>
      </c>
      <c r="EB2" s="127">
        <v>920</v>
      </c>
      <c r="EC2" s="127">
        <v>921</v>
      </c>
      <c r="ED2" s="127">
        <v>922</v>
      </c>
      <c r="EE2" s="127">
        <v>923</v>
      </c>
      <c r="EF2" s="127">
        <v>924</v>
      </c>
      <c r="EG2" s="127">
        <v>925</v>
      </c>
      <c r="EH2" s="127">
        <v>1011</v>
      </c>
      <c r="EI2" s="127">
        <v>1012</v>
      </c>
      <c r="EJ2" s="127">
        <v>1013</v>
      </c>
      <c r="EK2" s="127">
        <v>1014</v>
      </c>
      <c r="EL2" s="127">
        <v>1015</v>
      </c>
      <c r="EM2" s="127">
        <v>1016</v>
      </c>
      <c r="EN2" s="127">
        <v>1017</v>
      </c>
      <c r="EO2" s="127">
        <v>1018</v>
      </c>
      <c r="EP2" s="127">
        <v>1019</v>
      </c>
      <c r="EQ2" s="127">
        <v>1020</v>
      </c>
      <c r="ER2" s="127">
        <v>1021</v>
      </c>
      <c r="ES2" s="127">
        <v>1022</v>
      </c>
      <c r="ET2" s="127">
        <v>1023</v>
      </c>
      <c r="EU2" s="127">
        <v>1024</v>
      </c>
      <c r="EV2" s="127">
        <v>1025</v>
      </c>
      <c r="EW2" s="127">
        <v>1111</v>
      </c>
      <c r="EX2" s="127">
        <v>1112</v>
      </c>
      <c r="EY2" s="127">
        <v>1113</v>
      </c>
      <c r="EZ2" s="127">
        <v>1114</v>
      </c>
      <c r="FA2" s="127">
        <v>1115</v>
      </c>
      <c r="FB2" s="127">
        <v>1116</v>
      </c>
      <c r="FC2" s="127">
        <v>1117</v>
      </c>
      <c r="FD2" s="127">
        <v>1118</v>
      </c>
      <c r="FE2" s="127">
        <v>1119</v>
      </c>
      <c r="FF2" s="127">
        <v>1120</v>
      </c>
      <c r="FG2" s="127">
        <v>1121</v>
      </c>
      <c r="FH2" s="127">
        <v>1122</v>
      </c>
      <c r="FI2" s="127">
        <v>1123</v>
      </c>
      <c r="FJ2" s="127">
        <v>1124</v>
      </c>
      <c r="FK2" s="127">
        <v>1125</v>
      </c>
      <c r="FL2" s="127">
        <v>1211</v>
      </c>
      <c r="FM2" s="127">
        <v>1212</v>
      </c>
      <c r="FN2" s="127">
        <v>1213</v>
      </c>
      <c r="FO2" s="127">
        <v>1214</v>
      </c>
      <c r="FP2" s="127">
        <v>1215</v>
      </c>
      <c r="FQ2" s="127">
        <v>1216</v>
      </c>
      <c r="FR2" s="127">
        <v>1217</v>
      </c>
      <c r="FS2" s="127">
        <v>1218</v>
      </c>
      <c r="FT2" s="127">
        <v>1219</v>
      </c>
      <c r="FU2" s="127">
        <v>1220</v>
      </c>
      <c r="FV2" s="127">
        <v>1221</v>
      </c>
      <c r="FW2" s="127">
        <v>1222</v>
      </c>
      <c r="FX2" s="127">
        <v>1223</v>
      </c>
      <c r="FY2" s="127">
        <v>1224</v>
      </c>
      <c r="FZ2" s="127">
        <v>1225</v>
      </c>
    </row>
    <row r="3" spans="1:182" ht="27.75" customHeight="1">
      <c r="A3" s="327" t="s">
        <v>74</v>
      </c>
      <c r="B3" s="421" t="s">
        <v>40</v>
      </c>
      <c r="C3" s="379" t="str">
        <f>COOK!C6</f>
        <v>मई 2019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98" t="str">
        <f>COOK!G6</f>
        <v>जून 2019</v>
      </c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80" t="str">
        <f>COOK!K6</f>
        <v>जुलाई 2019</v>
      </c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1" t="str">
        <f>COOK!O6</f>
        <v>अगस्त 2019</v>
      </c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64" t="str">
        <f>COOK!S6</f>
        <v>सितम्बर 2019</v>
      </c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5" t="str">
        <f>COOK!W6</f>
        <v>अक्टूम्बर 2019</v>
      </c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79" t="str">
        <f>COOK!AA6</f>
        <v>नवम्बर 2019</v>
      </c>
      <c r="CP3" s="379"/>
      <c r="CQ3" s="379"/>
      <c r="CR3" s="379"/>
      <c r="CS3" s="379"/>
      <c r="CT3" s="379"/>
      <c r="CU3" s="379"/>
      <c r="CV3" s="379"/>
      <c r="CW3" s="379"/>
      <c r="CX3" s="379"/>
      <c r="CY3" s="379"/>
      <c r="CZ3" s="379"/>
      <c r="DA3" s="379"/>
      <c r="DB3" s="379"/>
      <c r="DC3" s="379"/>
      <c r="DD3" s="398" t="str">
        <f>COOK!AE6</f>
        <v>दिसम्बर 2019</v>
      </c>
      <c r="DE3" s="398"/>
      <c r="DF3" s="398"/>
      <c r="DG3" s="398"/>
      <c r="DH3" s="398"/>
      <c r="DI3" s="398"/>
      <c r="DJ3" s="398"/>
      <c r="DK3" s="398"/>
      <c r="DL3" s="398"/>
      <c r="DM3" s="398"/>
      <c r="DN3" s="398"/>
      <c r="DO3" s="398"/>
      <c r="DP3" s="398"/>
      <c r="DQ3" s="398"/>
      <c r="DR3" s="398"/>
      <c r="DS3" s="380" t="str">
        <f>COOK!AI6</f>
        <v>जनवरी 2020</v>
      </c>
      <c r="DT3" s="380"/>
      <c r="DU3" s="380"/>
      <c r="DV3" s="380"/>
      <c r="DW3" s="380"/>
      <c r="DX3" s="380"/>
      <c r="DY3" s="380"/>
      <c r="DZ3" s="380"/>
      <c r="EA3" s="380"/>
      <c r="EB3" s="380"/>
      <c r="EC3" s="380"/>
      <c r="ED3" s="380"/>
      <c r="EE3" s="380"/>
      <c r="EF3" s="380"/>
      <c r="EG3" s="380"/>
      <c r="EH3" s="381" t="str">
        <f>COOK!AM6</f>
        <v>फरवरी 2020</v>
      </c>
      <c r="EI3" s="381"/>
      <c r="EJ3" s="381"/>
      <c r="EK3" s="381"/>
      <c r="EL3" s="381"/>
      <c r="EM3" s="381"/>
      <c r="EN3" s="381"/>
      <c r="EO3" s="381"/>
      <c r="EP3" s="381"/>
      <c r="EQ3" s="381"/>
      <c r="ER3" s="381"/>
      <c r="ES3" s="381"/>
      <c r="ET3" s="381"/>
      <c r="EU3" s="381"/>
      <c r="EV3" s="381"/>
      <c r="EW3" s="364" t="str">
        <f>COOK!AQ6</f>
        <v>मार्च 2020</v>
      </c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4"/>
      <c r="FL3" s="365" t="str">
        <f>COOK!AU6</f>
        <v>अप्रैल 2020</v>
      </c>
      <c r="FM3" s="365"/>
      <c r="FN3" s="365"/>
      <c r="FO3" s="365"/>
      <c r="FP3" s="365"/>
      <c r="FQ3" s="365"/>
      <c r="FR3" s="365"/>
      <c r="FS3" s="365"/>
      <c r="FT3" s="365"/>
      <c r="FU3" s="365"/>
      <c r="FV3" s="365"/>
      <c r="FW3" s="365"/>
      <c r="FX3" s="365"/>
      <c r="FY3" s="365"/>
      <c r="FZ3" s="365"/>
    </row>
    <row r="4" spans="1:182" ht="20.100000000000001" customHeight="1">
      <c r="A4" s="327"/>
      <c r="B4" s="421"/>
      <c r="C4" s="399" t="s">
        <v>81</v>
      </c>
      <c r="D4" s="400"/>
      <c r="E4" s="382" t="s">
        <v>75</v>
      </c>
      <c r="F4" s="382"/>
      <c r="G4" s="382" t="s">
        <v>80</v>
      </c>
      <c r="H4" s="382"/>
      <c r="I4" s="382"/>
      <c r="J4" s="382"/>
      <c r="K4" s="382"/>
      <c r="L4" s="382"/>
      <c r="M4" s="382" t="s">
        <v>89</v>
      </c>
      <c r="N4" s="382"/>
      <c r="O4" s="400" t="s">
        <v>86</v>
      </c>
      <c r="P4" s="372" t="s">
        <v>218</v>
      </c>
      <c r="Q4" s="372" t="s">
        <v>213</v>
      </c>
      <c r="R4" s="387" t="s">
        <v>81</v>
      </c>
      <c r="S4" s="388"/>
      <c r="T4" s="405" t="s">
        <v>75</v>
      </c>
      <c r="U4" s="405"/>
      <c r="V4" s="405" t="s">
        <v>80</v>
      </c>
      <c r="W4" s="405"/>
      <c r="X4" s="405"/>
      <c r="Y4" s="405"/>
      <c r="Z4" s="405"/>
      <c r="AA4" s="405"/>
      <c r="AB4" s="405" t="s">
        <v>89</v>
      </c>
      <c r="AC4" s="405"/>
      <c r="AD4" s="366" t="s">
        <v>86</v>
      </c>
      <c r="AE4" s="366" t="s">
        <v>218</v>
      </c>
      <c r="AF4" s="366" t="s">
        <v>213</v>
      </c>
      <c r="AG4" s="383" t="s">
        <v>81</v>
      </c>
      <c r="AH4" s="384"/>
      <c r="AI4" s="404" t="s">
        <v>75</v>
      </c>
      <c r="AJ4" s="404"/>
      <c r="AK4" s="404" t="s">
        <v>80</v>
      </c>
      <c r="AL4" s="404"/>
      <c r="AM4" s="404"/>
      <c r="AN4" s="404"/>
      <c r="AO4" s="404"/>
      <c r="AP4" s="404"/>
      <c r="AQ4" s="404" t="s">
        <v>89</v>
      </c>
      <c r="AR4" s="404"/>
      <c r="AS4" s="367" t="s">
        <v>86</v>
      </c>
      <c r="AT4" s="367" t="s">
        <v>218</v>
      </c>
      <c r="AU4" s="367" t="s">
        <v>213</v>
      </c>
      <c r="AV4" s="413" t="s">
        <v>81</v>
      </c>
      <c r="AW4" s="414"/>
      <c r="AX4" s="393" t="s">
        <v>75</v>
      </c>
      <c r="AY4" s="393"/>
      <c r="AZ4" s="393" t="s">
        <v>80</v>
      </c>
      <c r="BA4" s="393"/>
      <c r="BB4" s="393"/>
      <c r="BC4" s="393"/>
      <c r="BD4" s="393"/>
      <c r="BE4" s="393"/>
      <c r="BF4" s="393" t="s">
        <v>89</v>
      </c>
      <c r="BG4" s="393"/>
      <c r="BH4" s="368" t="s">
        <v>86</v>
      </c>
      <c r="BI4" s="368" t="s">
        <v>218</v>
      </c>
      <c r="BJ4" s="368" t="s">
        <v>213</v>
      </c>
      <c r="BK4" s="417" t="s">
        <v>81</v>
      </c>
      <c r="BL4" s="418"/>
      <c r="BM4" s="391" t="s">
        <v>75</v>
      </c>
      <c r="BN4" s="391"/>
      <c r="BO4" s="391" t="s">
        <v>80</v>
      </c>
      <c r="BP4" s="391"/>
      <c r="BQ4" s="391"/>
      <c r="BR4" s="391"/>
      <c r="BS4" s="391"/>
      <c r="BT4" s="391"/>
      <c r="BU4" s="391" t="s">
        <v>89</v>
      </c>
      <c r="BV4" s="391"/>
      <c r="BW4" s="369" t="s">
        <v>86</v>
      </c>
      <c r="BX4" s="369" t="s">
        <v>218</v>
      </c>
      <c r="BY4" s="369" t="s">
        <v>213</v>
      </c>
      <c r="BZ4" s="407" t="s">
        <v>81</v>
      </c>
      <c r="CA4" s="408"/>
      <c r="CB4" s="370" t="s">
        <v>75</v>
      </c>
      <c r="CC4" s="370"/>
      <c r="CD4" s="370" t="s">
        <v>80</v>
      </c>
      <c r="CE4" s="370"/>
      <c r="CF4" s="370"/>
      <c r="CG4" s="370"/>
      <c r="CH4" s="370"/>
      <c r="CI4" s="370"/>
      <c r="CJ4" s="370" t="s">
        <v>89</v>
      </c>
      <c r="CK4" s="370"/>
      <c r="CL4" s="371" t="s">
        <v>86</v>
      </c>
      <c r="CM4" s="371" t="s">
        <v>218</v>
      </c>
      <c r="CN4" s="371" t="s">
        <v>213</v>
      </c>
      <c r="CO4" s="400" t="s">
        <v>81</v>
      </c>
      <c r="CP4" s="400"/>
      <c r="CQ4" s="382" t="s">
        <v>75</v>
      </c>
      <c r="CR4" s="382"/>
      <c r="CS4" s="382" t="s">
        <v>80</v>
      </c>
      <c r="CT4" s="382"/>
      <c r="CU4" s="382"/>
      <c r="CV4" s="382"/>
      <c r="CW4" s="382"/>
      <c r="CX4" s="382"/>
      <c r="CY4" s="382" t="s">
        <v>89</v>
      </c>
      <c r="CZ4" s="382"/>
      <c r="DA4" s="400" t="s">
        <v>86</v>
      </c>
      <c r="DB4" s="372" t="s">
        <v>218</v>
      </c>
      <c r="DC4" s="372" t="s">
        <v>213</v>
      </c>
      <c r="DD4" s="387" t="s">
        <v>81</v>
      </c>
      <c r="DE4" s="388"/>
      <c r="DF4" s="405" t="s">
        <v>75</v>
      </c>
      <c r="DG4" s="405"/>
      <c r="DH4" s="405" t="s">
        <v>80</v>
      </c>
      <c r="DI4" s="405"/>
      <c r="DJ4" s="405"/>
      <c r="DK4" s="405"/>
      <c r="DL4" s="405"/>
      <c r="DM4" s="405"/>
      <c r="DN4" s="405" t="s">
        <v>89</v>
      </c>
      <c r="DO4" s="405"/>
      <c r="DP4" s="366" t="s">
        <v>86</v>
      </c>
      <c r="DQ4" s="366" t="s">
        <v>218</v>
      </c>
      <c r="DR4" s="366" t="s">
        <v>213</v>
      </c>
      <c r="DS4" s="383" t="s">
        <v>81</v>
      </c>
      <c r="DT4" s="384"/>
      <c r="DU4" s="404" t="s">
        <v>75</v>
      </c>
      <c r="DV4" s="404"/>
      <c r="DW4" s="404" t="s">
        <v>80</v>
      </c>
      <c r="DX4" s="404"/>
      <c r="DY4" s="404"/>
      <c r="DZ4" s="404"/>
      <c r="EA4" s="404"/>
      <c r="EB4" s="404"/>
      <c r="EC4" s="404" t="s">
        <v>89</v>
      </c>
      <c r="ED4" s="404"/>
      <c r="EE4" s="367" t="s">
        <v>86</v>
      </c>
      <c r="EF4" s="367" t="s">
        <v>218</v>
      </c>
      <c r="EG4" s="367" t="s">
        <v>213</v>
      </c>
      <c r="EH4" s="413" t="s">
        <v>81</v>
      </c>
      <c r="EI4" s="414"/>
      <c r="EJ4" s="393" t="s">
        <v>75</v>
      </c>
      <c r="EK4" s="393"/>
      <c r="EL4" s="393" t="s">
        <v>80</v>
      </c>
      <c r="EM4" s="393"/>
      <c r="EN4" s="393"/>
      <c r="EO4" s="393"/>
      <c r="EP4" s="393"/>
      <c r="EQ4" s="393"/>
      <c r="ER4" s="393" t="s">
        <v>89</v>
      </c>
      <c r="ES4" s="393"/>
      <c r="ET4" s="368" t="s">
        <v>86</v>
      </c>
      <c r="EU4" s="368" t="s">
        <v>218</v>
      </c>
      <c r="EV4" s="368" t="s">
        <v>213</v>
      </c>
      <c r="EW4" s="417" t="s">
        <v>81</v>
      </c>
      <c r="EX4" s="418"/>
      <c r="EY4" s="391" t="s">
        <v>75</v>
      </c>
      <c r="EZ4" s="391"/>
      <c r="FA4" s="391" t="s">
        <v>80</v>
      </c>
      <c r="FB4" s="391"/>
      <c r="FC4" s="391"/>
      <c r="FD4" s="391"/>
      <c r="FE4" s="391"/>
      <c r="FF4" s="391"/>
      <c r="FG4" s="391" t="s">
        <v>89</v>
      </c>
      <c r="FH4" s="391"/>
      <c r="FI4" s="369" t="s">
        <v>86</v>
      </c>
      <c r="FJ4" s="369" t="s">
        <v>218</v>
      </c>
      <c r="FK4" s="369" t="s">
        <v>213</v>
      </c>
      <c r="FL4" s="407" t="s">
        <v>81</v>
      </c>
      <c r="FM4" s="408"/>
      <c r="FN4" s="370" t="s">
        <v>75</v>
      </c>
      <c r="FO4" s="370"/>
      <c r="FP4" s="370" t="s">
        <v>80</v>
      </c>
      <c r="FQ4" s="370"/>
      <c r="FR4" s="370"/>
      <c r="FS4" s="370"/>
      <c r="FT4" s="370"/>
      <c r="FU4" s="370"/>
      <c r="FV4" s="370" t="s">
        <v>89</v>
      </c>
      <c r="FW4" s="370"/>
      <c r="FX4" s="371" t="s">
        <v>86</v>
      </c>
      <c r="FY4" s="371" t="s">
        <v>218</v>
      </c>
      <c r="FZ4" s="371" t="s">
        <v>213</v>
      </c>
    </row>
    <row r="5" spans="1:182" ht="20.100000000000001" customHeight="1">
      <c r="A5" s="327"/>
      <c r="B5" s="421"/>
      <c r="C5" s="399"/>
      <c r="D5" s="400"/>
      <c r="E5" s="382"/>
      <c r="F5" s="382"/>
      <c r="G5" s="382" t="s">
        <v>85</v>
      </c>
      <c r="H5" s="382"/>
      <c r="I5" s="376" t="s">
        <v>20</v>
      </c>
      <c r="J5" s="377"/>
      <c r="K5" s="400" t="s">
        <v>78</v>
      </c>
      <c r="L5" s="400"/>
      <c r="M5" s="396" t="s">
        <v>95</v>
      </c>
      <c r="N5" s="397" t="s">
        <v>82</v>
      </c>
      <c r="O5" s="400"/>
      <c r="P5" s="373"/>
      <c r="Q5" s="373"/>
      <c r="R5" s="389"/>
      <c r="S5" s="390"/>
      <c r="T5" s="405"/>
      <c r="U5" s="405"/>
      <c r="V5" s="405" t="s">
        <v>85</v>
      </c>
      <c r="W5" s="405"/>
      <c r="X5" s="366" t="s">
        <v>20</v>
      </c>
      <c r="Y5" s="366"/>
      <c r="Z5" s="366" t="s">
        <v>78</v>
      </c>
      <c r="AA5" s="366"/>
      <c r="AB5" s="402" t="s">
        <v>95</v>
      </c>
      <c r="AC5" s="403" t="s">
        <v>82</v>
      </c>
      <c r="AD5" s="366"/>
      <c r="AE5" s="366"/>
      <c r="AF5" s="366"/>
      <c r="AG5" s="385"/>
      <c r="AH5" s="386"/>
      <c r="AI5" s="404"/>
      <c r="AJ5" s="404"/>
      <c r="AK5" s="367" t="s">
        <v>85</v>
      </c>
      <c r="AL5" s="367"/>
      <c r="AM5" s="367" t="s">
        <v>20</v>
      </c>
      <c r="AN5" s="367"/>
      <c r="AO5" s="367" t="s">
        <v>78</v>
      </c>
      <c r="AP5" s="367"/>
      <c r="AQ5" s="394" t="s">
        <v>95</v>
      </c>
      <c r="AR5" s="395" t="s">
        <v>82</v>
      </c>
      <c r="AS5" s="367"/>
      <c r="AT5" s="367"/>
      <c r="AU5" s="367"/>
      <c r="AV5" s="415"/>
      <c r="AW5" s="416"/>
      <c r="AX5" s="393"/>
      <c r="AY5" s="393"/>
      <c r="AZ5" s="393" t="s">
        <v>85</v>
      </c>
      <c r="BA5" s="393"/>
      <c r="BB5" s="368" t="s">
        <v>20</v>
      </c>
      <c r="BC5" s="368"/>
      <c r="BD5" s="368" t="s">
        <v>78</v>
      </c>
      <c r="BE5" s="368"/>
      <c r="BF5" s="401" t="s">
        <v>95</v>
      </c>
      <c r="BG5" s="392" t="s">
        <v>82</v>
      </c>
      <c r="BH5" s="368"/>
      <c r="BI5" s="368"/>
      <c r="BJ5" s="368"/>
      <c r="BK5" s="419"/>
      <c r="BL5" s="420"/>
      <c r="BM5" s="391"/>
      <c r="BN5" s="391"/>
      <c r="BO5" s="391" t="s">
        <v>85</v>
      </c>
      <c r="BP5" s="391"/>
      <c r="BQ5" s="369" t="s">
        <v>20</v>
      </c>
      <c r="BR5" s="369"/>
      <c r="BS5" s="369" t="s">
        <v>78</v>
      </c>
      <c r="BT5" s="369"/>
      <c r="BU5" s="411" t="s">
        <v>95</v>
      </c>
      <c r="BV5" s="412" t="s">
        <v>82</v>
      </c>
      <c r="BW5" s="369"/>
      <c r="BX5" s="369"/>
      <c r="BY5" s="369"/>
      <c r="BZ5" s="409"/>
      <c r="CA5" s="410"/>
      <c r="CB5" s="370"/>
      <c r="CC5" s="370"/>
      <c r="CD5" s="370" t="s">
        <v>85</v>
      </c>
      <c r="CE5" s="370"/>
      <c r="CF5" s="370" t="s">
        <v>20</v>
      </c>
      <c r="CG5" s="370"/>
      <c r="CH5" s="371" t="s">
        <v>78</v>
      </c>
      <c r="CI5" s="371"/>
      <c r="CJ5" s="378" t="s">
        <v>95</v>
      </c>
      <c r="CK5" s="406" t="s">
        <v>82</v>
      </c>
      <c r="CL5" s="371"/>
      <c r="CM5" s="371"/>
      <c r="CN5" s="371"/>
      <c r="CO5" s="400"/>
      <c r="CP5" s="400"/>
      <c r="CQ5" s="382"/>
      <c r="CR5" s="382"/>
      <c r="CS5" s="382" t="s">
        <v>85</v>
      </c>
      <c r="CT5" s="382"/>
      <c r="CU5" s="376" t="s">
        <v>20</v>
      </c>
      <c r="CV5" s="377"/>
      <c r="CW5" s="400" t="s">
        <v>78</v>
      </c>
      <c r="CX5" s="400"/>
      <c r="CY5" s="396" t="s">
        <v>95</v>
      </c>
      <c r="CZ5" s="397" t="s">
        <v>82</v>
      </c>
      <c r="DA5" s="400"/>
      <c r="DB5" s="373"/>
      <c r="DC5" s="373"/>
      <c r="DD5" s="389"/>
      <c r="DE5" s="390"/>
      <c r="DF5" s="405"/>
      <c r="DG5" s="405"/>
      <c r="DH5" s="405" t="s">
        <v>85</v>
      </c>
      <c r="DI5" s="405"/>
      <c r="DJ5" s="366" t="s">
        <v>20</v>
      </c>
      <c r="DK5" s="366"/>
      <c r="DL5" s="366" t="s">
        <v>78</v>
      </c>
      <c r="DM5" s="366"/>
      <c r="DN5" s="402" t="s">
        <v>95</v>
      </c>
      <c r="DO5" s="403" t="s">
        <v>82</v>
      </c>
      <c r="DP5" s="366"/>
      <c r="DQ5" s="366"/>
      <c r="DR5" s="366"/>
      <c r="DS5" s="385"/>
      <c r="DT5" s="386"/>
      <c r="DU5" s="404"/>
      <c r="DV5" s="404"/>
      <c r="DW5" s="367" t="s">
        <v>85</v>
      </c>
      <c r="DX5" s="367"/>
      <c r="DY5" s="367" t="s">
        <v>20</v>
      </c>
      <c r="DZ5" s="367"/>
      <c r="EA5" s="367" t="s">
        <v>78</v>
      </c>
      <c r="EB5" s="367"/>
      <c r="EC5" s="394" t="s">
        <v>95</v>
      </c>
      <c r="ED5" s="395" t="s">
        <v>82</v>
      </c>
      <c r="EE5" s="367"/>
      <c r="EF5" s="367"/>
      <c r="EG5" s="367"/>
      <c r="EH5" s="415"/>
      <c r="EI5" s="416"/>
      <c r="EJ5" s="393"/>
      <c r="EK5" s="393"/>
      <c r="EL5" s="393" t="s">
        <v>85</v>
      </c>
      <c r="EM5" s="393"/>
      <c r="EN5" s="368" t="s">
        <v>20</v>
      </c>
      <c r="EO5" s="368"/>
      <c r="EP5" s="368" t="s">
        <v>78</v>
      </c>
      <c r="EQ5" s="368"/>
      <c r="ER5" s="401" t="s">
        <v>95</v>
      </c>
      <c r="ES5" s="392" t="s">
        <v>82</v>
      </c>
      <c r="ET5" s="368"/>
      <c r="EU5" s="368"/>
      <c r="EV5" s="368"/>
      <c r="EW5" s="419"/>
      <c r="EX5" s="420"/>
      <c r="EY5" s="391"/>
      <c r="EZ5" s="391"/>
      <c r="FA5" s="391" t="s">
        <v>85</v>
      </c>
      <c r="FB5" s="391"/>
      <c r="FC5" s="369" t="s">
        <v>20</v>
      </c>
      <c r="FD5" s="369"/>
      <c r="FE5" s="369" t="s">
        <v>78</v>
      </c>
      <c r="FF5" s="369"/>
      <c r="FG5" s="411" t="s">
        <v>95</v>
      </c>
      <c r="FH5" s="412" t="s">
        <v>82</v>
      </c>
      <c r="FI5" s="369"/>
      <c r="FJ5" s="369"/>
      <c r="FK5" s="369"/>
      <c r="FL5" s="409"/>
      <c r="FM5" s="410"/>
      <c r="FN5" s="370"/>
      <c r="FO5" s="370"/>
      <c r="FP5" s="370" t="s">
        <v>85</v>
      </c>
      <c r="FQ5" s="370"/>
      <c r="FR5" s="370" t="s">
        <v>20</v>
      </c>
      <c r="FS5" s="370"/>
      <c r="FT5" s="371" t="s">
        <v>78</v>
      </c>
      <c r="FU5" s="371"/>
      <c r="FV5" s="378" t="s">
        <v>95</v>
      </c>
      <c r="FW5" s="406" t="s">
        <v>82</v>
      </c>
      <c r="FX5" s="371"/>
      <c r="FY5" s="371"/>
      <c r="FZ5" s="371"/>
    </row>
    <row r="6" spans="1:182" ht="20.100000000000001" customHeight="1">
      <c r="A6" s="327"/>
      <c r="B6" s="421"/>
      <c r="C6" s="128" t="s">
        <v>76</v>
      </c>
      <c r="D6" s="129" t="s">
        <v>77</v>
      </c>
      <c r="E6" s="129" t="s">
        <v>76</v>
      </c>
      <c r="F6" s="129" t="s">
        <v>77</v>
      </c>
      <c r="G6" s="129" t="s">
        <v>76</v>
      </c>
      <c r="H6" s="129" t="s">
        <v>77</v>
      </c>
      <c r="I6" s="129" t="s">
        <v>76</v>
      </c>
      <c r="J6" s="129" t="s">
        <v>77</v>
      </c>
      <c r="K6" s="129" t="s">
        <v>76</v>
      </c>
      <c r="L6" s="129" t="s">
        <v>77</v>
      </c>
      <c r="M6" s="396"/>
      <c r="N6" s="397"/>
      <c r="O6" s="400"/>
      <c r="P6" s="374"/>
      <c r="Q6" s="374"/>
      <c r="R6" s="130" t="s">
        <v>76</v>
      </c>
      <c r="S6" s="130" t="s">
        <v>77</v>
      </c>
      <c r="T6" s="130" t="s">
        <v>76</v>
      </c>
      <c r="U6" s="130" t="s">
        <v>77</v>
      </c>
      <c r="V6" s="130" t="s">
        <v>76</v>
      </c>
      <c r="W6" s="130" t="s">
        <v>77</v>
      </c>
      <c r="X6" s="130" t="s">
        <v>76</v>
      </c>
      <c r="Y6" s="130" t="s">
        <v>77</v>
      </c>
      <c r="Z6" s="130" t="s">
        <v>76</v>
      </c>
      <c r="AA6" s="130" t="s">
        <v>77</v>
      </c>
      <c r="AB6" s="402"/>
      <c r="AC6" s="403"/>
      <c r="AD6" s="366"/>
      <c r="AE6" s="366"/>
      <c r="AF6" s="366"/>
      <c r="AG6" s="131" t="s">
        <v>76</v>
      </c>
      <c r="AH6" s="131" t="s">
        <v>77</v>
      </c>
      <c r="AI6" s="131" t="s">
        <v>76</v>
      </c>
      <c r="AJ6" s="131" t="s">
        <v>77</v>
      </c>
      <c r="AK6" s="131" t="s">
        <v>76</v>
      </c>
      <c r="AL6" s="131" t="s">
        <v>77</v>
      </c>
      <c r="AM6" s="131" t="s">
        <v>76</v>
      </c>
      <c r="AN6" s="131" t="s">
        <v>77</v>
      </c>
      <c r="AO6" s="131" t="s">
        <v>76</v>
      </c>
      <c r="AP6" s="131" t="s">
        <v>77</v>
      </c>
      <c r="AQ6" s="394"/>
      <c r="AR6" s="395"/>
      <c r="AS6" s="367"/>
      <c r="AT6" s="367"/>
      <c r="AU6" s="367"/>
      <c r="AV6" s="132" t="s">
        <v>76</v>
      </c>
      <c r="AW6" s="132" t="s">
        <v>77</v>
      </c>
      <c r="AX6" s="132" t="s">
        <v>76</v>
      </c>
      <c r="AY6" s="132" t="s">
        <v>77</v>
      </c>
      <c r="AZ6" s="132" t="s">
        <v>76</v>
      </c>
      <c r="BA6" s="132" t="s">
        <v>77</v>
      </c>
      <c r="BB6" s="132" t="s">
        <v>76</v>
      </c>
      <c r="BC6" s="132" t="s">
        <v>77</v>
      </c>
      <c r="BD6" s="132" t="s">
        <v>76</v>
      </c>
      <c r="BE6" s="132" t="s">
        <v>77</v>
      </c>
      <c r="BF6" s="401"/>
      <c r="BG6" s="392"/>
      <c r="BH6" s="368"/>
      <c r="BI6" s="368"/>
      <c r="BJ6" s="368"/>
      <c r="BK6" s="133" t="s">
        <v>76</v>
      </c>
      <c r="BL6" s="133" t="s">
        <v>77</v>
      </c>
      <c r="BM6" s="133" t="s">
        <v>76</v>
      </c>
      <c r="BN6" s="133" t="s">
        <v>77</v>
      </c>
      <c r="BO6" s="133" t="s">
        <v>76</v>
      </c>
      <c r="BP6" s="133" t="s">
        <v>77</v>
      </c>
      <c r="BQ6" s="133" t="s">
        <v>76</v>
      </c>
      <c r="BR6" s="133" t="s">
        <v>77</v>
      </c>
      <c r="BS6" s="133" t="s">
        <v>76</v>
      </c>
      <c r="BT6" s="133" t="s">
        <v>77</v>
      </c>
      <c r="BU6" s="411"/>
      <c r="BV6" s="412"/>
      <c r="BW6" s="369"/>
      <c r="BX6" s="369"/>
      <c r="BY6" s="369"/>
      <c r="BZ6" s="134" t="s">
        <v>76</v>
      </c>
      <c r="CA6" s="134" t="s">
        <v>77</v>
      </c>
      <c r="CB6" s="134" t="s">
        <v>76</v>
      </c>
      <c r="CC6" s="134" t="s">
        <v>77</v>
      </c>
      <c r="CD6" s="134" t="s">
        <v>76</v>
      </c>
      <c r="CE6" s="134" t="s">
        <v>77</v>
      </c>
      <c r="CF6" s="134" t="s">
        <v>76</v>
      </c>
      <c r="CG6" s="134" t="s">
        <v>77</v>
      </c>
      <c r="CH6" s="134" t="s">
        <v>76</v>
      </c>
      <c r="CI6" s="134" t="s">
        <v>77</v>
      </c>
      <c r="CJ6" s="378"/>
      <c r="CK6" s="406"/>
      <c r="CL6" s="371"/>
      <c r="CM6" s="371"/>
      <c r="CN6" s="371"/>
      <c r="CO6" s="129" t="s">
        <v>76</v>
      </c>
      <c r="CP6" s="129" t="s">
        <v>77</v>
      </c>
      <c r="CQ6" s="129" t="s">
        <v>76</v>
      </c>
      <c r="CR6" s="129" t="s">
        <v>77</v>
      </c>
      <c r="CS6" s="129" t="s">
        <v>76</v>
      </c>
      <c r="CT6" s="129" t="s">
        <v>77</v>
      </c>
      <c r="CU6" s="129" t="s">
        <v>76</v>
      </c>
      <c r="CV6" s="129" t="s">
        <v>77</v>
      </c>
      <c r="CW6" s="129" t="s">
        <v>76</v>
      </c>
      <c r="CX6" s="129" t="s">
        <v>77</v>
      </c>
      <c r="CY6" s="396"/>
      <c r="CZ6" s="397"/>
      <c r="DA6" s="400"/>
      <c r="DB6" s="374"/>
      <c r="DC6" s="374"/>
      <c r="DD6" s="130" t="s">
        <v>76</v>
      </c>
      <c r="DE6" s="130" t="s">
        <v>77</v>
      </c>
      <c r="DF6" s="130" t="s">
        <v>76</v>
      </c>
      <c r="DG6" s="130" t="s">
        <v>77</v>
      </c>
      <c r="DH6" s="130" t="s">
        <v>76</v>
      </c>
      <c r="DI6" s="130" t="s">
        <v>77</v>
      </c>
      <c r="DJ6" s="130" t="s">
        <v>76</v>
      </c>
      <c r="DK6" s="130" t="s">
        <v>77</v>
      </c>
      <c r="DL6" s="130" t="s">
        <v>76</v>
      </c>
      <c r="DM6" s="130" t="s">
        <v>77</v>
      </c>
      <c r="DN6" s="402"/>
      <c r="DO6" s="403"/>
      <c r="DP6" s="366"/>
      <c r="DQ6" s="366"/>
      <c r="DR6" s="366"/>
      <c r="DS6" s="131" t="s">
        <v>76</v>
      </c>
      <c r="DT6" s="131" t="s">
        <v>77</v>
      </c>
      <c r="DU6" s="131" t="s">
        <v>76</v>
      </c>
      <c r="DV6" s="131" t="s">
        <v>77</v>
      </c>
      <c r="DW6" s="131" t="s">
        <v>76</v>
      </c>
      <c r="DX6" s="131" t="s">
        <v>77</v>
      </c>
      <c r="DY6" s="131" t="s">
        <v>76</v>
      </c>
      <c r="DZ6" s="131" t="s">
        <v>77</v>
      </c>
      <c r="EA6" s="131" t="s">
        <v>76</v>
      </c>
      <c r="EB6" s="131" t="s">
        <v>77</v>
      </c>
      <c r="EC6" s="394"/>
      <c r="ED6" s="395"/>
      <c r="EE6" s="367"/>
      <c r="EF6" s="367"/>
      <c r="EG6" s="367"/>
      <c r="EH6" s="132" t="s">
        <v>76</v>
      </c>
      <c r="EI6" s="132" t="s">
        <v>77</v>
      </c>
      <c r="EJ6" s="132" t="s">
        <v>76</v>
      </c>
      <c r="EK6" s="132" t="s">
        <v>77</v>
      </c>
      <c r="EL6" s="132" t="s">
        <v>76</v>
      </c>
      <c r="EM6" s="132" t="s">
        <v>77</v>
      </c>
      <c r="EN6" s="132" t="s">
        <v>76</v>
      </c>
      <c r="EO6" s="132" t="s">
        <v>77</v>
      </c>
      <c r="EP6" s="132" t="s">
        <v>76</v>
      </c>
      <c r="EQ6" s="132" t="s">
        <v>77</v>
      </c>
      <c r="ER6" s="401"/>
      <c r="ES6" s="392"/>
      <c r="ET6" s="368"/>
      <c r="EU6" s="368"/>
      <c r="EV6" s="368"/>
      <c r="EW6" s="133" t="s">
        <v>76</v>
      </c>
      <c r="EX6" s="133" t="s">
        <v>77</v>
      </c>
      <c r="EY6" s="133" t="s">
        <v>76</v>
      </c>
      <c r="EZ6" s="133" t="s">
        <v>77</v>
      </c>
      <c r="FA6" s="133" t="s">
        <v>76</v>
      </c>
      <c r="FB6" s="133" t="s">
        <v>77</v>
      </c>
      <c r="FC6" s="133" t="s">
        <v>76</v>
      </c>
      <c r="FD6" s="133" t="s">
        <v>77</v>
      </c>
      <c r="FE6" s="133" t="s">
        <v>76</v>
      </c>
      <c r="FF6" s="133" t="s">
        <v>77</v>
      </c>
      <c r="FG6" s="411"/>
      <c r="FH6" s="412"/>
      <c r="FI6" s="369"/>
      <c r="FJ6" s="369"/>
      <c r="FK6" s="369"/>
      <c r="FL6" s="134" t="s">
        <v>76</v>
      </c>
      <c r="FM6" s="134" t="s">
        <v>77</v>
      </c>
      <c r="FN6" s="134" t="s">
        <v>76</v>
      </c>
      <c r="FO6" s="134" t="s">
        <v>77</v>
      </c>
      <c r="FP6" s="134" t="s">
        <v>76</v>
      </c>
      <c r="FQ6" s="134" t="s">
        <v>77</v>
      </c>
      <c r="FR6" s="134" t="s">
        <v>76</v>
      </c>
      <c r="FS6" s="134" t="s">
        <v>77</v>
      </c>
      <c r="FT6" s="134" t="s">
        <v>76</v>
      </c>
      <c r="FU6" s="134" t="s">
        <v>77</v>
      </c>
      <c r="FV6" s="378"/>
      <c r="FW6" s="406"/>
      <c r="FX6" s="371"/>
      <c r="FY6" s="375"/>
      <c r="FZ6" s="375"/>
    </row>
    <row r="7" spans="1:182" ht="20.100000000000001" customHeight="1">
      <c r="A7" s="67">
        <f>PROFLE!A3</f>
        <v>0</v>
      </c>
      <c r="B7" s="68">
        <f>PROFLE!B3</f>
        <v>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>
        <f>IFERROR(IF($A7&gt;=1,INDEX(COOK!$A$8:$BJ$32,MATCH($B7,COOK!$B$8:$B$32,0),MATCH(C$3,COOK!$A$7:$BJ$7,0)),0),0)</f>
        <v>0</v>
      </c>
      <c r="P7" s="157"/>
      <c r="Q7" s="158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>
        <f>IFERROR(IF($A7&gt;=1,INDEX(COOK!$A$8:$BJ$32,MATCH($B7,COOK!$B$8:$B$32,0),MATCH(R$3,COOK!$A$7:$BJ$7,0)),0),0)</f>
        <v>0</v>
      </c>
      <c r="AE7" s="153"/>
      <c r="AF7" s="154"/>
      <c r="AG7" s="147"/>
      <c r="AH7" s="147"/>
      <c r="AI7" s="147"/>
      <c r="AJ7" s="147"/>
      <c r="AK7" s="147" t="str">
        <f t="shared" ref="AK7:AK26" si="0">IF($A7&gt;=1,(IF(LEN(R7)&gt;=2,R7,"")),"")</f>
        <v/>
      </c>
      <c r="AL7" s="147"/>
      <c r="AM7" s="147"/>
      <c r="AN7" s="147"/>
      <c r="AO7" s="147"/>
      <c r="AP7" s="147"/>
      <c r="AQ7" s="147"/>
      <c r="AR7" s="147"/>
      <c r="AS7" s="148">
        <f>IFERROR(IF($A7&gt;=1,INDEX(COOK!$A$8:$BJ$32,MATCH($B7,COOK!$B$8:$B$32,0),MATCH(AG$3,COOK!$A$7:$BJ$7,0)),0),0)</f>
        <v>0</v>
      </c>
      <c r="AT7" s="149"/>
      <c r="AU7" s="150"/>
      <c r="AV7" s="143"/>
      <c r="AW7" s="143"/>
      <c r="AX7" s="143"/>
      <c r="AY7" s="143"/>
      <c r="AZ7" s="143" t="str">
        <f t="shared" ref="AZ7:AZ26" si="1">IF($A7&gt;=1,(IF(LEN(AG7)&gt;=2,AG7,"")),"")</f>
        <v/>
      </c>
      <c r="BA7" s="143"/>
      <c r="BB7" s="143"/>
      <c r="BC7" s="143"/>
      <c r="BD7" s="143"/>
      <c r="BE7" s="143"/>
      <c r="BF7" s="143"/>
      <c r="BG7" s="143"/>
      <c r="BH7" s="144">
        <f>IFERROR(IF($A7&gt;=1,INDEX(COOK!$A$8:$BJ$32,MATCH($B7,COOK!$B$8:$B$32,0),MATCH(AV$3,COOK!$A$7:$BJ$7,0)),0),0)</f>
        <v>0</v>
      </c>
      <c r="BI7" s="145"/>
      <c r="BJ7" s="146"/>
      <c r="BK7" s="139"/>
      <c r="BL7" s="139"/>
      <c r="BM7" s="139"/>
      <c r="BN7" s="139"/>
      <c r="BO7" s="139" t="str">
        <f t="shared" ref="BO7:BO26" si="2">IF($A7&gt;=1,(IF(LEN(AV7)&gt;=2,AV7,"")),"")</f>
        <v/>
      </c>
      <c r="BP7" s="139"/>
      <c r="BQ7" s="139"/>
      <c r="BR7" s="139"/>
      <c r="BS7" s="139"/>
      <c r="BT7" s="139"/>
      <c r="BU7" s="139"/>
      <c r="BV7" s="139"/>
      <c r="BW7" s="140">
        <f>IFERROR(IF($A7&gt;=1,INDEX(COOK!$A$8:$BJ$32,MATCH($B7,COOK!$B$8:$B$32,0),MATCH(BK$3,COOK!$A$7:$BJ$7,0)),0),0)</f>
        <v>0</v>
      </c>
      <c r="BX7" s="141"/>
      <c r="BY7" s="142"/>
      <c r="BZ7" s="135"/>
      <c r="CA7" s="135"/>
      <c r="CB7" s="135"/>
      <c r="CC7" s="135"/>
      <c r="CD7" s="135" t="str">
        <f t="shared" ref="CD7:CD26" si="3">IF($A7&gt;=1,(IF(LEN(BK7)&gt;=2,BK7,"")),"")</f>
        <v/>
      </c>
      <c r="CE7" s="135"/>
      <c r="CF7" s="135"/>
      <c r="CG7" s="135"/>
      <c r="CH7" s="135"/>
      <c r="CI7" s="135"/>
      <c r="CJ7" s="135"/>
      <c r="CK7" s="135"/>
      <c r="CL7" s="136">
        <f>IFERROR(IF($A7&gt;=1,INDEX(COOK!$A$8:$BJ$32,MATCH($B7,COOK!$B$8:$B$32,0),MATCH(BZ$3,COOK!$A$7:$BJ$7,0)),0),0)</f>
        <v>0</v>
      </c>
      <c r="CM7" s="137"/>
      <c r="CN7" s="138"/>
      <c r="CO7" s="155"/>
      <c r="CP7" s="155"/>
      <c r="CQ7" s="155"/>
      <c r="CR7" s="155"/>
      <c r="CS7" s="155" t="str">
        <f t="shared" ref="CS7:CS26" si="4">IF($A7&gt;=1,(IF(LEN(BZ7)&gt;=2,BZ7,"")),"")</f>
        <v/>
      </c>
      <c r="CT7" s="155"/>
      <c r="CU7" s="155"/>
      <c r="CV7" s="155"/>
      <c r="CW7" s="155"/>
      <c r="CX7" s="155"/>
      <c r="CY7" s="155"/>
      <c r="CZ7" s="155"/>
      <c r="DA7" s="156">
        <f>IFERROR(IF($A7&gt;=1,INDEX(COOK!$A$8:$BJ$32,MATCH($B7,COOK!$B$8:$B$32,0),MATCH(CO$3,COOK!$A$7:$BJ$7,0)),0),0)</f>
        <v>0</v>
      </c>
      <c r="DB7" s="157"/>
      <c r="DC7" s="158"/>
      <c r="DD7" s="151"/>
      <c r="DE7" s="151"/>
      <c r="DF7" s="151"/>
      <c r="DG7" s="151"/>
      <c r="DH7" s="151" t="str">
        <f t="shared" ref="DH7:DH26" si="5">IF($A7&gt;=1,(IF(LEN(CO7)&gt;=2,CO7,"")),"")</f>
        <v/>
      </c>
      <c r="DI7" s="151"/>
      <c r="DJ7" s="151"/>
      <c r="DK7" s="151"/>
      <c r="DL7" s="151"/>
      <c r="DM7" s="151"/>
      <c r="DN7" s="151"/>
      <c r="DO7" s="151"/>
      <c r="DP7" s="152">
        <f>IFERROR(IF($A7&gt;=1,INDEX(COOK!$A$8:$BJ$32,MATCH($B7,COOK!$B$8:$B$32,0),MATCH(DD$3,COOK!$A$7:$BJ$7,0)),0),0)</f>
        <v>0</v>
      </c>
      <c r="DQ7" s="153"/>
      <c r="DR7" s="154"/>
      <c r="DS7" s="147"/>
      <c r="DT7" s="147"/>
      <c r="DU7" s="147"/>
      <c r="DV7" s="147"/>
      <c r="DW7" s="147" t="str">
        <f t="shared" ref="DW7:DW26" si="6">IF($A7&gt;=1,(IF(LEN(DD7)&gt;=2,DD7,"")),"")</f>
        <v/>
      </c>
      <c r="DX7" s="147"/>
      <c r="DY7" s="147"/>
      <c r="DZ7" s="147"/>
      <c r="EA7" s="147"/>
      <c r="EB7" s="147"/>
      <c r="EC7" s="147"/>
      <c r="ED7" s="147"/>
      <c r="EE7" s="148">
        <f>IFERROR(IF($A7&gt;=1,INDEX(COOK!$A$8:$BJ$32,MATCH($B7,COOK!$B$8:$B$32,0),MATCH(DS$3,COOK!$A$7:$BJ$7,0)),0),0)</f>
        <v>0</v>
      </c>
      <c r="EF7" s="149"/>
      <c r="EG7" s="150"/>
      <c r="EH7" s="143"/>
      <c r="EI7" s="143"/>
      <c r="EJ7" s="143"/>
      <c r="EK7" s="143"/>
      <c r="EL7" s="143" t="str">
        <f t="shared" ref="EL7:EL26" si="7">IF($A7&gt;=1,(IF(LEN(DS7)&gt;=2,DS7,"")),"")</f>
        <v/>
      </c>
      <c r="EM7" s="143"/>
      <c r="EN7" s="143"/>
      <c r="EO7" s="143"/>
      <c r="EP7" s="143"/>
      <c r="EQ7" s="143"/>
      <c r="ER7" s="143"/>
      <c r="ES7" s="143"/>
      <c r="ET7" s="144">
        <f>IFERROR(IF($A7&gt;=1,INDEX(COOK!$A$8:$BJ$32,MATCH($B7,COOK!$B$8:$B$32,0),MATCH(EH$3,COOK!$A$7:$BJ$7,0)),0),0)</f>
        <v>0</v>
      </c>
      <c r="EU7" s="145"/>
      <c r="EV7" s="146"/>
      <c r="EW7" s="139"/>
      <c r="EX7" s="139"/>
      <c r="EY7" s="139"/>
      <c r="EZ7" s="139"/>
      <c r="FA7" s="139" t="str">
        <f t="shared" ref="FA7:FA26" si="8">IF($A7&gt;=1,(IF(LEN(EH7)&gt;=2,EH7,"")),"")</f>
        <v/>
      </c>
      <c r="FB7" s="139"/>
      <c r="FC7" s="139"/>
      <c r="FD7" s="139"/>
      <c r="FE7" s="139"/>
      <c r="FF7" s="139"/>
      <c r="FG7" s="139"/>
      <c r="FH7" s="139"/>
      <c r="FI7" s="140">
        <f>IFERROR(IF($A7&gt;=1,INDEX(COOK!$A$8:$BJ$32,MATCH($B7,COOK!$B$8:$B$32,0),MATCH(EW$3,COOK!$A$7:$BJ$7,0)),0),0)</f>
        <v>0</v>
      </c>
      <c r="FJ7" s="141"/>
      <c r="FK7" s="142"/>
      <c r="FL7" s="135"/>
      <c r="FM7" s="135"/>
      <c r="FN7" s="135"/>
      <c r="FO7" s="135"/>
      <c r="FP7" s="135" t="str">
        <f t="shared" ref="FP7:FP26" si="9">IF($A7&gt;=1,(IF(LEN(EW7)&gt;=2,EW7,"")),"")</f>
        <v/>
      </c>
      <c r="FQ7" s="135"/>
      <c r="FR7" s="135"/>
      <c r="FS7" s="135"/>
      <c r="FT7" s="135"/>
      <c r="FU7" s="135"/>
      <c r="FV7" s="135"/>
      <c r="FW7" s="135"/>
      <c r="FX7" s="136">
        <f>IFERROR(IF($A7&gt;=1,INDEX(COOK!$A$8:$BJ$32,MATCH($B7,COOK!$B$8:$B$32,0),MATCH(FL$3,COOK!$A$7:$BJ$7,0)),0),0)</f>
        <v>0</v>
      </c>
      <c r="FY7" s="137"/>
      <c r="FZ7" s="138"/>
    </row>
    <row r="8" spans="1:182" ht="20.100000000000001" customHeight="1">
      <c r="A8" s="67">
        <f>PROFLE!A4</f>
        <v>0</v>
      </c>
      <c r="B8" s="68">
        <f>PROFLE!B4</f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6">
        <f>IFERROR(IF($A8&gt;=1,INDEX(COOK!$A$8:$BJ$32,MATCH($B8,COOK!$B$8:$B$32,0),MATCH(C$3,COOK!$A$7:$BJ$7,0)),0),0)</f>
        <v>0</v>
      </c>
      <c r="P8" s="157"/>
      <c r="Q8" s="158"/>
      <c r="R8" s="154"/>
      <c r="S8" s="154"/>
      <c r="T8" s="154"/>
      <c r="U8" s="154"/>
      <c r="V8" s="154" t="str">
        <f t="shared" ref="V8:V16" si="10">IF($A8&gt;=1,(IF(LEN(C8)&gt;=2,C8,"")),"")</f>
        <v/>
      </c>
      <c r="W8" s="154"/>
      <c r="X8" s="154"/>
      <c r="Y8" s="154"/>
      <c r="Z8" s="154"/>
      <c r="AA8" s="154"/>
      <c r="AB8" s="154"/>
      <c r="AC8" s="154"/>
      <c r="AD8" s="152">
        <f>IFERROR(IF($A8&gt;=1,INDEX(COOK!$A$8:$BJ$32,MATCH($B8,COOK!$B$8:$B$32,0),MATCH(R$3,COOK!$A$7:$BJ$7,0)),0),0)</f>
        <v>0</v>
      </c>
      <c r="AE8" s="153"/>
      <c r="AF8" s="154"/>
      <c r="AG8" s="150"/>
      <c r="AH8" s="150"/>
      <c r="AI8" s="150"/>
      <c r="AJ8" s="150"/>
      <c r="AK8" s="150" t="str">
        <f t="shared" si="0"/>
        <v/>
      </c>
      <c r="AL8" s="150"/>
      <c r="AM8" s="150"/>
      <c r="AN8" s="150"/>
      <c r="AO8" s="150"/>
      <c r="AP8" s="150"/>
      <c r="AQ8" s="150"/>
      <c r="AR8" s="150"/>
      <c r="AS8" s="148">
        <f>IFERROR(IF($A8&gt;=1,INDEX(COOK!$A$8:$BJ$32,MATCH($B8,COOK!$B$8:$B$32,0),MATCH(AG$3,COOK!$A$7:$BJ$7,0)),0),0)</f>
        <v>0</v>
      </c>
      <c r="AT8" s="149"/>
      <c r="AU8" s="150"/>
      <c r="AV8" s="146"/>
      <c r="AW8" s="146"/>
      <c r="AX8" s="146"/>
      <c r="AY8" s="146"/>
      <c r="AZ8" s="146" t="str">
        <f t="shared" si="1"/>
        <v/>
      </c>
      <c r="BA8" s="146"/>
      <c r="BB8" s="146"/>
      <c r="BC8" s="146"/>
      <c r="BD8" s="146"/>
      <c r="BE8" s="146"/>
      <c r="BF8" s="146"/>
      <c r="BG8" s="146"/>
      <c r="BH8" s="144">
        <f>IFERROR(IF($A8&gt;=1,INDEX(COOK!$A$8:$BJ$32,MATCH($B8,COOK!$B$8:$B$32,0),MATCH(AV$3,COOK!$A$7:$BJ$7,0)),0),0)</f>
        <v>0</v>
      </c>
      <c r="BI8" s="145"/>
      <c r="BJ8" s="146"/>
      <c r="BK8" s="142"/>
      <c r="BL8" s="142"/>
      <c r="BM8" s="142"/>
      <c r="BN8" s="142"/>
      <c r="BO8" s="142" t="str">
        <f t="shared" si="2"/>
        <v/>
      </c>
      <c r="BP8" s="142"/>
      <c r="BQ8" s="142"/>
      <c r="BR8" s="142"/>
      <c r="BS8" s="142"/>
      <c r="BT8" s="142"/>
      <c r="BU8" s="142"/>
      <c r="BV8" s="142"/>
      <c r="BW8" s="140">
        <f>IFERROR(IF($A8&gt;=1,INDEX(COOK!$A$8:$BJ$32,MATCH($B8,COOK!$B$8:$B$32,0),MATCH(BK$3,COOK!$A$7:$BJ$7,0)),0),0)</f>
        <v>0</v>
      </c>
      <c r="BX8" s="141"/>
      <c r="BY8" s="142"/>
      <c r="BZ8" s="138"/>
      <c r="CA8" s="138"/>
      <c r="CB8" s="138"/>
      <c r="CC8" s="138"/>
      <c r="CD8" s="138" t="str">
        <f t="shared" si="3"/>
        <v/>
      </c>
      <c r="CE8" s="138"/>
      <c r="CF8" s="138"/>
      <c r="CG8" s="138"/>
      <c r="CH8" s="138"/>
      <c r="CI8" s="138"/>
      <c r="CJ8" s="138"/>
      <c r="CK8" s="138"/>
      <c r="CL8" s="136">
        <f>IFERROR(IF($A8&gt;=1,INDEX(COOK!$A$8:$BJ$32,MATCH($B8,COOK!$B$8:$B$32,0),MATCH(BZ$3,COOK!$A$7:$BJ$7,0)),0),0)</f>
        <v>0</v>
      </c>
      <c r="CM8" s="137"/>
      <c r="CN8" s="138"/>
      <c r="CO8" s="158"/>
      <c r="CP8" s="158"/>
      <c r="CQ8" s="158"/>
      <c r="CR8" s="158"/>
      <c r="CS8" s="158" t="str">
        <f t="shared" si="4"/>
        <v/>
      </c>
      <c r="CT8" s="158"/>
      <c r="CU8" s="158"/>
      <c r="CV8" s="158"/>
      <c r="CW8" s="158"/>
      <c r="CX8" s="158"/>
      <c r="CY8" s="158"/>
      <c r="CZ8" s="158"/>
      <c r="DA8" s="156">
        <f>IFERROR(IF($A8&gt;=1,INDEX(COOK!$A$8:$BJ$32,MATCH($B8,COOK!$B$8:$B$32,0),MATCH(CO$3,COOK!$A$7:$BJ$7,0)),0),0)</f>
        <v>0</v>
      </c>
      <c r="DB8" s="157"/>
      <c r="DC8" s="158"/>
      <c r="DD8" s="154"/>
      <c r="DE8" s="154"/>
      <c r="DF8" s="154"/>
      <c r="DG8" s="154"/>
      <c r="DH8" s="154" t="str">
        <f t="shared" si="5"/>
        <v/>
      </c>
      <c r="DI8" s="154"/>
      <c r="DJ8" s="154"/>
      <c r="DK8" s="154"/>
      <c r="DL8" s="154"/>
      <c r="DM8" s="154"/>
      <c r="DN8" s="154"/>
      <c r="DO8" s="154"/>
      <c r="DP8" s="152">
        <f>IFERROR(IF($A8&gt;=1,INDEX(COOK!$A$8:$BJ$32,MATCH($B8,COOK!$B$8:$B$32,0),MATCH(DD$3,COOK!$A$7:$BJ$7,0)),0),0)</f>
        <v>0</v>
      </c>
      <c r="DQ8" s="153"/>
      <c r="DR8" s="154"/>
      <c r="DS8" s="150"/>
      <c r="DT8" s="150"/>
      <c r="DU8" s="150"/>
      <c r="DV8" s="150"/>
      <c r="DW8" s="150" t="str">
        <f t="shared" si="6"/>
        <v/>
      </c>
      <c r="DX8" s="150"/>
      <c r="DY8" s="150"/>
      <c r="DZ8" s="150"/>
      <c r="EA8" s="150"/>
      <c r="EB8" s="150"/>
      <c r="EC8" s="150"/>
      <c r="ED8" s="150"/>
      <c r="EE8" s="148">
        <f>IFERROR(IF($A8&gt;=1,INDEX(COOK!$A$8:$BJ$32,MATCH($B8,COOK!$B$8:$B$32,0),MATCH(DS$3,COOK!$A$7:$BJ$7,0)),0),0)</f>
        <v>0</v>
      </c>
      <c r="EF8" s="149"/>
      <c r="EG8" s="150"/>
      <c r="EH8" s="146"/>
      <c r="EI8" s="146"/>
      <c r="EJ8" s="146"/>
      <c r="EK8" s="146"/>
      <c r="EL8" s="146" t="str">
        <f t="shared" si="7"/>
        <v/>
      </c>
      <c r="EM8" s="146"/>
      <c r="EN8" s="146"/>
      <c r="EO8" s="146"/>
      <c r="EP8" s="146"/>
      <c r="EQ8" s="146"/>
      <c r="ER8" s="146"/>
      <c r="ES8" s="146"/>
      <c r="ET8" s="144">
        <f>IFERROR(IF($A8&gt;=1,INDEX(COOK!$A$8:$BJ$32,MATCH($B8,COOK!$B$8:$B$32,0),MATCH(EH$3,COOK!$A$7:$BJ$7,0)),0),0)</f>
        <v>0</v>
      </c>
      <c r="EU8" s="145"/>
      <c r="EV8" s="146"/>
      <c r="EW8" s="142"/>
      <c r="EX8" s="142"/>
      <c r="EY8" s="142"/>
      <c r="EZ8" s="142"/>
      <c r="FA8" s="142" t="str">
        <f t="shared" si="8"/>
        <v/>
      </c>
      <c r="FB8" s="142"/>
      <c r="FC8" s="142"/>
      <c r="FD8" s="142"/>
      <c r="FE8" s="142"/>
      <c r="FF8" s="142"/>
      <c r="FG8" s="142"/>
      <c r="FH8" s="142"/>
      <c r="FI8" s="140">
        <f>IFERROR(IF($A8&gt;=1,INDEX(COOK!$A$8:$BJ$32,MATCH($B8,COOK!$B$8:$B$32,0),MATCH(EW$3,COOK!$A$7:$BJ$7,0)),0),0)</f>
        <v>0</v>
      </c>
      <c r="FJ8" s="141"/>
      <c r="FK8" s="142"/>
      <c r="FL8" s="138"/>
      <c r="FM8" s="138"/>
      <c r="FN8" s="138"/>
      <c r="FO8" s="138"/>
      <c r="FP8" s="138" t="str">
        <f t="shared" si="9"/>
        <v/>
      </c>
      <c r="FQ8" s="138"/>
      <c r="FR8" s="138"/>
      <c r="FS8" s="138"/>
      <c r="FT8" s="138"/>
      <c r="FU8" s="138"/>
      <c r="FV8" s="138"/>
      <c r="FW8" s="138"/>
      <c r="FX8" s="136">
        <f>IFERROR(IF($A8&gt;=1,INDEX(COOK!$A$8:$BJ$32,MATCH($B8,COOK!$B$8:$B$32,0),MATCH(FL$3,COOK!$A$7:$BJ$7,0)),0),0)</f>
        <v>0</v>
      </c>
      <c r="FY8" s="137"/>
      <c r="FZ8" s="138"/>
    </row>
    <row r="9" spans="1:182" ht="20.100000000000001" customHeight="1">
      <c r="A9" s="67">
        <f>PROFLE!A5</f>
        <v>0</v>
      </c>
      <c r="B9" s="68">
        <f>PROFLE!B5</f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6">
        <f>IFERROR(IF($A9&gt;=1,INDEX(COOK!$A$8:$BJ$32,MATCH($B9,COOK!$B$8:$B$32,0),MATCH(C$3,COOK!$A$7:$BJ$7,0)),0),0)</f>
        <v>0</v>
      </c>
      <c r="P9" s="157"/>
      <c r="Q9" s="158"/>
      <c r="R9" s="154"/>
      <c r="S9" s="154"/>
      <c r="T9" s="154"/>
      <c r="U9" s="154"/>
      <c r="V9" s="154" t="str">
        <f t="shared" si="10"/>
        <v/>
      </c>
      <c r="W9" s="154"/>
      <c r="X9" s="154"/>
      <c r="Y9" s="154"/>
      <c r="Z9" s="154"/>
      <c r="AA9" s="154"/>
      <c r="AB9" s="154"/>
      <c r="AC9" s="154"/>
      <c r="AD9" s="152">
        <f>IFERROR(IF($A9&gt;=1,INDEX(COOK!$A$8:$BJ$32,MATCH($B9,COOK!$B$8:$B$32,0),MATCH(R$3,COOK!$A$7:$BJ$7,0)),0),0)</f>
        <v>0</v>
      </c>
      <c r="AE9" s="153"/>
      <c r="AF9" s="154"/>
      <c r="AG9" s="150"/>
      <c r="AH9" s="150"/>
      <c r="AI9" s="150"/>
      <c r="AJ9" s="150"/>
      <c r="AK9" s="150" t="str">
        <f t="shared" si="0"/>
        <v/>
      </c>
      <c r="AL9" s="150"/>
      <c r="AM9" s="150"/>
      <c r="AN9" s="150"/>
      <c r="AO9" s="150"/>
      <c r="AP9" s="150"/>
      <c r="AQ9" s="150"/>
      <c r="AR9" s="150"/>
      <c r="AS9" s="148">
        <f>IFERROR(IF($A9&gt;=1,INDEX(COOK!$A$8:$BJ$32,MATCH($B9,COOK!$B$8:$B$32,0),MATCH(AG$3,COOK!$A$7:$BJ$7,0)),0),0)</f>
        <v>0</v>
      </c>
      <c r="AT9" s="149"/>
      <c r="AU9" s="150"/>
      <c r="AV9" s="146"/>
      <c r="AW9" s="146"/>
      <c r="AX9" s="146"/>
      <c r="AY9" s="146"/>
      <c r="AZ9" s="146" t="str">
        <f t="shared" si="1"/>
        <v/>
      </c>
      <c r="BA9" s="146"/>
      <c r="BB9" s="146"/>
      <c r="BC9" s="146"/>
      <c r="BD9" s="146"/>
      <c r="BE9" s="146"/>
      <c r="BF9" s="146"/>
      <c r="BG9" s="146"/>
      <c r="BH9" s="144">
        <f>IFERROR(IF($A9&gt;=1,INDEX(COOK!$A$8:$BJ$32,MATCH($B9,COOK!$B$8:$B$32,0),MATCH(AV$3,COOK!$A$7:$BJ$7,0)),0),0)</f>
        <v>0</v>
      </c>
      <c r="BI9" s="145"/>
      <c r="BJ9" s="146"/>
      <c r="BK9" s="142"/>
      <c r="BL9" s="142"/>
      <c r="BM9" s="142"/>
      <c r="BN9" s="142"/>
      <c r="BO9" s="142" t="str">
        <f t="shared" si="2"/>
        <v/>
      </c>
      <c r="BP9" s="142"/>
      <c r="BQ9" s="142"/>
      <c r="BR9" s="142"/>
      <c r="BS9" s="142"/>
      <c r="BT9" s="142"/>
      <c r="BU9" s="142"/>
      <c r="BV9" s="142"/>
      <c r="BW9" s="140">
        <f>IFERROR(IF($A9&gt;=1,INDEX(COOK!$A$8:$BJ$32,MATCH($B9,COOK!$B$8:$B$32,0),MATCH(BK$3,COOK!$A$7:$BJ$7,0)),0),0)</f>
        <v>0</v>
      </c>
      <c r="BX9" s="141"/>
      <c r="BY9" s="142"/>
      <c r="BZ9" s="138"/>
      <c r="CA9" s="138"/>
      <c r="CB9" s="138"/>
      <c r="CC9" s="138"/>
      <c r="CD9" s="138" t="str">
        <f t="shared" si="3"/>
        <v/>
      </c>
      <c r="CE9" s="138"/>
      <c r="CF9" s="138"/>
      <c r="CG9" s="138"/>
      <c r="CH9" s="138"/>
      <c r="CI9" s="138"/>
      <c r="CJ9" s="138"/>
      <c r="CK9" s="138"/>
      <c r="CL9" s="136">
        <f>IFERROR(IF($A9&gt;=1,INDEX(COOK!$A$8:$BJ$32,MATCH($B9,COOK!$B$8:$B$32,0),MATCH(BZ$3,COOK!$A$7:$BJ$7,0)),0),0)</f>
        <v>0</v>
      </c>
      <c r="CM9" s="137"/>
      <c r="CN9" s="138"/>
      <c r="CO9" s="158"/>
      <c r="CP9" s="158"/>
      <c r="CQ9" s="158"/>
      <c r="CR9" s="158"/>
      <c r="CS9" s="158" t="str">
        <f t="shared" si="4"/>
        <v/>
      </c>
      <c r="CT9" s="158"/>
      <c r="CU9" s="158"/>
      <c r="CV9" s="158"/>
      <c r="CW9" s="158"/>
      <c r="CX9" s="158"/>
      <c r="CY9" s="158"/>
      <c r="CZ9" s="158"/>
      <c r="DA9" s="156">
        <f>IFERROR(IF($A9&gt;=1,INDEX(COOK!$A$8:$BJ$32,MATCH($B9,COOK!$B$8:$B$32,0),MATCH(CO$3,COOK!$A$7:$BJ$7,0)),0),0)</f>
        <v>0</v>
      </c>
      <c r="DB9" s="157"/>
      <c r="DC9" s="158"/>
      <c r="DD9" s="154"/>
      <c r="DE9" s="154"/>
      <c r="DF9" s="154"/>
      <c r="DG9" s="154"/>
      <c r="DH9" s="154" t="str">
        <f t="shared" si="5"/>
        <v/>
      </c>
      <c r="DI9" s="154"/>
      <c r="DJ9" s="154"/>
      <c r="DK9" s="154"/>
      <c r="DL9" s="154"/>
      <c r="DM9" s="154"/>
      <c r="DN9" s="154"/>
      <c r="DO9" s="154"/>
      <c r="DP9" s="152">
        <f>IFERROR(IF($A9&gt;=1,INDEX(COOK!$A$8:$BJ$32,MATCH($B9,COOK!$B$8:$B$32,0),MATCH(DD$3,COOK!$A$7:$BJ$7,0)),0),0)</f>
        <v>0</v>
      </c>
      <c r="DQ9" s="153"/>
      <c r="DR9" s="154"/>
      <c r="DS9" s="150"/>
      <c r="DT9" s="150"/>
      <c r="DU9" s="150"/>
      <c r="DV9" s="150"/>
      <c r="DW9" s="150" t="str">
        <f t="shared" si="6"/>
        <v/>
      </c>
      <c r="DX9" s="150"/>
      <c r="DY9" s="150"/>
      <c r="DZ9" s="150"/>
      <c r="EA9" s="150"/>
      <c r="EB9" s="150"/>
      <c r="EC9" s="150"/>
      <c r="ED9" s="150"/>
      <c r="EE9" s="148">
        <f>IFERROR(IF($A9&gt;=1,INDEX(COOK!$A$8:$BJ$32,MATCH($B9,COOK!$B$8:$B$32,0),MATCH(DS$3,COOK!$A$7:$BJ$7,0)),0),0)</f>
        <v>0</v>
      </c>
      <c r="EF9" s="149"/>
      <c r="EG9" s="150"/>
      <c r="EH9" s="146"/>
      <c r="EI9" s="146"/>
      <c r="EJ9" s="146"/>
      <c r="EK9" s="146"/>
      <c r="EL9" s="146" t="str">
        <f t="shared" si="7"/>
        <v/>
      </c>
      <c r="EM9" s="146"/>
      <c r="EN9" s="146"/>
      <c r="EO9" s="146"/>
      <c r="EP9" s="146"/>
      <c r="EQ9" s="146"/>
      <c r="ER9" s="146"/>
      <c r="ES9" s="146"/>
      <c r="ET9" s="144">
        <f>IFERROR(IF($A9&gt;=1,INDEX(COOK!$A$8:$BJ$32,MATCH($B9,COOK!$B$8:$B$32,0),MATCH(EH$3,COOK!$A$7:$BJ$7,0)),0),0)</f>
        <v>0</v>
      </c>
      <c r="EU9" s="145"/>
      <c r="EV9" s="146"/>
      <c r="EW9" s="142"/>
      <c r="EX9" s="142"/>
      <c r="EY9" s="142"/>
      <c r="EZ9" s="142"/>
      <c r="FA9" s="142" t="str">
        <f t="shared" si="8"/>
        <v/>
      </c>
      <c r="FB9" s="142"/>
      <c r="FC9" s="142"/>
      <c r="FD9" s="142"/>
      <c r="FE9" s="142"/>
      <c r="FF9" s="142"/>
      <c r="FG9" s="142"/>
      <c r="FH9" s="142"/>
      <c r="FI9" s="140">
        <f>IFERROR(IF($A9&gt;=1,INDEX(COOK!$A$8:$BJ$32,MATCH($B9,COOK!$B$8:$B$32,0),MATCH(EW$3,COOK!$A$7:$BJ$7,0)),0),0)</f>
        <v>0</v>
      </c>
      <c r="FJ9" s="141"/>
      <c r="FK9" s="142"/>
      <c r="FL9" s="138"/>
      <c r="FM9" s="138"/>
      <c r="FN9" s="138"/>
      <c r="FO9" s="138"/>
      <c r="FP9" s="138" t="str">
        <f t="shared" si="9"/>
        <v/>
      </c>
      <c r="FQ9" s="138"/>
      <c r="FR9" s="138"/>
      <c r="FS9" s="138"/>
      <c r="FT9" s="138"/>
      <c r="FU9" s="138"/>
      <c r="FV9" s="138"/>
      <c r="FW9" s="138"/>
      <c r="FX9" s="136">
        <f>IFERROR(IF($A9&gt;=1,INDEX(COOK!$A$8:$BJ$32,MATCH($B9,COOK!$B$8:$B$32,0),MATCH(FL$3,COOK!$A$7:$BJ$7,0)),0),0)</f>
        <v>0</v>
      </c>
      <c r="FY9" s="137"/>
      <c r="FZ9" s="138"/>
    </row>
    <row r="10" spans="1:182" ht="20.100000000000001" customHeight="1">
      <c r="A10" s="67">
        <f>PROFLE!A6</f>
        <v>0</v>
      </c>
      <c r="B10" s="68">
        <f>PROFLE!B6</f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6">
        <f>IFERROR(IF($A10&gt;=1,INDEX(COOK!$A$8:$BJ$32,MATCH($B10,COOK!$B$8:$B$32,0),MATCH(C$3,COOK!$A$7:$BJ$7,0)),0),0)</f>
        <v>0</v>
      </c>
      <c r="P10" s="157"/>
      <c r="Q10" s="158"/>
      <c r="R10" s="154"/>
      <c r="S10" s="154"/>
      <c r="T10" s="154"/>
      <c r="U10" s="154"/>
      <c r="V10" s="154" t="str">
        <f t="shared" si="10"/>
        <v/>
      </c>
      <c r="W10" s="154"/>
      <c r="X10" s="154"/>
      <c r="Y10" s="154"/>
      <c r="Z10" s="154"/>
      <c r="AA10" s="154"/>
      <c r="AB10" s="154"/>
      <c r="AC10" s="154"/>
      <c r="AD10" s="152">
        <f>IFERROR(IF($A10&gt;=1,INDEX(COOK!$A$8:$BJ$32,MATCH($B10,COOK!$B$8:$B$32,0),MATCH(R$3,COOK!$A$7:$BJ$7,0)),0),0)</f>
        <v>0</v>
      </c>
      <c r="AE10" s="153"/>
      <c r="AF10" s="154"/>
      <c r="AG10" s="150"/>
      <c r="AH10" s="150"/>
      <c r="AI10" s="150"/>
      <c r="AJ10" s="150"/>
      <c r="AK10" s="150" t="str">
        <f t="shared" si="0"/>
        <v/>
      </c>
      <c r="AL10" s="150"/>
      <c r="AM10" s="150"/>
      <c r="AN10" s="150"/>
      <c r="AO10" s="150"/>
      <c r="AP10" s="150"/>
      <c r="AQ10" s="150"/>
      <c r="AR10" s="150"/>
      <c r="AS10" s="148">
        <f>IFERROR(IF($A10&gt;=1,INDEX(COOK!$A$8:$BJ$32,MATCH($B10,COOK!$B$8:$B$32,0),MATCH(AG$3,COOK!$A$7:$BJ$7,0)),0),0)</f>
        <v>0</v>
      </c>
      <c r="AT10" s="149"/>
      <c r="AU10" s="150"/>
      <c r="AV10" s="146"/>
      <c r="AW10" s="146"/>
      <c r="AX10" s="146"/>
      <c r="AY10" s="146"/>
      <c r="AZ10" s="146" t="str">
        <f t="shared" si="1"/>
        <v/>
      </c>
      <c r="BA10" s="146"/>
      <c r="BB10" s="146"/>
      <c r="BC10" s="146"/>
      <c r="BD10" s="146"/>
      <c r="BE10" s="146"/>
      <c r="BF10" s="146"/>
      <c r="BG10" s="146"/>
      <c r="BH10" s="144">
        <f>IFERROR(IF($A10&gt;=1,INDEX(COOK!$A$8:$BJ$32,MATCH($B10,COOK!$B$8:$B$32,0),MATCH(AV$3,COOK!$A$7:$BJ$7,0)),0),0)</f>
        <v>0</v>
      </c>
      <c r="BI10" s="145"/>
      <c r="BJ10" s="146"/>
      <c r="BK10" s="142"/>
      <c r="BL10" s="142"/>
      <c r="BM10" s="142"/>
      <c r="BN10" s="142"/>
      <c r="BO10" s="142" t="str">
        <f t="shared" si="2"/>
        <v/>
      </c>
      <c r="BP10" s="142"/>
      <c r="BQ10" s="142"/>
      <c r="BR10" s="142"/>
      <c r="BS10" s="142"/>
      <c r="BT10" s="142"/>
      <c r="BU10" s="142"/>
      <c r="BV10" s="142"/>
      <c r="BW10" s="140">
        <f>IFERROR(IF($A10&gt;=1,INDEX(COOK!$A$8:$BJ$32,MATCH($B10,COOK!$B$8:$B$32,0),MATCH(BK$3,COOK!$A$7:$BJ$7,0)),0),0)</f>
        <v>0</v>
      </c>
      <c r="BX10" s="141"/>
      <c r="BY10" s="142"/>
      <c r="BZ10" s="138"/>
      <c r="CA10" s="138"/>
      <c r="CB10" s="138"/>
      <c r="CC10" s="138"/>
      <c r="CD10" s="138" t="str">
        <f t="shared" si="3"/>
        <v/>
      </c>
      <c r="CE10" s="138"/>
      <c r="CF10" s="138"/>
      <c r="CG10" s="138"/>
      <c r="CH10" s="138"/>
      <c r="CI10" s="138"/>
      <c r="CJ10" s="138"/>
      <c r="CK10" s="138"/>
      <c r="CL10" s="136">
        <f>IFERROR(IF($A10&gt;=1,INDEX(COOK!$A$8:$BJ$32,MATCH($B10,COOK!$B$8:$B$32,0),MATCH(BZ$3,COOK!$A$7:$BJ$7,0)),0),0)</f>
        <v>0</v>
      </c>
      <c r="CM10" s="137"/>
      <c r="CN10" s="138"/>
      <c r="CO10" s="158"/>
      <c r="CP10" s="158"/>
      <c r="CQ10" s="158"/>
      <c r="CR10" s="158"/>
      <c r="CS10" s="158" t="str">
        <f t="shared" si="4"/>
        <v/>
      </c>
      <c r="CT10" s="158"/>
      <c r="CU10" s="158"/>
      <c r="CV10" s="158"/>
      <c r="CW10" s="158"/>
      <c r="CX10" s="158"/>
      <c r="CY10" s="158"/>
      <c r="CZ10" s="158"/>
      <c r="DA10" s="156">
        <f>IFERROR(IF($A10&gt;=1,INDEX(COOK!$A$8:$BJ$32,MATCH($B10,COOK!$B$8:$B$32,0),MATCH(CO$3,COOK!$A$7:$BJ$7,0)),0),0)</f>
        <v>0</v>
      </c>
      <c r="DB10" s="157"/>
      <c r="DC10" s="158"/>
      <c r="DD10" s="154"/>
      <c r="DE10" s="154"/>
      <c r="DF10" s="154"/>
      <c r="DG10" s="154"/>
      <c r="DH10" s="154" t="str">
        <f t="shared" si="5"/>
        <v/>
      </c>
      <c r="DI10" s="154"/>
      <c r="DJ10" s="154"/>
      <c r="DK10" s="154"/>
      <c r="DL10" s="154"/>
      <c r="DM10" s="154"/>
      <c r="DN10" s="154"/>
      <c r="DO10" s="154"/>
      <c r="DP10" s="152">
        <f>IFERROR(IF($A10&gt;=1,INDEX(COOK!$A$8:$BJ$32,MATCH($B10,COOK!$B$8:$B$32,0),MATCH(DD$3,COOK!$A$7:$BJ$7,0)),0),0)</f>
        <v>0</v>
      </c>
      <c r="DQ10" s="153"/>
      <c r="DR10" s="154"/>
      <c r="DS10" s="150"/>
      <c r="DT10" s="150"/>
      <c r="DU10" s="150"/>
      <c r="DV10" s="150"/>
      <c r="DW10" s="150" t="str">
        <f t="shared" si="6"/>
        <v/>
      </c>
      <c r="DX10" s="150"/>
      <c r="DY10" s="150"/>
      <c r="DZ10" s="150"/>
      <c r="EA10" s="150"/>
      <c r="EB10" s="150"/>
      <c r="EC10" s="150"/>
      <c r="ED10" s="150"/>
      <c r="EE10" s="148">
        <f>IFERROR(IF($A10&gt;=1,INDEX(COOK!$A$8:$BJ$32,MATCH($B10,COOK!$B$8:$B$32,0),MATCH(DS$3,COOK!$A$7:$BJ$7,0)),0),0)</f>
        <v>0</v>
      </c>
      <c r="EF10" s="149"/>
      <c r="EG10" s="150"/>
      <c r="EH10" s="146"/>
      <c r="EI10" s="146"/>
      <c r="EJ10" s="146"/>
      <c r="EK10" s="146"/>
      <c r="EL10" s="146" t="str">
        <f t="shared" si="7"/>
        <v/>
      </c>
      <c r="EM10" s="146"/>
      <c r="EN10" s="146"/>
      <c r="EO10" s="146"/>
      <c r="EP10" s="146"/>
      <c r="EQ10" s="146"/>
      <c r="ER10" s="146"/>
      <c r="ES10" s="146"/>
      <c r="ET10" s="144">
        <f>IFERROR(IF($A10&gt;=1,INDEX(COOK!$A$8:$BJ$32,MATCH($B10,COOK!$B$8:$B$32,0),MATCH(EH$3,COOK!$A$7:$BJ$7,0)),0),0)</f>
        <v>0</v>
      </c>
      <c r="EU10" s="145"/>
      <c r="EV10" s="146"/>
      <c r="EW10" s="142"/>
      <c r="EX10" s="142"/>
      <c r="EY10" s="142"/>
      <c r="EZ10" s="142"/>
      <c r="FA10" s="142" t="str">
        <f t="shared" si="8"/>
        <v/>
      </c>
      <c r="FB10" s="142"/>
      <c r="FC10" s="142"/>
      <c r="FD10" s="142"/>
      <c r="FE10" s="142"/>
      <c r="FF10" s="142"/>
      <c r="FG10" s="142"/>
      <c r="FH10" s="142"/>
      <c r="FI10" s="140">
        <f>IFERROR(IF($A10&gt;=1,INDEX(COOK!$A$8:$BJ$32,MATCH($B10,COOK!$B$8:$B$32,0),MATCH(EW$3,COOK!$A$7:$BJ$7,0)),0),0)</f>
        <v>0</v>
      </c>
      <c r="FJ10" s="141"/>
      <c r="FK10" s="142"/>
      <c r="FL10" s="138"/>
      <c r="FM10" s="138"/>
      <c r="FN10" s="138"/>
      <c r="FO10" s="138"/>
      <c r="FP10" s="138" t="str">
        <f t="shared" si="9"/>
        <v/>
      </c>
      <c r="FQ10" s="138"/>
      <c r="FR10" s="138"/>
      <c r="FS10" s="138"/>
      <c r="FT10" s="138"/>
      <c r="FU10" s="138"/>
      <c r="FV10" s="138"/>
      <c r="FW10" s="138"/>
      <c r="FX10" s="136">
        <f>IFERROR(IF($A10&gt;=1,INDEX(COOK!$A$8:$BJ$32,MATCH($B10,COOK!$B$8:$B$32,0),MATCH(FL$3,COOK!$A$7:$BJ$7,0)),0),0)</f>
        <v>0</v>
      </c>
      <c r="FY10" s="137"/>
      <c r="FZ10" s="138"/>
    </row>
    <row r="11" spans="1:182" ht="20.100000000000001" customHeight="1">
      <c r="A11" s="67">
        <f>PROFLE!A7</f>
        <v>0</v>
      </c>
      <c r="B11" s="68">
        <f>PROFLE!B7</f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6">
        <f>IFERROR(IF($A11&gt;=1,INDEX(COOK!$A$8:$BJ$32,MATCH($B11,COOK!$B$8:$B$32,0),MATCH(C$3,COOK!$A$7:$BJ$7,0)),0),0)</f>
        <v>0</v>
      </c>
      <c r="P11" s="157"/>
      <c r="Q11" s="158"/>
      <c r="R11" s="154"/>
      <c r="S11" s="154"/>
      <c r="T11" s="154"/>
      <c r="U11" s="154"/>
      <c r="V11" s="154" t="str">
        <f t="shared" si="10"/>
        <v/>
      </c>
      <c r="W11" s="154"/>
      <c r="X11" s="154"/>
      <c r="Y11" s="154"/>
      <c r="Z11" s="154"/>
      <c r="AA11" s="154"/>
      <c r="AB11" s="154"/>
      <c r="AC11" s="154"/>
      <c r="AD11" s="152">
        <f>IFERROR(IF($A11&gt;=1,INDEX(COOK!$A$8:$BJ$32,MATCH($B11,COOK!$B$8:$B$32,0),MATCH(R$3,COOK!$A$7:$BJ$7,0)),0),0)</f>
        <v>0</v>
      </c>
      <c r="AE11" s="153"/>
      <c r="AF11" s="154"/>
      <c r="AG11" s="150"/>
      <c r="AH11" s="150"/>
      <c r="AI11" s="150"/>
      <c r="AJ11" s="150"/>
      <c r="AK11" s="150" t="str">
        <f t="shared" si="0"/>
        <v/>
      </c>
      <c r="AL11" s="150"/>
      <c r="AM11" s="150"/>
      <c r="AN11" s="150"/>
      <c r="AO11" s="150"/>
      <c r="AP11" s="150"/>
      <c r="AQ11" s="150"/>
      <c r="AR11" s="150"/>
      <c r="AS11" s="148">
        <f>IFERROR(IF($A11&gt;=1,INDEX(COOK!$A$8:$BJ$32,MATCH($B11,COOK!$B$8:$B$32,0),MATCH(AG$3,COOK!$A$7:$BJ$7,0)),0),0)</f>
        <v>0</v>
      </c>
      <c r="AT11" s="149"/>
      <c r="AU11" s="150"/>
      <c r="AV11" s="146"/>
      <c r="AW11" s="146"/>
      <c r="AX11" s="146"/>
      <c r="AY11" s="146"/>
      <c r="AZ11" s="146" t="str">
        <f t="shared" si="1"/>
        <v/>
      </c>
      <c r="BA11" s="146"/>
      <c r="BB11" s="146"/>
      <c r="BC11" s="146"/>
      <c r="BD11" s="146"/>
      <c r="BE11" s="146"/>
      <c r="BF11" s="146"/>
      <c r="BG11" s="146"/>
      <c r="BH11" s="144">
        <f>IFERROR(IF($A11&gt;=1,INDEX(COOK!$A$8:$BJ$32,MATCH($B11,COOK!$B$8:$B$32,0),MATCH(AV$3,COOK!$A$7:$BJ$7,0)),0),0)</f>
        <v>0</v>
      </c>
      <c r="BI11" s="145"/>
      <c r="BJ11" s="146"/>
      <c r="BK11" s="142"/>
      <c r="BL11" s="142"/>
      <c r="BM11" s="142"/>
      <c r="BN11" s="142"/>
      <c r="BO11" s="142" t="str">
        <f t="shared" si="2"/>
        <v/>
      </c>
      <c r="BP11" s="142"/>
      <c r="BQ11" s="142"/>
      <c r="BR11" s="142"/>
      <c r="BS11" s="142"/>
      <c r="BT11" s="142"/>
      <c r="BU11" s="142"/>
      <c r="BV11" s="142"/>
      <c r="BW11" s="140">
        <f>IFERROR(IF($A11&gt;=1,INDEX(COOK!$A$8:$BJ$32,MATCH($B11,COOK!$B$8:$B$32,0),MATCH(BK$3,COOK!$A$7:$BJ$7,0)),0),0)</f>
        <v>0</v>
      </c>
      <c r="BX11" s="141"/>
      <c r="BY11" s="142"/>
      <c r="BZ11" s="138"/>
      <c r="CA11" s="138"/>
      <c r="CB11" s="138"/>
      <c r="CC11" s="138"/>
      <c r="CD11" s="138" t="str">
        <f t="shared" si="3"/>
        <v/>
      </c>
      <c r="CE11" s="138"/>
      <c r="CF11" s="138"/>
      <c r="CG11" s="138"/>
      <c r="CH11" s="138"/>
      <c r="CI11" s="138"/>
      <c r="CJ11" s="138"/>
      <c r="CK11" s="138"/>
      <c r="CL11" s="136">
        <f>IFERROR(IF($A11&gt;=1,INDEX(COOK!$A$8:$BJ$32,MATCH($B11,COOK!$B$8:$B$32,0),MATCH(BZ$3,COOK!$A$7:$BJ$7,0)),0),0)</f>
        <v>0</v>
      </c>
      <c r="CM11" s="137"/>
      <c r="CN11" s="138"/>
      <c r="CO11" s="158"/>
      <c r="CP11" s="158"/>
      <c r="CQ11" s="158"/>
      <c r="CR11" s="158"/>
      <c r="CS11" s="158" t="str">
        <f t="shared" si="4"/>
        <v/>
      </c>
      <c r="CT11" s="158"/>
      <c r="CU11" s="158"/>
      <c r="CV11" s="158"/>
      <c r="CW11" s="158"/>
      <c r="CX11" s="158"/>
      <c r="CY11" s="158"/>
      <c r="CZ11" s="158"/>
      <c r="DA11" s="156">
        <f>IFERROR(IF($A11&gt;=1,INDEX(COOK!$A$8:$BJ$32,MATCH($B11,COOK!$B$8:$B$32,0),MATCH(CO$3,COOK!$A$7:$BJ$7,0)),0),0)</f>
        <v>0</v>
      </c>
      <c r="DB11" s="157"/>
      <c r="DC11" s="158"/>
      <c r="DD11" s="154"/>
      <c r="DE11" s="154"/>
      <c r="DF11" s="154"/>
      <c r="DG11" s="154"/>
      <c r="DH11" s="154" t="str">
        <f t="shared" si="5"/>
        <v/>
      </c>
      <c r="DI11" s="154"/>
      <c r="DJ11" s="154"/>
      <c r="DK11" s="154"/>
      <c r="DL11" s="154"/>
      <c r="DM11" s="154"/>
      <c r="DN11" s="154"/>
      <c r="DO11" s="154"/>
      <c r="DP11" s="152">
        <f>IFERROR(IF($A11&gt;=1,INDEX(COOK!$A$8:$BJ$32,MATCH($B11,COOK!$B$8:$B$32,0),MATCH(DD$3,COOK!$A$7:$BJ$7,0)),0),0)</f>
        <v>0</v>
      </c>
      <c r="DQ11" s="153"/>
      <c r="DR11" s="154"/>
      <c r="DS11" s="150"/>
      <c r="DT11" s="150"/>
      <c r="DU11" s="150"/>
      <c r="DV11" s="150"/>
      <c r="DW11" s="150" t="str">
        <f t="shared" si="6"/>
        <v/>
      </c>
      <c r="DX11" s="150"/>
      <c r="DY11" s="150"/>
      <c r="DZ11" s="150"/>
      <c r="EA11" s="150"/>
      <c r="EB11" s="150"/>
      <c r="EC11" s="150"/>
      <c r="ED11" s="150"/>
      <c r="EE11" s="148">
        <f>IFERROR(IF($A11&gt;=1,INDEX(COOK!$A$8:$BJ$32,MATCH($B11,COOK!$B$8:$B$32,0),MATCH(DS$3,COOK!$A$7:$BJ$7,0)),0),0)</f>
        <v>0</v>
      </c>
      <c r="EF11" s="149"/>
      <c r="EG11" s="150"/>
      <c r="EH11" s="146"/>
      <c r="EI11" s="146"/>
      <c r="EJ11" s="146"/>
      <c r="EK11" s="146"/>
      <c r="EL11" s="146" t="str">
        <f t="shared" si="7"/>
        <v/>
      </c>
      <c r="EM11" s="146"/>
      <c r="EN11" s="146"/>
      <c r="EO11" s="146"/>
      <c r="EP11" s="146"/>
      <c r="EQ11" s="146"/>
      <c r="ER11" s="146"/>
      <c r="ES11" s="146"/>
      <c r="ET11" s="144">
        <f>IFERROR(IF($A11&gt;=1,INDEX(COOK!$A$8:$BJ$32,MATCH($B11,COOK!$B$8:$B$32,0),MATCH(EH$3,COOK!$A$7:$BJ$7,0)),0),0)</f>
        <v>0</v>
      </c>
      <c r="EU11" s="145"/>
      <c r="EV11" s="146"/>
      <c r="EW11" s="142"/>
      <c r="EX11" s="142"/>
      <c r="EY11" s="142"/>
      <c r="EZ11" s="142"/>
      <c r="FA11" s="142" t="str">
        <f t="shared" si="8"/>
        <v/>
      </c>
      <c r="FB11" s="142"/>
      <c r="FC11" s="142"/>
      <c r="FD11" s="142"/>
      <c r="FE11" s="142"/>
      <c r="FF11" s="142"/>
      <c r="FG11" s="142"/>
      <c r="FH11" s="142"/>
      <c r="FI11" s="140">
        <f>IFERROR(IF($A11&gt;=1,INDEX(COOK!$A$8:$BJ$32,MATCH($B11,COOK!$B$8:$B$32,0),MATCH(EW$3,COOK!$A$7:$BJ$7,0)),0),0)</f>
        <v>0</v>
      </c>
      <c r="FJ11" s="141"/>
      <c r="FK11" s="142"/>
      <c r="FL11" s="138"/>
      <c r="FM11" s="138"/>
      <c r="FN11" s="138"/>
      <c r="FO11" s="138"/>
      <c r="FP11" s="138" t="str">
        <f t="shared" si="9"/>
        <v/>
      </c>
      <c r="FQ11" s="138"/>
      <c r="FR11" s="138"/>
      <c r="FS11" s="138"/>
      <c r="FT11" s="138"/>
      <c r="FU11" s="138"/>
      <c r="FV11" s="138"/>
      <c r="FW11" s="138"/>
      <c r="FX11" s="136">
        <f>IFERROR(IF($A11&gt;=1,INDEX(COOK!$A$8:$BJ$32,MATCH($B11,COOK!$B$8:$B$32,0),MATCH(FL$3,COOK!$A$7:$BJ$7,0)),0),0)</f>
        <v>0</v>
      </c>
      <c r="FY11" s="137"/>
      <c r="FZ11" s="138"/>
    </row>
    <row r="12" spans="1:182" ht="20.100000000000001" customHeight="1">
      <c r="A12" s="67">
        <f>PROFLE!A8</f>
        <v>0</v>
      </c>
      <c r="B12" s="68">
        <f>PROFLE!B8</f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6">
        <f>IFERROR(IF($A12&gt;=1,INDEX(COOK!$A$8:$BJ$32,MATCH($B12,COOK!$B$8:$B$32,0),MATCH(C$3,COOK!$A$7:$BJ$7,0)),0),0)</f>
        <v>0</v>
      </c>
      <c r="P12" s="157"/>
      <c r="Q12" s="158"/>
      <c r="R12" s="154"/>
      <c r="S12" s="154"/>
      <c r="T12" s="154"/>
      <c r="U12" s="154"/>
      <c r="V12" s="154" t="str">
        <f t="shared" si="10"/>
        <v/>
      </c>
      <c r="W12" s="154"/>
      <c r="X12" s="154"/>
      <c r="Y12" s="154"/>
      <c r="Z12" s="154"/>
      <c r="AA12" s="154"/>
      <c r="AB12" s="154"/>
      <c r="AC12" s="154"/>
      <c r="AD12" s="152">
        <f>IFERROR(IF($A12&gt;=1,INDEX(COOK!$A$8:$BJ$32,MATCH($B12,COOK!$B$8:$B$32,0),MATCH(R$3,COOK!$A$7:$BJ$7,0)),0),0)</f>
        <v>0</v>
      </c>
      <c r="AE12" s="153"/>
      <c r="AF12" s="154"/>
      <c r="AG12" s="150"/>
      <c r="AH12" s="150"/>
      <c r="AI12" s="150"/>
      <c r="AJ12" s="150"/>
      <c r="AK12" s="150" t="str">
        <f t="shared" si="0"/>
        <v/>
      </c>
      <c r="AL12" s="150"/>
      <c r="AM12" s="150"/>
      <c r="AN12" s="150"/>
      <c r="AO12" s="150"/>
      <c r="AP12" s="150"/>
      <c r="AQ12" s="150"/>
      <c r="AR12" s="150"/>
      <c r="AS12" s="148">
        <f>IFERROR(IF($A12&gt;=1,INDEX(COOK!$A$8:$BJ$32,MATCH($B12,COOK!$B$8:$B$32,0),MATCH(AG$3,COOK!$A$7:$BJ$7,0)),0),0)</f>
        <v>0</v>
      </c>
      <c r="AT12" s="149"/>
      <c r="AU12" s="150"/>
      <c r="AV12" s="146"/>
      <c r="AW12" s="146"/>
      <c r="AX12" s="146"/>
      <c r="AY12" s="146"/>
      <c r="AZ12" s="146" t="str">
        <f t="shared" si="1"/>
        <v/>
      </c>
      <c r="BA12" s="146"/>
      <c r="BB12" s="146"/>
      <c r="BC12" s="146"/>
      <c r="BD12" s="146"/>
      <c r="BE12" s="146"/>
      <c r="BF12" s="146"/>
      <c r="BG12" s="146"/>
      <c r="BH12" s="144">
        <f>IFERROR(IF($A12&gt;=1,INDEX(COOK!$A$8:$BJ$32,MATCH($B12,COOK!$B$8:$B$32,0),MATCH(AV$3,COOK!$A$7:$BJ$7,0)),0),0)</f>
        <v>0</v>
      </c>
      <c r="BI12" s="145"/>
      <c r="BJ12" s="146"/>
      <c r="BK12" s="142"/>
      <c r="BL12" s="142"/>
      <c r="BM12" s="142"/>
      <c r="BN12" s="142"/>
      <c r="BO12" s="142" t="str">
        <f t="shared" si="2"/>
        <v/>
      </c>
      <c r="BP12" s="142"/>
      <c r="BQ12" s="142"/>
      <c r="BR12" s="142"/>
      <c r="BS12" s="142"/>
      <c r="BT12" s="142"/>
      <c r="BU12" s="142"/>
      <c r="BV12" s="142"/>
      <c r="BW12" s="140">
        <f>IFERROR(IF($A12&gt;=1,INDEX(COOK!$A$8:$BJ$32,MATCH($B12,COOK!$B$8:$B$32,0),MATCH(BK$3,COOK!$A$7:$BJ$7,0)),0),0)</f>
        <v>0</v>
      </c>
      <c r="BX12" s="141"/>
      <c r="BY12" s="142"/>
      <c r="BZ12" s="138"/>
      <c r="CA12" s="138"/>
      <c r="CB12" s="138"/>
      <c r="CC12" s="138"/>
      <c r="CD12" s="138" t="str">
        <f t="shared" si="3"/>
        <v/>
      </c>
      <c r="CE12" s="138"/>
      <c r="CF12" s="138"/>
      <c r="CG12" s="138"/>
      <c r="CH12" s="138"/>
      <c r="CI12" s="138"/>
      <c r="CJ12" s="138"/>
      <c r="CK12" s="138"/>
      <c r="CL12" s="136">
        <f>IFERROR(IF($A12&gt;=1,INDEX(COOK!$A$8:$BJ$32,MATCH($B12,COOK!$B$8:$B$32,0),MATCH(BZ$3,COOK!$A$7:$BJ$7,0)),0),0)</f>
        <v>0</v>
      </c>
      <c r="CM12" s="137"/>
      <c r="CN12" s="138"/>
      <c r="CO12" s="158"/>
      <c r="CP12" s="158"/>
      <c r="CQ12" s="158"/>
      <c r="CR12" s="158"/>
      <c r="CS12" s="158" t="str">
        <f t="shared" si="4"/>
        <v/>
      </c>
      <c r="CT12" s="158"/>
      <c r="CU12" s="158"/>
      <c r="CV12" s="158"/>
      <c r="CW12" s="158"/>
      <c r="CX12" s="158"/>
      <c r="CY12" s="158"/>
      <c r="CZ12" s="158"/>
      <c r="DA12" s="156">
        <f>IFERROR(IF($A12&gt;=1,INDEX(COOK!$A$8:$BJ$32,MATCH($B12,COOK!$B$8:$B$32,0),MATCH(CO$3,COOK!$A$7:$BJ$7,0)),0),0)</f>
        <v>0</v>
      </c>
      <c r="DB12" s="157"/>
      <c r="DC12" s="158"/>
      <c r="DD12" s="154"/>
      <c r="DE12" s="154"/>
      <c r="DF12" s="154"/>
      <c r="DG12" s="154"/>
      <c r="DH12" s="154" t="str">
        <f t="shared" si="5"/>
        <v/>
      </c>
      <c r="DI12" s="154"/>
      <c r="DJ12" s="154"/>
      <c r="DK12" s="154"/>
      <c r="DL12" s="154"/>
      <c r="DM12" s="154"/>
      <c r="DN12" s="154"/>
      <c r="DO12" s="154"/>
      <c r="DP12" s="152">
        <f>IFERROR(IF($A12&gt;=1,INDEX(COOK!$A$8:$BJ$32,MATCH($B12,COOK!$B$8:$B$32,0),MATCH(DD$3,COOK!$A$7:$BJ$7,0)),0),0)</f>
        <v>0</v>
      </c>
      <c r="DQ12" s="153"/>
      <c r="DR12" s="154"/>
      <c r="DS12" s="150"/>
      <c r="DT12" s="150"/>
      <c r="DU12" s="150"/>
      <c r="DV12" s="150"/>
      <c r="DW12" s="150" t="str">
        <f t="shared" si="6"/>
        <v/>
      </c>
      <c r="DX12" s="150"/>
      <c r="DY12" s="150"/>
      <c r="DZ12" s="150"/>
      <c r="EA12" s="150"/>
      <c r="EB12" s="150"/>
      <c r="EC12" s="150"/>
      <c r="ED12" s="150"/>
      <c r="EE12" s="148">
        <f>IFERROR(IF($A12&gt;=1,INDEX(COOK!$A$8:$BJ$32,MATCH($B12,COOK!$B$8:$B$32,0),MATCH(DS$3,COOK!$A$7:$BJ$7,0)),0),0)</f>
        <v>0</v>
      </c>
      <c r="EF12" s="149"/>
      <c r="EG12" s="150"/>
      <c r="EH12" s="146"/>
      <c r="EI12" s="146"/>
      <c r="EJ12" s="146"/>
      <c r="EK12" s="146"/>
      <c r="EL12" s="146" t="str">
        <f t="shared" si="7"/>
        <v/>
      </c>
      <c r="EM12" s="146"/>
      <c r="EN12" s="146"/>
      <c r="EO12" s="146"/>
      <c r="EP12" s="146"/>
      <c r="EQ12" s="146"/>
      <c r="ER12" s="146"/>
      <c r="ES12" s="146"/>
      <c r="ET12" s="144">
        <f>IFERROR(IF($A12&gt;=1,INDEX(COOK!$A$8:$BJ$32,MATCH($B12,COOK!$B$8:$B$32,0),MATCH(EH$3,COOK!$A$7:$BJ$7,0)),0),0)</f>
        <v>0</v>
      </c>
      <c r="EU12" s="145"/>
      <c r="EV12" s="146"/>
      <c r="EW12" s="142"/>
      <c r="EX12" s="142"/>
      <c r="EY12" s="142"/>
      <c r="EZ12" s="142"/>
      <c r="FA12" s="142" t="str">
        <f t="shared" si="8"/>
        <v/>
      </c>
      <c r="FB12" s="142"/>
      <c r="FC12" s="142"/>
      <c r="FD12" s="142"/>
      <c r="FE12" s="142"/>
      <c r="FF12" s="142"/>
      <c r="FG12" s="142"/>
      <c r="FH12" s="142"/>
      <c r="FI12" s="140">
        <f>IFERROR(IF($A12&gt;=1,INDEX(COOK!$A$8:$BJ$32,MATCH($B12,COOK!$B$8:$B$32,0),MATCH(EW$3,COOK!$A$7:$BJ$7,0)),0),0)</f>
        <v>0</v>
      </c>
      <c r="FJ12" s="141"/>
      <c r="FK12" s="142"/>
      <c r="FL12" s="138"/>
      <c r="FM12" s="138"/>
      <c r="FN12" s="138"/>
      <c r="FO12" s="138"/>
      <c r="FP12" s="138" t="str">
        <f t="shared" si="9"/>
        <v/>
      </c>
      <c r="FQ12" s="138"/>
      <c r="FR12" s="138"/>
      <c r="FS12" s="138"/>
      <c r="FT12" s="138"/>
      <c r="FU12" s="138"/>
      <c r="FV12" s="138"/>
      <c r="FW12" s="138"/>
      <c r="FX12" s="136">
        <f>IFERROR(IF($A12&gt;=1,INDEX(COOK!$A$8:$BJ$32,MATCH($B12,COOK!$B$8:$B$32,0),MATCH(FL$3,COOK!$A$7:$BJ$7,0)),0),0)</f>
        <v>0</v>
      </c>
      <c r="FY12" s="137"/>
      <c r="FZ12" s="138"/>
    </row>
    <row r="13" spans="1:182" ht="20.100000000000001" customHeight="1">
      <c r="A13" s="67">
        <f>PROFLE!A9</f>
        <v>0</v>
      </c>
      <c r="B13" s="68">
        <f>PROFLE!B9</f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6">
        <f>IFERROR(IF($A13&gt;=1,INDEX(COOK!$A$8:$BJ$32,MATCH($B13,COOK!$B$8:$B$32,0),MATCH(C$3,COOK!$A$7:$BJ$7,0)),0),0)</f>
        <v>0</v>
      </c>
      <c r="P13" s="157"/>
      <c r="Q13" s="158"/>
      <c r="R13" s="154"/>
      <c r="S13" s="154"/>
      <c r="T13" s="154"/>
      <c r="U13" s="154"/>
      <c r="V13" s="154" t="str">
        <f t="shared" si="10"/>
        <v/>
      </c>
      <c r="W13" s="154"/>
      <c r="X13" s="154"/>
      <c r="Y13" s="154"/>
      <c r="Z13" s="154"/>
      <c r="AA13" s="154"/>
      <c r="AB13" s="154"/>
      <c r="AC13" s="154"/>
      <c r="AD13" s="152">
        <f>IFERROR(IF($A13&gt;=1,INDEX(COOK!$A$8:$BJ$32,MATCH($B13,COOK!$B$8:$B$32,0),MATCH(R$3,COOK!$A$7:$BJ$7,0)),0),0)</f>
        <v>0</v>
      </c>
      <c r="AE13" s="153"/>
      <c r="AF13" s="154"/>
      <c r="AG13" s="150"/>
      <c r="AH13" s="150"/>
      <c r="AI13" s="150"/>
      <c r="AJ13" s="150"/>
      <c r="AK13" s="150" t="str">
        <f t="shared" si="0"/>
        <v/>
      </c>
      <c r="AL13" s="150"/>
      <c r="AM13" s="150"/>
      <c r="AN13" s="150"/>
      <c r="AO13" s="150"/>
      <c r="AP13" s="150"/>
      <c r="AQ13" s="150"/>
      <c r="AR13" s="150"/>
      <c r="AS13" s="148">
        <f>IFERROR(IF($A13&gt;=1,INDEX(COOK!$A$8:$BJ$32,MATCH($B13,COOK!$B$8:$B$32,0),MATCH(AG$3,COOK!$A$7:$BJ$7,0)),0),0)</f>
        <v>0</v>
      </c>
      <c r="AT13" s="149"/>
      <c r="AU13" s="150"/>
      <c r="AV13" s="146"/>
      <c r="AW13" s="146"/>
      <c r="AX13" s="146"/>
      <c r="AY13" s="146"/>
      <c r="AZ13" s="146" t="str">
        <f t="shared" si="1"/>
        <v/>
      </c>
      <c r="BA13" s="146"/>
      <c r="BB13" s="146"/>
      <c r="BC13" s="146"/>
      <c r="BD13" s="146"/>
      <c r="BE13" s="146"/>
      <c r="BF13" s="146"/>
      <c r="BG13" s="146"/>
      <c r="BH13" s="144">
        <f>IFERROR(IF($A13&gt;=1,INDEX(COOK!$A$8:$BJ$32,MATCH($B13,COOK!$B$8:$B$32,0),MATCH(AV$3,COOK!$A$7:$BJ$7,0)),0),0)</f>
        <v>0</v>
      </c>
      <c r="BI13" s="145"/>
      <c r="BJ13" s="146"/>
      <c r="BK13" s="142"/>
      <c r="BL13" s="142"/>
      <c r="BM13" s="142"/>
      <c r="BN13" s="142"/>
      <c r="BO13" s="142" t="str">
        <f t="shared" si="2"/>
        <v/>
      </c>
      <c r="BP13" s="142"/>
      <c r="BQ13" s="142"/>
      <c r="BR13" s="142"/>
      <c r="BS13" s="142"/>
      <c r="BT13" s="142"/>
      <c r="BU13" s="142"/>
      <c r="BV13" s="142"/>
      <c r="BW13" s="140">
        <f>IFERROR(IF($A13&gt;=1,INDEX(COOK!$A$8:$BJ$32,MATCH($B13,COOK!$B$8:$B$32,0),MATCH(BK$3,COOK!$A$7:$BJ$7,0)),0),0)</f>
        <v>0</v>
      </c>
      <c r="BX13" s="141"/>
      <c r="BY13" s="142"/>
      <c r="BZ13" s="138"/>
      <c r="CA13" s="138"/>
      <c r="CB13" s="138"/>
      <c r="CC13" s="138"/>
      <c r="CD13" s="138" t="str">
        <f t="shared" si="3"/>
        <v/>
      </c>
      <c r="CE13" s="138"/>
      <c r="CF13" s="138"/>
      <c r="CG13" s="138"/>
      <c r="CH13" s="138"/>
      <c r="CI13" s="138"/>
      <c r="CJ13" s="138"/>
      <c r="CK13" s="138"/>
      <c r="CL13" s="136">
        <f>IFERROR(IF($A13&gt;=1,INDEX(COOK!$A$8:$BJ$32,MATCH($B13,COOK!$B$8:$B$32,0),MATCH(BZ$3,COOK!$A$7:$BJ$7,0)),0),0)</f>
        <v>0</v>
      </c>
      <c r="CM13" s="137"/>
      <c r="CN13" s="138"/>
      <c r="CO13" s="158"/>
      <c r="CP13" s="158"/>
      <c r="CQ13" s="158"/>
      <c r="CR13" s="158"/>
      <c r="CS13" s="158" t="str">
        <f t="shared" si="4"/>
        <v/>
      </c>
      <c r="CT13" s="158"/>
      <c r="CU13" s="158"/>
      <c r="CV13" s="158"/>
      <c r="CW13" s="158"/>
      <c r="CX13" s="158"/>
      <c r="CY13" s="158"/>
      <c r="CZ13" s="158"/>
      <c r="DA13" s="156">
        <f>IFERROR(IF($A13&gt;=1,INDEX(COOK!$A$8:$BJ$32,MATCH($B13,COOK!$B$8:$B$32,0),MATCH(CO$3,COOK!$A$7:$BJ$7,0)),0),0)</f>
        <v>0</v>
      </c>
      <c r="DB13" s="157"/>
      <c r="DC13" s="158"/>
      <c r="DD13" s="154"/>
      <c r="DE13" s="154"/>
      <c r="DF13" s="154"/>
      <c r="DG13" s="154"/>
      <c r="DH13" s="154" t="str">
        <f t="shared" si="5"/>
        <v/>
      </c>
      <c r="DI13" s="154"/>
      <c r="DJ13" s="154"/>
      <c r="DK13" s="154"/>
      <c r="DL13" s="154"/>
      <c r="DM13" s="154"/>
      <c r="DN13" s="154"/>
      <c r="DO13" s="154"/>
      <c r="DP13" s="152">
        <f>IFERROR(IF($A13&gt;=1,INDEX(COOK!$A$8:$BJ$32,MATCH($B13,COOK!$B$8:$B$32,0),MATCH(DD$3,COOK!$A$7:$BJ$7,0)),0),0)</f>
        <v>0</v>
      </c>
      <c r="DQ13" s="153"/>
      <c r="DR13" s="154"/>
      <c r="DS13" s="150"/>
      <c r="DT13" s="150"/>
      <c r="DU13" s="150"/>
      <c r="DV13" s="150"/>
      <c r="DW13" s="150" t="str">
        <f t="shared" si="6"/>
        <v/>
      </c>
      <c r="DX13" s="150"/>
      <c r="DY13" s="150"/>
      <c r="DZ13" s="150"/>
      <c r="EA13" s="150"/>
      <c r="EB13" s="150"/>
      <c r="EC13" s="150"/>
      <c r="ED13" s="150"/>
      <c r="EE13" s="148">
        <f>IFERROR(IF($A13&gt;=1,INDEX(COOK!$A$8:$BJ$32,MATCH($B13,COOK!$B$8:$B$32,0),MATCH(DS$3,COOK!$A$7:$BJ$7,0)),0),0)</f>
        <v>0</v>
      </c>
      <c r="EF13" s="149"/>
      <c r="EG13" s="150"/>
      <c r="EH13" s="146"/>
      <c r="EI13" s="146"/>
      <c r="EJ13" s="146"/>
      <c r="EK13" s="146"/>
      <c r="EL13" s="146" t="str">
        <f t="shared" si="7"/>
        <v/>
      </c>
      <c r="EM13" s="146"/>
      <c r="EN13" s="146"/>
      <c r="EO13" s="146"/>
      <c r="EP13" s="146"/>
      <c r="EQ13" s="146"/>
      <c r="ER13" s="146"/>
      <c r="ES13" s="146"/>
      <c r="ET13" s="144">
        <f>IFERROR(IF($A13&gt;=1,INDEX(COOK!$A$8:$BJ$32,MATCH($B13,COOK!$B$8:$B$32,0),MATCH(EH$3,COOK!$A$7:$BJ$7,0)),0),0)</f>
        <v>0</v>
      </c>
      <c r="EU13" s="145"/>
      <c r="EV13" s="146"/>
      <c r="EW13" s="142"/>
      <c r="EX13" s="142"/>
      <c r="EY13" s="142"/>
      <c r="EZ13" s="142"/>
      <c r="FA13" s="142" t="str">
        <f t="shared" si="8"/>
        <v/>
      </c>
      <c r="FB13" s="142"/>
      <c r="FC13" s="142"/>
      <c r="FD13" s="142"/>
      <c r="FE13" s="142"/>
      <c r="FF13" s="142"/>
      <c r="FG13" s="142"/>
      <c r="FH13" s="142"/>
      <c r="FI13" s="140">
        <f>IFERROR(IF($A13&gt;=1,INDEX(COOK!$A$8:$BJ$32,MATCH($B13,COOK!$B$8:$B$32,0),MATCH(EW$3,COOK!$A$7:$BJ$7,0)),0),0)</f>
        <v>0</v>
      </c>
      <c r="FJ13" s="141"/>
      <c r="FK13" s="142"/>
      <c r="FL13" s="138"/>
      <c r="FM13" s="138"/>
      <c r="FN13" s="138"/>
      <c r="FO13" s="138"/>
      <c r="FP13" s="138" t="str">
        <f t="shared" si="9"/>
        <v/>
      </c>
      <c r="FQ13" s="138"/>
      <c r="FR13" s="138"/>
      <c r="FS13" s="138"/>
      <c r="FT13" s="138"/>
      <c r="FU13" s="138"/>
      <c r="FV13" s="138"/>
      <c r="FW13" s="138"/>
      <c r="FX13" s="136">
        <f>IFERROR(IF($A13&gt;=1,INDEX(COOK!$A$8:$BJ$32,MATCH($B13,COOK!$B$8:$B$32,0),MATCH(FL$3,COOK!$A$7:$BJ$7,0)),0),0)</f>
        <v>0</v>
      </c>
      <c r="FY13" s="137"/>
      <c r="FZ13" s="138"/>
    </row>
    <row r="14" spans="1:182" ht="20.100000000000001" customHeight="1">
      <c r="A14" s="67">
        <f>PROFLE!A10</f>
        <v>0</v>
      </c>
      <c r="B14" s="68">
        <f>PROFLE!B10</f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6">
        <f>IFERROR(IF($A14&gt;=1,INDEX(COOK!$A$8:$BJ$32,MATCH($B14,COOK!$B$8:$B$32,0),MATCH(C$3,COOK!$A$7:$BJ$7,0)),0),0)</f>
        <v>0</v>
      </c>
      <c r="P14" s="157"/>
      <c r="Q14" s="158"/>
      <c r="R14" s="154"/>
      <c r="S14" s="154"/>
      <c r="T14" s="154"/>
      <c r="U14" s="154"/>
      <c r="V14" s="154" t="str">
        <f t="shared" si="10"/>
        <v/>
      </c>
      <c r="W14" s="154"/>
      <c r="X14" s="154"/>
      <c r="Y14" s="154"/>
      <c r="Z14" s="154"/>
      <c r="AA14" s="154"/>
      <c r="AB14" s="154"/>
      <c r="AC14" s="154"/>
      <c r="AD14" s="152">
        <f>IFERROR(IF($A14&gt;=1,INDEX(COOK!$A$8:$BJ$32,MATCH($B14,COOK!$B$8:$B$32,0),MATCH(R$3,COOK!$A$7:$BJ$7,0)),0),0)</f>
        <v>0</v>
      </c>
      <c r="AE14" s="153"/>
      <c r="AF14" s="154"/>
      <c r="AG14" s="150"/>
      <c r="AH14" s="150"/>
      <c r="AI14" s="150"/>
      <c r="AJ14" s="150"/>
      <c r="AK14" s="150" t="str">
        <f t="shared" si="0"/>
        <v/>
      </c>
      <c r="AL14" s="150"/>
      <c r="AM14" s="150"/>
      <c r="AN14" s="150"/>
      <c r="AO14" s="150"/>
      <c r="AP14" s="150"/>
      <c r="AQ14" s="150"/>
      <c r="AR14" s="150"/>
      <c r="AS14" s="148">
        <f>IFERROR(IF($A14&gt;=1,INDEX(COOK!$A$8:$BJ$32,MATCH($B14,COOK!$B$8:$B$32,0),MATCH(AG$3,COOK!$A$7:$BJ$7,0)),0),0)</f>
        <v>0</v>
      </c>
      <c r="AT14" s="149"/>
      <c r="AU14" s="150"/>
      <c r="AV14" s="146"/>
      <c r="AW14" s="146"/>
      <c r="AX14" s="146"/>
      <c r="AY14" s="146"/>
      <c r="AZ14" s="146" t="str">
        <f t="shared" si="1"/>
        <v/>
      </c>
      <c r="BA14" s="146"/>
      <c r="BB14" s="146"/>
      <c r="BC14" s="146"/>
      <c r="BD14" s="146"/>
      <c r="BE14" s="146"/>
      <c r="BF14" s="146"/>
      <c r="BG14" s="146"/>
      <c r="BH14" s="144">
        <f>IFERROR(IF($A14&gt;=1,INDEX(COOK!$A$8:$BJ$32,MATCH($B14,COOK!$B$8:$B$32,0),MATCH(AV$3,COOK!$A$7:$BJ$7,0)),0),0)</f>
        <v>0</v>
      </c>
      <c r="BI14" s="145"/>
      <c r="BJ14" s="146"/>
      <c r="BK14" s="142"/>
      <c r="BL14" s="142"/>
      <c r="BM14" s="142"/>
      <c r="BN14" s="142"/>
      <c r="BO14" s="142" t="str">
        <f t="shared" si="2"/>
        <v/>
      </c>
      <c r="BP14" s="142"/>
      <c r="BQ14" s="142"/>
      <c r="BR14" s="142"/>
      <c r="BS14" s="142"/>
      <c r="BT14" s="142"/>
      <c r="BU14" s="142"/>
      <c r="BV14" s="142"/>
      <c r="BW14" s="140">
        <f>IFERROR(IF($A14&gt;=1,INDEX(COOK!$A$8:$BJ$32,MATCH($B14,COOK!$B$8:$B$32,0),MATCH(BK$3,COOK!$A$7:$BJ$7,0)),0),0)</f>
        <v>0</v>
      </c>
      <c r="BX14" s="141"/>
      <c r="BY14" s="142"/>
      <c r="BZ14" s="138"/>
      <c r="CA14" s="138"/>
      <c r="CB14" s="138"/>
      <c r="CC14" s="138"/>
      <c r="CD14" s="138" t="str">
        <f t="shared" si="3"/>
        <v/>
      </c>
      <c r="CE14" s="138"/>
      <c r="CF14" s="138"/>
      <c r="CG14" s="138"/>
      <c r="CH14" s="138"/>
      <c r="CI14" s="138"/>
      <c r="CJ14" s="138"/>
      <c r="CK14" s="138"/>
      <c r="CL14" s="136">
        <f>IFERROR(IF($A14&gt;=1,INDEX(COOK!$A$8:$BJ$32,MATCH($B14,COOK!$B$8:$B$32,0),MATCH(BZ$3,COOK!$A$7:$BJ$7,0)),0),0)</f>
        <v>0</v>
      </c>
      <c r="CM14" s="137"/>
      <c r="CN14" s="138"/>
      <c r="CO14" s="158"/>
      <c r="CP14" s="158"/>
      <c r="CQ14" s="158"/>
      <c r="CR14" s="158"/>
      <c r="CS14" s="158" t="str">
        <f t="shared" si="4"/>
        <v/>
      </c>
      <c r="CT14" s="158"/>
      <c r="CU14" s="158"/>
      <c r="CV14" s="158"/>
      <c r="CW14" s="158"/>
      <c r="CX14" s="158"/>
      <c r="CY14" s="158"/>
      <c r="CZ14" s="158"/>
      <c r="DA14" s="156">
        <f>IFERROR(IF($A14&gt;=1,INDEX(COOK!$A$8:$BJ$32,MATCH($B14,COOK!$B$8:$B$32,0),MATCH(CO$3,COOK!$A$7:$BJ$7,0)),0),0)</f>
        <v>0</v>
      </c>
      <c r="DB14" s="157"/>
      <c r="DC14" s="158"/>
      <c r="DD14" s="154"/>
      <c r="DE14" s="154"/>
      <c r="DF14" s="154"/>
      <c r="DG14" s="154"/>
      <c r="DH14" s="154" t="str">
        <f t="shared" si="5"/>
        <v/>
      </c>
      <c r="DI14" s="154"/>
      <c r="DJ14" s="154"/>
      <c r="DK14" s="154"/>
      <c r="DL14" s="154"/>
      <c r="DM14" s="154"/>
      <c r="DN14" s="154"/>
      <c r="DO14" s="154"/>
      <c r="DP14" s="152">
        <f>IFERROR(IF($A14&gt;=1,INDEX(COOK!$A$8:$BJ$32,MATCH($B14,COOK!$B$8:$B$32,0),MATCH(DD$3,COOK!$A$7:$BJ$7,0)),0),0)</f>
        <v>0</v>
      </c>
      <c r="DQ14" s="153"/>
      <c r="DR14" s="154"/>
      <c r="DS14" s="150"/>
      <c r="DT14" s="150"/>
      <c r="DU14" s="150"/>
      <c r="DV14" s="150"/>
      <c r="DW14" s="150" t="str">
        <f t="shared" si="6"/>
        <v/>
      </c>
      <c r="DX14" s="150"/>
      <c r="DY14" s="150"/>
      <c r="DZ14" s="150"/>
      <c r="EA14" s="150"/>
      <c r="EB14" s="150"/>
      <c r="EC14" s="150"/>
      <c r="ED14" s="150"/>
      <c r="EE14" s="148">
        <f>IFERROR(IF($A14&gt;=1,INDEX(COOK!$A$8:$BJ$32,MATCH($B14,COOK!$B$8:$B$32,0),MATCH(DS$3,COOK!$A$7:$BJ$7,0)),0),0)</f>
        <v>0</v>
      </c>
      <c r="EF14" s="149"/>
      <c r="EG14" s="150"/>
      <c r="EH14" s="146"/>
      <c r="EI14" s="146"/>
      <c r="EJ14" s="146"/>
      <c r="EK14" s="146"/>
      <c r="EL14" s="146" t="str">
        <f t="shared" si="7"/>
        <v/>
      </c>
      <c r="EM14" s="146"/>
      <c r="EN14" s="146"/>
      <c r="EO14" s="146"/>
      <c r="EP14" s="146"/>
      <c r="EQ14" s="146"/>
      <c r="ER14" s="146"/>
      <c r="ES14" s="146"/>
      <c r="ET14" s="144">
        <f>IFERROR(IF($A14&gt;=1,INDEX(COOK!$A$8:$BJ$32,MATCH($B14,COOK!$B$8:$B$32,0),MATCH(EH$3,COOK!$A$7:$BJ$7,0)),0),0)</f>
        <v>0</v>
      </c>
      <c r="EU14" s="145"/>
      <c r="EV14" s="146"/>
      <c r="EW14" s="142"/>
      <c r="EX14" s="142"/>
      <c r="EY14" s="142"/>
      <c r="EZ14" s="142"/>
      <c r="FA14" s="142" t="str">
        <f t="shared" si="8"/>
        <v/>
      </c>
      <c r="FB14" s="142"/>
      <c r="FC14" s="142"/>
      <c r="FD14" s="142"/>
      <c r="FE14" s="142"/>
      <c r="FF14" s="142"/>
      <c r="FG14" s="142"/>
      <c r="FH14" s="142"/>
      <c r="FI14" s="140">
        <f>IFERROR(IF($A14&gt;=1,INDEX(COOK!$A$8:$BJ$32,MATCH($B14,COOK!$B$8:$B$32,0),MATCH(EW$3,COOK!$A$7:$BJ$7,0)),0),0)</f>
        <v>0</v>
      </c>
      <c r="FJ14" s="141"/>
      <c r="FK14" s="142"/>
      <c r="FL14" s="138"/>
      <c r="FM14" s="138"/>
      <c r="FN14" s="138"/>
      <c r="FO14" s="138"/>
      <c r="FP14" s="138" t="str">
        <f t="shared" si="9"/>
        <v/>
      </c>
      <c r="FQ14" s="138"/>
      <c r="FR14" s="138"/>
      <c r="FS14" s="138"/>
      <c r="FT14" s="138"/>
      <c r="FU14" s="138"/>
      <c r="FV14" s="138"/>
      <c r="FW14" s="138"/>
      <c r="FX14" s="136">
        <f>IFERROR(IF($A14&gt;=1,INDEX(COOK!$A$8:$BJ$32,MATCH($B14,COOK!$B$8:$B$32,0),MATCH(FL$3,COOK!$A$7:$BJ$7,0)),0),0)</f>
        <v>0</v>
      </c>
      <c r="FY14" s="137"/>
      <c r="FZ14" s="138"/>
    </row>
    <row r="15" spans="1:182" ht="20.100000000000001" customHeight="1">
      <c r="A15" s="67">
        <f>PROFLE!A11</f>
        <v>0</v>
      </c>
      <c r="B15" s="68">
        <f>PROFLE!B11</f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6">
        <f>IFERROR(IF($A15&gt;=1,INDEX(COOK!$A$8:$BJ$32,MATCH($B15,COOK!$B$8:$B$32,0),MATCH(C$3,COOK!$A$7:$BJ$7,0)),0),0)</f>
        <v>0</v>
      </c>
      <c r="P15" s="157"/>
      <c r="Q15" s="158"/>
      <c r="R15" s="154"/>
      <c r="S15" s="154"/>
      <c r="T15" s="154"/>
      <c r="U15" s="154"/>
      <c r="V15" s="154" t="str">
        <f t="shared" si="10"/>
        <v/>
      </c>
      <c r="W15" s="154"/>
      <c r="X15" s="154"/>
      <c r="Y15" s="154"/>
      <c r="Z15" s="154"/>
      <c r="AA15" s="154"/>
      <c r="AB15" s="154"/>
      <c r="AC15" s="154"/>
      <c r="AD15" s="152">
        <f>IFERROR(IF($A15&gt;=1,INDEX(COOK!$A$8:$BJ$32,MATCH($B15,COOK!$B$8:$B$32,0),MATCH(R$3,COOK!$A$7:$BJ$7,0)),0),0)</f>
        <v>0</v>
      </c>
      <c r="AE15" s="153"/>
      <c r="AF15" s="154"/>
      <c r="AG15" s="150"/>
      <c r="AH15" s="150"/>
      <c r="AI15" s="150"/>
      <c r="AJ15" s="150"/>
      <c r="AK15" s="150" t="str">
        <f t="shared" si="0"/>
        <v/>
      </c>
      <c r="AL15" s="150"/>
      <c r="AM15" s="150"/>
      <c r="AN15" s="150"/>
      <c r="AO15" s="150"/>
      <c r="AP15" s="150"/>
      <c r="AQ15" s="150"/>
      <c r="AR15" s="150"/>
      <c r="AS15" s="148">
        <f>IFERROR(IF($A15&gt;=1,INDEX(COOK!$A$8:$BJ$32,MATCH($B15,COOK!$B$8:$B$32,0),MATCH(AG$3,COOK!$A$7:$BJ$7,0)),0),0)</f>
        <v>0</v>
      </c>
      <c r="AT15" s="149"/>
      <c r="AU15" s="150"/>
      <c r="AV15" s="146"/>
      <c r="AW15" s="146"/>
      <c r="AX15" s="146"/>
      <c r="AY15" s="146"/>
      <c r="AZ15" s="146" t="str">
        <f t="shared" si="1"/>
        <v/>
      </c>
      <c r="BA15" s="146"/>
      <c r="BB15" s="146"/>
      <c r="BC15" s="146"/>
      <c r="BD15" s="146"/>
      <c r="BE15" s="146"/>
      <c r="BF15" s="146"/>
      <c r="BG15" s="146"/>
      <c r="BH15" s="144">
        <f>IFERROR(IF($A15&gt;=1,INDEX(COOK!$A$8:$BJ$32,MATCH($B15,COOK!$B$8:$B$32,0),MATCH(AV$3,COOK!$A$7:$BJ$7,0)),0),0)</f>
        <v>0</v>
      </c>
      <c r="BI15" s="145"/>
      <c r="BJ15" s="146"/>
      <c r="BK15" s="142"/>
      <c r="BL15" s="142"/>
      <c r="BM15" s="142"/>
      <c r="BN15" s="142"/>
      <c r="BO15" s="142" t="str">
        <f t="shared" si="2"/>
        <v/>
      </c>
      <c r="BP15" s="142"/>
      <c r="BQ15" s="142"/>
      <c r="BR15" s="142"/>
      <c r="BS15" s="142"/>
      <c r="BT15" s="142"/>
      <c r="BU15" s="142"/>
      <c r="BV15" s="142"/>
      <c r="BW15" s="140">
        <f>IFERROR(IF($A15&gt;=1,INDEX(COOK!$A$8:$BJ$32,MATCH($B15,COOK!$B$8:$B$32,0),MATCH(BK$3,COOK!$A$7:$BJ$7,0)),0),0)</f>
        <v>0</v>
      </c>
      <c r="BX15" s="141"/>
      <c r="BY15" s="142"/>
      <c r="BZ15" s="138"/>
      <c r="CA15" s="138"/>
      <c r="CB15" s="138"/>
      <c r="CC15" s="138"/>
      <c r="CD15" s="138" t="str">
        <f t="shared" si="3"/>
        <v/>
      </c>
      <c r="CE15" s="138"/>
      <c r="CF15" s="138"/>
      <c r="CG15" s="138"/>
      <c r="CH15" s="138"/>
      <c r="CI15" s="138"/>
      <c r="CJ15" s="138"/>
      <c r="CK15" s="138"/>
      <c r="CL15" s="136">
        <f>IFERROR(IF($A15&gt;=1,INDEX(COOK!$A$8:$BJ$32,MATCH($B15,COOK!$B$8:$B$32,0),MATCH(BZ$3,COOK!$A$7:$BJ$7,0)),0),0)</f>
        <v>0</v>
      </c>
      <c r="CM15" s="137"/>
      <c r="CN15" s="138"/>
      <c r="CO15" s="158"/>
      <c r="CP15" s="158"/>
      <c r="CQ15" s="158"/>
      <c r="CR15" s="158"/>
      <c r="CS15" s="158" t="str">
        <f t="shared" si="4"/>
        <v/>
      </c>
      <c r="CT15" s="158"/>
      <c r="CU15" s="158"/>
      <c r="CV15" s="158"/>
      <c r="CW15" s="158"/>
      <c r="CX15" s="158"/>
      <c r="CY15" s="158"/>
      <c r="CZ15" s="158"/>
      <c r="DA15" s="156">
        <f>IFERROR(IF($A15&gt;=1,INDEX(COOK!$A$8:$BJ$32,MATCH($B15,COOK!$B$8:$B$32,0),MATCH(CO$3,COOK!$A$7:$BJ$7,0)),0),0)</f>
        <v>0</v>
      </c>
      <c r="DB15" s="157"/>
      <c r="DC15" s="158"/>
      <c r="DD15" s="154"/>
      <c r="DE15" s="154"/>
      <c r="DF15" s="154"/>
      <c r="DG15" s="154"/>
      <c r="DH15" s="154" t="str">
        <f t="shared" si="5"/>
        <v/>
      </c>
      <c r="DI15" s="154"/>
      <c r="DJ15" s="154"/>
      <c r="DK15" s="154"/>
      <c r="DL15" s="154"/>
      <c r="DM15" s="154"/>
      <c r="DN15" s="154"/>
      <c r="DO15" s="154"/>
      <c r="DP15" s="152">
        <f>IFERROR(IF($A15&gt;=1,INDEX(COOK!$A$8:$BJ$32,MATCH($B15,COOK!$B$8:$B$32,0),MATCH(DD$3,COOK!$A$7:$BJ$7,0)),0),0)</f>
        <v>0</v>
      </c>
      <c r="DQ15" s="153"/>
      <c r="DR15" s="154"/>
      <c r="DS15" s="150"/>
      <c r="DT15" s="150"/>
      <c r="DU15" s="150"/>
      <c r="DV15" s="150"/>
      <c r="DW15" s="150" t="str">
        <f t="shared" si="6"/>
        <v/>
      </c>
      <c r="DX15" s="150"/>
      <c r="DY15" s="150"/>
      <c r="DZ15" s="150"/>
      <c r="EA15" s="150"/>
      <c r="EB15" s="150"/>
      <c r="EC15" s="150"/>
      <c r="ED15" s="150"/>
      <c r="EE15" s="148">
        <f>IFERROR(IF($A15&gt;=1,INDEX(COOK!$A$8:$BJ$32,MATCH($B15,COOK!$B$8:$B$32,0),MATCH(DS$3,COOK!$A$7:$BJ$7,0)),0),0)</f>
        <v>0</v>
      </c>
      <c r="EF15" s="149"/>
      <c r="EG15" s="150"/>
      <c r="EH15" s="146"/>
      <c r="EI15" s="146"/>
      <c r="EJ15" s="146"/>
      <c r="EK15" s="146"/>
      <c r="EL15" s="146" t="str">
        <f t="shared" si="7"/>
        <v/>
      </c>
      <c r="EM15" s="146"/>
      <c r="EN15" s="146"/>
      <c r="EO15" s="146"/>
      <c r="EP15" s="146"/>
      <c r="EQ15" s="146"/>
      <c r="ER15" s="146"/>
      <c r="ES15" s="146"/>
      <c r="ET15" s="144">
        <f>IFERROR(IF($A15&gt;=1,INDEX(COOK!$A$8:$BJ$32,MATCH($B15,COOK!$B$8:$B$32,0),MATCH(EH$3,COOK!$A$7:$BJ$7,0)),0),0)</f>
        <v>0</v>
      </c>
      <c r="EU15" s="145"/>
      <c r="EV15" s="146"/>
      <c r="EW15" s="142"/>
      <c r="EX15" s="142"/>
      <c r="EY15" s="142"/>
      <c r="EZ15" s="142"/>
      <c r="FA15" s="142" t="str">
        <f t="shared" si="8"/>
        <v/>
      </c>
      <c r="FB15" s="142"/>
      <c r="FC15" s="142"/>
      <c r="FD15" s="142"/>
      <c r="FE15" s="142"/>
      <c r="FF15" s="142"/>
      <c r="FG15" s="142"/>
      <c r="FH15" s="142"/>
      <c r="FI15" s="140">
        <f>IFERROR(IF($A15&gt;=1,INDEX(COOK!$A$8:$BJ$32,MATCH($B15,COOK!$B$8:$B$32,0),MATCH(EW$3,COOK!$A$7:$BJ$7,0)),0),0)</f>
        <v>0</v>
      </c>
      <c r="FJ15" s="141"/>
      <c r="FK15" s="142"/>
      <c r="FL15" s="138"/>
      <c r="FM15" s="138"/>
      <c r="FN15" s="138"/>
      <c r="FO15" s="138"/>
      <c r="FP15" s="138" t="str">
        <f t="shared" si="9"/>
        <v/>
      </c>
      <c r="FQ15" s="138"/>
      <c r="FR15" s="138"/>
      <c r="FS15" s="138"/>
      <c r="FT15" s="138"/>
      <c r="FU15" s="138"/>
      <c r="FV15" s="138"/>
      <c r="FW15" s="138"/>
      <c r="FX15" s="136">
        <f>IFERROR(IF($A15&gt;=1,INDEX(COOK!$A$8:$BJ$32,MATCH($B15,COOK!$B$8:$B$32,0),MATCH(FL$3,COOK!$A$7:$BJ$7,0)),0),0)</f>
        <v>0</v>
      </c>
      <c r="FY15" s="137"/>
      <c r="FZ15" s="138"/>
    </row>
    <row r="16" spans="1:182" ht="20.100000000000001" customHeight="1">
      <c r="A16" s="67">
        <f>PROFLE!A12</f>
        <v>0</v>
      </c>
      <c r="B16" s="68">
        <f>PROFLE!B12</f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6">
        <f>IFERROR(IF($A16&gt;=1,INDEX(COOK!$A$8:$BJ$32,MATCH($B16,COOK!$B$8:$B$32,0),MATCH(C$3,COOK!$A$7:$BJ$7,0)),0),0)</f>
        <v>0</v>
      </c>
      <c r="P16" s="157"/>
      <c r="Q16" s="158"/>
      <c r="R16" s="154"/>
      <c r="S16" s="154"/>
      <c r="T16" s="154"/>
      <c r="U16" s="154"/>
      <c r="V16" s="154" t="str">
        <f t="shared" si="10"/>
        <v/>
      </c>
      <c r="W16" s="154"/>
      <c r="X16" s="154"/>
      <c r="Y16" s="154"/>
      <c r="Z16" s="154"/>
      <c r="AA16" s="154"/>
      <c r="AB16" s="154"/>
      <c r="AC16" s="154"/>
      <c r="AD16" s="152">
        <f>IFERROR(IF($A16&gt;=1,INDEX(COOK!$A$8:$BJ$32,MATCH($B16,COOK!$B$8:$B$32,0),MATCH(R$3,COOK!$A$7:$BJ$7,0)),0),0)</f>
        <v>0</v>
      </c>
      <c r="AE16" s="153"/>
      <c r="AF16" s="154"/>
      <c r="AG16" s="150"/>
      <c r="AH16" s="150"/>
      <c r="AI16" s="150"/>
      <c r="AJ16" s="150"/>
      <c r="AK16" s="150" t="str">
        <f t="shared" si="0"/>
        <v/>
      </c>
      <c r="AL16" s="150"/>
      <c r="AM16" s="150"/>
      <c r="AN16" s="150"/>
      <c r="AO16" s="150"/>
      <c r="AP16" s="150"/>
      <c r="AQ16" s="150"/>
      <c r="AR16" s="150"/>
      <c r="AS16" s="148">
        <f>IFERROR(IF($A16&gt;=1,INDEX(COOK!$A$8:$BJ$32,MATCH($B16,COOK!$B$8:$B$32,0),MATCH(AG$3,COOK!$A$7:$BJ$7,0)),0),0)</f>
        <v>0</v>
      </c>
      <c r="AT16" s="149"/>
      <c r="AU16" s="150"/>
      <c r="AV16" s="146"/>
      <c r="AW16" s="146"/>
      <c r="AX16" s="146"/>
      <c r="AY16" s="146"/>
      <c r="AZ16" s="146" t="str">
        <f t="shared" si="1"/>
        <v/>
      </c>
      <c r="BA16" s="146"/>
      <c r="BB16" s="146"/>
      <c r="BC16" s="146"/>
      <c r="BD16" s="146"/>
      <c r="BE16" s="146"/>
      <c r="BF16" s="146"/>
      <c r="BG16" s="146"/>
      <c r="BH16" s="144">
        <f>IFERROR(IF($A16&gt;=1,INDEX(COOK!$A$8:$BJ$32,MATCH($B16,COOK!$B$8:$B$32,0),MATCH(AV$3,COOK!$A$7:$BJ$7,0)),0),0)</f>
        <v>0</v>
      </c>
      <c r="BI16" s="145"/>
      <c r="BJ16" s="146"/>
      <c r="BK16" s="142"/>
      <c r="BL16" s="142"/>
      <c r="BM16" s="142"/>
      <c r="BN16" s="142"/>
      <c r="BO16" s="142" t="str">
        <f t="shared" si="2"/>
        <v/>
      </c>
      <c r="BP16" s="142"/>
      <c r="BQ16" s="142"/>
      <c r="BR16" s="142"/>
      <c r="BS16" s="142"/>
      <c r="BT16" s="142"/>
      <c r="BU16" s="142"/>
      <c r="BV16" s="142"/>
      <c r="BW16" s="140">
        <f>IFERROR(IF($A16&gt;=1,INDEX(COOK!$A$8:$BJ$32,MATCH($B16,COOK!$B$8:$B$32,0),MATCH(BK$3,COOK!$A$7:$BJ$7,0)),0),0)</f>
        <v>0</v>
      </c>
      <c r="BX16" s="141"/>
      <c r="BY16" s="142"/>
      <c r="BZ16" s="138"/>
      <c r="CA16" s="138"/>
      <c r="CB16" s="138"/>
      <c r="CC16" s="138"/>
      <c r="CD16" s="138" t="str">
        <f t="shared" si="3"/>
        <v/>
      </c>
      <c r="CE16" s="138"/>
      <c r="CF16" s="138"/>
      <c r="CG16" s="138"/>
      <c r="CH16" s="138"/>
      <c r="CI16" s="138"/>
      <c r="CJ16" s="138"/>
      <c r="CK16" s="138"/>
      <c r="CL16" s="136">
        <f>IFERROR(IF($A16&gt;=1,INDEX(COOK!$A$8:$BJ$32,MATCH($B16,COOK!$B$8:$B$32,0),MATCH(BZ$3,COOK!$A$7:$BJ$7,0)),0),0)</f>
        <v>0</v>
      </c>
      <c r="CM16" s="137"/>
      <c r="CN16" s="138"/>
      <c r="CO16" s="158"/>
      <c r="CP16" s="158"/>
      <c r="CQ16" s="158"/>
      <c r="CR16" s="158"/>
      <c r="CS16" s="158" t="str">
        <f t="shared" si="4"/>
        <v/>
      </c>
      <c r="CT16" s="158"/>
      <c r="CU16" s="158"/>
      <c r="CV16" s="158"/>
      <c r="CW16" s="158"/>
      <c r="CX16" s="158"/>
      <c r="CY16" s="158"/>
      <c r="CZ16" s="158"/>
      <c r="DA16" s="156">
        <f>IFERROR(IF($A16&gt;=1,INDEX(COOK!$A$8:$BJ$32,MATCH($B16,COOK!$B$8:$B$32,0),MATCH(CO$3,COOK!$A$7:$BJ$7,0)),0),0)</f>
        <v>0</v>
      </c>
      <c r="DB16" s="157"/>
      <c r="DC16" s="158"/>
      <c r="DD16" s="154"/>
      <c r="DE16" s="154"/>
      <c r="DF16" s="154"/>
      <c r="DG16" s="154"/>
      <c r="DH16" s="154" t="str">
        <f t="shared" si="5"/>
        <v/>
      </c>
      <c r="DI16" s="154"/>
      <c r="DJ16" s="154"/>
      <c r="DK16" s="154"/>
      <c r="DL16" s="154"/>
      <c r="DM16" s="154"/>
      <c r="DN16" s="154"/>
      <c r="DO16" s="154"/>
      <c r="DP16" s="152">
        <f>IFERROR(IF($A16&gt;=1,INDEX(COOK!$A$8:$BJ$32,MATCH($B16,COOK!$B$8:$B$32,0),MATCH(DD$3,COOK!$A$7:$BJ$7,0)),0),0)</f>
        <v>0</v>
      </c>
      <c r="DQ16" s="153"/>
      <c r="DR16" s="154"/>
      <c r="DS16" s="150"/>
      <c r="DT16" s="150"/>
      <c r="DU16" s="150"/>
      <c r="DV16" s="150"/>
      <c r="DW16" s="150" t="str">
        <f t="shared" si="6"/>
        <v/>
      </c>
      <c r="DX16" s="150"/>
      <c r="DY16" s="150"/>
      <c r="DZ16" s="150"/>
      <c r="EA16" s="150"/>
      <c r="EB16" s="150"/>
      <c r="EC16" s="150"/>
      <c r="ED16" s="150"/>
      <c r="EE16" s="148">
        <f>IFERROR(IF($A16&gt;=1,INDEX(COOK!$A$8:$BJ$32,MATCH($B16,COOK!$B$8:$B$32,0),MATCH(DS$3,COOK!$A$7:$BJ$7,0)),0),0)</f>
        <v>0</v>
      </c>
      <c r="EF16" s="149"/>
      <c r="EG16" s="150"/>
      <c r="EH16" s="146"/>
      <c r="EI16" s="146"/>
      <c r="EJ16" s="146"/>
      <c r="EK16" s="146"/>
      <c r="EL16" s="146" t="str">
        <f t="shared" si="7"/>
        <v/>
      </c>
      <c r="EM16" s="146"/>
      <c r="EN16" s="146"/>
      <c r="EO16" s="146"/>
      <c r="EP16" s="146"/>
      <c r="EQ16" s="146"/>
      <c r="ER16" s="146"/>
      <c r="ES16" s="146"/>
      <c r="ET16" s="144">
        <f>IFERROR(IF($A16&gt;=1,INDEX(COOK!$A$8:$BJ$32,MATCH($B16,COOK!$B$8:$B$32,0),MATCH(EH$3,COOK!$A$7:$BJ$7,0)),0),0)</f>
        <v>0</v>
      </c>
      <c r="EU16" s="145"/>
      <c r="EV16" s="146"/>
      <c r="EW16" s="142"/>
      <c r="EX16" s="142"/>
      <c r="EY16" s="142"/>
      <c r="EZ16" s="142"/>
      <c r="FA16" s="142" t="str">
        <f t="shared" si="8"/>
        <v/>
      </c>
      <c r="FB16" s="142"/>
      <c r="FC16" s="142"/>
      <c r="FD16" s="142"/>
      <c r="FE16" s="142"/>
      <c r="FF16" s="142"/>
      <c r="FG16" s="142"/>
      <c r="FH16" s="142"/>
      <c r="FI16" s="140">
        <f>IFERROR(IF($A16&gt;=1,INDEX(COOK!$A$8:$BJ$32,MATCH($B16,COOK!$B$8:$B$32,0),MATCH(EW$3,COOK!$A$7:$BJ$7,0)),0),0)</f>
        <v>0</v>
      </c>
      <c r="FJ16" s="141"/>
      <c r="FK16" s="142"/>
      <c r="FL16" s="138"/>
      <c r="FM16" s="138"/>
      <c r="FN16" s="138"/>
      <c r="FO16" s="138"/>
      <c r="FP16" s="138" t="str">
        <f t="shared" si="9"/>
        <v/>
      </c>
      <c r="FQ16" s="138"/>
      <c r="FR16" s="138"/>
      <c r="FS16" s="138"/>
      <c r="FT16" s="138"/>
      <c r="FU16" s="138"/>
      <c r="FV16" s="138"/>
      <c r="FW16" s="138"/>
      <c r="FX16" s="136">
        <f>IFERROR(IF($A16&gt;=1,INDEX(COOK!$A$8:$BJ$32,MATCH($B16,COOK!$B$8:$B$32,0),MATCH(FL$3,COOK!$A$7:$BJ$7,0)),0),0)</f>
        <v>0</v>
      </c>
      <c r="FY16" s="137"/>
      <c r="FZ16" s="138"/>
    </row>
    <row r="17" spans="1:182" ht="20.100000000000001" customHeight="1">
      <c r="A17" s="67">
        <f>PROFLE!A13</f>
        <v>0</v>
      </c>
      <c r="B17" s="68">
        <f>PROFLE!B13</f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6">
        <f>IFERROR(IF($A17&gt;=1,INDEX(COOK!$A$8:$BJ$32,MATCH($B17,COOK!$B$8:$B$32,0),MATCH(C$3,COOK!$A$7:$BJ$7,0)),0),0)</f>
        <v>0</v>
      </c>
      <c r="P17" s="157"/>
      <c r="Q17" s="158"/>
      <c r="R17" s="154"/>
      <c r="S17" s="154"/>
      <c r="T17" s="154"/>
      <c r="U17" s="154"/>
      <c r="V17" s="154" t="str">
        <f t="shared" ref="V17:V26" si="11">IF($A17&gt;=1,(IF(LEN(C17)&gt;=2,C17,"")),"")</f>
        <v/>
      </c>
      <c r="W17" s="154"/>
      <c r="X17" s="154"/>
      <c r="Y17" s="154"/>
      <c r="Z17" s="154"/>
      <c r="AA17" s="154"/>
      <c r="AB17" s="154"/>
      <c r="AC17" s="154"/>
      <c r="AD17" s="152">
        <f>IFERROR(IF($A17&gt;=1,INDEX(COOK!$A$8:$BJ$32,MATCH($B17,COOK!$B$8:$B$32,0),MATCH(R$3,COOK!$A$7:$BJ$7,0)),0),0)</f>
        <v>0</v>
      </c>
      <c r="AE17" s="153"/>
      <c r="AF17" s="154"/>
      <c r="AG17" s="150"/>
      <c r="AH17" s="150"/>
      <c r="AI17" s="150"/>
      <c r="AJ17" s="150"/>
      <c r="AK17" s="150" t="str">
        <f t="shared" si="0"/>
        <v/>
      </c>
      <c r="AL17" s="150"/>
      <c r="AM17" s="150"/>
      <c r="AN17" s="150"/>
      <c r="AO17" s="150"/>
      <c r="AP17" s="150"/>
      <c r="AQ17" s="150"/>
      <c r="AR17" s="150"/>
      <c r="AS17" s="148">
        <f>IFERROR(IF($A17&gt;=1,INDEX(COOK!$A$8:$BJ$32,MATCH($B17,COOK!$B$8:$B$32,0),MATCH(AG$3,COOK!$A$7:$BJ$7,0)),0),0)</f>
        <v>0</v>
      </c>
      <c r="AT17" s="149"/>
      <c r="AU17" s="150"/>
      <c r="AV17" s="146"/>
      <c r="AW17" s="146"/>
      <c r="AX17" s="146"/>
      <c r="AY17" s="146"/>
      <c r="AZ17" s="146" t="str">
        <f t="shared" si="1"/>
        <v/>
      </c>
      <c r="BA17" s="146"/>
      <c r="BB17" s="146"/>
      <c r="BC17" s="146"/>
      <c r="BD17" s="146"/>
      <c r="BE17" s="146"/>
      <c r="BF17" s="146"/>
      <c r="BG17" s="146"/>
      <c r="BH17" s="144">
        <f>IFERROR(IF($A17&gt;=1,INDEX(COOK!$A$8:$BJ$32,MATCH($B17,COOK!$B$8:$B$32,0),MATCH(AV$3,COOK!$A$7:$BJ$7,0)),0),0)</f>
        <v>0</v>
      </c>
      <c r="BI17" s="145"/>
      <c r="BJ17" s="146"/>
      <c r="BK17" s="142"/>
      <c r="BL17" s="142"/>
      <c r="BM17" s="142"/>
      <c r="BN17" s="142"/>
      <c r="BO17" s="142" t="str">
        <f t="shared" si="2"/>
        <v/>
      </c>
      <c r="BP17" s="142"/>
      <c r="BQ17" s="142"/>
      <c r="BR17" s="142"/>
      <c r="BS17" s="142"/>
      <c r="BT17" s="142"/>
      <c r="BU17" s="142"/>
      <c r="BV17" s="142"/>
      <c r="BW17" s="140">
        <f>IFERROR(IF($A17&gt;=1,INDEX(COOK!$A$8:$BJ$32,MATCH($B17,COOK!$B$8:$B$32,0),MATCH(BK$3,COOK!$A$7:$BJ$7,0)),0),0)</f>
        <v>0</v>
      </c>
      <c r="BX17" s="141"/>
      <c r="BY17" s="142"/>
      <c r="BZ17" s="138"/>
      <c r="CA17" s="138"/>
      <c r="CB17" s="138"/>
      <c r="CC17" s="138"/>
      <c r="CD17" s="138" t="str">
        <f t="shared" si="3"/>
        <v/>
      </c>
      <c r="CE17" s="138"/>
      <c r="CF17" s="138"/>
      <c r="CG17" s="138"/>
      <c r="CH17" s="138"/>
      <c r="CI17" s="138"/>
      <c r="CJ17" s="138"/>
      <c r="CK17" s="138"/>
      <c r="CL17" s="136">
        <f>IFERROR(IF($A17&gt;=1,INDEX(COOK!$A$8:$BJ$32,MATCH($B17,COOK!$B$8:$B$32,0),MATCH(BZ$3,COOK!$A$7:$BJ$7,0)),0),0)</f>
        <v>0</v>
      </c>
      <c r="CM17" s="137"/>
      <c r="CN17" s="138"/>
      <c r="CO17" s="158"/>
      <c r="CP17" s="158"/>
      <c r="CQ17" s="158"/>
      <c r="CR17" s="158"/>
      <c r="CS17" s="158" t="str">
        <f t="shared" si="4"/>
        <v/>
      </c>
      <c r="CT17" s="158"/>
      <c r="CU17" s="158"/>
      <c r="CV17" s="158"/>
      <c r="CW17" s="158"/>
      <c r="CX17" s="158"/>
      <c r="CY17" s="158"/>
      <c r="CZ17" s="158"/>
      <c r="DA17" s="156">
        <f>IFERROR(IF($A17&gt;=1,INDEX(COOK!$A$8:$BJ$32,MATCH($B17,COOK!$B$8:$B$32,0),MATCH(CO$3,COOK!$A$7:$BJ$7,0)),0),0)</f>
        <v>0</v>
      </c>
      <c r="DB17" s="157"/>
      <c r="DC17" s="158"/>
      <c r="DD17" s="154"/>
      <c r="DE17" s="154"/>
      <c r="DF17" s="154"/>
      <c r="DG17" s="154"/>
      <c r="DH17" s="154" t="str">
        <f t="shared" si="5"/>
        <v/>
      </c>
      <c r="DI17" s="154"/>
      <c r="DJ17" s="154"/>
      <c r="DK17" s="154"/>
      <c r="DL17" s="154"/>
      <c r="DM17" s="154"/>
      <c r="DN17" s="154"/>
      <c r="DO17" s="154"/>
      <c r="DP17" s="152">
        <f>IFERROR(IF($A17&gt;=1,INDEX(COOK!$A$8:$BJ$32,MATCH($B17,COOK!$B$8:$B$32,0),MATCH(DD$3,COOK!$A$7:$BJ$7,0)),0),0)</f>
        <v>0</v>
      </c>
      <c r="DQ17" s="153"/>
      <c r="DR17" s="154"/>
      <c r="DS17" s="150"/>
      <c r="DT17" s="150"/>
      <c r="DU17" s="150"/>
      <c r="DV17" s="150"/>
      <c r="DW17" s="150" t="str">
        <f t="shared" si="6"/>
        <v/>
      </c>
      <c r="DX17" s="150"/>
      <c r="DY17" s="150"/>
      <c r="DZ17" s="150"/>
      <c r="EA17" s="150"/>
      <c r="EB17" s="150"/>
      <c r="EC17" s="150"/>
      <c r="ED17" s="150"/>
      <c r="EE17" s="148">
        <f>IFERROR(IF($A17&gt;=1,INDEX(COOK!$A$8:$BJ$32,MATCH($B17,COOK!$B$8:$B$32,0),MATCH(DS$3,COOK!$A$7:$BJ$7,0)),0),0)</f>
        <v>0</v>
      </c>
      <c r="EF17" s="149"/>
      <c r="EG17" s="150"/>
      <c r="EH17" s="146"/>
      <c r="EI17" s="146"/>
      <c r="EJ17" s="146"/>
      <c r="EK17" s="146"/>
      <c r="EL17" s="146" t="str">
        <f t="shared" si="7"/>
        <v/>
      </c>
      <c r="EM17" s="146"/>
      <c r="EN17" s="146"/>
      <c r="EO17" s="146"/>
      <c r="EP17" s="146"/>
      <c r="EQ17" s="146"/>
      <c r="ER17" s="146"/>
      <c r="ES17" s="146"/>
      <c r="ET17" s="144">
        <f>IFERROR(IF($A17&gt;=1,INDEX(COOK!$A$8:$BJ$32,MATCH($B17,COOK!$B$8:$B$32,0),MATCH(EH$3,COOK!$A$7:$BJ$7,0)),0),0)</f>
        <v>0</v>
      </c>
      <c r="EU17" s="145"/>
      <c r="EV17" s="146"/>
      <c r="EW17" s="142"/>
      <c r="EX17" s="142"/>
      <c r="EY17" s="142"/>
      <c r="EZ17" s="142"/>
      <c r="FA17" s="142" t="str">
        <f t="shared" si="8"/>
        <v/>
      </c>
      <c r="FB17" s="142"/>
      <c r="FC17" s="142"/>
      <c r="FD17" s="142"/>
      <c r="FE17" s="142"/>
      <c r="FF17" s="142"/>
      <c r="FG17" s="142"/>
      <c r="FH17" s="142"/>
      <c r="FI17" s="140">
        <f>IFERROR(IF($A17&gt;=1,INDEX(COOK!$A$8:$BJ$32,MATCH($B17,COOK!$B$8:$B$32,0),MATCH(EW$3,COOK!$A$7:$BJ$7,0)),0),0)</f>
        <v>0</v>
      </c>
      <c r="FJ17" s="141"/>
      <c r="FK17" s="142"/>
      <c r="FL17" s="138"/>
      <c r="FM17" s="138"/>
      <c r="FN17" s="138"/>
      <c r="FO17" s="138"/>
      <c r="FP17" s="138" t="str">
        <f t="shared" si="9"/>
        <v/>
      </c>
      <c r="FQ17" s="138"/>
      <c r="FR17" s="138"/>
      <c r="FS17" s="138"/>
      <c r="FT17" s="138"/>
      <c r="FU17" s="138"/>
      <c r="FV17" s="138"/>
      <c r="FW17" s="138"/>
      <c r="FX17" s="136">
        <f>IFERROR(IF($A17&gt;=1,INDEX(COOK!$A$8:$BJ$32,MATCH($B17,COOK!$B$8:$B$32,0),MATCH(FL$3,COOK!$A$7:$BJ$7,0)),0),0)</f>
        <v>0</v>
      </c>
      <c r="FY17" s="137"/>
      <c r="FZ17" s="138"/>
    </row>
    <row r="18" spans="1:182" ht="20.100000000000001" customHeight="1">
      <c r="A18" s="67">
        <f>PROFLE!A14</f>
        <v>0</v>
      </c>
      <c r="B18" s="68">
        <f>PROFLE!B14</f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6">
        <f>IFERROR(IF($A18&gt;=1,INDEX(COOK!$A$8:$BJ$32,MATCH($B18,COOK!$B$8:$B$32,0),MATCH(C$3,COOK!$A$7:$BJ$7,0)),0),0)</f>
        <v>0</v>
      </c>
      <c r="P18" s="157"/>
      <c r="Q18" s="158"/>
      <c r="R18" s="154"/>
      <c r="S18" s="154"/>
      <c r="T18" s="154"/>
      <c r="U18" s="154"/>
      <c r="V18" s="154" t="str">
        <f t="shared" si="11"/>
        <v/>
      </c>
      <c r="W18" s="154"/>
      <c r="X18" s="154"/>
      <c r="Y18" s="154"/>
      <c r="Z18" s="154"/>
      <c r="AA18" s="154"/>
      <c r="AB18" s="154"/>
      <c r="AC18" s="154"/>
      <c r="AD18" s="152">
        <f>IFERROR(IF($A18&gt;=1,INDEX(COOK!$A$8:$BJ$32,MATCH($B18,COOK!$B$8:$B$32,0),MATCH(R$3,COOK!$A$7:$BJ$7,0)),0),0)</f>
        <v>0</v>
      </c>
      <c r="AE18" s="153"/>
      <c r="AF18" s="154"/>
      <c r="AG18" s="150"/>
      <c r="AH18" s="150"/>
      <c r="AI18" s="150"/>
      <c r="AJ18" s="150"/>
      <c r="AK18" s="150" t="str">
        <f t="shared" si="0"/>
        <v/>
      </c>
      <c r="AL18" s="150"/>
      <c r="AM18" s="150"/>
      <c r="AN18" s="150"/>
      <c r="AO18" s="150"/>
      <c r="AP18" s="150"/>
      <c r="AQ18" s="150"/>
      <c r="AR18" s="150"/>
      <c r="AS18" s="148">
        <f>IFERROR(IF($A18&gt;=1,INDEX(COOK!$A$8:$BJ$32,MATCH($B18,COOK!$B$8:$B$32,0),MATCH(AG$3,COOK!$A$7:$BJ$7,0)),0),0)</f>
        <v>0</v>
      </c>
      <c r="AT18" s="149"/>
      <c r="AU18" s="150"/>
      <c r="AV18" s="146"/>
      <c r="AW18" s="146"/>
      <c r="AX18" s="146"/>
      <c r="AY18" s="146"/>
      <c r="AZ18" s="146" t="str">
        <f t="shared" si="1"/>
        <v/>
      </c>
      <c r="BA18" s="146"/>
      <c r="BB18" s="146"/>
      <c r="BC18" s="146"/>
      <c r="BD18" s="146"/>
      <c r="BE18" s="146"/>
      <c r="BF18" s="146"/>
      <c r="BG18" s="146"/>
      <c r="BH18" s="144">
        <f>IFERROR(IF($A18&gt;=1,INDEX(COOK!$A$8:$BJ$32,MATCH($B18,COOK!$B$8:$B$32,0),MATCH(AV$3,COOK!$A$7:$BJ$7,0)),0),0)</f>
        <v>0</v>
      </c>
      <c r="BI18" s="145"/>
      <c r="BJ18" s="146"/>
      <c r="BK18" s="142"/>
      <c r="BL18" s="142"/>
      <c r="BM18" s="142"/>
      <c r="BN18" s="142"/>
      <c r="BO18" s="142" t="str">
        <f t="shared" si="2"/>
        <v/>
      </c>
      <c r="BP18" s="142"/>
      <c r="BQ18" s="142"/>
      <c r="BR18" s="142"/>
      <c r="BS18" s="142"/>
      <c r="BT18" s="142"/>
      <c r="BU18" s="142"/>
      <c r="BV18" s="142"/>
      <c r="BW18" s="140">
        <f>IFERROR(IF($A18&gt;=1,INDEX(COOK!$A$8:$BJ$32,MATCH($B18,COOK!$B$8:$B$32,0),MATCH(BK$3,COOK!$A$7:$BJ$7,0)),0),0)</f>
        <v>0</v>
      </c>
      <c r="BX18" s="141"/>
      <c r="BY18" s="142"/>
      <c r="BZ18" s="138"/>
      <c r="CA18" s="138"/>
      <c r="CB18" s="138"/>
      <c r="CC18" s="138"/>
      <c r="CD18" s="138" t="str">
        <f t="shared" si="3"/>
        <v/>
      </c>
      <c r="CE18" s="138"/>
      <c r="CF18" s="138"/>
      <c r="CG18" s="138"/>
      <c r="CH18" s="138"/>
      <c r="CI18" s="138"/>
      <c r="CJ18" s="138"/>
      <c r="CK18" s="138"/>
      <c r="CL18" s="136">
        <f>IFERROR(IF($A18&gt;=1,INDEX(COOK!$A$8:$BJ$32,MATCH($B18,COOK!$B$8:$B$32,0),MATCH(BZ$3,COOK!$A$7:$BJ$7,0)),0),0)</f>
        <v>0</v>
      </c>
      <c r="CM18" s="137"/>
      <c r="CN18" s="138"/>
      <c r="CO18" s="158"/>
      <c r="CP18" s="158"/>
      <c r="CQ18" s="158"/>
      <c r="CR18" s="158"/>
      <c r="CS18" s="158" t="str">
        <f t="shared" si="4"/>
        <v/>
      </c>
      <c r="CT18" s="158"/>
      <c r="CU18" s="158"/>
      <c r="CV18" s="158"/>
      <c r="CW18" s="158"/>
      <c r="CX18" s="158"/>
      <c r="CY18" s="158"/>
      <c r="CZ18" s="158"/>
      <c r="DA18" s="156">
        <f>IFERROR(IF($A18&gt;=1,INDEX(COOK!$A$8:$BJ$32,MATCH($B18,COOK!$B$8:$B$32,0),MATCH(CO$3,COOK!$A$7:$BJ$7,0)),0),0)</f>
        <v>0</v>
      </c>
      <c r="DB18" s="157"/>
      <c r="DC18" s="158"/>
      <c r="DD18" s="154"/>
      <c r="DE18" s="154"/>
      <c r="DF18" s="154"/>
      <c r="DG18" s="154"/>
      <c r="DH18" s="154" t="str">
        <f t="shared" si="5"/>
        <v/>
      </c>
      <c r="DI18" s="154"/>
      <c r="DJ18" s="154"/>
      <c r="DK18" s="154"/>
      <c r="DL18" s="154"/>
      <c r="DM18" s="154"/>
      <c r="DN18" s="154"/>
      <c r="DO18" s="154"/>
      <c r="DP18" s="152">
        <f>IFERROR(IF($A18&gt;=1,INDEX(COOK!$A$8:$BJ$32,MATCH($B18,COOK!$B$8:$B$32,0),MATCH(DD$3,COOK!$A$7:$BJ$7,0)),0),0)</f>
        <v>0</v>
      </c>
      <c r="DQ18" s="153"/>
      <c r="DR18" s="154"/>
      <c r="DS18" s="150"/>
      <c r="DT18" s="150"/>
      <c r="DU18" s="150"/>
      <c r="DV18" s="150"/>
      <c r="DW18" s="150" t="str">
        <f t="shared" si="6"/>
        <v/>
      </c>
      <c r="DX18" s="150"/>
      <c r="DY18" s="150"/>
      <c r="DZ18" s="150"/>
      <c r="EA18" s="150"/>
      <c r="EB18" s="150"/>
      <c r="EC18" s="150"/>
      <c r="ED18" s="150"/>
      <c r="EE18" s="148">
        <f>IFERROR(IF($A18&gt;=1,INDEX(COOK!$A$8:$BJ$32,MATCH($B18,COOK!$B$8:$B$32,0),MATCH(DS$3,COOK!$A$7:$BJ$7,0)),0),0)</f>
        <v>0</v>
      </c>
      <c r="EF18" s="149"/>
      <c r="EG18" s="150"/>
      <c r="EH18" s="146"/>
      <c r="EI18" s="146"/>
      <c r="EJ18" s="146"/>
      <c r="EK18" s="146"/>
      <c r="EL18" s="146" t="str">
        <f t="shared" si="7"/>
        <v/>
      </c>
      <c r="EM18" s="146"/>
      <c r="EN18" s="146"/>
      <c r="EO18" s="146"/>
      <c r="EP18" s="146"/>
      <c r="EQ18" s="146"/>
      <c r="ER18" s="146"/>
      <c r="ES18" s="146"/>
      <c r="ET18" s="144">
        <f>IFERROR(IF($A18&gt;=1,INDEX(COOK!$A$8:$BJ$32,MATCH($B18,COOK!$B$8:$B$32,0),MATCH(EH$3,COOK!$A$7:$BJ$7,0)),0),0)</f>
        <v>0</v>
      </c>
      <c r="EU18" s="145"/>
      <c r="EV18" s="146"/>
      <c r="EW18" s="142"/>
      <c r="EX18" s="142"/>
      <c r="EY18" s="142"/>
      <c r="EZ18" s="142"/>
      <c r="FA18" s="142" t="str">
        <f t="shared" si="8"/>
        <v/>
      </c>
      <c r="FB18" s="142"/>
      <c r="FC18" s="142"/>
      <c r="FD18" s="142"/>
      <c r="FE18" s="142"/>
      <c r="FF18" s="142"/>
      <c r="FG18" s="142"/>
      <c r="FH18" s="142"/>
      <c r="FI18" s="140">
        <f>IFERROR(IF($A18&gt;=1,INDEX(COOK!$A$8:$BJ$32,MATCH($B18,COOK!$B$8:$B$32,0),MATCH(EW$3,COOK!$A$7:$BJ$7,0)),0),0)</f>
        <v>0</v>
      </c>
      <c r="FJ18" s="141"/>
      <c r="FK18" s="142"/>
      <c r="FL18" s="138"/>
      <c r="FM18" s="138"/>
      <c r="FN18" s="138"/>
      <c r="FO18" s="138"/>
      <c r="FP18" s="138" t="str">
        <f t="shared" si="9"/>
        <v/>
      </c>
      <c r="FQ18" s="138"/>
      <c r="FR18" s="138"/>
      <c r="FS18" s="138"/>
      <c r="FT18" s="138"/>
      <c r="FU18" s="138"/>
      <c r="FV18" s="138"/>
      <c r="FW18" s="138"/>
      <c r="FX18" s="136">
        <f>IFERROR(IF($A18&gt;=1,INDEX(COOK!$A$8:$BJ$32,MATCH($B18,COOK!$B$8:$B$32,0),MATCH(FL$3,COOK!$A$7:$BJ$7,0)),0),0)</f>
        <v>0</v>
      </c>
      <c r="FY18" s="137"/>
      <c r="FZ18" s="138"/>
    </row>
    <row r="19" spans="1:182" ht="20.100000000000001" customHeight="1">
      <c r="A19" s="67">
        <f>PROFLE!A15</f>
        <v>0</v>
      </c>
      <c r="B19" s="68">
        <f>PROFLE!B15</f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6">
        <f>IFERROR(IF($A19&gt;=1,INDEX(COOK!$A$8:$BJ$32,MATCH($B19,COOK!$B$8:$B$32,0),MATCH(C$3,COOK!$A$7:$BJ$7,0)),0),0)</f>
        <v>0</v>
      </c>
      <c r="P19" s="157"/>
      <c r="Q19" s="158"/>
      <c r="R19" s="154"/>
      <c r="S19" s="154"/>
      <c r="T19" s="154"/>
      <c r="U19" s="154"/>
      <c r="V19" s="154" t="str">
        <f t="shared" si="11"/>
        <v/>
      </c>
      <c r="W19" s="154"/>
      <c r="X19" s="154"/>
      <c r="Y19" s="154"/>
      <c r="Z19" s="154"/>
      <c r="AA19" s="154"/>
      <c r="AB19" s="154"/>
      <c r="AC19" s="154"/>
      <c r="AD19" s="152">
        <f>IFERROR(IF($A19&gt;=1,INDEX(COOK!$A$8:$BJ$32,MATCH($B19,COOK!$B$8:$B$32,0),MATCH(R$3,COOK!$A$7:$BJ$7,0)),0),0)</f>
        <v>0</v>
      </c>
      <c r="AE19" s="153"/>
      <c r="AF19" s="154"/>
      <c r="AG19" s="150"/>
      <c r="AH19" s="150"/>
      <c r="AI19" s="150"/>
      <c r="AJ19" s="150"/>
      <c r="AK19" s="150" t="str">
        <f t="shared" si="0"/>
        <v/>
      </c>
      <c r="AL19" s="150"/>
      <c r="AM19" s="150"/>
      <c r="AN19" s="150"/>
      <c r="AO19" s="150"/>
      <c r="AP19" s="150"/>
      <c r="AQ19" s="150"/>
      <c r="AR19" s="150"/>
      <c r="AS19" s="148">
        <f>IFERROR(IF($A19&gt;=1,INDEX(COOK!$A$8:$BJ$32,MATCH($B19,COOK!$B$8:$B$32,0),MATCH(AG$3,COOK!$A$7:$BJ$7,0)),0),0)</f>
        <v>0</v>
      </c>
      <c r="AT19" s="149"/>
      <c r="AU19" s="150"/>
      <c r="AV19" s="146"/>
      <c r="AW19" s="146"/>
      <c r="AX19" s="146"/>
      <c r="AY19" s="146"/>
      <c r="AZ19" s="146" t="str">
        <f t="shared" si="1"/>
        <v/>
      </c>
      <c r="BA19" s="146"/>
      <c r="BB19" s="146"/>
      <c r="BC19" s="146"/>
      <c r="BD19" s="146"/>
      <c r="BE19" s="146"/>
      <c r="BF19" s="146"/>
      <c r="BG19" s="146"/>
      <c r="BH19" s="144">
        <f>IFERROR(IF($A19&gt;=1,INDEX(COOK!$A$8:$BJ$32,MATCH($B19,COOK!$B$8:$B$32,0),MATCH(AV$3,COOK!$A$7:$BJ$7,0)),0),0)</f>
        <v>0</v>
      </c>
      <c r="BI19" s="145"/>
      <c r="BJ19" s="146"/>
      <c r="BK19" s="142"/>
      <c r="BL19" s="142"/>
      <c r="BM19" s="142"/>
      <c r="BN19" s="142"/>
      <c r="BO19" s="142" t="str">
        <f t="shared" si="2"/>
        <v/>
      </c>
      <c r="BP19" s="142"/>
      <c r="BQ19" s="142"/>
      <c r="BR19" s="142"/>
      <c r="BS19" s="142"/>
      <c r="BT19" s="142"/>
      <c r="BU19" s="142"/>
      <c r="BV19" s="142"/>
      <c r="BW19" s="140">
        <f>IFERROR(IF($A19&gt;=1,INDEX(COOK!$A$8:$BJ$32,MATCH($B19,COOK!$B$8:$B$32,0),MATCH(BK$3,COOK!$A$7:$BJ$7,0)),0),0)</f>
        <v>0</v>
      </c>
      <c r="BX19" s="141"/>
      <c r="BY19" s="142"/>
      <c r="BZ19" s="138"/>
      <c r="CA19" s="138"/>
      <c r="CB19" s="138"/>
      <c r="CC19" s="138"/>
      <c r="CD19" s="138" t="str">
        <f t="shared" si="3"/>
        <v/>
      </c>
      <c r="CE19" s="138"/>
      <c r="CF19" s="138"/>
      <c r="CG19" s="138"/>
      <c r="CH19" s="138"/>
      <c r="CI19" s="138"/>
      <c r="CJ19" s="138"/>
      <c r="CK19" s="138"/>
      <c r="CL19" s="136">
        <f>IFERROR(IF($A19&gt;=1,INDEX(COOK!$A$8:$BJ$32,MATCH($B19,COOK!$B$8:$B$32,0),MATCH(BZ$3,COOK!$A$7:$BJ$7,0)),0),0)</f>
        <v>0</v>
      </c>
      <c r="CM19" s="137"/>
      <c r="CN19" s="138"/>
      <c r="CO19" s="158"/>
      <c r="CP19" s="158"/>
      <c r="CQ19" s="158"/>
      <c r="CR19" s="158"/>
      <c r="CS19" s="158" t="str">
        <f t="shared" si="4"/>
        <v/>
      </c>
      <c r="CT19" s="158"/>
      <c r="CU19" s="158"/>
      <c r="CV19" s="158"/>
      <c r="CW19" s="158"/>
      <c r="CX19" s="158"/>
      <c r="CY19" s="158"/>
      <c r="CZ19" s="158"/>
      <c r="DA19" s="156">
        <f>IFERROR(IF($A19&gt;=1,INDEX(COOK!$A$8:$BJ$32,MATCH($B19,COOK!$B$8:$B$32,0),MATCH(CO$3,COOK!$A$7:$BJ$7,0)),0),0)</f>
        <v>0</v>
      </c>
      <c r="DB19" s="157"/>
      <c r="DC19" s="158"/>
      <c r="DD19" s="154"/>
      <c r="DE19" s="154"/>
      <c r="DF19" s="154"/>
      <c r="DG19" s="154"/>
      <c r="DH19" s="154" t="str">
        <f t="shared" si="5"/>
        <v/>
      </c>
      <c r="DI19" s="154"/>
      <c r="DJ19" s="154"/>
      <c r="DK19" s="154"/>
      <c r="DL19" s="154"/>
      <c r="DM19" s="154"/>
      <c r="DN19" s="154"/>
      <c r="DO19" s="154"/>
      <c r="DP19" s="152">
        <f>IFERROR(IF($A19&gt;=1,INDEX(COOK!$A$8:$BJ$32,MATCH($B19,COOK!$B$8:$B$32,0),MATCH(DD$3,COOK!$A$7:$BJ$7,0)),0),0)</f>
        <v>0</v>
      </c>
      <c r="DQ19" s="153"/>
      <c r="DR19" s="154"/>
      <c r="DS19" s="150"/>
      <c r="DT19" s="150"/>
      <c r="DU19" s="150"/>
      <c r="DV19" s="150"/>
      <c r="DW19" s="150" t="str">
        <f t="shared" si="6"/>
        <v/>
      </c>
      <c r="DX19" s="150"/>
      <c r="DY19" s="150"/>
      <c r="DZ19" s="150"/>
      <c r="EA19" s="150"/>
      <c r="EB19" s="150"/>
      <c r="EC19" s="150"/>
      <c r="ED19" s="150"/>
      <c r="EE19" s="148">
        <f>IFERROR(IF($A19&gt;=1,INDEX(COOK!$A$8:$BJ$32,MATCH($B19,COOK!$B$8:$B$32,0),MATCH(DS$3,COOK!$A$7:$BJ$7,0)),0),0)</f>
        <v>0</v>
      </c>
      <c r="EF19" s="149"/>
      <c r="EG19" s="150"/>
      <c r="EH19" s="146"/>
      <c r="EI19" s="146"/>
      <c r="EJ19" s="146"/>
      <c r="EK19" s="146"/>
      <c r="EL19" s="146" t="str">
        <f t="shared" si="7"/>
        <v/>
      </c>
      <c r="EM19" s="146"/>
      <c r="EN19" s="146"/>
      <c r="EO19" s="146"/>
      <c r="EP19" s="146"/>
      <c r="EQ19" s="146"/>
      <c r="ER19" s="146"/>
      <c r="ES19" s="146"/>
      <c r="ET19" s="144">
        <f>IFERROR(IF($A19&gt;=1,INDEX(COOK!$A$8:$BJ$32,MATCH($B19,COOK!$B$8:$B$32,0),MATCH(EH$3,COOK!$A$7:$BJ$7,0)),0),0)</f>
        <v>0</v>
      </c>
      <c r="EU19" s="145"/>
      <c r="EV19" s="146"/>
      <c r="EW19" s="142"/>
      <c r="EX19" s="142"/>
      <c r="EY19" s="142"/>
      <c r="EZ19" s="142"/>
      <c r="FA19" s="142" t="str">
        <f t="shared" si="8"/>
        <v/>
      </c>
      <c r="FB19" s="142"/>
      <c r="FC19" s="142"/>
      <c r="FD19" s="142"/>
      <c r="FE19" s="142"/>
      <c r="FF19" s="142"/>
      <c r="FG19" s="142"/>
      <c r="FH19" s="142"/>
      <c r="FI19" s="140">
        <f>IFERROR(IF($A19&gt;=1,INDEX(COOK!$A$8:$BJ$32,MATCH($B19,COOK!$B$8:$B$32,0),MATCH(EW$3,COOK!$A$7:$BJ$7,0)),0),0)</f>
        <v>0</v>
      </c>
      <c r="FJ19" s="141"/>
      <c r="FK19" s="142"/>
      <c r="FL19" s="138"/>
      <c r="FM19" s="138"/>
      <c r="FN19" s="138"/>
      <c r="FO19" s="138"/>
      <c r="FP19" s="138" t="str">
        <f t="shared" si="9"/>
        <v/>
      </c>
      <c r="FQ19" s="138"/>
      <c r="FR19" s="138"/>
      <c r="FS19" s="138"/>
      <c r="FT19" s="138"/>
      <c r="FU19" s="138"/>
      <c r="FV19" s="138"/>
      <c r="FW19" s="138"/>
      <c r="FX19" s="136">
        <f>IFERROR(IF($A19&gt;=1,INDEX(COOK!$A$8:$BJ$32,MATCH($B19,COOK!$B$8:$B$32,0),MATCH(FL$3,COOK!$A$7:$BJ$7,0)),0),0)</f>
        <v>0</v>
      </c>
      <c r="FY19" s="137"/>
      <c r="FZ19" s="138"/>
    </row>
    <row r="20" spans="1:182" ht="20.100000000000001" customHeight="1">
      <c r="A20" s="67">
        <f>PROFLE!A16</f>
        <v>0</v>
      </c>
      <c r="B20" s="68">
        <f>PROFLE!B16</f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6">
        <f>IFERROR(IF($A20&gt;=1,INDEX(COOK!$A$8:$BJ$32,MATCH($B20,COOK!$B$8:$B$32,0),MATCH(C$3,COOK!$A$7:$BJ$7,0)),0),0)</f>
        <v>0</v>
      </c>
      <c r="P20" s="157"/>
      <c r="Q20" s="158"/>
      <c r="R20" s="154"/>
      <c r="S20" s="154"/>
      <c r="T20" s="154"/>
      <c r="U20" s="154"/>
      <c r="V20" s="154" t="str">
        <f t="shared" si="11"/>
        <v/>
      </c>
      <c r="W20" s="154"/>
      <c r="X20" s="154"/>
      <c r="Y20" s="154"/>
      <c r="Z20" s="154"/>
      <c r="AA20" s="154"/>
      <c r="AB20" s="154"/>
      <c r="AC20" s="154"/>
      <c r="AD20" s="152">
        <f>IFERROR(IF($A20&gt;=1,INDEX(COOK!$A$8:$BJ$32,MATCH($B20,COOK!$B$8:$B$32,0),MATCH(R$3,COOK!$A$7:$BJ$7,0)),0),0)</f>
        <v>0</v>
      </c>
      <c r="AE20" s="153"/>
      <c r="AF20" s="154"/>
      <c r="AG20" s="150"/>
      <c r="AH20" s="150"/>
      <c r="AI20" s="150"/>
      <c r="AJ20" s="150"/>
      <c r="AK20" s="150" t="str">
        <f t="shared" si="0"/>
        <v/>
      </c>
      <c r="AL20" s="150"/>
      <c r="AM20" s="150"/>
      <c r="AN20" s="150"/>
      <c r="AO20" s="150"/>
      <c r="AP20" s="150"/>
      <c r="AQ20" s="150"/>
      <c r="AR20" s="150"/>
      <c r="AS20" s="148">
        <f>IFERROR(IF($A20&gt;=1,INDEX(COOK!$A$8:$BJ$32,MATCH($B20,COOK!$B$8:$B$32,0),MATCH(AG$3,COOK!$A$7:$BJ$7,0)),0),0)</f>
        <v>0</v>
      </c>
      <c r="AT20" s="149"/>
      <c r="AU20" s="150"/>
      <c r="AV20" s="146"/>
      <c r="AW20" s="146"/>
      <c r="AX20" s="146"/>
      <c r="AY20" s="146"/>
      <c r="AZ20" s="146" t="str">
        <f t="shared" si="1"/>
        <v/>
      </c>
      <c r="BA20" s="146"/>
      <c r="BB20" s="146"/>
      <c r="BC20" s="146"/>
      <c r="BD20" s="146"/>
      <c r="BE20" s="146"/>
      <c r="BF20" s="146"/>
      <c r="BG20" s="146"/>
      <c r="BH20" s="144">
        <f>IFERROR(IF($A20&gt;=1,INDEX(COOK!$A$8:$BJ$32,MATCH($B20,COOK!$B$8:$B$32,0),MATCH(AV$3,COOK!$A$7:$BJ$7,0)),0),0)</f>
        <v>0</v>
      </c>
      <c r="BI20" s="145"/>
      <c r="BJ20" s="146"/>
      <c r="BK20" s="142"/>
      <c r="BL20" s="142"/>
      <c r="BM20" s="142"/>
      <c r="BN20" s="142"/>
      <c r="BO20" s="142" t="str">
        <f t="shared" si="2"/>
        <v/>
      </c>
      <c r="BP20" s="142"/>
      <c r="BQ20" s="142"/>
      <c r="BR20" s="142"/>
      <c r="BS20" s="142"/>
      <c r="BT20" s="142"/>
      <c r="BU20" s="142"/>
      <c r="BV20" s="142"/>
      <c r="BW20" s="140">
        <f>IFERROR(IF($A20&gt;=1,INDEX(COOK!$A$8:$BJ$32,MATCH($B20,COOK!$B$8:$B$32,0),MATCH(BK$3,COOK!$A$7:$BJ$7,0)),0),0)</f>
        <v>0</v>
      </c>
      <c r="BX20" s="141"/>
      <c r="BY20" s="142"/>
      <c r="BZ20" s="138"/>
      <c r="CA20" s="138"/>
      <c r="CB20" s="138"/>
      <c r="CC20" s="138"/>
      <c r="CD20" s="138" t="str">
        <f t="shared" si="3"/>
        <v/>
      </c>
      <c r="CE20" s="138"/>
      <c r="CF20" s="138"/>
      <c r="CG20" s="138"/>
      <c r="CH20" s="138"/>
      <c r="CI20" s="138"/>
      <c r="CJ20" s="138"/>
      <c r="CK20" s="138"/>
      <c r="CL20" s="136">
        <f>IFERROR(IF($A20&gt;=1,INDEX(COOK!$A$8:$BJ$32,MATCH($B20,COOK!$B$8:$B$32,0),MATCH(BZ$3,COOK!$A$7:$BJ$7,0)),0),0)</f>
        <v>0</v>
      </c>
      <c r="CM20" s="137"/>
      <c r="CN20" s="138"/>
      <c r="CO20" s="158"/>
      <c r="CP20" s="158"/>
      <c r="CQ20" s="158"/>
      <c r="CR20" s="158"/>
      <c r="CS20" s="158" t="str">
        <f t="shared" si="4"/>
        <v/>
      </c>
      <c r="CT20" s="158"/>
      <c r="CU20" s="158"/>
      <c r="CV20" s="158"/>
      <c r="CW20" s="158"/>
      <c r="CX20" s="158"/>
      <c r="CY20" s="158"/>
      <c r="CZ20" s="158"/>
      <c r="DA20" s="156">
        <f>IFERROR(IF($A20&gt;=1,INDEX(COOK!$A$8:$BJ$32,MATCH($B20,COOK!$B$8:$B$32,0),MATCH(CO$3,COOK!$A$7:$BJ$7,0)),0),0)</f>
        <v>0</v>
      </c>
      <c r="DB20" s="157"/>
      <c r="DC20" s="158"/>
      <c r="DD20" s="154"/>
      <c r="DE20" s="154"/>
      <c r="DF20" s="154"/>
      <c r="DG20" s="154"/>
      <c r="DH20" s="154" t="str">
        <f t="shared" si="5"/>
        <v/>
      </c>
      <c r="DI20" s="154"/>
      <c r="DJ20" s="154"/>
      <c r="DK20" s="154"/>
      <c r="DL20" s="154"/>
      <c r="DM20" s="154"/>
      <c r="DN20" s="154"/>
      <c r="DO20" s="154"/>
      <c r="DP20" s="152">
        <f>IFERROR(IF($A20&gt;=1,INDEX(COOK!$A$8:$BJ$32,MATCH($B20,COOK!$B$8:$B$32,0),MATCH(DD$3,COOK!$A$7:$BJ$7,0)),0),0)</f>
        <v>0</v>
      </c>
      <c r="DQ20" s="153"/>
      <c r="DR20" s="154"/>
      <c r="DS20" s="150"/>
      <c r="DT20" s="150"/>
      <c r="DU20" s="150"/>
      <c r="DV20" s="150"/>
      <c r="DW20" s="150" t="str">
        <f t="shared" si="6"/>
        <v/>
      </c>
      <c r="DX20" s="150"/>
      <c r="DY20" s="150"/>
      <c r="DZ20" s="150"/>
      <c r="EA20" s="150"/>
      <c r="EB20" s="150"/>
      <c r="EC20" s="150"/>
      <c r="ED20" s="150"/>
      <c r="EE20" s="148">
        <f>IFERROR(IF($A20&gt;=1,INDEX(COOK!$A$8:$BJ$32,MATCH($B20,COOK!$B$8:$B$32,0),MATCH(DS$3,COOK!$A$7:$BJ$7,0)),0),0)</f>
        <v>0</v>
      </c>
      <c r="EF20" s="149"/>
      <c r="EG20" s="150"/>
      <c r="EH20" s="146"/>
      <c r="EI20" s="146"/>
      <c r="EJ20" s="146"/>
      <c r="EK20" s="146"/>
      <c r="EL20" s="146" t="str">
        <f t="shared" si="7"/>
        <v/>
      </c>
      <c r="EM20" s="146"/>
      <c r="EN20" s="146"/>
      <c r="EO20" s="146"/>
      <c r="EP20" s="146"/>
      <c r="EQ20" s="146"/>
      <c r="ER20" s="146"/>
      <c r="ES20" s="146"/>
      <c r="ET20" s="144">
        <f>IFERROR(IF($A20&gt;=1,INDEX(COOK!$A$8:$BJ$32,MATCH($B20,COOK!$B$8:$B$32,0),MATCH(EH$3,COOK!$A$7:$BJ$7,0)),0),0)</f>
        <v>0</v>
      </c>
      <c r="EU20" s="145"/>
      <c r="EV20" s="146"/>
      <c r="EW20" s="142"/>
      <c r="EX20" s="142"/>
      <c r="EY20" s="142"/>
      <c r="EZ20" s="142"/>
      <c r="FA20" s="142" t="str">
        <f t="shared" si="8"/>
        <v/>
      </c>
      <c r="FB20" s="142"/>
      <c r="FC20" s="142"/>
      <c r="FD20" s="142"/>
      <c r="FE20" s="142"/>
      <c r="FF20" s="142"/>
      <c r="FG20" s="142"/>
      <c r="FH20" s="142"/>
      <c r="FI20" s="140">
        <f>IFERROR(IF($A20&gt;=1,INDEX(COOK!$A$8:$BJ$32,MATCH($B20,COOK!$B$8:$B$32,0),MATCH(EW$3,COOK!$A$7:$BJ$7,0)),0),0)</f>
        <v>0</v>
      </c>
      <c r="FJ20" s="141"/>
      <c r="FK20" s="142"/>
      <c r="FL20" s="138"/>
      <c r="FM20" s="138"/>
      <c r="FN20" s="138"/>
      <c r="FO20" s="138"/>
      <c r="FP20" s="138" t="str">
        <f t="shared" si="9"/>
        <v/>
      </c>
      <c r="FQ20" s="138"/>
      <c r="FR20" s="138"/>
      <c r="FS20" s="138"/>
      <c r="FT20" s="138"/>
      <c r="FU20" s="138"/>
      <c r="FV20" s="138"/>
      <c r="FW20" s="138"/>
      <c r="FX20" s="136">
        <f>IFERROR(IF($A20&gt;=1,INDEX(COOK!$A$8:$BJ$32,MATCH($B20,COOK!$B$8:$B$32,0),MATCH(FL$3,COOK!$A$7:$BJ$7,0)),0),0)</f>
        <v>0</v>
      </c>
      <c r="FY20" s="137"/>
      <c r="FZ20" s="138"/>
    </row>
    <row r="21" spans="1:182" ht="20.100000000000001" customHeight="1">
      <c r="A21" s="67">
        <f>PROFLE!A17</f>
        <v>0</v>
      </c>
      <c r="B21" s="68">
        <f>PROFLE!B17</f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6">
        <f>IFERROR(IF($A21&gt;=1,INDEX(COOK!$A$8:$BJ$32,MATCH($B21,COOK!$B$8:$B$32,0),MATCH(C$3,COOK!$A$7:$BJ$7,0)),0),0)</f>
        <v>0</v>
      </c>
      <c r="P21" s="157"/>
      <c r="Q21" s="158"/>
      <c r="R21" s="154"/>
      <c r="S21" s="154"/>
      <c r="T21" s="154"/>
      <c r="U21" s="154"/>
      <c r="V21" s="154" t="str">
        <f t="shared" si="11"/>
        <v/>
      </c>
      <c r="W21" s="154"/>
      <c r="X21" s="154"/>
      <c r="Y21" s="154"/>
      <c r="Z21" s="154"/>
      <c r="AA21" s="154"/>
      <c r="AB21" s="154"/>
      <c r="AC21" s="154"/>
      <c r="AD21" s="152">
        <f>IFERROR(IF($A21&gt;=1,INDEX(COOK!$A$8:$BJ$32,MATCH($B21,COOK!$B$8:$B$32,0),MATCH(R$3,COOK!$A$7:$BJ$7,0)),0),0)</f>
        <v>0</v>
      </c>
      <c r="AE21" s="153"/>
      <c r="AF21" s="154"/>
      <c r="AG21" s="150"/>
      <c r="AH21" s="150"/>
      <c r="AI21" s="150"/>
      <c r="AJ21" s="150"/>
      <c r="AK21" s="150" t="str">
        <f t="shared" si="0"/>
        <v/>
      </c>
      <c r="AL21" s="150"/>
      <c r="AM21" s="150"/>
      <c r="AN21" s="150"/>
      <c r="AO21" s="150"/>
      <c r="AP21" s="150"/>
      <c r="AQ21" s="150"/>
      <c r="AR21" s="150"/>
      <c r="AS21" s="148">
        <f>IFERROR(IF($A21&gt;=1,INDEX(COOK!$A$8:$BJ$32,MATCH($B21,COOK!$B$8:$B$32,0),MATCH(AG$3,COOK!$A$7:$BJ$7,0)),0),0)</f>
        <v>0</v>
      </c>
      <c r="AT21" s="149"/>
      <c r="AU21" s="150"/>
      <c r="AV21" s="146"/>
      <c r="AW21" s="146"/>
      <c r="AX21" s="146"/>
      <c r="AY21" s="146"/>
      <c r="AZ21" s="146" t="str">
        <f t="shared" si="1"/>
        <v/>
      </c>
      <c r="BA21" s="146"/>
      <c r="BB21" s="146"/>
      <c r="BC21" s="146"/>
      <c r="BD21" s="146"/>
      <c r="BE21" s="146"/>
      <c r="BF21" s="146"/>
      <c r="BG21" s="146"/>
      <c r="BH21" s="144">
        <f>IFERROR(IF($A21&gt;=1,INDEX(COOK!$A$8:$BJ$32,MATCH($B21,COOK!$B$8:$B$32,0),MATCH(AV$3,COOK!$A$7:$BJ$7,0)),0),0)</f>
        <v>0</v>
      </c>
      <c r="BI21" s="145"/>
      <c r="BJ21" s="146"/>
      <c r="BK21" s="142"/>
      <c r="BL21" s="142"/>
      <c r="BM21" s="142"/>
      <c r="BN21" s="142"/>
      <c r="BO21" s="142" t="str">
        <f t="shared" si="2"/>
        <v/>
      </c>
      <c r="BP21" s="142"/>
      <c r="BQ21" s="142"/>
      <c r="BR21" s="142"/>
      <c r="BS21" s="142"/>
      <c r="BT21" s="142"/>
      <c r="BU21" s="142"/>
      <c r="BV21" s="142"/>
      <c r="BW21" s="140">
        <f>IFERROR(IF($A21&gt;=1,INDEX(COOK!$A$8:$BJ$32,MATCH($B21,COOK!$B$8:$B$32,0),MATCH(BK$3,COOK!$A$7:$BJ$7,0)),0),0)</f>
        <v>0</v>
      </c>
      <c r="BX21" s="141"/>
      <c r="BY21" s="142"/>
      <c r="BZ21" s="138"/>
      <c r="CA21" s="138"/>
      <c r="CB21" s="138"/>
      <c r="CC21" s="138"/>
      <c r="CD21" s="138" t="str">
        <f t="shared" si="3"/>
        <v/>
      </c>
      <c r="CE21" s="138"/>
      <c r="CF21" s="138"/>
      <c r="CG21" s="138"/>
      <c r="CH21" s="138"/>
      <c r="CI21" s="138"/>
      <c r="CJ21" s="138"/>
      <c r="CK21" s="138"/>
      <c r="CL21" s="136">
        <f>IFERROR(IF($A21&gt;=1,INDEX(COOK!$A$8:$BJ$32,MATCH($B21,COOK!$B$8:$B$32,0),MATCH(BZ$3,COOK!$A$7:$BJ$7,0)),0),0)</f>
        <v>0</v>
      </c>
      <c r="CM21" s="137"/>
      <c r="CN21" s="138"/>
      <c r="CO21" s="158"/>
      <c r="CP21" s="158"/>
      <c r="CQ21" s="158"/>
      <c r="CR21" s="158"/>
      <c r="CS21" s="158" t="str">
        <f t="shared" si="4"/>
        <v/>
      </c>
      <c r="CT21" s="158"/>
      <c r="CU21" s="158"/>
      <c r="CV21" s="158"/>
      <c r="CW21" s="158"/>
      <c r="CX21" s="158"/>
      <c r="CY21" s="158"/>
      <c r="CZ21" s="158"/>
      <c r="DA21" s="156">
        <f>IFERROR(IF($A21&gt;=1,INDEX(COOK!$A$8:$BJ$32,MATCH($B21,COOK!$B$8:$B$32,0),MATCH(CO$3,COOK!$A$7:$BJ$7,0)),0),0)</f>
        <v>0</v>
      </c>
      <c r="DB21" s="157"/>
      <c r="DC21" s="158"/>
      <c r="DD21" s="154"/>
      <c r="DE21" s="154"/>
      <c r="DF21" s="154"/>
      <c r="DG21" s="154"/>
      <c r="DH21" s="154" t="str">
        <f t="shared" si="5"/>
        <v/>
      </c>
      <c r="DI21" s="154"/>
      <c r="DJ21" s="154"/>
      <c r="DK21" s="154"/>
      <c r="DL21" s="154"/>
      <c r="DM21" s="154"/>
      <c r="DN21" s="154"/>
      <c r="DO21" s="154"/>
      <c r="DP21" s="152">
        <f>IFERROR(IF($A21&gt;=1,INDEX(COOK!$A$8:$BJ$32,MATCH($B21,COOK!$B$8:$B$32,0),MATCH(DD$3,COOK!$A$7:$BJ$7,0)),0),0)</f>
        <v>0</v>
      </c>
      <c r="DQ21" s="153"/>
      <c r="DR21" s="154"/>
      <c r="DS21" s="150"/>
      <c r="DT21" s="150"/>
      <c r="DU21" s="150"/>
      <c r="DV21" s="150"/>
      <c r="DW21" s="150" t="str">
        <f t="shared" si="6"/>
        <v/>
      </c>
      <c r="DX21" s="150"/>
      <c r="DY21" s="150"/>
      <c r="DZ21" s="150"/>
      <c r="EA21" s="150"/>
      <c r="EB21" s="150"/>
      <c r="EC21" s="150"/>
      <c r="ED21" s="150"/>
      <c r="EE21" s="148">
        <f>IFERROR(IF($A21&gt;=1,INDEX(COOK!$A$8:$BJ$32,MATCH($B21,COOK!$B$8:$B$32,0),MATCH(DS$3,COOK!$A$7:$BJ$7,0)),0),0)</f>
        <v>0</v>
      </c>
      <c r="EF21" s="149"/>
      <c r="EG21" s="150"/>
      <c r="EH21" s="146"/>
      <c r="EI21" s="146"/>
      <c r="EJ21" s="146"/>
      <c r="EK21" s="146"/>
      <c r="EL21" s="146" t="str">
        <f t="shared" si="7"/>
        <v/>
      </c>
      <c r="EM21" s="146"/>
      <c r="EN21" s="146"/>
      <c r="EO21" s="146"/>
      <c r="EP21" s="146"/>
      <c r="EQ21" s="146"/>
      <c r="ER21" s="146"/>
      <c r="ES21" s="146"/>
      <c r="ET21" s="144">
        <f>IFERROR(IF($A21&gt;=1,INDEX(COOK!$A$8:$BJ$32,MATCH($B21,COOK!$B$8:$B$32,0),MATCH(EH$3,COOK!$A$7:$BJ$7,0)),0),0)</f>
        <v>0</v>
      </c>
      <c r="EU21" s="145"/>
      <c r="EV21" s="146"/>
      <c r="EW21" s="142"/>
      <c r="EX21" s="142"/>
      <c r="EY21" s="142"/>
      <c r="EZ21" s="142"/>
      <c r="FA21" s="142" t="str">
        <f t="shared" si="8"/>
        <v/>
      </c>
      <c r="FB21" s="142"/>
      <c r="FC21" s="142"/>
      <c r="FD21" s="142"/>
      <c r="FE21" s="142"/>
      <c r="FF21" s="142"/>
      <c r="FG21" s="142"/>
      <c r="FH21" s="142"/>
      <c r="FI21" s="140">
        <f>IFERROR(IF($A21&gt;=1,INDEX(COOK!$A$8:$BJ$32,MATCH($B21,COOK!$B$8:$B$32,0),MATCH(EW$3,COOK!$A$7:$BJ$7,0)),0),0)</f>
        <v>0</v>
      </c>
      <c r="FJ21" s="141"/>
      <c r="FK21" s="142"/>
      <c r="FL21" s="138"/>
      <c r="FM21" s="138"/>
      <c r="FN21" s="138"/>
      <c r="FO21" s="138"/>
      <c r="FP21" s="138" t="str">
        <f t="shared" si="9"/>
        <v/>
      </c>
      <c r="FQ21" s="138"/>
      <c r="FR21" s="138"/>
      <c r="FS21" s="138"/>
      <c r="FT21" s="138"/>
      <c r="FU21" s="138"/>
      <c r="FV21" s="138"/>
      <c r="FW21" s="138"/>
      <c r="FX21" s="136">
        <f>IFERROR(IF($A21&gt;=1,INDEX(COOK!$A$8:$BJ$32,MATCH($B21,COOK!$B$8:$B$32,0),MATCH(FL$3,COOK!$A$7:$BJ$7,0)),0),0)</f>
        <v>0</v>
      </c>
      <c r="FY21" s="137"/>
      <c r="FZ21" s="138"/>
    </row>
    <row r="22" spans="1:182" ht="20.100000000000001" customHeight="1">
      <c r="A22" s="67">
        <f>PROFLE!A18</f>
        <v>0</v>
      </c>
      <c r="B22" s="68">
        <f>PROFLE!B18</f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6">
        <f>IFERROR(IF($A22&gt;=1,INDEX(COOK!$A$8:$BJ$32,MATCH($B22,COOK!$B$8:$B$32,0),MATCH(C$3,COOK!$A$7:$BJ$7,0)),0),0)</f>
        <v>0</v>
      </c>
      <c r="P22" s="157"/>
      <c r="Q22" s="158"/>
      <c r="R22" s="154"/>
      <c r="S22" s="154"/>
      <c r="T22" s="154"/>
      <c r="U22" s="154"/>
      <c r="V22" s="154" t="str">
        <f t="shared" si="11"/>
        <v/>
      </c>
      <c r="W22" s="154"/>
      <c r="X22" s="154"/>
      <c r="Y22" s="154"/>
      <c r="Z22" s="154"/>
      <c r="AA22" s="154"/>
      <c r="AB22" s="154"/>
      <c r="AC22" s="154"/>
      <c r="AD22" s="152">
        <f>IFERROR(IF($A22&gt;=1,INDEX(COOK!$A$8:$BJ$32,MATCH($B22,COOK!$B$8:$B$32,0),MATCH(R$3,COOK!$A$7:$BJ$7,0)),0),0)</f>
        <v>0</v>
      </c>
      <c r="AE22" s="153"/>
      <c r="AF22" s="154"/>
      <c r="AG22" s="150"/>
      <c r="AH22" s="150"/>
      <c r="AI22" s="150"/>
      <c r="AJ22" s="150"/>
      <c r="AK22" s="150" t="str">
        <f t="shared" si="0"/>
        <v/>
      </c>
      <c r="AL22" s="150"/>
      <c r="AM22" s="150"/>
      <c r="AN22" s="150"/>
      <c r="AO22" s="150"/>
      <c r="AP22" s="150"/>
      <c r="AQ22" s="150"/>
      <c r="AR22" s="150"/>
      <c r="AS22" s="148">
        <f>IFERROR(IF($A22&gt;=1,INDEX(COOK!$A$8:$BJ$32,MATCH($B22,COOK!$B$8:$B$32,0),MATCH(AG$3,COOK!$A$7:$BJ$7,0)),0),0)</f>
        <v>0</v>
      </c>
      <c r="AT22" s="149"/>
      <c r="AU22" s="150"/>
      <c r="AV22" s="146"/>
      <c r="AW22" s="146"/>
      <c r="AX22" s="146"/>
      <c r="AY22" s="146"/>
      <c r="AZ22" s="146" t="str">
        <f t="shared" si="1"/>
        <v/>
      </c>
      <c r="BA22" s="146"/>
      <c r="BB22" s="146"/>
      <c r="BC22" s="146"/>
      <c r="BD22" s="146"/>
      <c r="BE22" s="146"/>
      <c r="BF22" s="146"/>
      <c r="BG22" s="146"/>
      <c r="BH22" s="144">
        <f>IFERROR(IF($A22&gt;=1,INDEX(COOK!$A$8:$BJ$32,MATCH($B22,COOK!$B$8:$B$32,0),MATCH(AV$3,COOK!$A$7:$BJ$7,0)),0),0)</f>
        <v>0</v>
      </c>
      <c r="BI22" s="145"/>
      <c r="BJ22" s="146"/>
      <c r="BK22" s="142"/>
      <c r="BL22" s="142"/>
      <c r="BM22" s="142"/>
      <c r="BN22" s="142"/>
      <c r="BO22" s="142" t="str">
        <f t="shared" si="2"/>
        <v/>
      </c>
      <c r="BP22" s="142"/>
      <c r="BQ22" s="142"/>
      <c r="BR22" s="142"/>
      <c r="BS22" s="142"/>
      <c r="BT22" s="142"/>
      <c r="BU22" s="142"/>
      <c r="BV22" s="142"/>
      <c r="BW22" s="140">
        <f>IFERROR(IF($A22&gt;=1,INDEX(COOK!$A$8:$BJ$32,MATCH($B22,COOK!$B$8:$B$32,0),MATCH(BK$3,COOK!$A$7:$BJ$7,0)),0),0)</f>
        <v>0</v>
      </c>
      <c r="BX22" s="141"/>
      <c r="BY22" s="142"/>
      <c r="BZ22" s="138"/>
      <c r="CA22" s="138"/>
      <c r="CB22" s="138"/>
      <c r="CC22" s="138"/>
      <c r="CD22" s="138" t="str">
        <f t="shared" si="3"/>
        <v/>
      </c>
      <c r="CE22" s="138"/>
      <c r="CF22" s="138"/>
      <c r="CG22" s="138"/>
      <c r="CH22" s="138"/>
      <c r="CI22" s="138"/>
      <c r="CJ22" s="138"/>
      <c r="CK22" s="138"/>
      <c r="CL22" s="136">
        <f>IFERROR(IF($A22&gt;=1,INDEX(COOK!$A$8:$BJ$32,MATCH($B22,COOK!$B$8:$B$32,0),MATCH(BZ$3,COOK!$A$7:$BJ$7,0)),0),0)</f>
        <v>0</v>
      </c>
      <c r="CM22" s="137"/>
      <c r="CN22" s="138"/>
      <c r="CO22" s="158"/>
      <c r="CP22" s="158"/>
      <c r="CQ22" s="158"/>
      <c r="CR22" s="158"/>
      <c r="CS22" s="158" t="str">
        <f t="shared" si="4"/>
        <v/>
      </c>
      <c r="CT22" s="158"/>
      <c r="CU22" s="158"/>
      <c r="CV22" s="158"/>
      <c r="CW22" s="158"/>
      <c r="CX22" s="158"/>
      <c r="CY22" s="158"/>
      <c r="CZ22" s="158"/>
      <c r="DA22" s="156">
        <f>IFERROR(IF($A22&gt;=1,INDEX(COOK!$A$8:$BJ$32,MATCH($B22,COOK!$B$8:$B$32,0),MATCH(CO$3,COOK!$A$7:$BJ$7,0)),0),0)</f>
        <v>0</v>
      </c>
      <c r="DB22" s="157"/>
      <c r="DC22" s="158"/>
      <c r="DD22" s="154"/>
      <c r="DE22" s="154"/>
      <c r="DF22" s="154"/>
      <c r="DG22" s="154"/>
      <c r="DH22" s="154" t="str">
        <f t="shared" si="5"/>
        <v/>
      </c>
      <c r="DI22" s="154"/>
      <c r="DJ22" s="154"/>
      <c r="DK22" s="154"/>
      <c r="DL22" s="154"/>
      <c r="DM22" s="154"/>
      <c r="DN22" s="154"/>
      <c r="DO22" s="154"/>
      <c r="DP22" s="152">
        <f>IFERROR(IF($A22&gt;=1,INDEX(COOK!$A$8:$BJ$32,MATCH($B22,COOK!$B$8:$B$32,0),MATCH(DD$3,COOK!$A$7:$BJ$7,0)),0),0)</f>
        <v>0</v>
      </c>
      <c r="DQ22" s="153"/>
      <c r="DR22" s="154"/>
      <c r="DS22" s="150"/>
      <c r="DT22" s="150"/>
      <c r="DU22" s="150"/>
      <c r="DV22" s="150"/>
      <c r="DW22" s="150" t="str">
        <f t="shared" si="6"/>
        <v/>
      </c>
      <c r="DX22" s="150"/>
      <c r="DY22" s="150"/>
      <c r="DZ22" s="150"/>
      <c r="EA22" s="150"/>
      <c r="EB22" s="150"/>
      <c r="EC22" s="150"/>
      <c r="ED22" s="150"/>
      <c r="EE22" s="148">
        <f>IFERROR(IF($A22&gt;=1,INDEX(COOK!$A$8:$BJ$32,MATCH($B22,COOK!$B$8:$B$32,0),MATCH(DS$3,COOK!$A$7:$BJ$7,0)),0),0)</f>
        <v>0</v>
      </c>
      <c r="EF22" s="149"/>
      <c r="EG22" s="150"/>
      <c r="EH22" s="146"/>
      <c r="EI22" s="146"/>
      <c r="EJ22" s="146"/>
      <c r="EK22" s="146"/>
      <c r="EL22" s="146" t="str">
        <f t="shared" si="7"/>
        <v/>
      </c>
      <c r="EM22" s="146"/>
      <c r="EN22" s="146"/>
      <c r="EO22" s="146"/>
      <c r="EP22" s="146"/>
      <c r="EQ22" s="146"/>
      <c r="ER22" s="146"/>
      <c r="ES22" s="146"/>
      <c r="ET22" s="144">
        <f>IFERROR(IF($A22&gt;=1,INDEX(COOK!$A$8:$BJ$32,MATCH($B22,COOK!$B$8:$B$32,0),MATCH(EH$3,COOK!$A$7:$BJ$7,0)),0),0)</f>
        <v>0</v>
      </c>
      <c r="EU22" s="145"/>
      <c r="EV22" s="146"/>
      <c r="EW22" s="142"/>
      <c r="EX22" s="142"/>
      <c r="EY22" s="142"/>
      <c r="EZ22" s="142"/>
      <c r="FA22" s="142" t="str">
        <f t="shared" si="8"/>
        <v/>
      </c>
      <c r="FB22" s="142"/>
      <c r="FC22" s="142"/>
      <c r="FD22" s="142"/>
      <c r="FE22" s="142"/>
      <c r="FF22" s="142"/>
      <c r="FG22" s="142"/>
      <c r="FH22" s="142"/>
      <c r="FI22" s="140">
        <f>IFERROR(IF($A22&gt;=1,INDEX(COOK!$A$8:$BJ$32,MATCH($B22,COOK!$B$8:$B$32,0),MATCH(EW$3,COOK!$A$7:$BJ$7,0)),0),0)</f>
        <v>0</v>
      </c>
      <c r="FJ22" s="141"/>
      <c r="FK22" s="142"/>
      <c r="FL22" s="138"/>
      <c r="FM22" s="138"/>
      <c r="FN22" s="138"/>
      <c r="FO22" s="138"/>
      <c r="FP22" s="138" t="str">
        <f t="shared" si="9"/>
        <v/>
      </c>
      <c r="FQ22" s="138"/>
      <c r="FR22" s="138"/>
      <c r="FS22" s="138"/>
      <c r="FT22" s="138"/>
      <c r="FU22" s="138"/>
      <c r="FV22" s="138"/>
      <c r="FW22" s="138"/>
      <c r="FX22" s="136">
        <f>IFERROR(IF($A22&gt;=1,INDEX(COOK!$A$8:$BJ$32,MATCH($B22,COOK!$B$8:$B$32,0),MATCH(FL$3,COOK!$A$7:$BJ$7,0)),0),0)</f>
        <v>0</v>
      </c>
      <c r="FY22" s="137"/>
      <c r="FZ22" s="138"/>
    </row>
    <row r="23" spans="1:182" ht="20.100000000000001" customHeight="1">
      <c r="A23" s="67">
        <f>PROFLE!A19</f>
        <v>0</v>
      </c>
      <c r="B23" s="68">
        <f>PROFLE!B19</f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6">
        <f>IFERROR(IF($A23&gt;=1,INDEX(COOK!$A$8:$BJ$32,MATCH($B23,COOK!$B$8:$B$32,0),MATCH(C$3,COOK!$A$7:$BJ$7,0)),0),0)</f>
        <v>0</v>
      </c>
      <c r="P23" s="157"/>
      <c r="Q23" s="158"/>
      <c r="R23" s="154"/>
      <c r="S23" s="154"/>
      <c r="T23" s="154"/>
      <c r="U23" s="154"/>
      <c r="V23" s="154" t="str">
        <f t="shared" si="11"/>
        <v/>
      </c>
      <c r="W23" s="154"/>
      <c r="X23" s="154"/>
      <c r="Y23" s="154"/>
      <c r="Z23" s="154"/>
      <c r="AA23" s="154"/>
      <c r="AB23" s="154"/>
      <c r="AC23" s="154"/>
      <c r="AD23" s="152">
        <f>IFERROR(IF($A23&gt;=1,INDEX(COOK!$A$8:$BJ$32,MATCH($B23,COOK!$B$8:$B$32,0),MATCH(R$3,COOK!$A$7:$BJ$7,0)),0),0)</f>
        <v>0</v>
      </c>
      <c r="AE23" s="153"/>
      <c r="AF23" s="154"/>
      <c r="AG23" s="150"/>
      <c r="AH23" s="150"/>
      <c r="AI23" s="150"/>
      <c r="AJ23" s="150"/>
      <c r="AK23" s="150" t="str">
        <f t="shared" si="0"/>
        <v/>
      </c>
      <c r="AL23" s="150"/>
      <c r="AM23" s="150"/>
      <c r="AN23" s="150"/>
      <c r="AO23" s="150"/>
      <c r="AP23" s="150"/>
      <c r="AQ23" s="150"/>
      <c r="AR23" s="150"/>
      <c r="AS23" s="148">
        <f>IFERROR(IF($A23&gt;=1,INDEX(COOK!$A$8:$BJ$32,MATCH($B23,COOK!$B$8:$B$32,0),MATCH(AG$3,COOK!$A$7:$BJ$7,0)),0),0)</f>
        <v>0</v>
      </c>
      <c r="AT23" s="149"/>
      <c r="AU23" s="150"/>
      <c r="AV23" s="146"/>
      <c r="AW23" s="146"/>
      <c r="AX23" s="146"/>
      <c r="AY23" s="146"/>
      <c r="AZ23" s="146" t="str">
        <f t="shared" si="1"/>
        <v/>
      </c>
      <c r="BA23" s="146"/>
      <c r="BB23" s="146"/>
      <c r="BC23" s="146"/>
      <c r="BD23" s="146"/>
      <c r="BE23" s="146"/>
      <c r="BF23" s="146"/>
      <c r="BG23" s="146"/>
      <c r="BH23" s="144">
        <f>IFERROR(IF($A23&gt;=1,INDEX(COOK!$A$8:$BJ$32,MATCH($B23,COOK!$B$8:$B$32,0),MATCH(AV$3,COOK!$A$7:$BJ$7,0)),0),0)</f>
        <v>0</v>
      </c>
      <c r="BI23" s="145"/>
      <c r="BJ23" s="146"/>
      <c r="BK23" s="142"/>
      <c r="BL23" s="142"/>
      <c r="BM23" s="142"/>
      <c r="BN23" s="142"/>
      <c r="BO23" s="142" t="str">
        <f t="shared" si="2"/>
        <v/>
      </c>
      <c r="BP23" s="142"/>
      <c r="BQ23" s="142"/>
      <c r="BR23" s="142"/>
      <c r="BS23" s="142"/>
      <c r="BT23" s="142"/>
      <c r="BU23" s="142"/>
      <c r="BV23" s="142"/>
      <c r="BW23" s="140">
        <f>IFERROR(IF($A23&gt;=1,INDEX(COOK!$A$8:$BJ$32,MATCH($B23,COOK!$B$8:$B$32,0),MATCH(BK$3,COOK!$A$7:$BJ$7,0)),0),0)</f>
        <v>0</v>
      </c>
      <c r="BX23" s="141"/>
      <c r="BY23" s="142"/>
      <c r="BZ23" s="138"/>
      <c r="CA23" s="138"/>
      <c r="CB23" s="138"/>
      <c r="CC23" s="138"/>
      <c r="CD23" s="138" t="str">
        <f t="shared" si="3"/>
        <v/>
      </c>
      <c r="CE23" s="138"/>
      <c r="CF23" s="138"/>
      <c r="CG23" s="138"/>
      <c r="CH23" s="138"/>
      <c r="CI23" s="138"/>
      <c r="CJ23" s="138"/>
      <c r="CK23" s="138"/>
      <c r="CL23" s="136">
        <f>IFERROR(IF($A23&gt;=1,INDEX(COOK!$A$8:$BJ$32,MATCH($B23,COOK!$B$8:$B$32,0),MATCH(BZ$3,COOK!$A$7:$BJ$7,0)),0),0)</f>
        <v>0</v>
      </c>
      <c r="CM23" s="137"/>
      <c r="CN23" s="138"/>
      <c r="CO23" s="158"/>
      <c r="CP23" s="158"/>
      <c r="CQ23" s="158"/>
      <c r="CR23" s="158"/>
      <c r="CS23" s="158" t="str">
        <f t="shared" si="4"/>
        <v/>
      </c>
      <c r="CT23" s="158"/>
      <c r="CU23" s="158"/>
      <c r="CV23" s="158"/>
      <c r="CW23" s="158"/>
      <c r="CX23" s="158"/>
      <c r="CY23" s="158"/>
      <c r="CZ23" s="158"/>
      <c r="DA23" s="156">
        <f>IFERROR(IF($A23&gt;=1,INDEX(COOK!$A$8:$BJ$32,MATCH($B23,COOK!$B$8:$B$32,0),MATCH(CO$3,COOK!$A$7:$BJ$7,0)),0),0)</f>
        <v>0</v>
      </c>
      <c r="DB23" s="157"/>
      <c r="DC23" s="158"/>
      <c r="DD23" s="154"/>
      <c r="DE23" s="154"/>
      <c r="DF23" s="154"/>
      <c r="DG23" s="154"/>
      <c r="DH23" s="154" t="str">
        <f t="shared" si="5"/>
        <v/>
      </c>
      <c r="DI23" s="154"/>
      <c r="DJ23" s="154"/>
      <c r="DK23" s="154"/>
      <c r="DL23" s="154"/>
      <c r="DM23" s="154"/>
      <c r="DN23" s="154"/>
      <c r="DO23" s="154"/>
      <c r="DP23" s="152">
        <f>IFERROR(IF($A23&gt;=1,INDEX(COOK!$A$8:$BJ$32,MATCH($B23,COOK!$B$8:$B$32,0),MATCH(DD$3,COOK!$A$7:$BJ$7,0)),0),0)</f>
        <v>0</v>
      </c>
      <c r="DQ23" s="153"/>
      <c r="DR23" s="154"/>
      <c r="DS23" s="150"/>
      <c r="DT23" s="150"/>
      <c r="DU23" s="150"/>
      <c r="DV23" s="150"/>
      <c r="DW23" s="150" t="str">
        <f t="shared" si="6"/>
        <v/>
      </c>
      <c r="DX23" s="150"/>
      <c r="DY23" s="150"/>
      <c r="DZ23" s="150"/>
      <c r="EA23" s="150"/>
      <c r="EB23" s="150"/>
      <c r="EC23" s="150"/>
      <c r="ED23" s="150"/>
      <c r="EE23" s="148">
        <f>IFERROR(IF($A23&gt;=1,INDEX(COOK!$A$8:$BJ$32,MATCH($B23,COOK!$B$8:$B$32,0),MATCH(DS$3,COOK!$A$7:$BJ$7,0)),0),0)</f>
        <v>0</v>
      </c>
      <c r="EF23" s="149"/>
      <c r="EG23" s="150"/>
      <c r="EH23" s="146"/>
      <c r="EI23" s="146"/>
      <c r="EJ23" s="146"/>
      <c r="EK23" s="146"/>
      <c r="EL23" s="146" t="str">
        <f t="shared" si="7"/>
        <v/>
      </c>
      <c r="EM23" s="146"/>
      <c r="EN23" s="146"/>
      <c r="EO23" s="146"/>
      <c r="EP23" s="146"/>
      <c r="EQ23" s="146"/>
      <c r="ER23" s="146"/>
      <c r="ES23" s="146"/>
      <c r="ET23" s="144">
        <f>IFERROR(IF($A23&gt;=1,INDEX(COOK!$A$8:$BJ$32,MATCH($B23,COOK!$B$8:$B$32,0),MATCH(EH$3,COOK!$A$7:$BJ$7,0)),0),0)</f>
        <v>0</v>
      </c>
      <c r="EU23" s="145"/>
      <c r="EV23" s="146"/>
      <c r="EW23" s="142"/>
      <c r="EX23" s="142"/>
      <c r="EY23" s="142"/>
      <c r="EZ23" s="142"/>
      <c r="FA23" s="142" t="str">
        <f t="shared" si="8"/>
        <v/>
      </c>
      <c r="FB23" s="142"/>
      <c r="FC23" s="142"/>
      <c r="FD23" s="142"/>
      <c r="FE23" s="142"/>
      <c r="FF23" s="142"/>
      <c r="FG23" s="142"/>
      <c r="FH23" s="142"/>
      <c r="FI23" s="140">
        <f>IFERROR(IF($A23&gt;=1,INDEX(COOK!$A$8:$BJ$32,MATCH($B23,COOK!$B$8:$B$32,0),MATCH(EW$3,COOK!$A$7:$BJ$7,0)),0),0)</f>
        <v>0</v>
      </c>
      <c r="FJ23" s="141"/>
      <c r="FK23" s="142"/>
      <c r="FL23" s="138"/>
      <c r="FM23" s="138"/>
      <c r="FN23" s="138"/>
      <c r="FO23" s="138"/>
      <c r="FP23" s="138" t="str">
        <f t="shared" si="9"/>
        <v/>
      </c>
      <c r="FQ23" s="138"/>
      <c r="FR23" s="138"/>
      <c r="FS23" s="138"/>
      <c r="FT23" s="138"/>
      <c r="FU23" s="138"/>
      <c r="FV23" s="138"/>
      <c r="FW23" s="138"/>
      <c r="FX23" s="136">
        <f>IFERROR(IF($A23&gt;=1,INDEX(COOK!$A$8:$BJ$32,MATCH($B23,COOK!$B$8:$B$32,0),MATCH(FL$3,COOK!$A$7:$BJ$7,0)),0),0)</f>
        <v>0</v>
      </c>
      <c r="FY23" s="137"/>
      <c r="FZ23" s="138"/>
    </row>
    <row r="24" spans="1:182" ht="20.100000000000001" customHeight="1">
      <c r="A24" s="67">
        <f>PROFLE!A20</f>
        <v>0</v>
      </c>
      <c r="B24" s="68">
        <f>PROFLE!B20</f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6">
        <f>IFERROR(IF($A24&gt;=1,INDEX(COOK!$A$8:$BJ$32,MATCH($B24,COOK!$B$8:$B$32,0),MATCH(C$3,COOK!$A$7:$BJ$7,0)),0),0)</f>
        <v>0</v>
      </c>
      <c r="P24" s="157"/>
      <c r="Q24" s="158"/>
      <c r="R24" s="154"/>
      <c r="S24" s="154"/>
      <c r="T24" s="154"/>
      <c r="U24" s="154"/>
      <c r="V24" s="154" t="str">
        <f t="shared" si="11"/>
        <v/>
      </c>
      <c r="W24" s="154"/>
      <c r="X24" s="154"/>
      <c r="Y24" s="154"/>
      <c r="Z24" s="154"/>
      <c r="AA24" s="154"/>
      <c r="AB24" s="154"/>
      <c r="AC24" s="154"/>
      <c r="AD24" s="152">
        <f>IFERROR(IF($A24&gt;=1,INDEX(COOK!$A$8:$BJ$32,MATCH($B24,COOK!$B$8:$B$32,0),MATCH(R$3,COOK!$A$7:$BJ$7,0)),0),0)</f>
        <v>0</v>
      </c>
      <c r="AE24" s="153"/>
      <c r="AF24" s="154"/>
      <c r="AG24" s="150"/>
      <c r="AH24" s="150"/>
      <c r="AI24" s="150"/>
      <c r="AJ24" s="150"/>
      <c r="AK24" s="150" t="str">
        <f t="shared" si="0"/>
        <v/>
      </c>
      <c r="AL24" s="150"/>
      <c r="AM24" s="150"/>
      <c r="AN24" s="150"/>
      <c r="AO24" s="150"/>
      <c r="AP24" s="150"/>
      <c r="AQ24" s="150"/>
      <c r="AR24" s="150"/>
      <c r="AS24" s="148">
        <f>IFERROR(IF($A24&gt;=1,INDEX(COOK!$A$8:$BJ$32,MATCH($B24,COOK!$B$8:$B$32,0),MATCH(AG$3,COOK!$A$7:$BJ$7,0)),0),0)</f>
        <v>0</v>
      </c>
      <c r="AT24" s="149"/>
      <c r="AU24" s="150"/>
      <c r="AV24" s="146"/>
      <c r="AW24" s="146"/>
      <c r="AX24" s="146"/>
      <c r="AY24" s="146"/>
      <c r="AZ24" s="146" t="str">
        <f t="shared" si="1"/>
        <v/>
      </c>
      <c r="BA24" s="146"/>
      <c r="BB24" s="146"/>
      <c r="BC24" s="146"/>
      <c r="BD24" s="146"/>
      <c r="BE24" s="146"/>
      <c r="BF24" s="146"/>
      <c r="BG24" s="146"/>
      <c r="BH24" s="144">
        <f>IFERROR(IF($A24&gt;=1,INDEX(COOK!$A$8:$BJ$32,MATCH($B24,COOK!$B$8:$B$32,0),MATCH(AV$3,COOK!$A$7:$BJ$7,0)),0),0)</f>
        <v>0</v>
      </c>
      <c r="BI24" s="145"/>
      <c r="BJ24" s="146"/>
      <c r="BK24" s="142"/>
      <c r="BL24" s="142"/>
      <c r="BM24" s="142"/>
      <c r="BN24" s="142"/>
      <c r="BO24" s="142" t="str">
        <f t="shared" si="2"/>
        <v/>
      </c>
      <c r="BP24" s="142"/>
      <c r="BQ24" s="142"/>
      <c r="BR24" s="142"/>
      <c r="BS24" s="142"/>
      <c r="BT24" s="142"/>
      <c r="BU24" s="142"/>
      <c r="BV24" s="142"/>
      <c r="BW24" s="140">
        <f>IFERROR(IF($A24&gt;=1,INDEX(COOK!$A$8:$BJ$32,MATCH($B24,COOK!$B$8:$B$32,0),MATCH(BK$3,COOK!$A$7:$BJ$7,0)),0),0)</f>
        <v>0</v>
      </c>
      <c r="BX24" s="141"/>
      <c r="BY24" s="142"/>
      <c r="BZ24" s="138"/>
      <c r="CA24" s="138"/>
      <c r="CB24" s="138"/>
      <c r="CC24" s="138"/>
      <c r="CD24" s="138" t="str">
        <f t="shared" si="3"/>
        <v/>
      </c>
      <c r="CE24" s="138"/>
      <c r="CF24" s="138"/>
      <c r="CG24" s="138"/>
      <c r="CH24" s="138"/>
      <c r="CI24" s="138"/>
      <c r="CJ24" s="138"/>
      <c r="CK24" s="138"/>
      <c r="CL24" s="136">
        <f>IFERROR(IF($A24&gt;=1,INDEX(COOK!$A$8:$BJ$32,MATCH($B24,COOK!$B$8:$B$32,0),MATCH(BZ$3,COOK!$A$7:$BJ$7,0)),0),0)</f>
        <v>0</v>
      </c>
      <c r="CM24" s="137"/>
      <c r="CN24" s="138"/>
      <c r="CO24" s="158"/>
      <c r="CP24" s="158"/>
      <c r="CQ24" s="158"/>
      <c r="CR24" s="158"/>
      <c r="CS24" s="158" t="str">
        <f t="shared" si="4"/>
        <v/>
      </c>
      <c r="CT24" s="158"/>
      <c r="CU24" s="158"/>
      <c r="CV24" s="158"/>
      <c r="CW24" s="158"/>
      <c r="CX24" s="158"/>
      <c r="CY24" s="158"/>
      <c r="CZ24" s="158"/>
      <c r="DA24" s="156">
        <f>IFERROR(IF($A24&gt;=1,INDEX(COOK!$A$8:$BJ$32,MATCH($B24,COOK!$B$8:$B$32,0),MATCH(CO$3,COOK!$A$7:$BJ$7,0)),0),0)</f>
        <v>0</v>
      </c>
      <c r="DB24" s="157"/>
      <c r="DC24" s="158"/>
      <c r="DD24" s="154"/>
      <c r="DE24" s="154"/>
      <c r="DF24" s="154"/>
      <c r="DG24" s="154"/>
      <c r="DH24" s="154" t="str">
        <f t="shared" si="5"/>
        <v/>
      </c>
      <c r="DI24" s="154"/>
      <c r="DJ24" s="154"/>
      <c r="DK24" s="154"/>
      <c r="DL24" s="154"/>
      <c r="DM24" s="154"/>
      <c r="DN24" s="154"/>
      <c r="DO24" s="154"/>
      <c r="DP24" s="152">
        <f>IFERROR(IF($A24&gt;=1,INDEX(COOK!$A$8:$BJ$32,MATCH($B24,COOK!$B$8:$B$32,0),MATCH(DD$3,COOK!$A$7:$BJ$7,0)),0),0)</f>
        <v>0</v>
      </c>
      <c r="DQ24" s="153"/>
      <c r="DR24" s="154"/>
      <c r="DS24" s="150"/>
      <c r="DT24" s="150"/>
      <c r="DU24" s="150"/>
      <c r="DV24" s="150"/>
      <c r="DW24" s="150" t="str">
        <f t="shared" si="6"/>
        <v/>
      </c>
      <c r="DX24" s="150"/>
      <c r="DY24" s="150"/>
      <c r="DZ24" s="150"/>
      <c r="EA24" s="150"/>
      <c r="EB24" s="150"/>
      <c r="EC24" s="150"/>
      <c r="ED24" s="150"/>
      <c r="EE24" s="148">
        <f>IFERROR(IF($A24&gt;=1,INDEX(COOK!$A$8:$BJ$32,MATCH($B24,COOK!$B$8:$B$32,0),MATCH(DS$3,COOK!$A$7:$BJ$7,0)),0),0)</f>
        <v>0</v>
      </c>
      <c r="EF24" s="149"/>
      <c r="EG24" s="150"/>
      <c r="EH24" s="146"/>
      <c r="EI24" s="146"/>
      <c r="EJ24" s="146"/>
      <c r="EK24" s="146"/>
      <c r="EL24" s="146" t="str">
        <f t="shared" si="7"/>
        <v/>
      </c>
      <c r="EM24" s="146"/>
      <c r="EN24" s="146"/>
      <c r="EO24" s="146"/>
      <c r="EP24" s="146"/>
      <c r="EQ24" s="146"/>
      <c r="ER24" s="146"/>
      <c r="ES24" s="146"/>
      <c r="ET24" s="144">
        <f>IFERROR(IF($A24&gt;=1,INDEX(COOK!$A$8:$BJ$32,MATCH($B24,COOK!$B$8:$B$32,0),MATCH(EH$3,COOK!$A$7:$BJ$7,0)),0),0)</f>
        <v>0</v>
      </c>
      <c r="EU24" s="145"/>
      <c r="EV24" s="146"/>
      <c r="EW24" s="142"/>
      <c r="EX24" s="142"/>
      <c r="EY24" s="142"/>
      <c r="EZ24" s="142"/>
      <c r="FA24" s="142" t="str">
        <f t="shared" si="8"/>
        <v/>
      </c>
      <c r="FB24" s="142"/>
      <c r="FC24" s="142"/>
      <c r="FD24" s="142"/>
      <c r="FE24" s="142"/>
      <c r="FF24" s="142"/>
      <c r="FG24" s="142"/>
      <c r="FH24" s="142"/>
      <c r="FI24" s="140">
        <f>IFERROR(IF($A24&gt;=1,INDEX(COOK!$A$8:$BJ$32,MATCH($B24,COOK!$B$8:$B$32,0),MATCH(EW$3,COOK!$A$7:$BJ$7,0)),0),0)</f>
        <v>0</v>
      </c>
      <c r="FJ24" s="141"/>
      <c r="FK24" s="142"/>
      <c r="FL24" s="138"/>
      <c r="FM24" s="138"/>
      <c r="FN24" s="138"/>
      <c r="FO24" s="138"/>
      <c r="FP24" s="138" t="str">
        <f t="shared" si="9"/>
        <v/>
      </c>
      <c r="FQ24" s="138"/>
      <c r="FR24" s="138"/>
      <c r="FS24" s="138"/>
      <c r="FT24" s="138"/>
      <c r="FU24" s="138"/>
      <c r="FV24" s="138"/>
      <c r="FW24" s="138"/>
      <c r="FX24" s="136">
        <f>IFERROR(IF($A24&gt;=1,INDEX(COOK!$A$8:$BJ$32,MATCH($B24,COOK!$B$8:$B$32,0),MATCH(FL$3,COOK!$A$7:$BJ$7,0)),0),0)</f>
        <v>0</v>
      </c>
      <c r="FY24" s="137"/>
      <c r="FZ24" s="138"/>
    </row>
    <row r="25" spans="1:182" ht="20.100000000000001" customHeight="1">
      <c r="A25" s="67">
        <f>PROFLE!A21</f>
        <v>0</v>
      </c>
      <c r="B25" s="68">
        <f>PROFLE!B21</f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6">
        <f>IFERROR(IF($A25&gt;=1,INDEX(COOK!$A$8:$BJ$32,MATCH($B25,COOK!$B$8:$B$32,0),MATCH(C$3,COOK!$A$7:$BJ$7,0)),0),0)</f>
        <v>0</v>
      </c>
      <c r="P25" s="157"/>
      <c r="Q25" s="158"/>
      <c r="R25" s="154"/>
      <c r="S25" s="154"/>
      <c r="T25" s="154"/>
      <c r="U25" s="154"/>
      <c r="V25" s="154" t="str">
        <f t="shared" si="11"/>
        <v/>
      </c>
      <c r="W25" s="154"/>
      <c r="X25" s="154"/>
      <c r="Y25" s="154"/>
      <c r="Z25" s="154"/>
      <c r="AA25" s="154"/>
      <c r="AB25" s="154"/>
      <c r="AC25" s="154"/>
      <c r="AD25" s="152">
        <f>IFERROR(IF($A25&gt;=1,INDEX(COOK!$A$8:$BJ$32,MATCH($B25,COOK!$B$8:$B$32,0),MATCH(R$3,COOK!$A$7:$BJ$7,0)),0),0)</f>
        <v>0</v>
      </c>
      <c r="AE25" s="153"/>
      <c r="AF25" s="154"/>
      <c r="AG25" s="150"/>
      <c r="AH25" s="150"/>
      <c r="AI25" s="150"/>
      <c r="AJ25" s="150"/>
      <c r="AK25" s="150" t="str">
        <f t="shared" si="0"/>
        <v/>
      </c>
      <c r="AL25" s="150"/>
      <c r="AM25" s="150"/>
      <c r="AN25" s="150"/>
      <c r="AO25" s="150"/>
      <c r="AP25" s="150"/>
      <c r="AQ25" s="150"/>
      <c r="AR25" s="150"/>
      <c r="AS25" s="148">
        <f>IFERROR(IF($A25&gt;=1,INDEX(COOK!$A$8:$BJ$32,MATCH($B25,COOK!$B$8:$B$32,0),MATCH(AG$3,COOK!$A$7:$BJ$7,0)),0),0)</f>
        <v>0</v>
      </c>
      <c r="AT25" s="149"/>
      <c r="AU25" s="150"/>
      <c r="AV25" s="146"/>
      <c r="AW25" s="146"/>
      <c r="AX25" s="146"/>
      <c r="AY25" s="146"/>
      <c r="AZ25" s="146" t="str">
        <f t="shared" si="1"/>
        <v/>
      </c>
      <c r="BA25" s="146"/>
      <c r="BB25" s="146"/>
      <c r="BC25" s="146"/>
      <c r="BD25" s="146"/>
      <c r="BE25" s="146"/>
      <c r="BF25" s="146"/>
      <c r="BG25" s="146"/>
      <c r="BH25" s="144">
        <f>IFERROR(IF($A25&gt;=1,INDEX(COOK!$A$8:$BJ$32,MATCH($B25,COOK!$B$8:$B$32,0),MATCH(AV$3,COOK!$A$7:$BJ$7,0)),0),0)</f>
        <v>0</v>
      </c>
      <c r="BI25" s="145"/>
      <c r="BJ25" s="146"/>
      <c r="BK25" s="142"/>
      <c r="BL25" s="142"/>
      <c r="BM25" s="142"/>
      <c r="BN25" s="142"/>
      <c r="BO25" s="142" t="str">
        <f t="shared" si="2"/>
        <v/>
      </c>
      <c r="BP25" s="142"/>
      <c r="BQ25" s="142"/>
      <c r="BR25" s="142"/>
      <c r="BS25" s="142"/>
      <c r="BT25" s="142"/>
      <c r="BU25" s="142"/>
      <c r="BV25" s="142"/>
      <c r="BW25" s="140">
        <f>IFERROR(IF($A25&gt;=1,INDEX(COOK!$A$8:$BJ$32,MATCH($B25,COOK!$B$8:$B$32,0),MATCH(BK$3,COOK!$A$7:$BJ$7,0)),0),0)</f>
        <v>0</v>
      </c>
      <c r="BX25" s="141"/>
      <c r="BY25" s="142"/>
      <c r="BZ25" s="138"/>
      <c r="CA25" s="138"/>
      <c r="CB25" s="138"/>
      <c r="CC25" s="138"/>
      <c r="CD25" s="138" t="str">
        <f t="shared" si="3"/>
        <v/>
      </c>
      <c r="CE25" s="138"/>
      <c r="CF25" s="138"/>
      <c r="CG25" s="138"/>
      <c r="CH25" s="138"/>
      <c r="CI25" s="138"/>
      <c r="CJ25" s="138"/>
      <c r="CK25" s="138"/>
      <c r="CL25" s="136">
        <f>IFERROR(IF($A25&gt;=1,INDEX(COOK!$A$8:$BJ$32,MATCH($B25,COOK!$B$8:$B$32,0),MATCH(BZ$3,COOK!$A$7:$BJ$7,0)),0),0)</f>
        <v>0</v>
      </c>
      <c r="CM25" s="137"/>
      <c r="CN25" s="138"/>
      <c r="CO25" s="158"/>
      <c r="CP25" s="158"/>
      <c r="CQ25" s="158"/>
      <c r="CR25" s="158"/>
      <c r="CS25" s="158" t="str">
        <f t="shared" si="4"/>
        <v/>
      </c>
      <c r="CT25" s="158"/>
      <c r="CU25" s="158"/>
      <c r="CV25" s="158"/>
      <c r="CW25" s="158"/>
      <c r="CX25" s="158"/>
      <c r="CY25" s="158"/>
      <c r="CZ25" s="158"/>
      <c r="DA25" s="156">
        <f>IFERROR(IF($A25&gt;=1,INDEX(COOK!$A$8:$BJ$32,MATCH($B25,COOK!$B$8:$B$32,0),MATCH(CO$3,COOK!$A$7:$BJ$7,0)),0),0)</f>
        <v>0</v>
      </c>
      <c r="DB25" s="157"/>
      <c r="DC25" s="158"/>
      <c r="DD25" s="154"/>
      <c r="DE25" s="154"/>
      <c r="DF25" s="154"/>
      <c r="DG25" s="154"/>
      <c r="DH25" s="154" t="str">
        <f t="shared" si="5"/>
        <v/>
      </c>
      <c r="DI25" s="154"/>
      <c r="DJ25" s="154"/>
      <c r="DK25" s="154"/>
      <c r="DL25" s="154"/>
      <c r="DM25" s="154"/>
      <c r="DN25" s="154"/>
      <c r="DO25" s="154"/>
      <c r="DP25" s="152">
        <f>IFERROR(IF($A25&gt;=1,INDEX(COOK!$A$8:$BJ$32,MATCH($B25,COOK!$B$8:$B$32,0),MATCH(DD$3,COOK!$A$7:$BJ$7,0)),0),0)</f>
        <v>0</v>
      </c>
      <c r="DQ25" s="153"/>
      <c r="DR25" s="154"/>
      <c r="DS25" s="150"/>
      <c r="DT25" s="150"/>
      <c r="DU25" s="150"/>
      <c r="DV25" s="150"/>
      <c r="DW25" s="150" t="str">
        <f t="shared" si="6"/>
        <v/>
      </c>
      <c r="DX25" s="150"/>
      <c r="DY25" s="150"/>
      <c r="DZ25" s="150"/>
      <c r="EA25" s="150"/>
      <c r="EB25" s="150"/>
      <c r="EC25" s="150"/>
      <c r="ED25" s="150"/>
      <c r="EE25" s="148">
        <f>IFERROR(IF($A25&gt;=1,INDEX(COOK!$A$8:$BJ$32,MATCH($B25,COOK!$B$8:$B$32,0),MATCH(DS$3,COOK!$A$7:$BJ$7,0)),0),0)</f>
        <v>0</v>
      </c>
      <c r="EF25" s="149"/>
      <c r="EG25" s="150"/>
      <c r="EH25" s="146"/>
      <c r="EI25" s="146"/>
      <c r="EJ25" s="146"/>
      <c r="EK25" s="146"/>
      <c r="EL25" s="146" t="str">
        <f t="shared" si="7"/>
        <v/>
      </c>
      <c r="EM25" s="146"/>
      <c r="EN25" s="146"/>
      <c r="EO25" s="146"/>
      <c r="EP25" s="146"/>
      <c r="EQ25" s="146"/>
      <c r="ER25" s="146"/>
      <c r="ES25" s="146"/>
      <c r="ET25" s="144">
        <f>IFERROR(IF($A25&gt;=1,INDEX(COOK!$A$8:$BJ$32,MATCH($B25,COOK!$B$8:$B$32,0),MATCH(EH$3,COOK!$A$7:$BJ$7,0)),0),0)</f>
        <v>0</v>
      </c>
      <c r="EU25" s="145"/>
      <c r="EV25" s="146"/>
      <c r="EW25" s="142"/>
      <c r="EX25" s="142"/>
      <c r="EY25" s="142"/>
      <c r="EZ25" s="142"/>
      <c r="FA25" s="142" t="str">
        <f t="shared" si="8"/>
        <v/>
      </c>
      <c r="FB25" s="142"/>
      <c r="FC25" s="142"/>
      <c r="FD25" s="142"/>
      <c r="FE25" s="142"/>
      <c r="FF25" s="142"/>
      <c r="FG25" s="142"/>
      <c r="FH25" s="142"/>
      <c r="FI25" s="140">
        <f>IFERROR(IF($A25&gt;=1,INDEX(COOK!$A$8:$BJ$32,MATCH($B25,COOK!$B$8:$B$32,0),MATCH(EW$3,COOK!$A$7:$BJ$7,0)),0),0)</f>
        <v>0</v>
      </c>
      <c r="FJ25" s="141"/>
      <c r="FK25" s="142"/>
      <c r="FL25" s="138"/>
      <c r="FM25" s="138"/>
      <c r="FN25" s="138"/>
      <c r="FO25" s="138"/>
      <c r="FP25" s="138" t="str">
        <f t="shared" si="9"/>
        <v/>
      </c>
      <c r="FQ25" s="138"/>
      <c r="FR25" s="138"/>
      <c r="FS25" s="138"/>
      <c r="FT25" s="138"/>
      <c r="FU25" s="138"/>
      <c r="FV25" s="138"/>
      <c r="FW25" s="138"/>
      <c r="FX25" s="136">
        <f>IFERROR(IF($A25&gt;=1,INDEX(COOK!$A$8:$BJ$32,MATCH($B25,COOK!$B$8:$B$32,0),MATCH(FL$3,COOK!$A$7:$BJ$7,0)),0),0)</f>
        <v>0</v>
      </c>
      <c r="FY25" s="137"/>
      <c r="FZ25" s="138"/>
    </row>
    <row r="26" spans="1:182" ht="20.100000000000001" customHeight="1">
      <c r="A26" s="67">
        <f>PROFLE!A22</f>
        <v>0</v>
      </c>
      <c r="B26" s="68">
        <f>PROFLE!B22</f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6">
        <f>IFERROR(IF($A26&gt;=1,INDEX(COOK!$A$8:$BJ$32,MATCH($B26,COOK!$B$8:$B$32,0),MATCH(C$3,COOK!$A$7:$BJ$7,0)),0),0)</f>
        <v>0</v>
      </c>
      <c r="P26" s="157"/>
      <c r="Q26" s="158"/>
      <c r="R26" s="154"/>
      <c r="S26" s="154"/>
      <c r="T26" s="154"/>
      <c r="U26" s="154"/>
      <c r="V26" s="154" t="str">
        <f t="shared" si="11"/>
        <v/>
      </c>
      <c r="W26" s="154"/>
      <c r="X26" s="154"/>
      <c r="Y26" s="154"/>
      <c r="Z26" s="154"/>
      <c r="AA26" s="154"/>
      <c r="AB26" s="154"/>
      <c r="AC26" s="154"/>
      <c r="AD26" s="152">
        <f>IFERROR(IF($A26&gt;=1,INDEX(COOK!$A$8:$BJ$32,MATCH($B26,COOK!$B$8:$B$32,0),MATCH(R$3,COOK!$A$7:$BJ$7,0)),0),0)</f>
        <v>0</v>
      </c>
      <c r="AE26" s="153"/>
      <c r="AF26" s="154"/>
      <c r="AG26" s="150"/>
      <c r="AH26" s="150"/>
      <c r="AI26" s="150"/>
      <c r="AJ26" s="150"/>
      <c r="AK26" s="150" t="str">
        <f t="shared" si="0"/>
        <v/>
      </c>
      <c r="AL26" s="150"/>
      <c r="AM26" s="150"/>
      <c r="AN26" s="150"/>
      <c r="AO26" s="150"/>
      <c r="AP26" s="150"/>
      <c r="AQ26" s="150"/>
      <c r="AR26" s="150"/>
      <c r="AS26" s="148">
        <f>IFERROR(IF($A26&gt;=1,INDEX(COOK!$A$8:$BJ$32,MATCH($B26,COOK!$B$8:$B$32,0),MATCH(AG$3,COOK!$A$7:$BJ$7,0)),0),0)</f>
        <v>0</v>
      </c>
      <c r="AT26" s="149"/>
      <c r="AU26" s="150"/>
      <c r="AV26" s="146"/>
      <c r="AW26" s="146"/>
      <c r="AX26" s="146"/>
      <c r="AY26" s="146"/>
      <c r="AZ26" s="146" t="str">
        <f t="shared" si="1"/>
        <v/>
      </c>
      <c r="BA26" s="146"/>
      <c r="BB26" s="146"/>
      <c r="BC26" s="146"/>
      <c r="BD26" s="146"/>
      <c r="BE26" s="146"/>
      <c r="BF26" s="146"/>
      <c r="BG26" s="146"/>
      <c r="BH26" s="144">
        <f>IFERROR(IF($A26&gt;=1,INDEX(COOK!$A$8:$BJ$32,MATCH($B26,COOK!$B$8:$B$32,0),MATCH(AV$3,COOK!$A$7:$BJ$7,0)),0),0)</f>
        <v>0</v>
      </c>
      <c r="BI26" s="145"/>
      <c r="BJ26" s="146"/>
      <c r="BK26" s="142"/>
      <c r="BL26" s="142"/>
      <c r="BM26" s="142"/>
      <c r="BN26" s="142"/>
      <c r="BO26" s="142" t="str">
        <f t="shared" si="2"/>
        <v/>
      </c>
      <c r="BP26" s="142"/>
      <c r="BQ26" s="142"/>
      <c r="BR26" s="142"/>
      <c r="BS26" s="142"/>
      <c r="BT26" s="142"/>
      <c r="BU26" s="142"/>
      <c r="BV26" s="142"/>
      <c r="BW26" s="140">
        <f>IFERROR(IF($A26&gt;=1,INDEX(COOK!$A$8:$BJ$32,MATCH($B26,COOK!$B$8:$B$32,0),MATCH(BK$3,COOK!$A$7:$BJ$7,0)),0),0)</f>
        <v>0</v>
      </c>
      <c r="BX26" s="141"/>
      <c r="BY26" s="142"/>
      <c r="BZ26" s="138"/>
      <c r="CA26" s="138"/>
      <c r="CB26" s="138"/>
      <c r="CC26" s="138"/>
      <c r="CD26" s="138" t="str">
        <f t="shared" si="3"/>
        <v/>
      </c>
      <c r="CE26" s="138"/>
      <c r="CF26" s="138"/>
      <c r="CG26" s="138"/>
      <c r="CH26" s="138"/>
      <c r="CI26" s="138"/>
      <c r="CJ26" s="138"/>
      <c r="CK26" s="138"/>
      <c r="CL26" s="136">
        <f>IFERROR(IF($A26&gt;=1,INDEX(COOK!$A$8:$BJ$32,MATCH($B26,COOK!$B$8:$B$32,0),MATCH(BZ$3,COOK!$A$7:$BJ$7,0)),0),0)</f>
        <v>0</v>
      </c>
      <c r="CM26" s="137"/>
      <c r="CN26" s="138"/>
      <c r="CO26" s="158"/>
      <c r="CP26" s="158"/>
      <c r="CQ26" s="158"/>
      <c r="CR26" s="158"/>
      <c r="CS26" s="158" t="str">
        <f t="shared" si="4"/>
        <v/>
      </c>
      <c r="CT26" s="158"/>
      <c r="CU26" s="158"/>
      <c r="CV26" s="158"/>
      <c r="CW26" s="158"/>
      <c r="CX26" s="158"/>
      <c r="CY26" s="158"/>
      <c r="CZ26" s="158"/>
      <c r="DA26" s="156">
        <f>IFERROR(IF($A26&gt;=1,INDEX(COOK!$A$8:$BJ$32,MATCH($B26,COOK!$B$8:$B$32,0),MATCH(CO$3,COOK!$A$7:$BJ$7,0)),0),0)</f>
        <v>0</v>
      </c>
      <c r="DB26" s="157"/>
      <c r="DC26" s="158"/>
      <c r="DD26" s="154"/>
      <c r="DE26" s="154"/>
      <c r="DF26" s="154"/>
      <c r="DG26" s="154"/>
      <c r="DH26" s="154" t="str">
        <f t="shared" si="5"/>
        <v/>
      </c>
      <c r="DI26" s="154"/>
      <c r="DJ26" s="154"/>
      <c r="DK26" s="154"/>
      <c r="DL26" s="154"/>
      <c r="DM26" s="154"/>
      <c r="DN26" s="154"/>
      <c r="DO26" s="154"/>
      <c r="DP26" s="152">
        <f>IFERROR(IF($A26&gt;=1,INDEX(COOK!$A$8:$BJ$32,MATCH($B26,COOK!$B$8:$B$32,0),MATCH(DD$3,COOK!$A$7:$BJ$7,0)),0),0)</f>
        <v>0</v>
      </c>
      <c r="DQ26" s="153"/>
      <c r="DR26" s="154"/>
      <c r="DS26" s="150"/>
      <c r="DT26" s="150"/>
      <c r="DU26" s="150"/>
      <c r="DV26" s="150"/>
      <c r="DW26" s="150" t="str">
        <f t="shared" si="6"/>
        <v/>
      </c>
      <c r="DX26" s="150"/>
      <c r="DY26" s="150"/>
      <c r="DZ26" s="150"/>
      <c r="EA26" s="150"/>
      <c r="EB26" s="150"/>
      <c r="EC26" s="150"/>
      <c r="ED26" s="150"/>
      <c r="EE26" s="148">
        <f>IFERROR(IF($A26&gt;=1,INDEX(COOK!$A$8:$BJ$32,MATCH($B26,COOK!$B$8:$B$32,0),MATCH(DS$3,COOK!$A$7:$BJ$7,0)),0),0)</f>
        <v>0</v>
      </c>
      <c r="EF26" s="149"/>
      <c r="EG26" s="150"/>
      <c r="EH26" s="146"/>
      <c r="EI26" s="146"/>
      <c r="EJ26" s="146"/>
      <c r="EK26" s="146"/>
      <c r="EL26" s="146" t="str">
        <f t="shared" si="7"/>
        <v/>
      </c>
      <c r="EM26" s="146"/>
      <c r="EN26" s="146"/>
      <c r="EO26" s="146"/>
      <c r="EP26" s="146"/>
      <c r="EQ26" s="146"/>
      <c r="ER26" s="146"/>
      <c r="ES26" s="146"/>
      <c r="ET26" s="144">
        <f>IFERROR(IF($A26&gt;=1,INDEX(COOK!$A$8:$BJ$32,MATCH($B26,COOK!$B$8:$B$32,0),MATCH(EH$3,COOK!$A$7:$BJ$7,0)),0),0)</f>
        <v>0</v>
      </c>
      <c r="EU26" s="145"/>
      <c r="EV26" s="146"/>
      <c r="EW26" s="142"/>
      <c r="EX26" s="142"/>
      <c r="EY26" s="142"/>
      <c r="EZ26" s="142"/>
      <c r="FA26" s="142" t="str">
        <f t="shared" si="8"/>
        <v/>
      </c>
      <c r="FB26" s="142"/>
      <c r="FC26" s="142"/>
      <c r="FD26" s="142"/>
      <c r="FE26" s="142"/>
      <c r="FF26" s="142"/>
      <c r="FG26" s="142"/>
      <c r="FH26" s="142"/>
      <c r="FI26" s="140">
        <f>IFERROR(IF($A26&gt;=1,INDEX(COOK!$A$8:$BJ$32,MATCH($B26,COOK!$B$8:$B$32,0),MATCH(EW$3,COOK!$A$7:$BJ$7,0)),0),0)</f>
        <v>0</v>
      </c>
      <c r="FJ26" s="141"/>
      <c r="FK26" s="142"/>
      <c r="FL26" s="138"/>
      <c r="FM26" s="138"/>
      <c r="FN26" s="138"/>
      <c r="FO26" s="138"/>
      <c r="FP26" s="138" t="str">
        <f t="shared" si="9"/>
        <v/>
      </c>
      <c r="FQ26" s="138"/>
      <c r="FR26" s="138"/>
      <c r="FS26" s="138"/>
      <c r="FT26" s="138"/>
      <c r="FU26" s="138"/>
      <c r="FV26" s="138"/>
      <c r="FW26" s="138"/>
      <c r="FX26" s="136">
        <f>IFERROR(IF($A26&gt;=1,INDEX(COOK!$A$8:$BJ$32,MATCH($B26,COOK!$B$8:$B$32,0),MATCH(FL$3,COOK!$A$7:$BJ$7,0)),0),0)</f>
        <v>0</v>
      </c>
      <c r="FY26" s="137"/>
      <c r="FZ26" s="138"/>
    </row>
    <row r="27" spans="1:182" ht="20.100000000000001" customHeight="1"/>
    <row r="28" spans="1:182" ht="20.100000000000001" customHeight="1"/>
    <row r="29" spans="1:182" ht="20.100000000000001" customHeight="1"/>
    <row r="30" spans="1:182" ht="20.100000000000001" customHeight="1"/>
    <row r="31" spans="1:182" ht="20.100000000000001" customHeight="1"/>
  </sheetData>
  <sheetProtection password="F872" sheet="1" objects="1" scenarios="1"/>
  <mergeCells count="158">
    <mergeCell ref="B3:B6"/>
    <mergeCell ref="A3:A6"/>
    <mergeCell ref="DQ4:DQ6"/>
    <mergeCell ref="EF4:EF6"/>
    <mergeCell ref="EU4:EU6"/>
    <mergeCell ref="FJ4:FJ6"/>
    <mergeCell ref="FY4:FY6"/>
    <mergeCell ref="CO4:CP5"/>
    <mergeCell ref="DD4:DE5"/>
    <mergeCell ref="P4:P6"/>
    <mergeCell ref="AE4:AE6"/>
    <mergeCell ref="AT4:AT6"/>
    <mergeCell ref="BI4:BI6"/>
    <mergeCell ref="BX4:BX6"/>
    <mergeCell ref="CM4:CM6"/>
    <mergeCell ref="DB4:DB6"/>
    <mergeCell ref="DN5:DN6"/>
    <mergeCell ref="DO5:DO6"/>
    <mergeCell ref="T4:U5"/>
    <mergeCell ref="V4:AA4"/>
    <mergeCell ref="AD4:AD6"/>
    <mergeCell ref="DF4:DG5"/>
    <mergeCell ref="DH4:DM4"/>
    <mergeCell ref="DN4:DO4"/>
    <mergeCell ref="CK5:CK6"/>
    <mergeCell ref="CQ4:CR5"/>
    <mergeCell ref="AV4:AW5"/>
    <mergeCell ref="BK4:BL5"/>
    <mergeCell ref="BZ4:CA5"/>
    <mergeCell ref="EN5:EO5"/>
    <mergeCell ref="EW4:EX5"/>
    <mergeCell ref="BU5:BU6"/>
    <mergeCell ref="EH4:EI5"/>
    <mergeCell ref="CY4:CZ4"/>
    <mergeCell ref="DA4:DA6"/>
    <mergeCell ref="CJ4:CK4"/>
    <mergeCell ref="CL4:CL6"/>
    <mergeCell ref="CB4:CC5"/>
    <mergeCell ref="CD4:CI4"/>
    <mergeCell ref="CZ5:CZ6"/>
    <mergeCell ref="AZ4:BE4"/>
    <mergeCell ref="BF4:BG4"/>
    <mergeCell ref="FN4:FO5"/>
    <mergeCell ref="FP4:FU4"/>
    <mergeCell ref="EY4:EZ5"/>
    <mergeCell ref="ER5:ER6"/>
    <mergeCell ref="FC5:FD5"/>
    <mergeCell ref="FR5:FS5"/>
    <mergeCell ref="BV5:BV6"/>
    <mergeCell ref="CD5:CE5"/>
    <mergeCell ref="CH5:CI5"/>
    <mergeCell ref="EL4:EQ4"/>
    <mergeCell ref="EL5:EM5"/>
    <mergeCell ref="EP5:EQ5"/>
    <mergeCell ref="CS5:CT5"/>
    <mergeCell ref="CW5:CX5"/>
    <mergeCell ref="CY5:CY6"/>
    <mergeCell ref="BW4:BW6"/>
    <mergeCell ref="DH5:DI5"/>
    <mergeCell ref="DL5:DM5"/>
    <mergeCell ref="FP5:FQ5"/>
    <mergeCell ref="FT5:FU5"/>
    <mergeCell ref="ED5:ED6"/>
    <mergeCell ref="DY5:DZ5"/>
    <mergeCell ref="FA5:FB5"/>
    <mergeCell ref="FE5:FF5"/>
    <mergeCell ref="EH3:EV3"/>
    <mergeCell ref="R3:AF3"/>
    <mergeCell ref="V5:W5"/>
    <mergeCell ref="Z5:AA5"/>
    <mergeCell ref="DP4:DP6"/>
    <mergeCell ref="CJ5:CJ6"/>
    <mergeCell ref="FW5:FW6"/>
    <mergeCell ref="FL4:FM5"/>
    <mergeCell ref="DU4:DV5"/>
    <mergeCell ref="DW4:EB4"/>
    <mergeCell ref="DW5:DX5"/>
    <mergeCell ref="EC4:ED4"/>
    <mergeCell ref="FG4:FH4"/>
    <mergeCell ref="FI4:FI6"/>
    <mergeCell ref="FG5:FG6"/>
    <mergeCell ref="FH5:FH6"/>
    <mergeCell ref="ER4:ES4"/>
    <mergeCell ref="ET4:ET6"/>
    <mergeCell ref="FA4:FF4"/>
    <mergeCell ref="EE4:EE6"/>
    <mergeCell ref="ES5:ES6"/>
    <mergeCell ref="EJ4:EK5"/>
    <mergeCell ref="EA5:EB5"/>
    <mergeCell ref="EC5:EC6"/>
    <mergeCell ref="C4:D5"/>
    <mergeCell ref="BH4:BH6"/>
    <mergeCell ref="BD5:BE5"/>
    <mergeCell ref="BF5:BF6"/>
    <mergeCell ref="BO4:BT4"/>
    <mergeCell ref="BU4:BV4"/>
    <mergeCell ref="AB5:AB6"/>
    <mergeCell ref="AC5:AC6"/>
    <mergeCell ref="G4:L4"/>
    <mergeCell ref="G5:H5"/>
    <mergeCell ref="K5:L5"/>
    <mergeCell ref="O4:O6"/>
    <mergeCell ref="AI4:AJ5"/>
    <mergeCell ref="AK4:AP4"/>
    <mergeCell ref="AQ4:AR4"/>
    <mergeCell ref="AS4:AS6"/>
    <mergeCell ref="AO5:AP5"/>
    <mergeCell ref="AB4:AC4"/>
    <mergeCell ref="AK5:AL5"/>
    <mergeCell ref="AX4:AY5"/>
    <mergeCell ref="C3:Q3"/>
    <mergeCell ref="AG3:AU3"/>
    <mergeCell ref="AV3:BJ3"/>
    <mergeCell ref="BK3:BY3"/>
    <mergeCell ref="CS4:CX4"/>
    <mergeCell ref="DS4:DT5"/>
    <mergeCell ref="I5:J5"/>
    <mergeCell ref="Q4:Q6"/>
    <mergeCell ref="R4:S5"/>
    <mergeCell ref="BO5:BP5"/>
    <mergeCell ref="BS5:BT5"/>
    <mergeCell ref="AG4:AH5"/>
    <mergeCell ref="BM4:BN5"/>
    <mergeCell ref="BG5:BG6"/>
    <mergeCell ref="AZ5:BA5"/>
    <mergeCell ref="AQ5:AQ6"/>
    <mergeCell ref="AR5:AR6"/>
    <mergeCell ref="M4:N4"/>
    <mergeCell ref="M5:M6"/>
    <mergeCell ref="N5:N6"/>
    <mergeCell ref="E4:F5"/>
    <mergeCell ref="CO3:DC3"/>
    <mergeCell ref="DD3:DR3"/>
    <mergeCell ref="DS3:EG3"/>
    <mergeCell ref="EW3:FK3"/>
    <mergeCell ref="FL3:FZ3"/>
    <mergeCell ref="X5:Y5"/>
    <mergeCell ref="AM5:AN5"/>
    <mergeCell ref="BB5:BC5"/>
    <mergeCell ref="BQ5:BR5"/>
    <mergeCell ref="CF5:CG5"/>
    <mergeCell ref="AF4:AF6"/>
    <mergeCell ref="AU4:AU6"/>
    <mergeCell ref="BJ4:BJ6"/>
    <mergeCell ref="BY4:BY6"/>
    <mergeCell ref="CN4:CN6"/>
    <mergeCell ref="DC4:DC6"/>
    <mergeCell ref="DR4:DR6"/>
    <mergeCell ref="EG4:EG6"/>
    <mergeCell ref="EV4:EV6"/>
    <mergeCell ref="FK4:FK6"/>
    <mergeCell ref="FZ4:FZ6"/>
    <mergeCell ref="CU5:CV5"/>
    <mergeCell ref="DJ5:DK5"/>
    <mergeCell ref="BZ3:CN3"/>
    <mergeCell ref="FV4:FW4"/>
    <mergeCell ref="FX4:FX6"/>
    <mergeCell ref="FV5:FV6"/>
  </mergeCells>
  <conditionalFormatting sqref="CO7:CZ7 CY8:DA26 DD7:DO7 DN8:DP26 DS7:ED7 EC8:EE26 EH7:ES7 ER8:ET26 EW7:FH7 FG8:FI26 FL7:FW7 FV8:FX26 A7:B26">
    <cfRule type="expression" dxfId="129" priority="73">
      <formula>$A7=0</formula>
    </cfRule>
  </conditionalFormatting>
  <conditionalFormatting sqref="DA7 DP7 EE7 ET7 FI7 FX7 FZ7">
    <cfRule type="expression" dxfId="128" priority="67">
      <formula>$A7=0</formula>
    </cfRule>
  </conditionalFormatting>
  <conditionalFormatting sqref="CO8:CX26 DD8:DM26 DS8:EB26 EH8:EQ26 EW8:FF26 FL8:FU26">
    <cfRule type="expression" dxfId="127" priority="68">
      <formula>$A8=0</formula>
    </cfRule>
  </conditionalFormatting>
  <conditionalFormatting sqref="FZ8:FZ26">
    <cfRule type="expression" dxfId="126" priority="54">
      <formula>$A8=0</formula>
    </cfRule>
  </conditionalFormatting>
  <conditionalFormatting sqref="FK7:FK26">
    <cfRule type="expression" dxfId="125" priority="53">
      <formula>$A7=0</formula>
    </cfRule>
  </conditionalFormatting>
  <conditionalFormatting sqref="EV7:EV26">
    <cfRule type="expression" dxfId="124" priority="52">
      <formula>$A7=0</formula>
    </cfRule>
  </conditionalFormatting>
  <conditionalFormatting sqref="EG7:EG26">
    <cfRule type="expression" dxfId="123" priority="51">
      <formula>$A7=0</formula>
    </cfRule>
  </conditionalFormatting>
  <conditionalFormatting sqref="DR7:DR26">
    <cfRule type="expression" dxfId="122" priority="50">
      <formula>$A7=0</formula>
    </cfRule>
  </conditionalFormatting>
  <conditionalFormatting sqref="DC7:DC26">
    <cfRule type="expression" dxfId="121" priority="49">
      <formula>$A7=0</formula>
    </cfRule>
  </conditionalFormatting>
  <conditionalFormatting sqref="DB7">
    <cfRule type="expression" dxfId="120" priority="33">
      <formula>$A7=0</formula>
    </cfRule>
  </conditionalFormatting>
  <conditionalFormatting sqref="DB8:DB26">
    <cfRule type="expression" dxfId="119" priority="32">
      <formula>$A8=0</formula>
    </cfRule>
  </conditionalFormatting>
  <conditionalFormatting sqref="DQ7">
    <cfRule type="expression" dxfId="118" priority="31">
      <formula>$A7=0</formula>
    </cfRule>
  </conditionalFormatting>
  <conditionalFormatting sqref="DQ8:DQ26">
    <cfRule type="expression" dxfId="117" priority="30">
      <formula>$A8=0</formula>
    </cfRule>
  </conditionalFormatting>
  <conditionalFormatting sqref="EF7">
    <cfRule type="expression" dxfId="116" priority="29">
      <formula>$A7=0</formula>
    </cfRule>
  </conditionalFormatting>
  <conditionalFormatting sqref="EF8:EF26">
    <cfRule type="expression" dxfId="115" priority="28">
      <formula>$A8=0</formula>
    </cfRule>
  </conditionalFormatting>
  <conditionalFormatting sqref="EU7">
    <cfRule type="expression" dxfId="114" priority="27">
      <formula>$A7=0</formula>
    </cfRule>
  </conditionalFormatting>
  <conditionalFormatting sqref="EU8:EU26">
    <cfRule type="expression" dxfId="113" priority="26">
      <formula>$A8=0</formula>
    </cfRule>
  </conditionalFormatting>
  <conditionalFormatting sqref="FJ7">
    <cfRule type="expression" dxfId="112" priority="25">
      <formula>$A7=0</formula>
    </cfRule>
  </conditionalFormatting>
  <conditionalFormatting sqref="FJ8:FJ26">
    <cfRule type="expression" dxfId="111" priority="24">
      <formula>$A8=0</formula>
    </cfRule>
  </conditionalFormatting>
  <conditionalFormatting sqref="FY7">
    <cfRule type="expression" dxfId="110" priority="23">
      <formula>$A7=0</formula>
    </cfRule>
  </conditionalFormatting>
  <conditionalFormatting sqref="FY8:FY26">
    <cfRule type="expression" dxfId="109" priority="22">
      <formula>$A8=0</formula>
    </cfRule>
  </conditionalFormatting>
  <conditionalFormatting sqref="C7:N7 M8:O26 R7:AC7 AB8:AD26 AG7:AR7 AQ8:AS26 AV7:BG7 BF8:BH26 BK7:BV7 BU8:BW26 BZ7:CK7 CJ8:CL26">
    <cfRule type="expression" dxfId="108" priority="21">
      <formula>$A7=0</formula>
    </cfRule>
  </conditionalFormatting>
  <conditionalFormatting sqref="O7 AD7 AS7 BH7 BW7 CL7 CN7">
    <cfRule type="expression" dxfId="107" priority="19">
      <formula>$A7=0</formula>
    </cfRule>
  </conditionalFormatting>
  <conditionalFormatting sqref="C8:L26 R8:AA26 AG8:AP26 AV8:BE26 BK8:BT26 BZ8:CI26">
    <cfRule type="expression" dxfId="106" priority="20">
      <formula>$A8=0</formula>
    </cfRule>
  </conditionalFormatting>
  <conditionalFormatting sqref="CN8:CN26">
    <cfRule type="expression" dxfId="105" priority="18">
      <formula>$A8=0</formula>
    </cfRule>
  </conditionalFormatting>
  <conditionalFormatting sqref="BY7:BY26">
    <cfRule type="expression" dxfId="104" priority="17">
      <formula>$A7=0</formula>
    </cfRule>
  </conditionalFormatting>
  <conditionalFormatting sqref="BJ7:BJ26">
    <cfRule type="expression" dxfId="103" priority="16">
      <formula>$A7=0</formula>
    </cfRule>
  </conditionalFormatting>
  <conditionalFormatting sqref="AU7:AU26">
    <cfRule type="expression" dxfId="102" priority="15">
      <formula>$A7=0</formula>
    </cfRule>
  </conditionalFormatting>
  <conditionalFormatting sqref="AF7:AF26">
    <cfRule type="expression" dxfId="101" priority="14">
      <formula>$A7=0</formula>
    </cfRule>
  </conditionalFormatting>
  <conditionalFormatting sqref="Q7:Q26">
    <cfRule type="expression" dxfId="100" priority="13">
      <formula>$A7=0</formula>
    </cfRule>
  </conditionalFormatting>
  <conditionalFormatting sqref="P7">
    <cfRule type="expression" dxfId="99" priority="12">
      <formula>$A7=0</formula>
    </cfRule>
  </conditionalFormatting>
  <conditionalFormatting sqref="P8:P26">
    <cfRule type="expression" dxfId="98" priority="11">
      <formula>$A8=0</formula>
    </cfRule>
  </conditionalFormatting>
  <conditionalFormatting sqref="AE7">
    <cfRule type="expression" dxfId="97" priority="10">
      <formula>$A7=0</formula>
    </cfRule>
  </conditionalFormatting>
  <conditionalFormatting sqref="AE8:AE26">
    <cfRule type="expression" dxfId="96" priority="9">
      <formula>$A8=0</formula>
    </cfRule>
  </conditionalFormatting>
  <conditionalFormatting sqref="AT7">
    <cfRule type="expression" dxfId="95" priority="8">
      <formula>$A7=0</formula>
    </cfRule>
  </conditionalFormatting>
  <conditionalFormatting sqref="AT8:AT26">
    <cfRule type="expression" dxfId="94" priority="7">
      <formula>$A8=0</formula>
    </cfRule>
  </conditionalFormatting>
  <conditionalFormatting sqref="BI7">
    <cfRule type="expression" dxfId="93" priority="6">
      <formula>$A7=0</formula>
    </cfRule>
  </conditionalFormatting>
  <conditionalFormatting sqref="BI8:BI26">
    <cfRule type="expression" dxfId="92" priority="5">
      <formula>$A8=0</formula>
    </cfRule>
  </conditionalFormatting>
  <conditionalFormatting sqref="BX7">
    <cfRule type="expression" dxfId="91" priority="4">
      <formula>$A7=0</formula>
    </cfRule>
  </conditionalFormatting>
  <conditionalFormatting sqref="BX8:BX26">
    <cfRule type="expression" dxfId="90" priority="3">
      <formula>$A8=0</formula>
    </cfRule>
  </conditionalFormatting>
  <conditionalFormatting sqref="CM7">
    <cfRule type="expression" dxfId="89" priority="2">
      <formula>$A7=0</formula>
    </cfRule>
  </conditionalFormatting>
  <conditionalFormatting sqref="CM8:CM26">
    <cfRule type="expression" dxfId="88" priority="1">
      <formula>$A8=0</formula>
    </cfRule>
  </conditionalFormatting>
  <pageMargins left="0" right="0" top="0" bottom="0" header="0" footer="0"/>
  <pageSetup paperSize="9" scale="84" orientation="landscape" verticalDpi="300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H33"/>
  <sheetViews>
    <sheetView view="pageBreakPreview" topLeftCell="D5" zoomScaleSheetLayoutView="100" workbookViewId="0">
      <pane xSplit="2" ySplit="4" topLeftCell="F9" activePane="bottomRight" state="frozen"/>
      <selection activeCell="D5" sqref="D5"/>
      <selection pane="topRight" activeCell="F5" sqref="F5"/>
      <selection pane="bottomLeft" activeCell="D9" sqref="D9"/>
      <selection pane="bottomRight" activeCell="H10" sqref="H10"/>
    </sheetView>
  </sheetViews>
  <sheetFormatPr defaultRowHeight="15"/>
  <cols>
    <col min="1" max="3" width="9.140625" style="32" hidden="1" customWidth="1"/>
    <col min="4" max="4" width="4.7109375" style="32" customWidth="1"/>
    <col min="5" max="5" width="42.85546875" style="32" customWidth="1"/>
    <col min="6" max="153" width="10.7109375" style="32" customWidth="1"/>
    <col min="154" max="154" width="8.7109375" style="32" hidden="1" customWidth="1"/>
    <col min="155" max="204" width="9.140625" style="32" hidden="1" customWidth="1"/>
    <col min="205" max="205" width="10.7109375" style="32" hidden="1" customWidth="1"/>
    <col min="206" max="206" width="9.140625" style="32" hidden="1" customWidth="1"/>
    <col min="207" max="207" width="10.7109375" style="32" hidden="1" customWidth="1"/>
    <col min="208" max="208" width="9.140625" style="32" hidden="1" customWidth="1"/>
    <col min="209" max="16384" width="9.140625" style="32"/>
  </cols>
  <sheetData>
    <row r="1" spans="1:216" hidden="1">
      <c r="F1" s="47">
        <f>$GW$1</f>
        <v>43952</v>
      </c>
      <c r="G1" s="47">
        <f t="shared" ref="G1:Q1" si="0">$GW$1</f>
        <v>43952</v>
      </c>
      <c r="H1" s="47">
        <f t="shared" si="0"/>
        <v>43952</v>
      </c>
      <c r="I1" s="47">
        <f t="shared" si="0"/>
        <v>43952</v>
      </c>
      <c r="J1" s="47">
        <f t="shared" si="0"/>
        <v>43952</v>
      </c>
      <c r="K1" s="47">
        <f t="shared" si="0"/>
        <v>43952</v>
      </c>
      <c r="L1" s="47">
        <f t="shared" si="0"/>
        <v>43952</v>
      </c>
      <c r="M1" s="47">
        <f t="shared" si="0"/>
        <v>43952</v>
      </c>
      <c r="N1" s="47">
        <f t="shared" si="0"/>
        <v>43952</v>
      </c>
      <c r="O1" s="47">
        <f t="shared" si="0"/>
        <v>43952</v>
      </c>
      <c r="P1" s="47">
        <f t="shared" si="0"/>
        <v>43952</v>
      </c>
      <c r="Q1" s="47">
        <f t="shared" si="0"/>
        <v>43952</v>
      </c>
      <c r="R1" s="47">
        <f>HLOOKUP(R4,$EY$1:$GT$3,3,0)</f>
        <v>43586</v>
      </c>
      <c r="S1" s="47">
        <f t="shared" ref="S1:U1" si="1">HLOOKUP(S4,$EY$1:$GT$3,3,0)</f>
        <v>43586</v>
      </c>
      <c r="T1" s="47">
        <f t="shared" si="1"/>
        <v>43586</v>
      </c>
      <c r="U1" s="47">
        <f t="shared" si="1"/>
        <v>43586</v>
      </c>
      <c r="V1" s="47">
        <f t="shared" ref="V1:CG1" si="2">$GW$1</f>
        <v>43952</v>
      </c>
      <c r="W1" s="47">
        <f t="shared" si="2"/>
        <v>43952</v>
      </c>
      <c r="X1" s="47">
        <f t="shared" si="2"/>
        <v>43952</v>
      </c>
      <c r="Y1" s="47">
        <f t="shared" si="2"/>
        <v>43952</v>
      </c>
      <c r="Z1" s="47">
        <f t="shared" si="2"/>
        <v>43952</v>
      </c>
      <c r="AA1" s="47">
        <f t="shared" si="2"/>
        <v>43952</v>
      </c>
      <c r="AB1" s="47">
        <f t="shared" si="2"/>
        <v>43952</v>
      </c>
      <c r="AC1" s="47">
        <f t="shared" si="2"/>
        <v>43952</v>
      </c>
      <c r="AD1" s="47">
        <f t="shared" ref="AD1:CO1" si="3">HLOOKUP(AD4,$EY$1:$GT$3,3,0)</f>
        <v>43617</v>
      </c>
      <c r="AE1" s="47">
        <f t="shared" si="3"/>
        <v>43617</v>
      </c>
      <c r="AF1" s="47">
        <f t="shared" si="3"/>
        <v>43617</v>
      </c>
      <c r="AG1" s="47">
        <f t="shared" si="3"/>
        <v>43617</v>
      </c>
      <c r="AH1" s="47">
        <f t="shared" si="2"/>
        <v>43952</v>
      </c>
      <c r="AI1" s="47">
        <f t="shared" si="2"/>
        <v>43952</v>
      </c>
      <c r="AJ1" s="47">
        <f t="shared" si="2"/>
        <v>43952</v>
      </c>
      <c r="AK1" s="47">
        <f t="shared" si="2"/>
        <v>43952</v>
      </c>
      <c r="AL1" s="47">
        <f t="shared" si="2"/>
        <v>43952</v>
      </c>
      <c r="AM1" s="47">
        <f t="shared" si="2"/>
        <v>43952</v>
      </c>
      <c r="AN1" s="47">
        <f t="shared" si="2"/>
        <v>43952</v>
      </c>
      <c r="AO1" s="47">
        <f t="shared" si="2"/>
        <v>43952</v>
      </c>
      <c r="AP1" s="47">
        <f t="shared" ref="AP1" si="4">HLOOKUP(AP4,$EY$1:$GT$3,3,0)</f>
        <v>43647</v>
      </c>
      <c r="AQ1" s="47">
        <f t="shared" si="3"/>
        <v>43647</v>
      </c>
      <c r="AR1" s="47">
        <f t="shared" si="3"/>
        <v>43647</v>
      </c>
      <c r="AS1" s="47">
        <f t="shared" si="3"/>
        <v>43647</v>
      </c>
      <c r="AT1" s="47">
        <f t="shared" si="2"/>
        <v>43952</v>
      </c>
      <c r="AU1" s="47">
        <f t="shared" si="2"/>
        <v>43952</v>
      </c>
      <c r="AV1" s="47">
        <f t="shared" si="2"/>
        <v>43952</v>
      </c>
      <c r="AW1" s="47">
        <f t="shared" si="2"/>
        <v>43952</v>
      </c>
      <c r="AX1" s="47">
        <f t="shared" si="2"/>
        <v>43952</v>
      </c>
      <c r="AY1" s="47">
        <f t="shared" si="2"/>
        <v>43952</v>
      </c>
      <c r="AZ1" s="47">
        <f t="shared" si="2"/>
        <v>43952</v>
      </c>
      <c r="BA1" s="47">
        <f t="shared" si="2"/>
        <v>43952</v>
      </c>
      <c r="BB1" s="47">
        <f t="shared" ref="BB1" si="5">HLOOKUP(BB4,$EY$1:$GT$3,3,0)</f>
        <v>43678</v>
      </c>
      <c r="BC1" s="47">
        <f t="shared" si="3"/>
        <v>43678</v>
      </c>
      <c r="BD1" s="47">
        <f t="shared" si="3"/>
        <v>43678</v>
      </c>
      <c r="BE1" s="47">
        <f t="shared" si="3"/>
        <v>43678</v>
      </c>
      <c r="BF1" s="47">
        <f t="shared" si="2"/>
        <v>43952</v>
      </c>
      <c r="BG1" s="47">
        <f t="shared" si="2"/>
        <v>43952</v>
      </c>
      <c r="BH1" s="47">
        <f t="shared" si="2"/>
        <v>43952</v>
      </c>
      <c r="BI1" s="47">
        <f t="shared" si="2"/>
        <v>43952</v>
      </c>
      <c r="BJ1" s="47">
        <f t="shared" si="2"/>
        <v>43952</v>
      </c>
      <c r="BK1" s="47">
        <f t="shared" si="2"/>
        <v>43952</v>
      </c>
      <c r="BL1" s="47">
        <f t="shared" si="2"/>
        <v>43952</v>
      </c>
      <c r="BM1" s="47">
        <f t="shared" si="2"/>
        <v>43952</v>
      </c>
      <c r="BN1" s="47">
        <f t="shared" ref="BN1" si="6">HLOOKUP(BN4,$EY$1:$GT$3,3,0)</f>
        <v>43709</v>
      </c>
      <c r="BO1" s="47">
        <f t="shared" si="3"/>
        <v>43709</v>
      </c>
      <c r="BP1" s="47">
        <f t="shared" si="3"/>
        <v>43709</v>
      </c>
      <c r="BQ1" s="47">
        <f t="shared" si="3"/>
        <v>43709</v>
      </c>
      <c r="BR1" s="47">
        <f t="shared" si="2"/>
        <v>43952</v>
      </c>
      <c r="BS1" s="47">
        <f t="shared" si="2"/>
        <v>43952</v>
      </c>
      <c r="BT1" s="47">
        <f t="shared" si="2"/>
        <v>43952</v>
      </c>
      <c r="BU1" s="47">
        <f t="shared" si="2"/>
        <v>43952</v>
      </c>
      <c r="BV1" s="47">
        <f t="shared" si="2"/>
        <v>43952</v>
      </c>
      <c r="BW1" s="47">
        <f t="shared" si="2"/>
        <v>43952</v>
      </c>
      <c r="BX1" s="47">
        <f t="shared" si="2"/>
        <v>43952</v>
      </c>
      <c r="BY1" s="47">
        <f t="shared" si="2"/>
        <v>43952</v>
      </c>
      <c r="BZ1" s="47">
        <f t="shared" ref="BZ1" si="7">HLOOKUP(BZ4,$EY$1:$GT$3,3,0)</f>
        <v>43739</v>
      </c>
      <c r="CA1" s="47">
        <f t="shared" si="3"/>
        <v>43739</v>
      </c>
      <c r="CB1" s="47">
        <f t="shared" si="3"/>
        <v>43739</v>
      </c>
      <c r="CC1" s="47">
        <f t="shared" si="3"/>
        <v>43739</v>
      </c>
      <c r="CD1" s="47">
        <f t="shared" si="2"/>
        <v>43952</v>
      </c>
      <c r="CE1" s="47">
        <f t="shared" si="2"/>
        <v>43952</v>
      </c>
      <c r="CF1" s="47">
        <f t="shared" si="2"/>
        <v>43952</v>
      </c>
      <c r="CG1" s="47">
        <f t="shared" si="2"/>
        <v>43952</v>
      </c>
      <c r="CH1" s="47">
        <f t="shared" ref="CH1:ES1" si="8">$GW$1</f>
        <v>43952</v>
      </c>
      <c r="CI1" s="47">
        <f t="shared" si="8"/>
        <v>43952</v>
      </c>
      <c r="CJ1" s="47">
        <f t="shared" si="8"/>
        <v>43952</v>
      </c>
      <c r="CK1" s="47">
        <f t="shared" si="8"/>
        <v>43952</v>
      </c>
      <c r="CL1" s="47">
        <f t="shared" ref="CL1" si="9">HLOOKUP(CL4,$EY$1:$GT$3,3,0)</f>
        <v>43770</v>
      </c>
      <c r="CM1" s="47">
        <f t="shared" si="3"/>
        <v>43770</v>
      </c>
      <c r="CN1" s="47">
        <f t="shared" si="3"/>
        <v>43770</v>
      </c>
      <c r="CO1" s="47">
        <f t="shared" si="3"/>
        <v>43770</v>
      </c>
      <c r="CP1" s="47">
        <f t="shared" si="8"/>
        <v>43952</v>
      </c>
      <c r="CQ1" s="47">
        <f t="shared" si="8"/>
        <v>43952</v>
      </c>
      <c r="CR1" s="47">
        <f t="shared" si="8"/>
        <v>43952</v>
      </c>
      <c r="CS1" s="47">
        <f t="shared" si="8"/>
        <v>43952</v>
      </c>
      <c r="CT1" s="47">
        <f t="shared" si="8"/>
        <v>43952</v>
      </c>
      <c r="CU1" s="47">
        <f t="shared" si="8"/>
        <v>43952</v>
      </c>
      <c r="CV1" s="47">
        <f t="shared" si="8"/>
        <v>43952</v>
      </c>
      <c r="CW1" s="47">
        <f t="shared" si="8"/>
        <v>43952</v>
      </c>
      <c r="CX1" s="47">
        <f t="shared" ref="CX1:EW1" si="10">HLOOKUP(CX4,$EY$1:$GT$3,3,0)</f>
        <v>43800</v>
      </c>
      <c r="CY1" s="47">
        <f t="shared" si="10"/>
        <v>43800</v>
      </c>
      <c r="CZ1" s="47">
        <f t="shared" si="10"/>
        <v>43800</v>
      </c>
      <c r="DA1" s="47">
        <f t="shared" si="10"/>
        <v>43800</v>
      </c>
      <c r="DB1" s="47">
        <f t="shared" si="8"/>
        <v>43952</v>
      </c>
      <c r="DC1" s="47">
        <f t="shared" si="8"/>
        <v>43952</v>
      </c>
      <c r="DD1" s="47">
        <f t="shared" si="8"/>
        <v>43952</v>
      </c>
      <c r="DE1" s="47">
        <f t="shared" si="8"/>
        <v>43952</v>
      </c>
      <c r="DF1" s="47">
        <f t="shared" si="8"/>
        <v>43952</v>
      </c>
      <c r="DG1" s="47">
        <f t="shared" si="8"/>
        <v>43952</v>
      </c>
      <c r="DH1" s="47">
        <f t="shared" si="8"/>
        <v>43952</v>
      </c>
      <c r="DI1" s="47">
        <f t="shared" si="8"/>
        <v>43952</v>
      </c>
      <c r="DJ1" s="47">
        <f t="shared" ref="DJ1" si="11">HLOOKUP(DJ4,$EY$1:$GT$3,3,0)</f>
        <v>43831</v>
      </c>
      <c r="DK1" s="47">
        <f t="shared" si="10"/>
        <v>43831</v>
      </c>
      <c r="DL1" s="47">
        <f t="shared" si="10"/>
        <v>43831</v>
      </c>
      <c r="DM1" s="47">
        <f t="shared" si="10"/>
        <v>43831</v>
      </c>
      <c r="DN1" s="47">
        <f t="shared" si="8"/>
        <v>43952</v>
      </c>
      <c r="DO1" s="47">
        <f t="shared" si="8"/>
        <v>43952</v>
      </c>
      <c r="DP1" s="47">
        <f t="shared" si="8"/>
        <v>43952</v>
      </c>
      <c r="DQ1" s="47">
        <f t="shared" si="8"/>
        <v>43952</v>
      </c>
      <c r="DR1" s="47">
        <f t="shared" si="8"/>
        <v>43952</v>
      </c>
      <c r="DS1" s="47">
        <f t="shared" si="8"/>
        <v>43952</v>
      </c>
      <c r="DT1" s="47">
        <f t="shared" si="8"/>
        <v>43952</v>
      </c>
      <c r="DU1" s="47">
        <f t="shared" si="8"/>
        <v>43952</v>
      </c>
      <c r="DV1" s="47">
        <f t="shared" ref="DV1" si="12">HLOOKUP(DV4,$EY$1:$GT$3,3,0)</f>
        <v>43862</v>
      </c>
      <c r="DW1" s="47">
        <f t="shared" si="10"/>
        <v>43862</v>
      </c>
      <c r="DX1" s="47">
        <f t="shared" si="10"/>
        <v>43862</v>
      </c>
      <c r="DY1" s="47">
        <f t="shared" si="10"/>
        <v>43862</v>
      </c>
      <c r="DZ1" s="47">
        <f t="shared" si="8"/>
        <v>43952</v>
      </c>
      <c r="EA1" s="47">
        <f t="shared" si="8"/>
        <v>43952</v>
      </c>
      <c r="EB1" s="47">
        <f t="shared" si="8"/>
        <v>43952</v>
      </c>
      <c r="EC1" s="47">
        <f t="shared" si="8"/>
        <v>43952</v>
      </c>
      <c r="ED1" s="47">
        <f t="shared" si="8"/>
        <v>43952</v>
      </c>
      <c r="EE1" s="47">
        <f t="shared" si="8"/>
        <v>43952</v>
      </c>
      <c r="EF1" s="47">
        <f t="shared" si="8"/>
        <v>43952</v>
      </c>
      <c r="EG1" s="47">
        <f t="shared" si="8"/>
        <v>43952</v>
      </c>
      <c r="EH1" s="47">
        <f t="shared" ref="EH1" si="13">HLOOKUP(EH4,$EY$1:$GT$3,3,0)</f>
        <v>43891</v>
      </c>
      <c r="EI1" s="47">
        <f t="shared" si="10"/>
        <v>43891</v>
      </c>
      <c r="EJ1" s="47">
        <f t="shared" si="10"/>
        <v>43891</v>
      </c>
      <c r="EK1" s="47">
        <f t="shared" si="10"/>
        <v>43891</v>
      </c>
      <c r="EL1" s="47">
        <f t="shared" si="8"/>
        <v>43952</v>
      </c>
      <c r="EM1" s="47">
        <f t="shared" si="8"/>
        <v>43952</v>
      </c>
      <c r="EN1" s="47">
        <f t="shared" si="8"/>
        <v>43952</v>
      </c>
      <c r="EO1" s="47">
        <f t="shared" si="8"/>
        <v>43952</v>
      </c>
      <c r="EP1" s="47">
        <f t="shared" si="8"/>
        <v>43952</v>
      </c>
      <c r="EQ1" s="47">
        <f t="shared" si="8"/>
        <v>43952</v>
      </c>
      <c r="ER1" s="47">
        <f t="shared" si="8"/>
        <v>43952</v>
      </c>
      <c r="ES1" s="47">
        <f t="shared" si="8"/>
        <v>43952</v>
      </c>
      <c r="ET1" s="47">
        <f t="shared" ref="ET1" si="14">HLOOKUP(ET4,$EY$1:$GT$3,3,0)</f>
        <v>43922</v>
      </c>
      <c r="EU1" s="47">
        <f t="shared" si="10"/>
        <v>43922</v>
      </c>
      <c r="EV1" s="47">
        <f t="shared" si="10"/>
        <v>43922</v>
      </c>
      <c r="EW1" s="47">
        <f t="shared" si="10"/>
        <v>43922</v>
      </c>
      <c r="EY1" s="32">
        <v>119</v>
      </c>
      <c r="EZ1" s="32">
        <v>120</v>
      </c>
      <c r="FA1" s="32">
        <v>121</v>
      </c>
      <c r="FB1" s="32">
        <v>122</v>
      </c>
      <c r="FC1" s="32">
        <v>219</v>
      </c>
      <c r="FD1" s="32">
        <v>220</v>
      </c>
      <c r="FE1" s="32">
        <v>221</v>
      </c>
      <c r="FF1" s="32">
        <v>222</v>
      </c>
      <c r="FG1" s="32">
        <v>319</v>
      </c>
      <c r="FH1" s="32">
        <v>320</v>
      </c>
      <c r="FI1" s="32">
        <v>321</v>
      </c>
      <c r="FJ1" s="32">
        <v>322</v>
      </c>
      <c r="FK1" s="32">
        <v>419</v>
      </c>
      <c r="FL1" s="32">
        <v>420</v>
      </c>
      <c r="FM1" s="32">
        <v>421</v>
      </c>
      <c r="FN1" s="32">
        <v>422</v>
      </c>
      <c r="FO1" s="32">
        <v>519</v>
      </c>
      <c r="FP1" s="32">
        <v>520</v>
      </c>
      <c r="FQ1" s="32">
        <v>521</v>
      </c>
      <c r="FR1" s="32">
        <v>522</v>
      </c>
      <c r="FS1" s="32">
        <v>619</v>
      </c>
      <c r="FT1" s="32">
        <v>620</v>
      </c>
      <c r="FU1" s="32">
        <v>621</v>
      </c>
      <c r="FV1" s="32">
        <v>622</v>
      </c>
      <c r="FW1" s="32">
        <v>719</v>
      </c>
      <c r="FX1" s="32">
        <v>720</v>
      </c>
      <c r="FY1" s="32">
        <v>721</v>
      </c>
      <c r="FZ1" s="32">
        <v>722</v>
      </c>
      <c r="GA1" s="32">
        <v>819</v>
      </c>
      <c r="GB1" s="32">
        <v>820</v>
      </c>
      <c r="GC1" s="32">
        <v>821</v>
      </c>
      <c r="GD1" s="32">
        <v>822</v>
      </c>
      <c r="GE1" s="32">
        <v>919</v>
      </c>
      <c r="GF1" s="32">
        <v>920</v>
      </c>
      <c r="GG1" s="32">
        <v>921</v>
      </c>
      <c r="GH1" s="32">
        <v>922</v>
      </c>
      <c r="GI1" s="32">
        <v>1019</v>
      </c>
      <c r="GJ1" s="32">
        <v>1020</v>
      </c>
      <c r="GK1" s="32">
        <v>1021</v>
      </c>
      <c r="GL1" s="32">
        <v>1022</v>
      </c>
      <c r="GM1" s="32">
        <v>1119</v>
      </c>
      <c r="GN1" s="32">
        <v>1120</v>
      </c>
      <c r="GO1" s="32">
        <v>1121</v>
      </c>
      <c r="GP1" s="32">
        <v>1122</v>
      </c>
      <c r="GQ1" s="32">
        <v>1219</v>
      </c>
      <c r="GR1" s="32">
        <v>1220</v>
      </c>
      <c r="GS1" s="32">
        <v>1221</v>
      </c>
      <c r="GT1" s="32">
        <v>1222</v>
      </c>
      <c r="GW1" s="159">
        <f>DATE(YEAR(GT3),MONTH(GT3)+1,1)</f>
        <v>43952</v>
      </c>
    </row>
    <row r="2" spans="1:216" hidden="1">
      <c r="J2" s="32">
        <v>1</v>
      </c>
      <c r="K2" s="32">
        <v>2</v>
      </c>
      <c r="L2" s="32">
        <v>1</v>
      </c>
      <c r="M2" s="32">
        <v>2</v>
      </c>
      <c r="N2" s="32">
        <v>1</v>
      </c>
      <c r="O2" s="32">
        <v>2</v>
      </c>
      <c r="P2" s="32">
        <v>1</v>
      </c>
      <c r="Q2" s="32">
        <v>2</v>
      </c>
      <c r="R2" s="32">
        <v>1</v>
      </c>
      <c r="S2" s="32">
        <v>2</v>
      </c>
      <c r="T2" s="32">
        <v>1</v>
      </c>
      <c r="U2" s="32">
        <v>2</v>
      </c>
      <c r="V2" s="32">
        <v>1</v>
      </c>
      <c r="W2" s="32">
        <v>2</v>
      </c>
      <c r="X2" s="32">
        <v>1</v>
      </c>
      <c r="Y2" s="32">
        <v>2</v>
      </c>
      <c r="Z2" s="32">
        <v>1</v>
      </c>
      <c r="AA2" s="32">
        <v>2</v>
      </c>
      <c r="AB2" s="32">
        <v>1</v>
      </c>
      <c r="AC2" s="32">
        <v>2</v>
      </c>
      <c r="AD2" s="32">
        <v>1</v>
      </c>
      <c r="AE2" s="32">
        <v>2</v>
      </c>
      <c r="AF2" s="32">
        <v>1</v>
      </c>
      <c r="AG2" s="32">
        <v>2</v>
      </c>
      <c r="AH2" s="32">
        <v>1</v>
      </c>
      <c r="AI2" s="32">
        <v>2</v>
      </c>
      <c r="AJ2" s="32">
        <v>1</v>
      </c>
      <c r="AK2" s="32">
        <v>2</v>
      </c>
      <c r="AL2" s="32">
        <v>1</v>
      </c>
      <c r="AM2" s="32">
        <v>2</v>
      </c>
      <c r="AN2" s="32">
        <v>1</v>
      </c>
      <c r="AO2" s="32">
        <v>2</v>
      </c>
      <c r="AP2" s="32">
        <v>1</v>
      </c>
      <c r="AQ2" s="32">
        <v>2</v>
      </c>
      <c r="AR2" s="32">
        <v>1</v>
      </c>
      <c r="AS2" s="32">
        <v>2</v>
      </c>
      <c r="AT2" s="32">
        <v>1</v>
      </c>
      <c r="AU2" s="32">
        <v>2</v>
      </c>
      <c r="AV2" s="32">
        <v>1</v>
      </c>
      <c r="AW2" s="32">
        <v>2</v>
      </c>
      <c r="AX2" s="32">
        <v>1</v>
      </c>
      <c r="AY2" s="32">
        <v>2</v>
      </c>
      <c r="AZ2" s="32">
        <v>1</v>
      </c>
      <c r="BA2" s="32">
        <v>2</v>
      </c>
      <c r="BB2" s="32">
        <v>1</v>
      </c>
      <c r="BC2" s="32">
        <v>2</v>
      </c>
      <c r="BD2" s="32">
        <v>1</v>
      </c>
      <c r="BE2" s="32">
        <v>2</v>
      </c>
      <c r="BF2" s="32">
        <v>1</v>
      </c>
      <c r="BG2" s="32">
        <v>2</v>
      </c>
      <c r="BH2" s="32">
        <v>1</v>
      </c>
      <c r="BI2" s="32">
        <v>2</v>
      </c>
      <c r="BJ2" s="32">
        <v>1</v>
      </c>
      <c r="BK2" s="32">
        <v>2</v>
      </c>
      <c r="BL2" s="32">
        <v>1</v>
      </c>
      <c r="BM2" s="32">
        <v>2</v>
      </c>
      <c r="BN2" s="32">
        <v>1</v>
      </c>
      <c r="BO2" s="32">
        <v>2</v>
      </c>
      <c r="BP2" s="32">
        <v>1</v>
      </c>
      <c r="BQ2" s="32">
        <v>2</v>
      </c>
      <c r="BR2" s="32">
        <v>1</v>
      </c>
      <c r="BS2" s="32">
        <v>2</v>
      </c>
      <c r="BT2" s="32">
        <v>1</v>
      </c>
      <c r="BU2" s="32">
        <v>2</v>
      </c>
      <c r="BV2" s="32">
        <v>1</v>
      </c>
      <c r="BW2" s="32">
        <v>2</v>
      </c>
      <c r="BX2" s="32">
        <v>1</v>
      </c>
      <c r="BY2" s="32">
        <v>2</v>
      </c>
      <c r="BZ2" s="32">
        <v>1</v>
      </c>
      <c r="CA2" s="32">
        <v>2</v>
      </c>
      <c r="CB2" s="32">
        <v>1</v>
      </c>
      <c r="CC2" s="32">
        <v>2</v>
      </c>
      <c r="CD2" s="32">
        <v>1</v>
      </c>
      <c r="CE2" s="32">
        <v>2</v>
      </c>
      <c r="CF2" s="32">
        <v>1</v>
      </c>
      <c r="CG2" s="32">
        <v>2</v>
      </c>
      <c r="CH2" s="32">
        <v>1</v>
      </c>
      <c r="CI2" s="32">
        <v>2</v>
      </c>
      <c r="CJ2" s="32">
        <v>1</v>
      </c>
      <c r="CK2" s="32">
        <v>2</v>
      </c>
      <c r="CL2" s="32">
        <v>1</v>
      </c>
      <c r="CM2" s="32">
        <v>2</v>
      </c>
      <c r="CN2" s="32">
        <v>1</v>
      </c>
      <c r="CO2" s="32">
        <v>2</v>
      </c>
      <c r="CP2" s="32">
        <v>1</v>
      </c>
      <c r="CQ2" s="32">
        <v>2</v>
      </c>
      <c r="CR2" s="32">
        <v>1</v>
      </c>
      <c r="CS2" s="32">
        <v>2</v>
      </c>
      <c r="CT2" s="32">
        <v>1</v>
      </c>
      <c r="CU2" s="32">
        <v>2</v>
      </c>
      <c r="CV2" s="32">
        <v>1</v>
      </c>
      <c r="CW2" s="32">
        <v>2</v>
      </c>
      <c r="CX2" s="32">
        <v>1</v>
      </c>
      <c r="CY2" s="32">
        <v>2</v>
      </c>
      <c r="CZ2" s="32">
        <v>1</v>
      </c>
      <c r="DA2" s="32">
        <v>2</v>
      </c>
      <c r="DB2" s="32">
        <v>1</v>
      </c>
      <c r="DC2" s="32">
        <v>2</v>
      </c>
      <c r="DD2" s="32">
        <v>1</v>
      </c>
      <c r="DE2" s="32">
        <v>2</v>
      </c>
      <c r="DF2" s="32">
        <v>1</v>
      </c>
      <c r="DG2" s="32">
        <v>2</v>
      </c>
      <c r="DH2" s="32">
        <v>1</v>
      </c>
      <c r="DI2" s="32">
        <v>2</v>
      </c>
      <c r="DJ2" s="32">
        <v>1</v>
      </c>
      <c r="DK2" s="32">
        <v>2</v>
      </c>
      <c r="DL2" s="32">
        <v>1</v>
      </c>
      <c r="DM2" s="32">
        <v>2</v>
      </c>
      <c r="DN2" s="32">
        <v>1</v>
      </c>
      <c r="DO2" s="32">
        <v>2</v>
      </c>
      <c r="DP2" s="32">
        <v>1</v>
      </c>
      <c r="DQ2" s="32">
        <v>2</v>
      </c>
      <c r="DR2" s="32">
        <v>1</v>
      </c>
      <c r="DS2" s="32">
        <v>2</v>
      </c>
      <c r="DT2" s="32">
        <v>1</v>
      </c>
      <c r="DU2" s="32">
        <v>2</v>
      </c>
      <c r="DV2" s="32">
        <v>1</v>
      </c>
      <c r="DW2" s="32">
        <v>2</v>
      </c>
      <c r="DX2" s="32">
        <v>1</v>
      </c>
      <c r="DY2" s="32">
        <v>2</v>
      </c>
      <c r="DZ2" s="32">
        <v>1</v>
      </c>
      <c r="EA2" s="32">
        <v>2</v>
      </c>
      <c r="EB2" s="32">
        <v>1</v>
      </c>
      <c r="EC2" s="32">
        <v>2</v>
      </c>
      <c r="ED2" s="32">
        <v>1</v>
      </c>
      <c r="EE2" s="32">
        <v>2</v>
      </c>
      <c r="EF2" s="32">
        <v>1</v>
      </c>
      <c r="EG2" s="32">
        <v>2</v>
      </c>
      <c r="EH2" s="32">
        <v>1</v>
      </c>
      <c r="EI2" s="32">
        <v>2</v>
      </c>
      <c r="EJ2" s="32">
        <v>1</v>
      </c>
      <c r="EK2" s="32">
        <v>2</v>
      </c>
      <c r="EL2" s="32">
        <v>1</v>
      </c>
      <c r="EM2" s="32">
        <v>2</v>
      </c>
      <c r="EN2" s="32">
        <v>1</v>
      </c>
      <c r="EO2" s="32">
        <v>2</v>
      </c>
      <c r="EP2" s="32">
        <v>1</v>
      </c>
      <c r="EQ2" s="32">
        <v>2</v>
      </c>
      <c r="ER2" s="32">
        <v>1</v>
      </c>
      <c r="ES2" s="32">
        <v>2</v>
      </c>
      <c r="ET2" s="32">
        <v>1</v>
      </c>
      <c r="EU2" s="32">
        <v>2</v>
      </c>
      <c r="EV2" s="32">
        <v>1</v>
      </c>
      <c r="EW2" s="32">
        <v>2</v>
      </c>
      <c r="EY2" s="32">
        <v>1</v>
      </c>
      <c r="EZ2" s="32">
        <v>2</v>
      </c>
      <c r="FA2" s="32">
        <v>1</v>
      </c>
      <c r="FB2" s="32">
        <v>2</v>
      </c>
      <c r="FC2" s="32">
        <v>1</v>
      </c>
      <c r="FD2" s="32">
        <v>2</v>
      </c>
      <c r="FE2" s="32">
        <v>1</v>
      </c>
      <c r="FF2" s="32">
        <v>2</v>
      </c>
      <c r="FG2" s="32">
        <v>1</v>
      </c>
      <c r="FH2" s="32">
        <v>2</v>
      </c>
      <c r="FI2" s="32">
        <v>1</v>
      </c>
      <c r="FJ2" s="32">
        <v>2</v>
      </c>
      <c r="FK2" s="32">
        <v>1</v>
      </c>
      <c r="FL2" s="32">
        <v>2</v>
      </c>
      <c r="FM2" s="32">
        <v>1</v>
      </c>
      <c r="FN2" s="32">
        <v>2</v>
      </c>
      <c r="FO2" s="32">
        <v>1</v>
      </c>
      <c r="FP2" s="32">
        <v>2</v>
      </c>
      <c r="FQ2" s="32">
        <v>1</v>
      </c>
      <c r="FR2" s="32">
        <v>2</v>
      </c>
      <c r="FS2" s="32">
        <v>1</v>
      </c>
      <c r="FT2" s="32">
        <v>2</v>
      </c>
      <c r="FU2" s="32">
        <v>1</v>
      </c>
      <c r="FV2" s="32">
        <v>2</v>
      </c>
      <c r="FW2" s="32">
        <v>1</v>
      </c>
      <c r="FX2" s="32">
        <v>2</v>
      </c>
      <c r="FY2" s="32">
        <v>1</v>
      </c>
      <c r="FZ2" s="32">
        <v>2</v>
      </c>
      <c r="GA2" s="32">
        <v>1</v>
      </c>
      <c r="GB2" s="32">
        <v>2</v>
      </c>
      <c r="GC2" s="32">
        <v>1</v>
      </c>
      <c r="GD2" s="32">
        <v>2</v>
      </c>
      <c r="GE2" s="32">
        <v>1</v>
      </c>
      <c r="GF2" s="32">
        <v>2</v>
      </c>
      <c r="GG2" s="32">
        <v>1</v>
      </c>
      <c r="GH2" s="32">
        <v>2</v>
      </c>
      <c r="GI2" s="32">
        <v>1</v>
      </c>
      <c r="GJ2" s="32">
        <v>2</v>
      </c>
      <c r="GK2" s="32">
        <v>1</v>
      </c>
      <c r="GL2" s="32">
        <v>2</v>
      </c>
      <c r="GM2" s="32">
        <v>1</v>
      </c>
      <c r="GN2" s="32">
        <v>2</v>
      </c>
      <c r="GO2" s="32">
        <v>1</v>
      </c>
      <c r="GP2" s="32">
        <v>2</v>
      </c>
      <c r="GQ2" s="32">
        <v>1</v>
      </c>
      <c r="GR2" s="32">
        <v>2</v>
      </c>
      <c r="GS2" s="32">
        <v>1</v>
      </c>
      <c r="GT2" s="32">
        <v>2</v>
      </c>
      <c r="GW2" s="159">
        <f ca="1">COOK!AX2</f>
        <v>43860</v>
      </c>
      <c r="GX2" s="32">
        <v>1</v>
      </c>
      <c r="GY2" s="159">
        <f ca="1">DATE(YEAR(GW2),MONTH(GW2),1)</f>
        <v>43831</v>
      </c>
    </row>
    <row r="3" spans="1:216" hidden="1">
      <c r="J3" s="32">
        <f ca="1">IF(J1&lt;$GW$2,1,0)</f>
        <v>0</v>
      </c>
      <c r="K3" s="32">
        <f t="shared" ref="K3:BV3" ca="1" si="15">IF(K1&lt;$GW$2,1,0)</f>
        <v>0</v>
      </c>
      <c r="L3" s="32">
        <f t="shared" ca="1" si="15"/>
        <v>0</v>
      </c>
      <c r="M3" s="32">
        <f t="shared" ca="1" si="15"/>
        <v>0</v>
      </c>
      <c r="N3" s="32">
        <f t="shared" ca="1" si="15"/>
        <v>0</v>
      </c>
      <c r="O3" s="32">
        <f t="shared" ca="1" si="15"/>
        <v>0</v>
      </c>
      <c r="P3" s="32">
        <f t="shared" ca="1" si="15"/>
        <v>0</v>
      </c>
      <c r="Q3" s="32">
        <f t="shared" ca="1" si="15"/>
        <v>0</v>
      </c>
      <c r="R3" s="32">
        <f t="shared" ca="1" si="15"/>
        <v>1</v>
      </c>
      <c r="S3" s="32">
        <f t="shared" ca="1" si="15"/>
        <v>1</v>
      </c>
      <c r="T3" s="32">
        <f t="shared" ca="1" si="15"/>
        <v>1</v>
      </c>
      <c r="U3" s="32">
        <f t="shared" ca="1" si="15"/>
        <v>1</v>
      </c>
      <c r="V3" s="32">
        <f t="shared" ca="1" si="15"/>
        <v>0</v>
      </c>
      <c r="W3" s="32">
        <f t="shared" ca="1" si="15"/>
        <v>0</v>
      </c>
      <c r="X3" s="32">
        <f t="shared" ca="1" si="15"/>
        <v>0</v>
      </c>
      <c r="Y3" s="32">
        <f t="shared" ca="1" si="15"/>
        <v>0</v>
      </c>
      <c r="Z3" s="32">
        <f t="shared" ca="1" si="15"/>
        <v>0</v>
      </c>
      <c r="AA3" s="32">
        <f t="shared" ca="1" si="15"/>
        <v>0</v>
      </c>
      <c r="AB3" s="32">
        <f t="shared" ca="1" si="15"/>
        <v>0</v>
      </c>
      <c r="AC3" s="32">
        <f t="shared" ca="1" si="15"/>
        <v>0</v>
      </c>
      <c r="AD3" s="32">
        <f t="shared" ca="1" si="15"/>
        <v>1</v>
      </c>
      <c r="AE3" s="32">
        <f t="shared" ca="1" si="15"/>
        <v>1</v>
      </c>
      <c r="AF3" s="32">
        <f t="shared" ca="1" si="15"/>
        <v>1</v>
      </c>
      <c r="AG3" s="32">
        <f t="shared" ca="1" si="15"/>
        <v>1</v>
      </c>
      <c r="AH3" s="32">
        <f t="shared" ca="1" si="15"/>
        <v>0</v>
      </c>
      <c r="AI3" s="32">
        <f t="shared" ca="1" si="15"/>
        <v>0</v>
      </c>
      <c r="AJ3" s="32">
        <f t="shared" ca="1" si="15"/>
        <v>0</v>
      </c>
      <c r="AK3" s="32">
        <f t="shared" ca="1" si="15"/>
        <v>0</v>
      </c>
      <c r="AL3" s="32">
        <f t="shared" ca="1" si="15"/>
        <v>0</v>
      </c>
      <c r="AM3" s="32">
        <f t="shared" ca="1" si="15"/>
        <v>0</v>
      </c>
      <c r="AN3" s="32">
        <f t="shared" ca="1" si="15"/>
        <v>0</v>
      </c>
      <c r="AO3" s="32">
        <f t="shared" ca="1" si="15"/>
        <v>0</v>
      </c>
      <c r="AP3" s="32">
        <f t="shared" ca="1" si="15"/>
        <v>1</v>
      </c>
      <c r="AQ3" s="32">
        <f t="shared" ca="1" si="15"/>
        <v>1</v>
      </c>
      <c r="AR3" s="32">
        <f t="shared" ca="1" si="15"/>
        <v>1</v>
      </c>
      <c r="AS3" s="32">
        <f t="shared" ca="1" si="15"/>
        <v>1</v>
      </c>
      <c r="AT3" s="32">
        <f t="shared" ca="1" si="15"/>
        <v>0</v>
      </c>
      <c r="AU3" s="32">
        <f t="shared" ca="1" si="15"/>
        <v>0</v>
      </c>
      <c r="AV3" s="32">
        <f t="shared" ca="1" si="15"/>
        <v>0</v>
      </c>
      <c r="AW3" s="32">
        <f t="shared" ca="1" si="15"/>
        <v>0</v>
      </c>
      <c r="AX3" s="32">
        <f t="shared" ca="1" si="15"/>
        <v>0</v>
      </c>
      <c r="AY3" s="32">
        <f t="shared" ca="1" si="15"/>
        <v>0</v>
      </c>
      <c r="AZ3" s="32">
        <f t="shared" ca="1" si="15"/>
        <v>0</v>
      </c>
      <c r="BA3" s="32">
        <f t="shared" ca="1" si="15"/>
        <v>0</v>
      </c>
      <c r="BB3" s="32">
        <f t="shared" ca="1" si="15"/>
        <v>1</v>
      </c>
      <c r="BC3" s="32">
        <f t="shared" ca="1" si="15"/>
        <v>1</v>
      </c>
      <c r="BD3" s="32">
        <f t="shared" ca="1" si="15"/>
        <v>1</v>
      </c>
      <c r="BE3" s="32">
        <f t="shared" ca="1" si="15"/>
        <v>1</v>
      </c>
      <c r="BF3" s="32">
        <f t="shared" ca="1" si="15"/>
        <v>0</v>
      </c>
      <c r="BG3" s="32">
        <f t="shared" ca="1" si="15"/>
        <v>0</v>
      </c>
      <c r="BH3" s="32">
        <f t="shared" ca="1" si="15"/>
        <v>0</v>
      </c>
      <c r="BI3" s="32">
        <f t="shared" ca="1" si="15"/>
        <v>0</v>
      </c>
      <c r="BJ3" s="32">
        <f t="shared" ca="1" si="15"/>
        <v>0</v>
      </c>
      <c r="BK3" s="32">
        <f t="shared" ca="1" si="15"/>
        <v>0</v>
      </c>
      <c r="BL3" s="32">
        <f t="shared" ca="1" si="15"/>
        <v>0</v>
      </c>
      <c r="BM3" s="32">
        <f t="shared" ca="1" si="15"/>
        <v>0</v>
      </c>
      <c r="BN3" s="32">
        <f t="shared" ca="1" si="15"/>
        <v>1</v>
      </c>
      <c r="BO3" s="32">
        <f t="shared" ca="1" si="15"/>
        <v>1</v>
      </c>
      <c r="BP3" s="32">
        <f t="shared" ca="1" si="15"/>
        <v>1</v>
      </c>
      <c r="BQ3" s="32">
        <f t="shared" ca="1" si="15"/>
        <v>1</v>
      </c>
      <c r="BR3" s="32">
        <f t="shared" ca="1" si="15"/>
        <v>0</v>
      </c>
      <c r="BS3" s="32">
        <f t="shared" ca="1" si="15"/>
        <v>0</v>
      </c>
      <c r="BT3" s="32">
        <f t="shared" ca="1" si="15"/>
        <v>0</v>
      </c>
      <c r="BU3" s="32">
        <f t="shared" ca="1" si="15"/>
        <v>0</v>
      </c>
      <c r="BV3" s="32">
        <f t="shared" ca="1" si="15"/>
        <v>0</v>
      </c>
      <c r="BW3" s="32">
        <f t="shared" ref="BW3:EH3" ca="1" si="16">IF(BW1&lt;$GW$2,1,0)</f>
        <v>0</v>
      </c>
      <c r="BX3" s="32">
        <f t="shared" ca="1" si="16"/>
        <v>0</v>
      </c>
      <c r="BY3" s="32">
        <f t="shared" ca="1" si="16"/>
        <v>0</v>
      </c>
      <c r="BZ3" s="32">
        <f t="shared" ca="1" si="16"/>
        <v>1</v>
      </c>
      <c r="CA3" s="32">
        <f t="shared" ca="1" si="16"/>
        <v>1</v>
      </c>
      <c r="CB3" s="32">
        <f t="shared" ca="1" si="16"/>
        <v>1</v>
      </c>
      <c r="CC3" s="32">
        <f t="shared" ca="1" si="16"/>
        <v>1</v>
      </c>
      <c r="CD3" s="32">
        <f t="shared" ca="1" si="16"/>
        <v>0</v>
      </c>
      <c r="CE3" s="32">
        <f t="shared" ca="1" si="16"/>
        <v>0</v>
      </c>
      <c r="CF3" s="32">
        <f t="shared" ca="1" si="16"/>
        <v>0</v>
      </c>
      <c r="CG3" s="32">
        <f t="shared" ca="1" si="16"/>
        <v>0</v>
      </c>
      <c r="CH3" s="32">
        <f t="shared" ca="1" si="16"/>
        <v>0</v>
      </c>
      <c r="CI3" s="32">
        <f t="shared" ca="1" si="16"/>
        <v>0</v>
      </c>
      <c r="CJ3" s="32">
        <f t="shared" ca="1" si="16"/>
        <v>0</v>
      </c>
      <c r="CK3" s="32">
        <f t="shared" ca="1" si="16"/>
        <v>0</v>
      </c>
      <c r="CL3" s="32">
        <f t="shared" ca="1" si="16"/>
        <v>1</v>
      </c>
      <c r="CM3" s="32">
        <f t="shared" ca="1" si="16"/>
        <v>1</v>
      </c>
      <c r="CN3" s="32">
        <f t="shared" ca="1" si="16"/>
        <v>1</v>
      </c>
      <c r="CO3" s="32">
        <f t="shared" ca="1" si="16"/>
        <v>1</v>
      </c>
      <c r="CP3" s="32">
        <f t="shared" ca="1" si="16"/>
        <v>0</v>
      </c>
      <c r="CQ3" s="32">
        <f t="shared" ca="1" si="16"/>
        <v>0</v>
      </c>
      <c r="CR3" s="32">
        <f t="shared" ca="1" si="16"/>
        <v>0</v>
      </c>
      <c r="CS3" s="32">
        <f t="shared" ca="1" si="16"/>
        <v>0</v>
      </c>
      <c r="CT3" s="32">
        <f t="shared" ca="1" si="16"/>
        <v>0</v>
      </c>
      <c r="CU3" s="32">
        <f t="shared" ca="1" si="16"/>
        <v>0</v>
      </c>
      <c r="CV3" s="32">
        <f t="shared" ca="1" si="16"/>
        <v>0</v>
      </c>
      <c r="CW3" s="32">
        <f t="shared" ca="1" si="16"/>
        <v>0</v>
      </c>
      <c r="CX3" s="32">
        <f t="shared" ca="1" si="16"/>
        <v>1</v>
      </c>
      <c r="CY3" s="32">
        <f t="shared" ca="1" si="16"/>
        <v>1</v>
      </c>
      <c r="CZ3" s="32">
        <f t="shared" ca="1" si="16"/>
        <v>1</v>
      </c>
      <c r="DA3" s="32">
        <f t="shared" ca="1" si="16"/>
        <v>1</v>
      </c>
      <c r="DB3" s="32">
        <f t="shared" ca="1" si="16"/>
        <v>0</v>
      </c>
      <c r="DC3" s="32">
        <f t="shared" ca="1" si="16"/>
        <v>0</v>
      </c>
      <c r="DD3" s="32">
        <f t="shared" ca="1" si="16"/>
        <v>0</v>
      </c>
      <c r="DE3" s="32">
        <f t="shared" ca="1" si="16"/>
        <v>0</v>
      </c>
      <c r="DF3" s="32">
        <f t="shared" ca="1" si="16"/>
        <v>0</v>
      </c>
      <c r="DG3" s="32">
        <f t="shared" ca="1" si="16"/>
        <v>0</v>
      </c>
      <c r="DH3" s="32">
        <f t="shared" ca="1" si="16"/>
        <v>0</v>
      </c>
      <c r="DI3" s="32">
        <f t="shared" ca="1" si="16"/>
        <v>0</v>
      </c>
      <c r="DJ3" s="32">
        <f t="shared" ca="1" si="16"/>
        <v>1</v>
      </c>
      <c r="DK3" s="32">
        <f t="shared" ca="1" si="16"/>
        <v>1</v>
      </c>
      <c r="DL3" s="32">
        <f t="shared" ca="1" si="16"/>
        <v>1</v>
      </c>
      <c r="DM3" s="32">
        <f t="shared" ca="1" si="16"/>
        <v>1</v>
      </c>
      <c r="DN3" s="32">
        <f t="shared" ca="1" si="16"/>
        <v>0</v>
      </c>
      <c r="DO3" s="32">
        <f t="shared" ca="1" si="16"/>
        <v>0</v>
      </c>
      <c r="DP3" s="32">
        <f t="shared" ca="1" si="16"/>
        <v>0</v>
      </c>
      <c r="DQ3" s="32">
        <f t="shared" ca="1" si="16"/>
        <v>0</v>
      </c>
      <c r="DR3" s="32">
        <f t="shared" ca="1" si="16"/>
        <v>0</v>
      </c>
      <c r="DS3" s="32">
        <f t="shared" ca="1" si="16"/>
        <v>0</v>
      </c>
      <c r="DT3" s="32">
        <f t="shared" ca="1" si="16"/>
        <v>0</v>
      </c>
      <c r="DU3" s="32">
        <f t="shared" ca="1" si="16"/>
        <v>0</v>
      </c>
      <c r="DV3" s="32">
        <f t="shared" ca="1" si="16"/>
        <v>0</v>
      </c>
      <c r="DW3" s="32">
        <f t="shared" ca="1" si="16"/>
        <v>0</v>
      </c>
      <c r="DX3" s="32">
        <f t="shared" ca="1" si="16"/>
        <v>0</v>
      </c>
      <c r="DY3" s="32">
        <f t="shared" ca="1" si="16"/>
        <v>0</v>
      </c>
      <c r="DZ3" s="32">
        <f t="shared" ca="1" si="16"/>
        <v>0</v>
      </c>
      <c r="EA3" s="32">
        <f t="shared" ca="1" si="16"/>
        <v>0</v>
      </c>
      <c r="EB3" s="32">
        <f t="shared" ca="1" si="16"/>
        <v>0</v>
      </c>
      <c r="EC3" s="32">
        <f t="shared" ca="1" si="16"/>
        <v>0</v>
      </c>
      <c r="ED3" s="32">
        <f t="shared" ca="1" si="16"/>
        <v>0</v>
      </c>
      <c r="EE3" s="32">
        <f t="shared" ca="1" si="16"/>
        <v>0</v>
      </c>
      <c r="EF3" s="32">
        <f t="shared" ca="1" si="16"/>
        <v>0</v>
      </c>
      <c r="EG3" s="32">
        <f t="shared" ca="1" si="16"/>
        <v>0</v>
      </c>
      <c r="EH3" s="32">
        <f t="shared" ca="1" si="16"/>
        <v>0</v>
      </c>
      <c r="EI3" s="32">
        <f t="shared" ref="EI3:EW3" ca="1" si="17">IF(EI1&lt;$GW$2,1,0)</f>
        <v>0</v>
      </c>
      <c r="EJ3" s="32">
        <f t="shared" ca="1" si="17"/>
        <v>0</v>
      </c>
      <c r="EK3" s="32">
        <f t="shared" ca="1" si="17"/>
        <v>0</v>
      </c>
      <c r="EL3" s="32">
        <f t="shared" ca="1" si="17"/>
        <v>0</v>
      </c>
      <c r="EM3" s="32">
        <f t="shared" ca="1" si="17"/>
        <v>0</v>
      </c>
      <c r="EN3" s="32">
        <f t="shared" ca="1" si="17"/>
        <v>0</v>
      </c>
      <c r="EO3" s="32">
        <f t="shared" ca="1" si="17"/>
        <v>0</v>
      </c>
      <c r="EP3" s="32">
        <f t="shared" ca="1" si="17"/>
        <v>0</v>
      </c>
      <c r="EQ3" s="32">
        <f t="shared" ca="1" si="17"/>
        <v>0</v>
      </c>
      <c r="ER3" s="32">
        <f t="shared" ca="1" si="17"/>
        <v>0</v>
      </c>
      <c r="ES3" s="32">
        <f t="shared" ca="1" si="17"/>
        <v>0</v>
      </c>
      <c r="ET3" s="32">
        <f t="shared" ca="1" si="17"/>
        <v>0</v>
      </c>
      <c r="EU3" s="32">
        <f t="shared" ca="1" si="17"/>
        <v>0</v>
      </c>
      <c r="EV3" s="32">
        <f t="shared" ca="1" si="17"/>
        <v>0</v>
      </c>
      <c r="EW3" s="32">
        <f t="shared" ca="1" si="17"/>
        <v>0</v>
      </c>
      <c r="EY3" s="47">
        <f>COOK!AY6</f>
        <v>43586</v>
      </c>
      <c r="EZ3" s="47">
        <f>EY3</f>
        <v>43586</v>
      </c>
      <c r="FA3" s="47">
        <f t="shared" ref="FA3:GT3" si="18">EZ3</f>
        <v>43586</v>
      </c>
      <c r="FB3" s="47">
        <f t="shared" si="18"/>
        <v>43586</v>
      </c>
      <c r="FC3" s="47">
        <f>COOK!AZ6</f>
        <v>43617</v>
      </c>
      <c r="FD3" s="47">
        <f t="shared" si="18"/>
        <v>43617</v>
      </c>
      <c r="FE3" s="47">
        <f t="shared" si="18"/>
        <v>43617</v>
      </c>
      <c r="FF3" s="47">
        <f t="shared" si="18"/>
        <v>43617</v>
      </c>
      <c r="FG3" s="47">
        <f>COOK!BA6</f>
        <v>43647</v>
      </c>
      <c r="FH3" s="47">
        <f t="shared" si="18"/>
        <v>43647</v>
      </c>
      <c r="FI3" s="47">
        <f t="shared" si="18"/>
        <v>43647</v>
      </c>
      <c r="FJ3" s="47">
        <f t="shared" si="18"/>
        <v>43647</v>
      </c>
      <c r="FK3" s="47">
        <f>COOK!BB6</f>
        <v>43678</v>
      </c>
      <c r="FL3" s="47">
        <f t="shared" si="18"/>
        <v>43678</v>
      </c>
      <c r="FM3" s="47">
        <f t="shared" si="18"/>
        <v>43678</v>
      </c>
      <c r="FN3" s="47">
        <f t="shared" si="18"/>
        <v>43678</v>
      </c>
      <c r="FO3" s="47">
        <f>COOK!BC6</f>
        <v>43709</v>
      </c>
      <c r="FP3" s="47">
        <f t="shared" si="18"/>
        <v>43709</v>
      </c>
      <c r="FQ3" s="47">
        <f t="shared" si="18"/>
        <v>43709</v>
      </c>
      <c r="FR3" s="47">
        <f t="shared" si="18"/>
        <v>43709</v>
      </c>
      <c r="FS3" s="47">
        <f>COOK!BD6</f>
        <v>43739</v>
      </c>
      <c r="FT3" s="47">
        <f t="shared" si="18"/>
        <v>43739</v>
      </c>
      <c r="FU3" s="47">
        <f t="shared" si="18"/>
        <v>43739</v>
      </c>
      <c r="FV3" s="47">
        <f t="shared" si="18"/>
        <v>43739</v>
      </c>
      <c r="FW3" s="47">
        <f>COOK!BE6</f>
        <v>43770</v>
      </c>
      <c r="FX3" s="47">
        <f t="shared" si="18"/>
        <v>43770</v>
      </c>
      <c r="FY3" s="47">
        <f t="shared" si="18"/>
        <v>43770</v>
      </c>
      <c r="FZ3" s="47">
        <f t="shared" si="18"/>
        <v>43770</v>
      </c>
      <c r="GA3" s="47">
        <f>COOK!BF6</f>
        <v>43800</v>
      </c>
      <c r="GB3" s="47">
        <f t="shared" si="18"/>
        <v>43800</v>
      </c>
      <c r="GC3" s="47">
        <f t="shared" si="18"/>
        <v>43800</v>
      </c>
      <c r="GD3" s="47">
        <f t="shared" si="18"/>
        <v>43800</v>
      </c>
      <c r="GE3" s="47">
        <f>COOK!BG6</f>
        <v>43831</v>
      </c>
      <c r="GF3" s="47">
        <f t="shared" si="18"/>
        <v>43831</v>
      </c>
      <c r="GG3" s="47">
        <f t="shared" si="18"/>
        <v>43831</v>
      </c>
      <c r="GH3" s="47">
        <f t="shared" si="18"/>
        <v>43831</v>
      </c>
      <c r="GI3" s="47">
        <f>COOK!BH6</f>
        <v>43862</v>
      </c>
      <c r="GJ3" s="47">
        <f t="shared" si="18"/>
        <v>43862</v>
      </c>
      <c r="GK3" s="47">
        <f t="shared" si="18"/>
        <v>43862</v>
      </c>
      <c r="GL3" s="47">
        <f t="shared" si="18"/>
        <v>43862</v>
      </c>
      <c r="GM3" s="47">
        <f>COOK!BI6</f>
        <v>43891</v>
      </c>
      <c r="GN3" s="47">
        <f t="shared" si="18"/>
        <v>43891</v>
      </c>
      <c r="GO3" s="47">
        <f t="shared" si="18"/>
        <v>43891</v>
      </c>
      <c r="GP3" s="47">
        <f t="shared" si="18"/>
        <v>43891</v>
      </c>
      <c r="GQ3" s="47">
        <f>COOK!BJ6</f>
        <v>43922</v>
      </c>
      <c r="GR3" s="47">
        <f t="shared" si="18"/>
        <v>43922</v>
      </c>
      <c r="GS3" s="47">
        <f t="shared" si="18"/>
        <v>43922</v>
      </c>
      <c r="GT3" s="47">
        <f t="shared" si="18"/>
        <v>43922</v>
      </c>
      <c r="GU3" s="47"/>
      <c r="GV3" s="47"/>
      <c r="GW3" s="159">
        <f>COOK!AX3</f>
        <v>36526</v>
      </c>
      <c r="GX3" s="32">
        <v>2</v>
      </c>
    </row>
    <row r="4" spans="1:216" hidden="1">
      <c r="F4" s="32">
        <v>2</v>
      </c>
      <c r="G4" s="32">
        <v>3</v>
      </c>
      <c r="H4" s="32">
        <v>4</v>
      </c>
      <c r="I4" s="32">
        <v>5</v>
      </c>
      <c r="J4" s="32">
        <v>111</v>
      </c>
      <c r="K4" s="32">
        <v>112</v>
      </c>
      <c r="L4" s="32">
        <v>113</v>
      </c>
      <c r="M4" s="32">
        <v>114</v>
      </c>
      <c r="N4" s="32">
        <v>115</v>
      </c>
      <c r="O4" s="32">
        <v>116</v>
      </c>
      <c r="P4" s="32">
        <v>117</v>
      </c>
      <c r="Q4" s="32">
        <v>118</v>
      </c>
      <c r="R4" s="32">
        <v>119</v>
      </c>
      <c r="S4" s="32">
        <v>120</v>
      </c>
      <c r="T4" s="32">
        <v>121</v>
      </c>
      <c r="U4" s="32">
        <v>122</v>
      </c>
      <c r="V4" s="32">
        <f>J4+100</f>
        <v>211</v>
      </c>
      <c r="W4" s="32">
        <f t="shared" ref="W4:CH4" si="19">K4+100</f>
        <v>212</v>
      </c>
      <c r="X4" s="32">
        <f t="shared" si="19"/>
        <v>213</v>
      </c>
      <c r="Y4" s="32">
        <f t="shared" si="19"/>
        <v>214</v>
      </c>
      <c r="Z4" s="32">
        <f t="shared" si="19"/>
        <v>215</v>
      </c>
      <c r="AA4" s="32">
        <f t="shared" si="19"/>
        <v>216</v>
      </c>
      <c r="AB4" s="32">
        <f t="shared" si="19"/>
        <v>217</v>
      </c>
      <c r="AC4" s="32">
        <f t="shared" si="19"/>
        <v>218</v>
      </c>
      <c r="AD4" s="32">
        <f t="shared" si="19"/>
        <v>219</v>
      </c>
      <c r="AE4" s="32">
        <f t="shared" si="19"/>
        <v>220</v>
      </c>
      <c r="AF4" s="32">
        <f t="shared" si="19"/>
        <v>221</v>
      </c>
      <c r="AG4" s="32">
        <f t="shared" si="19"/>
        <v>222</v>
      </c>
      <c r="AH4" s="32">
        <f t="shared" si="19"/>
        <v>311</v>
      </c>
      <c r="AI4" s="32">
        <f t="shared" si="19"/>
        <v>312</v>
      </c>
      <c r="AJ4" s="32">
        <f t="shared" si="19"/>
        <v>313</v>
      </c>
      <c r="AK4" s="32">
        <f t="shared" si="19"/>
        <v>314</v>
      </c>
      <c r="AL4" s="32">
        <f t="shared" si="19"/>
        <v>315</v>
      </c>
      <c r="AM4" s="32">
        <f t="shared" si="19"/>
        <v>316</v>
      </c>
      <c r="AN4" s="32">
        <f t="shared" si="19"/>
        <v>317</v>
      </c>
      <c r="AO4" s="32">
        <f t="shared" si="19"/>
        <v>318</v>
      </c>
      <c r="AP4" s="32">
        <f t="shared" si="19"/>
        <v>319</v>
      </c>
      <c r="AQ4" s="32">
        <f t="shared" si="19"/>
        <v>320</v>
      </c>
      <c r="AR4" s="32">
        <f t="shared" si="19"/>
        <v>321</v>
      </c>
      <c r="AS4" s="32">
        <f t="shared" si="19"/>
        <v>322</v>
      </c>
      <c r="AT4" s="32">
        <f t="shared" si="19"/>
        <v>411</v>
      </c>
      <c r="AU4" s="32">
        <f t="shared" si="19"/>
        <v>412</v>
      </c>
      <c r="AV4" s="32">
        <f t="shared" si="19"/>
        <v>413</v>
      </c>
      <c r="AW4" s="32">
        <f t="shared" si="19"/>
        <v>414</v>
      </c>
      <c r="AX4" s="32">
        <f t="shared" si="19"/>
        <v>415</v>
      </c>
      <c r="AY4" s="32">
        <f t="shared" si="19"/>
        <v>416</v>
      </c>
      <c r="AZ4" s="32">
        <f t="shared" si="19"/>
        <v>417</v>
      </c>
      <c r="BA4" s="32">
        <f t="shared" si="19"/>
        <v>418</v>
      </c>
      <c r="BB4" s="32">
        <f t="shared" si="19"/>
        <v>419</v>
      </c>
      <c r="BC4" s="32">
        <f t="shared" si="19"/>
        <v>420</v>
      </c>
      <c r="BD4" s="32">
        <f t="shared" si="19"/>
        <v>421</v>
      </c>
      <c r="BE4" s="32">
        <f t="shared" si="19"/>
        <v>422</v>
      </c>
      <c r="BF4" s="32">
        <f t="shared" si="19"/>
        <v>511</v>
      </c>
      <c r="BG4" s="32">
        <f t="shared" si="19"/>
        <v>512</v>
      </c>
      <c r="BH4" s="32">
        <f t="shared" si="19"/>
        <v>513</v>
      </c>
      <c r="BI4" s="32">
        <f t="shared" si="19"/>
        <v>514</v>
      </c>
      <c r="BJ4" s="32">
        <f t="shared" si="19"/>
        <v>515</v>
      </c>
      <c r="BK4" s="32">
        <f t="shared" si="19"/>
        <v>516</v>
      </c>
      <c r="BL4" s="32">
        <f t="shared" si="19"/>
        <v>517</v>
      </c>
      <c r="BM4" s="32">
        <f t="shared" si="19"/>
        <v>518</v>
      </c>
      <c r="BN4" s="32">
        <f t="shared" si="19"/>
        <v>519</v>
      </c>
      <c r="BO4" s="32">
        <f t="shared" si="19"/>
        <v>520</v>
      </c>
      <c r="BP4" s="32">
        <f t="shared" si="19"/>
        <v>521</v>
      </c>
      <c r="BQ4" s="32">
        <f t="shared" si="19"/>
        <v>522</v>
      </c>
      <c r="BR4" s="32">
        <f t="shared" si="19"/>
        <v>611</v>
      </c>
      <c r="BS4" s="32">
        <f t="shared" si="19"/>
        <v>612</v>
      </c>
      <c r="BT4" s="32">
        <f t="shared" si="19"/>
        <v>613</v>
      </c>
      <c r="BU4" s="32">
        <f t="shared" si="19"/>
        <v>614</v>
      </c>
      <c r="BV4" s="32">
        <f t="shared" si="19"/>
        <v>615</v>
      </c>
      <c r="BW4" s="32">
        <f t="shared" si="19"/>
        <v>616</v>
      </c>
      <c r="BX4" s="32">
        <f t="shared" si="19"/>
        <v>617</v>
      </c>
      <c r="BY4" s="32">
        <f t="shared" si="19"/>
        <v>618</v>
      </c>
      <c r="BZ4" s="32">
        <f t="shared" si="19"/>
        <v>619</v>
      </c>
      <c r="CA4" s="32">
        <f t="shared" si="19"/>
        <v>620</v>
      </c>
      <c r="CB4" s="32">
        <f t="shared" si="19"/>
        <v>621</v>
      </c>
      <c r="CC4" s="32">
        <f t="shared" si="19"/>
        <v>622</v>
      </c>
      <c r="CD4" s="32">
        <f t="shared" si="19"/>
        <v>711</v>
      </c>
      <c r="CE4" s="32">
        <f t="shared" si="19"/>
        <v>712</v>
      </c>
      <c r="CF4" s="32">
        <f t="shared" si="19"/>
        <v>713</v>
      </c>
      <c r="CG4" s="32">
        <f t="shared" si="19"/>
        <v>714</v>
      </c>
      <c r="CH4" s="32">
        <f t="shared" si="19"/>
        <v>715</v>
      </c>
      <c r="CI4" s="32">
        <f t="shared" ref="CI4:ET4" si="20">BW4+100</f>
        <v>716</v>
      </c>
      <c r="CJ4" s="32">
        <f t="shared" si="20"/>
        <v>717</v>
      </c>
      <c r="CK4" s="32">
        <f t="shared" si="20"/>
        <v>718</v>
      </c>
      <c r="CL4" s="32">
        <f t="shared" si="20"/>
        <v>719</v>
      </c>
      <c r="CM4" s="32">
        <f t="shared" si="20"/>
        <v>720</v>
      </c>
      <c r="CN4" s="32">
        <f t="shared" si="20"/>
        <v>721</v>
      </c>
      <c r="CO4" s="32">
        <f t="shared" si="20"/>
        <v>722</v>
      </c>
      <c r="CP4" s="32">
        <f t="shared" si="20"/>
        <v>811</v>
      </c>
      <c r="CQ4" s="32">
        <f t="shared" si="20"/>
        <v>812</v>
      </c>
      <c r="CR4" s="32">
        <f t="shared" si="20"/>
        <v>813</v>
      </c>
      <c r="CS4" s="32">
        <f t="shared" si="20"/>
        <v>814</v>
      </c>
      <c r="CT4" s="32">
        <f t="shared" si="20"/>
        <v>815</v>
      </c>
      <c r="CU4" s="32">
        <f t="shared" si="20"/>
        <v>816</v>
      </c>
      <c r="CV4" s="32">
        <f t="shared" si="20"/>
        <v>817</v>
      </c>
      <c r="CW4" s="32">
        <f t="shared" si="20"/>
        <v>818</v>
      </c>
      <c r="CX4" s="32">
        <f t="shared" si="20"/>
        <v>819</v>
      </c>
      <c r="CY4" s="32">
        <f t="shared" si="20"/>
        <v>820</v>
      </c>
      <c r="CZ4" s="32">
        <f t="shared" si="20"/>
        <v>821</v>
      </c>
      <c r="DA4" s="32">
        <f t="shared" si="20"/>
        <v>822</v>
      </c>
      <c r="DB4" s="32">
        <f t="shared" si="20"/>
        <v>911</v>
      </c>
      <c r="DC4" s="32">
        <f t="shared" si="20"/>
        <v>912</v>
      </c>
      <c r="DD4" s="32">
        <f t="shared" si="20"/>
        <v>913</v>
      </c>
      <c r="DE4" s="32">
        <f t="shared" si="20"/>
        <v>914</v>
      </c>
      <c r="DF4" s="32">
        <f t="shared" si="20"/>
        <v>915</v>
      </c>
      <c r="DG4" s="32">
        <f t="shared" si="20"/>
        <v>916</v>
      </c>
      <c r="DH4" s="32">
        <f t="shared" si="20"/>
        <v>917</v>
      </c>
      <c r="DI4" s="32">
        <f t="shared" si="20"/>
        <v>918</v>
      </c>
      <c r="DJ4" s="32">
        <f t="shared" si="20"/>
        <v>919</v>
      </c>
      <c r="DK4" s="32">
        <f t="shared" si="20"/>
        <v>920</v>
      </c>
      <c r="DL4" s="32">
        <f t="shared" si="20"/>
        <v>921</v>
      </c>
      <c r="DM4" s="32">
        <f t="shared" si="20"/>
        <v>922</v>
      </c>
      <c r="DN4" s="32">
        <f t="shared" si="20"/>
        <v>1011</v>
      </c>
      <c r="DO4" s="32">
        <f t="shared" si="20"/>
        <v>1012</v>
      </c>
      <c r="DP4" s="32">
        <f t="shared" si="20"/>
        <v>1013</v>
      </c>
      <c r="DQ4" s="32">
        <f t="shared" si="20"/>
        <v>1014</v>
      </c>
      <c r="DR4" s="32">
        <f t="shared" si="20"/>
        <v>1015</v>
      </c>
      <c r="DS4" s="32">
        <f t="shared" si="20"/>
        <v>1016</v>
      </c>
      <c r="DT4" s="32">
        <f t="shared" si="20"/>
        <v>1017</v>
      </c>
      <c r="DU4" s="32">
        <f t="shared" si="20"/>
        <v>1018</v>
      </c>
      <c r="DV4" s="32">
        <f t="shared" si="20"/>
        <v>1019</v>
      </c>
      <c r="DW4" s="32">
        <f t="shared" si="20"/>
        <v>1020</v>
      </c>
      <c r="DX4" s="32">
        <f t="shared" si="20"/>
        <v>1021</v>
      </c>
      <c r="DY4" s="32">
        <f t="shared" si="20"/>
        <v>1022</v>
      </c>
      <c r="DZ4" s="32">
        <f t="shared" si="20"/>
        <v>1111</v>
      </c>
      <c r="EA4" s="32">
        <f t="shared" si="20"/>
        <v>1112</v>
      </c>
      <c r="EB4" s="32">
        <f t="shared" si="20"/>
        <v>1113</v>
      </c>
      <c r="EC4" s="32">
        <f t="shared" si="20"/>
        <v>1114</v>
      </c>
      <c r="ED4" s="32">
        <f t="shared" si="20"/>
        <v>1115</v>
      </c>
      <c r="EE4" s="32">
        <f t="shared" si="20"/>
        <v>1116</v>
      </c>
      <c r="EF4" s="32">
        <f t="shared" si="20"/>
        <v>1117</v>
      </c>
      <c r="EG4" s="32">
        <f t="shared" si="20"/>
        <v>1118</v>
      </c>
      <c r="EH4" s="32">
        <f t="shared" si="20"/>
        <v>1119</v>
      </c>
      <c r="EI4" s="32">
        <f t="shared" si="20"/>
        <v>1120</v>
      </c>
      <c r="EJ4" s="32">
        <f t="shared" si="20"/>
        <v>1121</v>
      </c>
      <c r="EK4" s="32">
        <f t="shared" si="20"/>
        <v>1122</v>
      </c>
      <c r="EL4" s="32">
        <f t="shared" si="20"/>
        <v>1211</v>
      </c>
      <c r="EM4" s="32">
        <f t="shared" si="20"/>
        <v>1212</v>
      </c>
      <c r="EN4" s="32">
        <f t="shared" si="20"/>
        <v>1213</v>
      </c>
      <c r="EO4" s="32">
        <f t="shared" si="20"/>
        <v>1214</v>
      </c>
      <c r="EP4" s="32">
        <f t="shared" si="20"/>
        <v>1215</v>
      </c>
      <c r="EQ4" s="32">
        <f t="shared" si="20"/>
        <v>1216</v>
      </c>
      <c r="ER4" s="32">
        <f t="shared" si="20"/>
        <v>1217</v>
      </c>
      <c r="ES4" s="32">
        <f t="shared" si="20"/>
        <v>1218</v>
      </c>
      <c r="ET4" s="32">
        <f t="shared" si="20"/>
        <v>1219</v>
      </c>
      <c r="EU4" s="32">
        <f t="shared" ref="EU4:EW4" si="21">EI4+100</f>
        <v>1220</v>
      </c>
      <c r="EV4" s="32">
        <f t="shared" si="21"/>
        <v>1221</v>
      </c>
      <c r="EW4" s="32">
        <f t="shared" si="21"/>
        <v>1222</v>
      </c>
      <c r="EY4" s="32">
        <v>7</v>
      </c>
      <c r="EZ4" s="32">
        <v>8</v>
      </c>
      <c r="FA4" s="32">
        <v>9</v>
      </c>
      <c r="FB4" s="32">
        <v>10</v>
      </c>
      <c r="FC4" s="32">
        <v>19</v>
      </c>
      <c r="FD4" s="32">
        <v>20</v>
      </c>
      <c r="FE4" s="32">
        <v>21</v>
      </c>
      <c r="FF4" s="32">
        <v>22</v>
      </c>
      <c r="FG4" s="32">
        <v>24</v>
      </c>
      <c r="FH4" s="32">
        <v>25</v>
      </c>
      <c r="FI4" s="32">
        <v>26</v>
      </c>
      <c r="FJ4" s="32">
        <v>27</v>
      </c>
      <c r="FK4" s="32">
        <v>33</v>
      </c>
      <c r="FL4" s="32">
        <v>34</v>
      </c>
      <c r="FM4" s="32">
        <v>35</v>
      </c>
      <c r="FN4" s="32">
        <v>36</v>
      </c>
      <c r="FO4" s="32">
        <v>42</v>
      </c>
      <c r="FP4" s="32">
        <v>43</v>
      </c>
      <c r="FQ4" s="32">
        <v>44</v>
      </c>
      <c r="FR4" s="32">
        <v>45</v>
      </c>
      <c r="FS4" s="32">
        <v>46</v>
      </c>
      <c r="FT4" s="32">
        <v>47</v>
      </c>
      <c r="FU4" s="32">
        <v>48</v>
      </c>
      <c r="FV4" s="32">
        <v>49</v>
      </c>
      <c r="FW4" s="32">
        <v>55</v>
      </c>
      <c r="FX4" s="32">
        <v>56</v>
      </c>
      <c r="FY4" s="32">
        <v>57</v>
      </c>
      <c r="FZ4" s="32">
        <v>58</v>
      </c>
      <c r="GA4" s="32">
        <v>64</v>
      </c>
      <c r="GB4" s="32">
        <v>65</v>
      </c>
      <c r="GC4" s="32">
        <v>66</v>
      </c>
      <c r="GD4" s="32">
        <v>67</v>
      </c>
      <c r="GE4" s="32">
        <v>73</v>
      </c>
      <c r="GF4" s="32">
        <v>74</v>
      </c>
      <c r="GG4" s="32">
        <v>75</v>
      </c>
      <c r="GH4" s="32">
        <v>76</v>
      </c>
      <c r="GI4" s="32">
        <v>82</v>
      </c>
      <c r="GJ4" s="32">
        <v>83</v>
      </c>
      <c r="GK4" s="32">
        <v>84</v>
      </c>
      <c r="GL4" s="32">
        <v>85</v>
      </c>
      <c r="GM4" s="32">
        <v>86</v>
      </c>
      <c r="GN4" s="32">
        <v>87</v>
      </c>
      <c r="GO4" s="32">
        <v>88</v>
      </c>
      <c r="GP4" s="32">
        <v>89</v>
      </c>
      <c r="GQ4" s="32">
        <v>95</v>
      </c>
      <c r="GR4" s="32">
        <v>96</v>
      </c>
      <c r="GS4" s="32">
        <v>97</v>
      </c>
      <c r="GT4" s="32">
        <v>98</v>
      </c>
      <c r="GW4" s="159">
        <f>COOK!AY6</f>
        <v>43586</v>
      </c>
      <c r="GX4" s="32">
        <f ca="1">IF(ROUND((GY2-GW4)/30,0)&gt;=12,12,IF(ROUND((GY2-GW4)/30,0)&gt;=1,ROUND((GY2-GW4)/30,0),IF(ROUND((GY2-GW4)/30,0)&gt;=0,1,1)))</f>
        <v>8</v>
      </c>
    </row>
    <row r="5" spans="1:216" ht="26.25">
      <c r="A5" s="32">
        <f>COUNTIF(A9:A33,"0")</f>
        <v>20</v>
      </c>
      <c r="D5" s="327" t="s">
        <v>74</v>
      </c>
      <c r="E5" s="422" t="s">
        <v>40</v>
      </c>
      <c r="F5" s="430" t="s">
        <v>79</v>
      </c>
      <c r="G5" s="430"/>
      <c r="H5" s="430"/>
      <c r="I5" s="430"/>
      <c r="J5" s="431" t="str">
        <f>COOK!C6</f>
        <v>मई 2019</v>
      </c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54" t="str">
        <f>COOK!G6</f>
        <v>जून 2019</v>
      </c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6" t="str">
        <f>COOK!K6</f>
        <v>जुलाई 2019</v>
      </c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8" t="str">
        <f>COOK!O6</f>
        <v>अगस्त 2019</v>
      </c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45" t="str">
        <f>COOK!S6</f>
        <v>सितम्बर 2019</v>
      </c>
      <c r="BG5" s="446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7" t="str">
        <f>COOK!W6</f>
        <v>अक्टूम्बर 2019</v>
      </c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31" t="str">
        <f>COOK!AA6</f>
        <v>नवम्बर 2019</v>
      </c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54" t="str">
        <f>COOK!AE6</f>
        <v>दिसम्बर 2019</v>
      </c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6" t="str">
        <f>COOK!AI6</f>
        <v>जनवरी 2020</v>
      </c>
      <c r="DC5" s="457"/>
      <c r="DD5" s="457"/>
      <c r="DE5" s="457"/>
      <c r="DF5" s="457"/>
      <c r="DG5" s="457"/>
      <c r="DH5" s="457"/>
      <c r="DI5" s="457"/>
      <c r="DJ5" s="457"/>
      <c r="DK5" s="457"/>
      <c r="DL5" s="457"/>
      <c r="DM5" s="457"/>
      <c r="DN5" s="458" t="str">
        <f>COOK!AM6</f>
        <v>फरवरी 2020</v>
      </c>
      <c r="DO5" s="459"/>
      <c r="DP5" s="459"/>
      <c r="DQ5" s="459"/>
      <c r="DR5" s="459"/>
      <c r="DS5" s="459"/>
      <c r="DT5" s="459"/>
      <c r="DU5" s="459"/>
      <c r="DV5" s="459"/>
      <c r="DW5" s="459"/>
      <c r="DX5" s="459"/>
      <c r="DY5" s="459"/>
      <c r="DZ5" s="445" t="str">
        <f>COOK!AQ6</f>
        <v>मार्च 2020</v>
      </c>
      <c r="EA5" s="446"/>
      <c r="EB5" s="446"/>
      <c r="EC5" s="446"/>
      <c r="ED5" s="446"/>
      <c r="EE5" s="446"/>
      <c r="EF5" s="446"/>
      <c r="EG5" s="446"/>
      <c r="EH5" s="446"/>
      <c r="EI5" s="446"/>
      <c r="EJ5" s="446"/>
      <c r="EK5" s="446"/>
      <c r="EL5" s="447" t="str">
        <f>COOK!AU6</f>
        <v>अप्रैल 2020</v>
      </c>
      <c r="EM5" s="448"/>
      <c r="EN5" s="448"/>
      <c r="EO5" s="448"/>
      <c r="EP5" s="448"/>
      <c r="EQ5" s="448"/>
      <c r="ER5" s="448"/>
      <c r="ES5" s="448"/>
      <c r="ET5" s="448"/>
      <c r="EU5" s="448"/>
      <c r="EV5" s="448"/>
      <c r="EW5" s="448"/>
      <c r="EX5" s="50"/>
      <c r="EY5" s="32">
        <v>11</v>
      </c>
      <c r="EZ5" s="32">
        <v>12</v>
      </c>
      <c r="FA5" s="32">
        <v>13</v>
      </c>
      <c r="FB5" s="32">
        <v>14</v>
      </c>
      <c r="FC5" s="32">
        <v>23</v>
      </c>
      <c r="FD5" s="32">
        <v>24</v>
      </c>
      <c r="FE5" s="32">
        <v>25</v>
      </c>
      <c r="FF5" s="32">
        <v>26</v>
      </c>
      <c r="FG5" s="32">
        <v>28</v>
      </c>
      <c r="FH5" s="32">
        <v>29</v>
      </c>
      <c r="FI5" s="32">
        <v>30</v>
      </c>
      <c r="FJ5" s="32">
        <v>31</v>
      </c>
      <c r="FK5" s="32">
        <v>37</v>
      </c>
      <c r="FL5" s="32">
        <v>38</v>
      </c>
      <c r="FM5" s="32">
        <v>39</v>
      </c>
      <c r="FN5" s="32">
        <v>40</v>
      </c>
      <c r="FO5" s="32">
        <v>46</v>
      </c>
      <c r="FP5" s="32">
        <v>47</v>
      </c>
      <c r="FQ5" s="32">
        <v>48</v>
      </c>
      <c r="FR5" s="32">
        <v>49</v>
      </c>
      <c r="FS5" s="32">
        <v>50</v>
      </c>
      <c r="FT5" s="32">
        <v>51</v>
      </c>
      <c r="FU5" s="32">
        <v>52</v>
      </c>
      <c r="FV5" s="32">
        <v>53</v>
      </c>
      <c r="FW5" s="32">
        <v>59</v>
      </c>
      <c r="FX5" s="32">
        <v>60</v>
      </c>
      <c r="FY5" s="32">
        <v>61</v>
      </c>
      <c r="FZ5" s="32">
        <v>62</v>
      </c>
      <c r="GA5" s="32">
        <v>68</v>
      </c>
      <c r="GB5" s="32">
        <v>69</v>
      </c>
      <c r="GC5" s="32">
        <v>70</v>
      </c>
      <c r="GD5" s="32">
        <v>71</v>
      </c>
      <c r="GE5" s="32">
        <v>77</v>
      </c>
      <c r="GF5" s="32">
        <v>78</v>
      </c>
      <c r="GG5" s="32">
        <v>79</v>
      </c>
      <c r="GH5" s="32">
        <v>80</v>
      </c>
      <c r="GI5" s="32">
        <v>86</v>
      </c>
      <c r="GJ5" s="32">
        <v>87</v>
      </c>
      <c r="GK5" s="32">
        <v>88</v>
      </c>
      <c r="GL5" s="32">
        <v>89</v>
      </c>
      <c r="GM5" s="32">
        <v>90</v>
      </c>
      <c r="GN5" s="32">
        <v>91</v>
      </c>
      <c r="GO5" s="32">
        <v>92</v>
      </c>
      <c r="GP5" s="32">
        <v>93</v>
      </c>
      <c r="GQ5" s="32">
        <v>99</v>
      </c>
      <c r="GR5" s="32">
        <v>100</v>
      </c>
      <c r="GS5" s="32">
        <v>101</v>
      </c>
      <c r="GT5" s="32">
        <v>102</v>
      </c>
    </row>
    <row r="6" spans="1:216" ht="34.5" customHeight="1">
      <c r="A6" s="32">
        <f>COUNTIF(A9:A33,"&gt;=1")</f>
        <v>0</v>
      </c>
      <c r="D6" s="327"/>
      <c r="E6" s="422"/>
      <c r="F6" s="430"/>
      <c r="G6" s="430"/>
      <c r="H6" s="430"/>
      <c r="I6" s="430"/>
      <c r="J6" s="435" t="s">
        <v>21</v>
      </c>
      <c r="K6" s="436"/>
      <c r="L6" s="436"/>
      <c r="M6" s="436"/>
      <c r="N6" s="437" t="s">
        <v>91</v>
      </c>
      <c r="O6" s="438"/>
      <c r="P6" s="438"/>
      <c r="Q6" s="438"/>
      <c r="R6" s="439" t="s">
        <v>25</v>
      </c>
      <c r="S6" s="440"/>
      <c r="T6" s="440"/>
      <c r="U6" s="440"/>
      <c r="V6" s="433" t="s">
        <v>21</v>
      </c>
      <c r="W6" s="434"/>
      <c r="X6" s="434"/>
      <c r="Y6" s="434"/>
      <c r="Z6" s="449" t="s">
        <v>91</v>
      </c>
      <c r="AA6" s="450"/>
      <c r="AB6" s="450"/>
      <c r="AC6" s="450"/>
      <c r="AD6" s="434" t="s">
        <v>25</v>
      </c>
      <c r="AE6" s="434"/>
      <c r="AF6" s="434"/>
      <c r="AG6" s="434"/>
      <c r="AH6" s="451" t="s">
        <v>21</v>
      </c>
      <c r="AI6" s="424"/>
      <c r="AJ6" s="424"/>
      <c r="AK6" s="424"/>
      <c r="AL6" s="452" t="s">
        <v>91</v>
      </c>
      <c r="AM6" s="453"/>
      <c r="AN6" s="453"/>
      <c r="AO6" s="453"/>
      <c r="AP6" s="424" t="s">
        <v>25</v>
      </c>
      <c r="AQ6" s="424"/>
      <c r="AR6" s="424"/>
      <c r="AS6" s="424"/>
      <c r="AT6" s="425" t="s">
        <v>21</v>
      </c>
      <c r="AU6" s="426"/>
      <c r="AV6" s="426"/>
      <c r="AW6" s="426"/>
      <c r="AX6" s="427" t="s">
        <v>91</v>
      </c>
      <c r="AY6" s="428"/>
      <c r="AZ6" s="428"/>
      <c r="BA6" s="428"/>
      <c r="BB6" s="426" t="s">
        <v>25</v>
      </c>
      <c r="BC6" s="426"/>
      <c r="BD6" s="426"/>
      <c r="BE6" s="426"/>
      <c r="BF6" s="460" t="s">
        <v>21</v>
      </c>
      <c r="BG6" s="461"/>
      <c r="BH6" s="461"/>
      <c r="BI6" s="461"/>
      <c r="BJ6" s="462" t="s">
        <v>91</v>
      </c>
      <c r="BK6" s="463"/>
      <c r="BL6" s="463"/>
      <c r="BM6" s="463"/>
      <c r="BN6" s="464" t="s">
        <v>25</v>
      </c>
      <c r="BO6" s="464"/>
      <c r="BP6" s="464"/>
      <c r="BQ6" s="464"/>
      <c r="BR6" s="465" t="s">
        <v>21</v>
      </c>
      <c r="BS6" s="466"/>
      <c r="BT6" s="466"/>
      <c r="BU6" s="466"/>
      <c r="BV6" s="467" t="s">
        <v>91</v>
      </c>
      <c r="BW6" s="468"/>
      <c r="BX6" s="468"/>
      <c r="BY6" s="468"/>
      <c r="BZ6" s="466" t="s">
        <v>25</v>
      </c>
      <c r="CA6" s="466"/>
      <c r="CB6" s="466"/>
      <c r="CC6" s="466"/>
      <c r="CD6" s="435" t="s">
        <v>21</v>
      </c>
      <c r="CE6" s="436"/>
      <c r="CF6" s="436"/>
      <c r="CG6" s="436"/>
      <c r="CH6" s="437" t="s">
        <v>91</v>
      </c>
      <c r="CI6" s="438"/>
      <c r="CJ6" s="438"/>
      <c r="CK6" s="438"/>
      <c r="CL6" s="439" t="s">
        <v>25</v>
      </c>
      <c r="CM6" s="440"/>
      <c r="CN6" s="440"/>
      <c r="CO6" s="440"/>
      <c r="CP6" s="433" t="s">
        <v>21</v>
      </c>
      <c r="CQ6" s="434"/>
      <c r="CR6" s="434"/>
      <c r="CS6" s="434"/>
      <c r="CT6" s="449" t="s">
        <v>91</v>
      </c>
      <c r="CU6" s="450"/>
      <c r="CV6" s="450"/>
      <c r="CW6" s="450"/>
      <c r="CX6" s="434" t="s">
        <v>25</v>
      </c>
      <c r="CY6" s="434"/>
      <c r="CZ6" s="434"/>
      <c r="DA6" s="434"/>
      <c r="DB6" s="451" t="s">
        <v>21</v>
      </c>
      <c r="DC6" s="424"/>
      <c r="DD6" s="424"/>
      <c r="DE6" s="424"/>
      <c r="DF6" s="452" t="s">
        <v>91</v>
      </c>
      <c r="DG6" s="453"/>
      <c r="DH6" s="453"/>
      <c r="DI6" s="453"/>
      <c r="DJ6" s="424" t="s">
        <v>25</v>
      </c>
      <c r="DK6" s="424"/>
      <c r="DL6" s="424"/>
      <c r="DM6" s="424"/>
      <c r="DN6" s="425" t="s">
        <v>21</v>
      </c>
      <c r="DO6" s="426"/>
      <c r="DP6" s="426"/>
      <c r="DQ6" s="426"/>
      <c r="DR6" s="427" t="s">
        <v>91</v>
      </c>
      <c r="DS6" s="428"/>
      <c r="DT6" s="428"/>
      <c r="DU6" s="428"/>
      <c r="DV6" s="426" t="s">
        <v>25</v>
      </c>
      <c r="DW6" s="426"/>
      <c r="DX6" s="426"/>
      <c r="DY6" s="426"/>
      <c r="DZ6" s="460" t="s">
        <v>21</v>
      </c>
      <c r="EA6" s="461"/>
      <c r="EB6" s="461"/>
      <c r="EC6" s="461"/>
      <c r="ED6" s="462" t="s">
        <v>91</v>
      </c>
      <c r="EE6" s="463"/>
      <c r="EF6" s="463"/>
      <c r="EG6" s="463"/>
      <c r="EH6" s="464" t="s">
        <v>25</v>
      </c>
      <c r="EI6" s="464"/>
      <c r="EJ6" s="464"/>
      <c r="EK6" s="464"/>
      <c r="EL6" s="465" t="s">
        <v>21</v>
      </c>
      <c r="EM6" s="466"/>
      <c r="EN6" s="466"/>
      <c r="EO6" s="466"/>
      <c r="EP6" s="467" t="s">
        <v>91</v>
      </c>
      <c r="EQ6" s="468"/>
      <c r="ER6" s="468"/>
      <c r="ES6" s="468"/>
      <c r="ET6" s="466" t="s">
        <v>25</v>
      </c>
      <c r="EU6" s="466"/>
      <c r="EV6" s="466"/>
      <c r="EW6" s="466"/>
      <c r="EX6" s="51"/>
      <c r="EY6" s="32">
        <v>15</v>
      </c>
      <c r="EZ6" s="32">
        <v>16</v>
      </c>
      <c r="FA6" s="32">
        <v>17</v>
      </c>
      <c r="FB6" s="32">
        <v>18</v>
      </c>
      <c r="FC6" s="32">
        <v>27</v>
      </c>
      <c r="FD6" s="32">
        <v>28</v>
      </c>
      <c r="FE6" s="32">
        <v>29</v>
      </c>
      <c r="FF6" s="32">
        <v>30</v>
      </c>
      <c r="FG6" s="32">
        <v>32</v>
      </c>
      <c r="FH6" s="32">
        <v>33</v>
      </c>
      <c r="FI6" s="32">
        <v>34</v>
      </c>
      <c r="FJ6" s="32">
        <v>35</v>
      </c>
      <c r="FK6" s="32">
        <v>41</v>
      </c>
      <c r="FL6" s="32">
        <v>42</v>
      </c>
      <c r="FM6" s="32">
        <v>43</v>
      </c>
      <c r="FN6" s="32">
        <v>44</v>
      </c>
      <c r="FO6" s="32">
        <v>50</v>
      </c>
      <c r="FP6" s="32">
        <v>51</v>
      </c>
      <c r="FQ6" s="32">
        <v>52</v>
      </c>
      <c r="FR6" s="32">
        <v>53</v>
      </c>
      <c r="FS6" s="32">
        <v>54</v>
      </c>
      <c r="FT6" s="32">
        <v>55</v>
      </c>
      <c r="FU6" s="32">
        <v>56</v>
      </c>
      <c r="FV6" s="32">
        <v>57</v>
      </c>
      <c r="FW6" s="32">
        <v>63</v>
      </c>
      <c r="FX6" s="32">
        <v>64</v>
      </c>
      <c r="FY6" s="32">
        <v>65</v>
      </c>
      <c r="FZ6" s="32">
        <v>66</v>
      </c>
      <c r="GA6" s="32">
        <v>72</v>
      </c>
      <c r="GB6" s="32">
        <v>73</v>
      </c>
      <c r="GC6" s="32">
        <v>74</v>
      </c>
      <c r="GD6" s="32">
        <v>75</v>
      </c>
      <c r="GE6" s="32">
        <v>81</v>
      </c>
      <c r="GF6" s="32">
        <v>82</v>
      </c>
      <c r="GG6" s="32">
        <v>83</v>
      </c>
      <c r="GH6" s="32">
        <v>84</v>
      </c>
      <c r="GI6" s="32">
        <v>90</v>
      </c>
      <c r="GJ6" s="32">
        <v>91</v>
      </c>
      <c r="GK6" s="32">
        <v>92</v>
      </c>
      <c r="GL6" s="32">
        <v>93</v>
      </c>
      <c r="GM6" s="32">
        <v>94</v>
      </c>
      <c r="GN6" s="32">
        <v>95</v>
      </c>
      <c r="GO6" s="32">
        <v>96</v>
      </c>
      <c r="GP6" s="32">
        <v>97</v>
      </c>
      <c r="GQ6" s="32">
        <v>103</v>
      </c>
      <c r="GR6" s="32">
        <v>104</v>
      </c>
      <c r="GS6" s="32">
        <v>105</v>
      </c>
      <c r="GT6" s="32">
        <v>106</v>
      </c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</row>
    <row r="7" spans="1:216" ht="18.75" customHeight="1">
      <c r="D7" s="327"/>
      <c r="E7" s="422"/>
      <c r="F7" s="423" t="s">
        <v>214</v>
      </c>
      <c r="G7" s="423"/>
      <c r="H7" s="423" t="s">
        <v>215</v>
      </c>
      <c r="I7" s="423"/>
      <c r="J7" s="429" t="s">
        <v>214</v>
      </c>
      <c r="K7" s="429"/>
      <c r="L7" s="429" t="s">
        <v>215</v>
      </c>
      <c r="M7" s="429"/>
      <c r="N7" s="429" t="s">
        <v>214</v>
      </c>
      <c r="O7" s="429"/>
      <c r="P7" s="429" t="s">
        <v>215</v>
      </c>
      <c r="Q7" s="429"/>
      <c r="R7" s="429" t="s">
        <v>214</v>
      </c>
      <c r="S7" s="429"/>
      <c r="T7" s="429" t="s">
        <v>215</v>
      </c>
      <c r="U7" s="429"/>
      <c r="V7" s="469" t="s">
        <v>214</v>
      </c>
      <c r="W7" s="470"/>
      <c r="X7" s="470" t="s">
        <v>215</v>
      </c>
      <c r="Y7" s="470"/>
      <c r="Z7" s="470" t="s">
        <v>214</v>
      </c>
      <c r="AA7" s="470"/>
      <c r="AB7" s="470" t="s">
        <v>215</v>
      </c>
      <c r="AC7" s="470"/>
      <c r="AD7" s="470" t="s">
        <v>214</v>
      </c>
      <c r="AE7" s="470"/>
      <c r="AF7" s="470" t="s">
        <v>215</v>
      </c>
      <c r="AG7" s="470"/>
      <c r="AH7" s="443" t="s">
        <v>214</v>
      </c>
      <c r="AI7" s="444"/>
      <c r="AJ7" s="444" t="s">
        <v>215</v>
      </c>
      <c r="AK7" s="444"/>
      <c r="AL7" s="444" t="s">
        <v>214</v>
      </c>
      <c r="AM7" s="444"/>
      <c r="AN7" s="444" t="s">
        <v>215</v>
      </c>
      <c r="AO7" s="444"/>
      <c r="AP7" s="444" t="s">
        <v>214</v>
      </c>
      <c r="AQ7" s="444"/>
      <c r="AR7" s="444" t="s">
        <v>215</v>
      </c>
      <c r="AS7" s="444"/>
      <c r="AT7" s="441" t="s">
        <v>214</v>
      </c>
      <c r="AU7" s="442"/>
      <c r="AV7" s="442" t="s">
        <v>215</v>
      </c>
      <c r="AW7" s="442"/>
      <c r="AX7" s="442" t="s">
        <v>214</v>
      </c>
      <c r="AY7" s="442"/>
      <c r="AZ7" s="442" t="s">
        <v>215</v>
      </c>
      <c r="BA7" s="442"/>
      <c r="BB7" s="442" t="s">
        <v>214</v>
      </c>
      <c r="BC7" s="442"/>
      <c r="BD7" s="442" t="s">
        <v>215</v>
      </c>
      <c r="BE7" s="442"/>
      <c r="BF7" s="471" t="s">
        <v>214</v>
      </c>
      <c r="BG7" s="472"/>
      <c r="BH7" s="472" t="s">
        <v>215</v>
      </c>
      <c r="BI7" s="472"/>
      <c r="BJ7" s="472" t="s">
        <v>214</v>
      </c>
      <c r="BK7" s="472"/>
      <c r="BL7" s="472" t="s">
        <v>215</v>
      </c>
      <c r="BM7" s="472"/>
      <c r="BN7" s="472" t="s">
        <v>214</v>
      </c>
      <c r="BO7" s="472"/>
      <c r="BP7" s="472" t="s">
        <v>215</v>
      </c>
      <c r="BQ7" s="472"/>
      <c r="BR7" s="474" t="s">
        <v>214</v>
      </c>
      <c r="BS7" s="473"/>
      <c r="BT7" s="473" t="s">
        <v>215</v>
      </c>
      <c r="BU7" s="473"/>
      <c r="BV7" s="473" t="s">
        <v>214</v>
      </c>
      <c r="BW7" s="473"/>
      <c r="BX7" s="473" t="s">
        <v>215</v>
      </c>
      <c r="BY7" s="473"/>
      <c r="BZ7" s="473" t="s">
        <v>214</v>
      </c>
      <c r="CA7" s="473"/>
      <c r="CB7" s="473" t="s">
        <v>215</v>
      </c>
      <c r="CC7" s="473"/>
      <c r="CD7" s="429" t="s">
        <v>214</v>
      </c>
      <c r="CE7" s="429"/>
      <c r="CF7" s="429" t="s">
        <v>215</v>
      </c>
      <c r="CG7" s="429"/>
      <c r="CH7" s="429" t="s">
        <v>214</v>
      </c>
      <c r="CI7" s="429"/>
      <c r="CJ7" s="429" t="s">
        <v>215</v>
      </c>
      <c r="CK7" s="429"/>
      <c r="CL7" s="429" t="s">
        <v>214</v>
      </c>
      <c r="CM7" s="429"/>
      <c r="CN7" s="429" t="s">
        <v>215</v>
      </c>
      <c r="CO7" s="429"/>
      <c r="CP7" s="469" t="s">
        <v>214</v>
      </c>
      <c r="CQ7" s="470"/>
      <c r="CR7" s="470" t="s">
        <v>215</v>
      </c>
      <c r="CS7" s="470"/>
      <c r="CT7" s="470" t="s">
        <v>214</v>
      </c>
      <c r="CU7" s="470"/>
      <c r="CV7" s="470" t="s">
        <v>215</v>
      </c>
      <c r="CW7" s="470"/>
      <c r="CX7" s="470" t="s">
        <v>214</v>
      </c>
      <c r="CY7" s="470"/>
      <c r="CZ7" s="470" t="s">
        <v>215</v>
      </c>
      <c r="DA7" s="470"/>
      <c r="DB7" s="443" t="s">
        <v>214</v>
      </c>
      <c r="DC7" s="444"/>
      <c r="DD7" s="444" t="s">
        <v>215</v>
      </c>
      <c r="DE7" s="444"/>
      <c r="DF7" s="444" t="s">
        <v>214</v>
      </c>
      <c r="DG7" s="444"/>
      <c r="DH7" s="444" t="s">
        <v>215</v>
      </c>
      <c r="DI7" s="444"/>
      <c r="DJ7" s="444" t="s">
        <v>214</v>
      </c>
      <c r="DK7" s="444"/>
      <c r="DL7" s="444" t="s">
        <v>215</v>
      </c>
      <c r="DM7" s="444"/>
      <c r="DN7" s="441" t="s">
        <v>214</v>
      </c>
      <c r="DO7" s="442"/>
      <c r="DP7" s="442" t="s">
        <v>215</v>
      </c>
      <c r="DQ7" s="442"/>
      <c r="DR7" s="442" t="s">
        <v>214</v>
      </c>
      <c r="DS7" s="442"/>
      <c r="DT7" s="442" t="s">
        <v>215</v>
      </c>
      <c r="DU7" s="442"/>
      <c r="DV7" s="442" t="s">
        <v>214</v>
      </c>
      <c r="DW7" s="442"/>
      <c r="DX7" s="442" t="s">
        <v>215</v>
      </c>
      <c r="DY7" s="442"/>
      <c r="DZ7" s="471" t="s">
        <v>214</v>
      </c>
      <c r="EA7" s="472"/>
      <c r="EB7" s="472" t="s">
        <v>215</v>
      </c>
      <c r="EC7" s="472"/>
      <c r="ED7" s="472" t="s">
        <v>214</v>
      </c>
      <c r="EE7" s="472"/>
      <c r="EF7" s="472" t="s">
        <v>215</v>
      </c>
      <c r="EG7" s="472"/>
      <c r="EH7" s="472" t="s">
        <v>214</v>
      </c>
      <c r="EI7" s="472"/>
      <c r="EJ7" s="472" t="s">
        <v>215</v>
      </c>
      <c r="EK7" s="472"/>
      <c r="EL7" s="474" t="s">
        <v>214</v>
      </c>
      <c r="EM7" s="473"/>
      <c r="EN7" s="473" t="s">
        <v>215</v>
      </c>
      <c r="EO7" s="473"/>
      <c r="EP7" s="473" t="s">
        <v>214</v>
      </c>
      <c r="EQ7" s="473"/>
      <c r="ER7" s="473" t="s">
        <v>215</v>
      </c>
      <c r="ES7" s="473"/>
      <c r="ET7" s="473" t="s">
        <v>214</v>
      </c>
      <c r="EU7" s="473"/>
      <c r="EV7" s="473" t="s">
        <v>215</v>
      </c>
      <c r="EW7" s="473"/>
      <c r="EX7" s="52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</row>
    <row r="8" spans="1:216" ht="18.75" customHeight="1">
      <c r="D8" s="327"/>
      <c r="E8" s="422"/>
      <c r="F8" s="53" t="s">
        <v>5</v>
      </c>
      <c r="G8" s="53" t="s">
        <v>6</v>
      </c>
      <c r="H8" s="53" t="s">
        <v>5</v>
      </c>
      <c r="I8" s="53" t="s">
        <v>6</v>
      </c>
      <c r="J8" s="55" t="s">
        <v>5</v>
      </c>
      <c r="K8" s="55" t="s">
        <v>6</v>
      </c>
      <c r="L8" s="55" t="s">
        <v>5</v>
      </c>
      <c r="M8" s="55" t="s">
        <v>6</v>
      </c>
      <c r="N8" s="55" t="s">
        <v>5</v>
      </c>
      <c r="O8" s="55" t="s">
        <v>6</v>
      </c>
      <c r="P8" s="55" t="s">
        <v>5</v>
      </c>
      <c r="Q8" s="55" t="s">
        <v>6</v>
      </c>
      <c r="R8" s="55" t="s">
        <v>5</v>
      </c>
      <c r="S8" s="55" t="s">
        <v>6</v>
      </c>
      <c r="T8" s="55" t="s">
        <v>5</v>
      </c>
      <c r="U8" s="55" t="s">
        <v>6</v>
      </c>
      <c r="V8" s="56" t="s">
        <v>5</v>
      </c>
      <c r="W8" s="57" t="s">
        <v>6</v>
      </c>
      <c r="X8" s="57" t="s">
        <v>5</v>
      </c>
      <c r="Y8" s="57" t="s">
        <v>6</v>
      </c>
      <c r="Z8" s="57" t="s">
        <v>5</v>
      </c>
      <c r="AA8" s="57" t="s">
        <v>6</v>
      </c>
      <c r="AB8" s="57" t="s">
        <v>5</v>
      </c>
      <c r="AC8" s="57" t="s">
        <v>6</v>
      </c>
      <c r="AD8" s="57" t="s">
        <v>5</v>
      </c>
      <c r="AE8" s="57" t="s">
        <v>6</v>
      </c>
      <c r="AF8" s="57" t="s">
        <v>5</v>
      </c>
      <c r="AG8" s="57" t="s">
        <v>6</v>
      </c>
      <c r="AH8" s="58" t="s">
        <v>5</v>
      </c>
      <c r="AI8" s="59" t="s">
        <v>6</v>
      </c>
      <c r="AJ8" s="59" t="s">
        <v>5</v>
      </c>
      <c r="AK8" s="59" t="s">
        <v>6</v>
      </c>
      <c r="AL8" s="59" t="s">
        <v>5</v>
      </c>
      <c r="AM8" s="59" t="s">
        <v>6</v>
      </c>
      <c r="AN8" s="59" t="s">
        <v>5</v>
      </c>
      <c r="AO8" s="59" t="s">
        <v>6</v>
      </c>
      <c r="AP8" s="59" t="s">
        <v>5</v>
      </c>
      <c r="AQ8" s="59" t="s">
        <v>6</v>
      </c>
      <c r="AR8" s="59" t="s">
        <v>5</v>
      </c>
      <c r="AS8" s="59" t="s">
        <v>6</v>
      </c>
      <c r="AT8" s="60" t="s">
        <v>5</v>
      </c>
      <c r="AU8" s="61" t="s">
        <v>6</v>
      </c>
      <c r="AV8" s="61" t="s">
        <v>5</v>
      </c>
      <c r="AW8" s="61" t="s">
        <v>6</v>
      </c>
      <c r="AX8" s="61" t="s">
        <v>5</v>
      </c>
      <c r="AY8" s="61" t="s">
        <v>6</v>
      </c>
      <c r="AZ8" s="61" t="s">
        <v>5</v>
      </c>
      <c r="BA8" s="61" t="s">
        <v>6</v>
      </c>
      <c r="BB8" s="61" t="s">
        <v>5</v>
      </c>
      <c r="BC8" s="61" t="s">
        <v>6</v>
      </c>
      <c r="BD8" s="61" t="s">
        <v>5</v>
      </c>
      <c r="BE8" s="61" t="s">
        <v>6</v>
      </c>
      <c r="BF8" s="62" t="s">
        <v>5</v>
      </c>
      <c r="BG8" s="63" t="s">
        <v>6</v>
      </c>
      <c r="BH8" s="63" t="s">
        <v>5</v>
      </c>
      <c r="BI8" s="63" t="s">
        <v>6</v>
      </c>
      <c r="BJ8" s="63" t="s">
        <v>5</v>
      </c>
      <c r="BK8" s="63" t="s">
        <v>6</v>
      </c>
      <c r="BL8" s="63" t="s">
        <v>5</v>
      </c>
      <c r="BM8" s="63" t="s">
        <v>6</v>
      </c>
      <c r="BN8" s="63" t="s">
        <v>5</v>
      </c>
      <c r="BO8" s="63" t="s">
        <v>6</v>
      </c>
      <c r="BP8" s="63" t="s">
        <v>5</v>
      </c>
      <c r="BQ8" s="63" t="s">
        <v>6</v>
      </c>
      <c r="BR8" s="64" t="s">
        <v>5</v>
      </c>
      <c r="BS8" s="65" t="s">
        <v>6</v>
      </c>
      <c r="BT8" s="65" t="s">
        <v>5</v>
      </c>
      <c r="BU8" s="65" t="s">
        <v>6</v>
      </c>
      <c r="BV8" s="65" t="s">
        <v>5</v>
      </c>
      <c r="BW8" s="65" t="s">
        <v>6</v>
      </c>
      <c r="BX8" s="65" t="s">
        <v>5</v>
      </c>
      <c r="BY8" s="65" t="s">
        <v>6</v>
      </c>
      <c r="BZ8" s="65" t="s">
        <v>5</v>
      </c>
      <c r="CA8" s="65" t="s">
        <v>6</v>
      </c>
      <c r="CB8" s="65" t="s">
        <v>5</v>
      </c>
      <c r="CC8" s="65" t="s">
        <v>6</v>
      </c>
      <c r="CD8" s="55" t="s">
        <v>5</v>
      </c>
      <c r="CE8" s="55" t="s">
        <v>6</v>
      </c>
      <c r="CF8" s="55" t="s">
        <v>5</v>
      </c>
      <c r="CG8" s="55" t="s">
        <v>6</v>
      </c>
      <c r="CH8" s="55" t="s">
        <v>5</v>
      </c>
      <c r="CI8" s="55" t="s">
        <v>6</v>
      </c>
      <c r="CJ8" s="55" t="s">
        <v>5</v>
      </c>
      <c r="CK8" s="55" t="s">
        <v>6</v>
      </c>
      <c r="CL8" s="55" t="s">
        <v>5</v>
      </c>
      <c r="CM8" s="55" t="s">
        <v>6</v>
      </c>
      <c r="CN8" s="55" t="s">
        <v>5</v>
      </c>
      <c r="CO8" s="55" t="s">
        <v>6</v>
      </c>
      <c r="CP8" s="56" t="s">
        <v>5</v>
      </c>
      <c r="CQ8" s="57" t="s">
        <v>6</v>
      </c>
      <c r="CR8" s="57" t="s">
        <v>5</v>
      </c>
      <c r="CS8" s="57" t="s">
        <v>6</v>
      </c>
      <c r="CT8" s="57" t="s">
        <v>5</v>
      </c>
      <c r="CU8" s="57" t="s">
        <v>6</v>
      </c>
      <c r="CV8" s="57" t="s">
        <v>5</v>
      </c>
      <c r="CW8" s="57" t="s">
        <v>6</v>
      </c>
      <c r="CX8" s="57" t="s">
        <v>5</v>
      </c>
      <c r="CY8" s="57" t="s">
        <v>6</v>
      </c>
      <c r="CZ8" s="57" t="s">
        <v>5</v>
      </c>
      <c r="DA8" s="57" t="s">
        <v>6</v>
      </c>
      <c r="DB8" s="58" t="s">
        <v>5</v>
      </c>
      <c r="DC8" s="59" t="s">
        <v>6</v>
      </c>
      <c r="DD8" s="59" t="s">
        <v>5</v>
      </c>
      <c r="DE8" s="59" t="s">
        <v>6</v>
      </c>
      <c r="DF8" s="59" t="s">
        <v>5</v>
      </c>
      <c r="DG8" s="59" t="s">
        <v>6</v>
      </c>
      <c r="DH8" s="59" t="s">
        <v>5</v>
      </c>
      <c r="DI8" s="59" t="s">
        <v>6</v>
      </c>
      <c r="DJ8" s="59" t="s">
        <v>5</v>
      </c>
      <c r="DK8" s="59" t="s">
        <v>6</v>
      </c>
      <c r="DL8" s="59" t="s">
        <v>5</v>
      </c>
      <c r="DM8" s="59" t="s">
        <v>6</v>
      </c>
      <c r="DN8" s="60" t="s">
        <v>5</v>
      </c>
      <c r="DO8" s="61" t="s">
        <v>6</v>
      </c>
      <c r="DP8" s="61" t="s">
        <v>5</v>
      </c>
      <c r="DQ8" s="61" t="s">
        <v>6</v>
      </c>
      <c r="DR8" s="61" t="s">
        <v>5</v>
      </c>
      <c r="DS8" s="61" t="s">
        <v>6</v>
      </c>
      <c r="DT8" s="61" t="s">
        <v>5</v>
      </c>
      <c r="DU8" s="61" t="s">
        <v>6</v>
      </c>
      <c r="DV8" s="61" t="s">
        <v>5</v>
      </c>
      <c r="DW8" s="61" t="s">
        <v>6</v>
      </c>
      <c r="DX8" s="61" t="s">
        <v>5</v>
      </c>
      <c r="DY8" s="61" t="s">
        <v>6</v>
      </c>
      <c r="DZ8" s="62" t="s">
        <v>5</v>
      </c>
      <c r="EA8" s="63" t="s">
        <v>6</v>
      </c>
      <c r="EB8" s="63" t="s">
        <v>5</v>
      </c>
      <c r="EC8" s="63" t="s">
        <v>6</v>
      </c>
      <c r="ED8" s="63" t="s">
        <v>5</v>
      </c>
      <c r="EE8" s="63" t="s">
        <v>6</v>
      </c>
      <c r="EF8" s="63" t="s">
        <v>5</v>
      </c>
      <c r="EG8" s="63" t="s">
        <v>6</v>
      </c>
      <c r="EH8" s="63" t="s">
        <v>5</v>
      </c>
      <c r="EI8" s="63" t="s">
        <v>6</v>
      </c>
      <c r="EJ8" s="63" t="s">
        <v>5</v>
      </c>
      <c r="EK8" s="63" t="s">
        <v>6</v>
      </c>
      <c r="EL8" s="64" t="s">
        <v>5</v>
      </c>
      <c r="EM8" s="65" t="s">
        <v>6</v>
      </c>
      <c r="EN8" s="65" t="s">
        <v>5</v>
      </c>
      <c r="EO8" s="65" t="s">
        <v>6</v>
      </c>
      <c r="EP8" s="65" t="s">
        <v>5</v>
      </c>
      <c r="EQ8" s="65" t="s">
        <v>6</v>
      </c>
      <c r="ER8" s="65" t="s">
        <v>5</v>
      </c>
      <c r="ES8" s="65" t="s">
        <v>6</v>
      </c>
      <c r="ET8" s="65" t="s">
        <v>5</v>
      </c>
      <c r="EU8" s="65" t="s">
        <v>6</v>
      </c>
      <c r="EV8" s="65" t="s">
        <v>5</v>
      </c>
      <c r="EW8" s="65" t="s">
        <v>6</v>
      </c>
      <c r="EX8" s="66"/>
      <c r="EY8" s="32">
        <v>111</v>
      </c>
      <c r="EZ8" s="32">
        <v>112</v>
      </c>
      <c r="FA8" s="32">
        <v>113</v>
      </c>
      <c r="FB8" s="32">
        <v>114</v>
      </c>
      <c r="FC8" s="32">
        <v>211</v>
      </c>
      <c r="FD8" s="32">
        <v>212</v>
      </c>
      <c r="FE8" s="32">
        <v>213</v>
      </c>
      <c r="FF8" s="32">
        <v>214</v>
      </c>
      <c r="FG8" s="32">
        <v>311</v>
      </c>
      <c r="FH8" s="32">
        <v>312</v>
      </c>
      <c r="FI8" s="32">
        <v>313</v>
      </c>
      <c r="FJ8" s="32">
        <v>314</v>
      </c>
      <c r="FK8" s="32">
        <v>411</v>
      </c>
      <c r="FL8" s="32">
        <v>412</v>
      </c>
      <c r="FM8" s="32">
        <v>413</v>
      </c>
      <c r="FN8" s="32">
        <v>414</v>
      </c>
      <c r="FO8" s="32">
        <v>511</v>
      </c>
      <c r="FP8" s="32">
        <v>512</v>
      </c>
      <c r="FQ8" s="32">
        <v>513</v>
      </c>
      <c r="FR8" s="32">
        <v>514</v>
      </c>
      <c r="FS8" s="32">
        <v>611</v>
      </c>
      <c r="FT8" s="32">
        <v>612</v>
      </c>
      <c r="FU8" s="32">
        <v>613</v>
      </c>
      <c r="FV8" s="32">
        <v>614</v>
      </c>
      <c r="FW8" s="32">
        <v>711</v>
      </c>
      <c r="FX8" s="32">
        <v>712</v>
      </c>
      <c r="FY8" s="32">
        <v>713</v>
      </c>
      <c r="FZ8" s="32">
        <v>714</v>
      </c>
      <c r="GA8" s="32">
        <v>811</v>
      </c>
      <c r="GB8" s="32">
        <v>812</v>
      </c>
      <c r="GC8" s="32">
        <v>813</v>
      </c>
      <c r="GD8" s="32">
        <v>814</v>
      </c>
      <c r="GE8" s="32">
        <v>911</v>
      </c>
      <c r="GF8" s="32">
        <v>912</v>
      </c>
      <c r="GG8" s="32">
        <v>913</v>
      </c>
      <c r="GH8" s="32">
        <v>914</v>
      </c>
      <c r="GI8" s="32">
        <v>1011</v>
      </c>
      <c r="GJ8" s="32">
        <v>1012</v>
      </c>
      <c r="GK8" s="32">
        <v>1013</v>
      </c>
      <c r="GL8" s="32">
        <v>1014</v>
      </c>
      <c r="GM8" s="32">
        <v>1111</v>
      </c>
      <c r="GN8" s="32">
        <v>1112</v>
      </c>
      <c r="GO8" s="32">
        <v>1113</v>
      </c>
      <c r="GP8" s="32">
        <v>1114</v>
      </c>
      <c r="GQ8" s="32">
        <v>1211</v>
      </c>
      <c r="GR8" s="32">
        <v>1212</v>
      </c>
      <c r="GS8" s="32">
        <v>1213</v>
      </c>
      <c r="GT8" s="32">
        <v>1214</v>
      </c>
    </row>
    <row r="9" spans="1:216" ht="20.100000000000001" customHeight="1">
      <c r="A9" s="32">
        <f>IF(PROFLE!U3&gt;=1,PROFLE!A3,0)</f>
        <v>0</v>
      </c>
      <c r="B9" s="32">
        <v>1</v>
      </c>
      <c r="C9" s="32">
        <f>IF($A$6&gt;=B9,SMALL($A$9:$A$33,$A$5+B9),0)</f>
        <v>0</v>
      </c>
      <c r="D9" s="67">
        <f>PROFLE!A3</f>
        <v>0</v>
      </c>
      <c r="E9" s="68">
        <f>PROFLE!B3</f>
        <v>0</v>
      </c>
      <c r="F9" s="70"/>
      <c r="G9" s="70"/>
      <c r="H9" s="71"/>
      <c r="I9" s="71"/>
      <c r="J9" s="73"/>
      <c r="K9" s="73"/>
      <c r="L9" s="73"/>
      <c r="M9" s="73"/>
      <c r="N9" s="74"/>
      <c r="O9" s="74"/>
      <c r="P9" s="74"/>
      <c r="Q9" s="74"/>
      <c r="R9" s="75"/>
      <c r="S9" s="75"/>
      <c r="T9" s="75"/>
      <c r="U9" s="75"/>
      <c r="V9" s="76"/>
      <c r="W9" s="76"/>
      <c r="X9" s="76"/>
      <c r="Y9" s="76"/>
      <c r="Z9" s="77"/>
      <c r="AA9" s="77"/>
      <c r="AB9" s="77"/>
      <c r="AC9" s="77"/>
      <c r="AD9" s="78"/>
      <c r="AE9" s="78"/>
      <c r="AF9" s="78"/>
      <c r="AG9" s="78"/>
      <c r="AH9" s="79"/>
      <c r="AI9" s="79"/>
      <c r="AJ9" s="79"/>
      <c r="AK9" s="79"/>
      <c r="AL9" s="80"/>
      <c r="AM9" s="80"/>
      <c r="AN9" s="80"/>
      <c r="AO9" s="80"/>
      <c r="AP9" s="81"/>
      <c r="AQ9" s="81"/>
      <c r="AR9" s="81"/>
      <c r="AS9" s="81"/>
      <c r="AT9" s="82"/>
      <c r="AU9" s="82"/>
      <c r="AV9" s="82"/>
      <c r="AW9" s="82"/>
      <c r="AX9" s="83"/>
      <c r="AY9" s="83"/>
      <c r="AZ9" s="83"/>
      <c r="BA9" s="83"/>
      <c r="BB9" s="84"/>
      <c r="BC9" s="84"/>
      <c r="BD9" s="84"/>
      <c r="BE9" s="84"/>
      <c r="BF9" s="85"/>
      <c r="BG9" s="85"/>
      <c r="BH9" s="85"/>
      <c r="BI9" s="85"/>
      <c r="BJ9" s="86"/>
      <c r="BK9" s="86"/>
      <c r="BL9" s="86"/>
      <c r="BM9" s="86"/>
      <c r="BN9" s="87"/>
      <c r="BO9" s="87"/>
      <c r="BP9" s="87"/>
      <c r="BQ9" s="87"/>
      <c r="BR9" s="88"/>
      <c r="BS9" s="88"/>
      <c r="BT9" s="88"/>
      <c r="BU9" s="88"/>
      <c r="BV9" s="89"/>
      <c r="BW9" s="89"/>
      <c r="BX9" s="89"/>
      <c r="BY9" s="89"/>
      <c r="BZ9" s="90"/>
      <c r="CA9" s="90"/>
      <c r="CB9" s="90"/>
      <c r="CC9" s="90"/>
      <c r="CD9" s="73"/>
      <c r="CE9" s="73"/>
      <c r="CF9" s="73"/>
      <c r="CG9" s="73"/>
      <c r="CH9" s="74"/>
      <c r="CI9" s="74"/>
      <c r="CJ9" s="74"/>
      <c r="CK9" s="74"/>
      <c r="CL9" s="75"/>
      <c r="CM9" s="75"/>
      <c r="CN9" s="75"/>
      <c r="CO9" s="75"/>
      <c r="CP9" s="76"/>
      <c r="CQ9" s="76"/>
      <c r="CR9" s="76"/>
      <c r="CS9" s="76"/>
      <c r="CT9" s="77"/>
      <c r="CU9" s="77"/>
      <c r="CV9" s="77"/>
      <c r="CW9" s="77"/>
      <c r="CX9" s="78"/>
      <c r="CY9" s="78"/>
      <c r="CZ9" s="78"/>
      <c r="DA9" s="78"/>
      <c r="DB9" s="79"/>
      <c r="DC9" s="79"/>
      <c r="DD9" s="79"/>
      <c r="DE9" s="79"/>
      <c r="DF9" s="80"/>
      <c r="DG9" s="80"/>
      <c r="DH9" s="80"/>
      <c r="DI9" s="80"/>
      <c r="DJ9" s="81"/>
      <c r="DK9" s="81"/>
      <c r="DL9" s="81"/>
      <c r="DM9" s="81"/>
      <c r="DN9" s="82"/>
      <c r="DO9" s="82"/>
      <c r="DP9" s="82"/>
      <c r="DQ9" s="82"/>
      <c r="DR9" s="83"/>
      <c r="DS9" s="83"/>
      <c r="DT9" s="83"/>
      <c r="DU9" s="83"/>
      <c r="DV9" s="84"/>
      <c r="DW9" s="84"/>
      <c r="DX9" s="84"/>
      <c r="DY9" s="84"/>
      <c r="DZ9" s="85"/>
      <c r="EA9" s="85"/>
      <c r="EB9" s="85"/>
      <c r="EC9" s="85"/>
      <c r="ED9" s="86"/>
      <c r="EE9" s="86"/>
      <c r="EF9" s="86"/>
      <c r="EG9" s="86"/>
      <c r="EH9" s="87"/>
      <c r="EI9" s="87"/>
      <c r="EJ9" s="87"/>
      <c r="EK9" s="87"/>
      <c r="EL9" s="88"/>
      <c r="EM9" s="88"/>
      <c r="EN9" s="88"/>
      <c r="EO9" s="88"/>
      <c r="EP9" s="89"/>
      <c r="EQ9" s="89"/>
      <c r="ER9" s="89"/>
      <c r="ES9" s="89"/>
      <c r="ET9" s="90"/>
      <c r="EU9" s="90"/>
      <c r="EV9" s="90"/>
      <c r="EW9" s="90"/>
      <c r="EX9" s="69">
        <f t="shared" ref="EX9:EX28" si="22">D9</f>
        <v>0</v>
      </c>
      <c r="EY9" s="32">
        <f>IF($EX9&gt;=1,F9,0)</f>
        <v>0</v>
      </c>
      <c r="EZ9" s="32">
        <f t="shared" ref="EZ9:EZ28" si="23">IF($EX9&gt;=1,G9,0)</f>
        <v>0</v>
      </c>
      <c r="FA9" s="32">
        <f t="shared" ref="FA9:FA28" si="24">IF($EX9&gt;=1,H9,0)</f>
        <v>0</v>
      </c>
      <c r="FB9" s="32">
        <f t="shared" ref="FB9:FB28" si="25">IF($EX9&gt;=1,I9,0)</f>
        <v>0</v>
      </c>
      <c r="FC9" s="32">
        <f>IFERROR(IF($EX9&gt;=1,EY9+VLOOKUP($EX9,$D$9:$EW$28,EY$4,0)+VLOOKUP($EX9,$D$9:$EW$28,EY$5,0)-VLOOKUP($EX9,$D$9:$EW$28,EY$6,0),0),0)</f>
        <v>0</v>
      </c>
      <c r="FD9" s="32">
        <f t="shared" ref="FD9:GT13" si="26">IFERROR(IF($EX9&gt;=1,EZ9+VLOOKUP($EX9,$D$9:$EW$28,EZ$4,0)+VLOOKUP($EX9,$D$9:$EW$28,EZ$5,0)-VLOOKUP($EX9,$D$9:$EW$28,EZ$6,0),0),0)</f>
        <v>0</v>
      </c>
      <c r="FE9" s="32">
        <f t="shared" si="26"/>
        <v>0</v>
      </c>
      <c r="FF9" s="32">
        <f t="shared" si="26"/>
        <v>0</v>
      </c>
      <c r="FG9" s="32">
        <f t="shared" si="26"/>
        <v>0</v>
      </c>
      <c r="FH9" s="32">
        <f t="shared" si="26"/>
        <v>0</v>
      </c>
      <c r="FI9" s="32">
        <f t="shared" si="26"/>
        <v>0</v>
      </c>
      <c r="FJ9" s="32">
        <f t="shared" si="26"/>
        <v>0</v>
      </c>
      <c r="FK9" s="32">
        <f t="shared" si="26"/>
        <v>0</v>
      </c>
      <c r="FL9" s="32">
        <f t="shared" si="26"/>
        <v>0</v>
      </c>
      <c r="FM9" s="32">
        <f t="shared" si="26"/>
        <v>0</v>
      </c>
      <c r="FN9" s="32">
        <f t="shared" si="26"/>
        <v>0</v>
      </c>
      <c r="FO9" s="32">
        <f t="shared" si="26"/>
        <v>0</v>
      </c>
      <c r="FP9" s="32">
        <f t="shared" si="26"/>
        <v>0</v>
      </c>
      <c r="FQ9" s="32">
        <f t="shared" si="26"/>
        <v>0</v>
      </c>
      <c r="FR9" s="32">
        <f t="shared" si="26"/>
        <v>0</v>
      </c>
      <c r="FS9" s="32">
        <f t="shared" si="26"/>
        <v>0</v>
      </c>
      <c r="FT9" s="32">
        <f t="shared" si="26"/>
        <v>0</v>
      </c>
      <c r="FU9" s="32">
        <f t="shared" si="26"/>
        <v>0</v>
      </c>
      <c r="FV9" s="32">
        <f t="shared" si="26"/>
        <v>0</v>
      </c>
      <c r="FW9" s="32">
        <f t="shared" si="26"/>
        <v>0</v>
      </c>
      <c r="FX9" s="32">
        <f t="shared" si="26"/>
        <v>0</v>
      </c>
      <c r="FY9" s="32">
        <f t="shared" si="26"/>
        <v>0</v>
      </c>
      <c r="FZ9" s="32">
        <f t="shared" si="26"/>
        <v>0</v>
      </c>
      <c r="GA9" s="32">
        <f t="shared" si="26"/>
        <v>0</v>
      </c>
      <c r="GB9" s="32">
        <f t="shared" si="26"/>
        <v>0</v>
      </c>
      <c r="GC9" s="32">
        <f t="shared" si="26"/>
        <v>0</v>
      </c>
      <c r="GD9" s="32">
        <f t="shared" si="26"/>
        <v>0</v>
      </c>
      <c r="GE9" s="32">
        <f t="shared" si="26"/>
        <v>0</v>
      </c>
      <c r="GF9" s="32">
        <f t="shared" si="26"/>
        <v>0</v>
      </c>
      <c r="GG9" s="32">
        <f t="shared" si="26"/>
        <v>0</v>
      </c>
      <c r="GH9" s="32">
        <f t="shared" si="26"/>
        <v>0</v>
      </c>
      <c r="GI9" s="32">
        <f t="shared" si="26"/>
        <v>0</v>
      </c>
      <c r="GJ9" s="32">
        <f t="shared" si="26"/>
        <v>0</v>
      </c>
      <c r="GK9" s="32">
        <f t="shared" si="26"/>
        <v>0</v>
      </c>
      <c r="GL9" s="32">
        <f t="shared" si="26"/>
        <v>0</v>
      </c>
      <c r="GM9" s="32">
        <f t="shared" si="26"/>
        <v>0</v>
      </c>
      <c r="GN9" s="32">
        <f t="shared" si="26"/>
        <v>0</v>
      </c>
      <c r="GO9" s="32">
        <f t="shared" si="26"/>
        <v>0</v>
      </c>
      <c r="GP9" s="32">
        <f t="shared" si="26"/>
        <v>0</v>
      </c>
      <c r="GQ9" s="32">
        <f t="shared" si="26"/>
        <v>0</v>
      </c>
      <c r="GR9" s="32">
        <f t="shared" si="26"/>
        <v>0</v>
      </c>
      <c r="GS9" s="32">
        <f t="shared" si="26"/>
        <v>0</v>
      </c>
      <c r="GT9" s="32">
        <f t="shared" si="26"/>
        <v>0</v>
      </c>
      <c r="GU9" s="32">
        <f ca="1">IF($GY$2&gt;=$GW$3,SUMIFS($EY9:$GT9,$EY$2:$GT$2,$GX$2,$EY$3:$GT$3,$GY$2),0)</f>
        <v>0</v>
      </c>
      <c r="GV9" s="32">
        <f ca="1">IF($GY$2&gt;=$GW$3,SUMIFS($EY9:$GT9,$EY$2:$GT$2,$GX$3,$EY$3:$GT$3,$GY$2),0)</f>
        <v>0</v>
      </c>
      <c r="GW9" s="32">
        <f ca="1">SUMIFS(J9:EW9,$J$2:$EW$2,$GX$2,$J$3:$EW$3,$GX$2)/$GX$4</f>
        <v>0</v>
      </c>
      <c r="GX9" s="32">
        <f ca="1">GW9*2</f>
        <v>0</v>
      </c>
      <c r="GY9" s="32">
        <f ca="1">SUMIFS(J9:EW9,$J$2:$EW$2,$GX$3,$J$3:$EW$3,$GX$2)/$GX$4</f>
        <v>0</v>
      </c>
      <c r="GZ9" s="32">
        <f ca="1">GY9*2</f>
        <v>0</v>
      </c>
    </row>
    <row r="10" spans="1:216" ht="20.100000000000001" customHeight="1">
      <c r="A10" s="32">
        <f>IF(PROFLE!U4&gt;=1,PROFLE!A4,0)</f>
        <v>0</v>
      </c>
      <c r="B10" s="32">
        <v>2</v>
      </c>
      <c r="C10" s="32">
        <f t="shared" ref="C10:C28" si="27">IF($A$6&gt;=B10,SMALL($A$9:$A$33,$A$5+B10),0)</f>
        <v>0</v>
      </c>
      <c r="D10" s="67">
        <f>PROFLE!A4</f>
        <v>0</v>
      </c>
      <c r="E10" s="68">
        <f>PROFLE!B4</f>
        <v>0</v>
      </c>
      <c r="F10" s="70"/>
      <c r="G10" s="70"/>
      <c r="H10" s="71"/>
      <c r="I10" s="71"/>
      <c r="J10" s="73"/>
      <c r="K10" s="73"/>
      <c r="L10" s="73"/>
      <c r="M10" s="73"/>
      <c r="N10" s="74"/>
      <c r="O10" s="74"/>
      <c r="P10" s="74"/>
      <c r="Q10" s="74"/>
      <c r="R10" s="75"/>
      <c r="S10" s="75"/>
      <c r="T10" s="75"/>
      <c r="U10" s="75"/>
      <c r="V10" s="76"/>
      <c r="W10" s="76"/>
      <c r="X10" s="76"/>
      <c r="Y10" s="76"/>
      <c r="Z10" s="77"/>
      <c r="AA10" s="77"/>
      <c r="AB10" s="77"/>
      <c r="AC10" s="77"/>
      <c r="AD10" s="78"/>
      <c r="AE10" s="78"/>
      <c r="AF10" s="78"/>
      <c r="AG10" s="78"/>
      <c r="AH10" s="79"/>
      <c r="AI10" s="79"/>
      <c r="AJ10" s="79"/>
      <c r="AK10" s="79"/>
      <c r="AL10" s="80"/>
      <c r="AM10" s="80"/>
      <c r="AN10" s="80"/>
      <c r="AO10" s="80"/>
      <c r="AP10" s="81"/>
      <c r="AQ10" s="81"/>
      <c r="AR10" s="81"/>
      <c r="AS10" s="81"/>
      <c r="AT10" s="82"/>
      <c r="AU10" s="82"/>
      <c r="AV10" s="82"/>
      <c r="AW10" s="82"/>
      <c r="AX10" s="83"/>
      <c r="AY10" s="83"/>
      <c r="AZ10" s="83"/>
      <c r="BA10" s="83"/>
      <c r="BB10" s="84"/>
      <c r="BC10" s="84"/>
      <c r="BD10" s="84"/>
      <c r="BE10" s="84"/>
      <c r="BF10" s="85"/>
      <c r="BG10" s="85"/>
      <c r="BH10" s="85"/>
      <c r="BI10" s="85"/>
      <c r="BJ10" s="86"/>
      <c r="BK10" s="86"/>
      <c r="BL10" s="86"/>
      <c r="BM10" s="86"/>
      <c r="BN10" s="87"/>
      <c r="BO10" s="87"/>
      <c r="BP10" s="87"/>
      <c r="BQ10" s="87"/>
      <c r="BR10" s="88"/>
      <c r="BS10" s="88"/>
      <c r="BT10" s="88"/>
      <c r="BU10" s="88"/>
      <c r="BV10" s="89"/>
      <c r="BW10" s="89"/>
      <c r="BX10" s="89"/>
      <c r="BY10" s="89"/>
      <c r="BZ10" s="90"/>
      <c r="CA10" s="90"/>
      <c r="CB10" s="90"/>
      <c r="CC10" s="90"/>
      <c r="CD10" s="73"/>
      <c r="CE10" s="73"/>
      <c r="CF10" s="73"/>
      <c r="CG10" s="73"/>
      <c r="CH10" s="74"/>
      <c r="CI10" s="74"/>
      <c r="CJ10" s="74"/>
      <c r="CK10" s="74"/>
      <c r="CL10" s="75"/>
      <c r="CM10" s="75"/>
      <c r="CN10" s="75"/>
      <c r="CO10" s="75"/>
      <c r="CP10" s="76"/>
      <c r="CQ10" s="76"/>
      <c r="CR10" s="76"/>
      <c r="CS10" s="76"/>
      <c r="CT10" s="77"/>
      <c r="CU10" s="77"/>
      <c r="CV10" s="77"/>
      <c r="CW10" s="77"/>
      <c r="CX10" s="78"/>
      <c r="CY10" s="78"/>
      <c r="CZ10" s="78"/>
      <c r="DA10" s="78"/>
      <c r="DB10" s="79"/>
      <c r="DC10" s="79"/>
      <c r="DD10" s="79"/>
      <c r="DE10" s="79"/>
      <c r="DF10" s="80"/>
      <c r="DG10" s="80"/>
      <c r="DH10" s="80"/>
      <c r="DI10" s="80"/>
      <c r="DJ10" s="81"/>
      <c r="DK10" s="81"/>
      <c r="DL10" s="81"/>
      <c r="DM10" s="81"/>
      <c r="DN10" s="82"/>
      <c r="DO10" s="82"/>
      <c r="DP10" s="82"/>
      <c r="DQ10" s="82"/>
      <c r="DR10" s="83"/>
      <c r="DS10" s="83"/>
      <c r="DT10" s="83"/>
      <c r="DU10" s="83"/>
      <c r="DV10" s="84"/>
      <c r="DW10" s="84"/>
      <c r="DX10" s="84"/>
      <c r="DY10" s="84"/>
      <c r="DZ10" s="85"/>
      <c r="EA10" s="85"/>
      <c r="EB10" s="85"/>
      <c r="EC10" s="85"/>
      <c r="ED10" s="86"/>
      <c r="EE10" s="86"/>
      <c r="EF10" s="86"/>
      <c r="EG10" s="86"/>
      <c r="EH10" s="87"/>
      <c r="EI10" s="87"/>
      <c r="EJ10" s="87"/>
      <c r="EK10" s="87"/>
      <c r="EL10" s="88"/>
      <c r="EM10" s="88"/>
      <c r="EN10" s="88"/>
      <c r="EO10" s="88"/>
      <c r="EP10" s="89"/>
      <c r="EQ10" s="89"/>
      <c r="ER10" s="89"/>
      <c r="ES10" s="89"/>
      <c r="ET10" s="90"/>
      <c r="EU10" s="90"/>
      <c r="EV10" s="90"/>
      <c r="EW10" s="90"/>
      <c r="EX10" s="69">
        <f t="shared" si="22"/>
        <v>0</v>
      </c>
      <c r="EY10" s="32">
        <f t="shared" ref="EY10:EY28" si="28">IF($EX10&gt;=1,F10,0)</f>
        <v>0</v>
      </c>
      <c r="EZ10" s="32">
        <f t="shared" si="23"/>
        <v>0</v>
      </c>
      <c r="FA10" s="32">
        <f t="shared" si="24"/>
        <v>0</v>
      </c>
      <c r="FB10" s="32">
        <f t="shared" si="25"/>
        <v>0</v>
      </c>
      <c r="FC10" s="32">
        <f t="shared" ref="FC10:FC28" si="29">IFERROR(IF($EX10&gt;=1,EY10+VLOOKUP($EX10,$D$9:$EW$28,EY$4,0)+VLOOKUP($EX10,$D$9:$EW$28,EY$5,0)-VLOOKUP($EX10,$D$9:$EW$28,EY$6,0),0),0)</f>
        <v>0</v>
      </c>
      <c r="FD10" s="32">
        <f t="shared" si="26"/>
        <v>0</v>
      </c>
      <c r="FE10" s="32">
        <f t="shared" si="26"/>
        <v>0</v>
      </c>
      <c r="FF10" s="32">
        <f t="shared" si="26"/>
        <v>0</v>
      </c>
      <c r="FG10" s="32">
        <f t="shared" si="26"/>
        <v>0</v>
      </c>
      <c r="FH10" s="32">
        <f t="shared" si="26"/>
        <v>0</v>
      </c>
      <c r="FI10" s="32">
        <f t="shared" si="26"/>
        <v>0</v>
      </c>
      <c r="FJ10" s="32">
        <f t="shared" si="26"/>
        <v>0</v>
      </c>
      <c r="FK10" s="32">
        <f t="shared" si="26"/>
        <v>0</v>
      </c>
      <c r="FL10" s="32">
        <f t="shared" si="26"/>
        <v>0</v>
      </c>
      <c r="FM10" s="32">
        <f t="shared" si="26"/>
        <v>0</v>
      </c>
      <c r="FN10" s="32">
        <f t="shared" si="26"/>
        <v>0</v>
      </c>
      <c r="FO10" s="32">
        <f t="shared" si="26"/>
        <v>0</v>
      </c>
      <c r="FP10" s="32">
        <f t="shared" si="26"/>
        <v>0</v>
      </c>
      <c r="FQ10" s="32">
        <f t="shared" si="26"/>
        <v>0</v>
      </c>
      <c r="FR10" s="32">
        <f t="shared" si="26"/>
        <v>0</v>
      </c>
      <c r="FS10" s="32">
        <f t="shared" si="26"/>
        <v>0</v>
      </c>
      <c r="FT10" s="32">
        <f t="shared" si="26"/>
        <v>0</v>
      </c>
      <c r="FU10" s="32">
        <f t="shared" si="26"/>
        <v>0</v>
      </c>
      <c r="FV10" s="32">
        <f t="shared" si="26"/>
        <v>0</v>
      </c>
      <c r="FW10" s="32">
        <f t="shared" si="26"/>
        <v>0</v>
      </c>
      <c r="FX10" s="32">
        <f t="shared" si="26"/>
        <v>0</v>
      </c>
      <c r="FY10" s="32">
        <f t="shared" si="26"/>
        <v>0</v>
      </c>
      <c r="FZ10" s="32">
        <f t="shared" si="26"/>
        <v>0</v>
      </c>
      <c r="GA10" s="32">
        <f t="shared" si="26"/>
        <v>0</v>
      </c>
      <c r="GB10" s="32">
        <f t="shared" si="26"/>
        <v>0</v>
      </c>
      <c r="GC10" s="32">
        <f t="shared" si="26"/>
        <v>0</v>
      </c>
      <c r="GD10" s="32">
        <f t="shared" si="26"/>
        <v>0</v>
      </c>
      <c r="GE10" s="32">
        <f t="shared" si="26"/>
        <v>0</v>
      </c>
      <c r="GF10" s="32">
        <f t="shared" si="26"/>
        <v>0</v>
      </c>
      <c r="GG10" s="32">
        <f t="shared" si="26"/>
        <v>0</v>
      </c>
      <c r="GH10" s="32">
        <f t="shared" si="26"/>
        <v>0</v>
      </c>
      <c r="GI10" s="32">
        <f t="shared" si="26"/>
        <v>0</v>
      </c>
      <c r="GJ10" s="32">
        <f t="shared" si="26"/>
        <v>0</v>
      </c>
      <c r="GK10" s="32">
        <f t="shared" si="26"/>
        <v>0</v>
      </c>
      <c r="GL10" s="32">
        <f t="shared" si="26"/>
        <v>0</v>
      </c>
      <c r="GM10" s="32">
        <f t="shared" si="26"/>
        <v>0</v>
      </c>
      <c r="GN10" s="32">
        <f t="shared" si="26"/>
        <v>0</v>
      </c>
      <c r="GO10" s="32">
        <f t="shared" si="26"/>
        <v>0</v>
      </c>
      <c r="GP10" s="32">
        <f t="shared" si="26"/>
        <v>0</v>
      </c>
      <c r="GQ10" s="32">
        <f t="shared" si="26"/>
        <v>0</v>
      </c>
      <c r="GR10" s="32">
        <f t="shared" si="26"/>
        <v>0</v>
      </c>
      <c r="GS10" s="32">
        <f t="shared" si="26"/>
        <v>0</v>
      </c>
      <c r="GT10" s="32">
        <f t="shared" si="26"/>
        <v>0</v>
      </c>
      <c r="GU10" s="32">
        <f t="shared" ref="GU10:GU28" ca="1" si="30">IF($GY$2&gt;=$GW$3,SUMIFS($EY10:$GT10,$EY$2:$GT$2,$GX$2,$EY$3:$GT$3,$GY$2),0)</f>
        <v>0</v>
      </c>
      <c r="GV10" s="32">
        <f t="shared" ref="GV10:GV28" ca="1" si="31">IF($GY$2&gt;=$GW$3,SUMIFS($EY10:$GT10,$EY$2:$GT$2,$GX$3,$EY$3:$GT$3,$GY$2),0)</f>
        <v>0</v>
      </c>
      <c r="GW10" s="32">
        <f t="shared" ref="GW10:GW28" ca="1" si="32">SUMIFS(J10:EW10,$J$2:$EW$2,$GX$2,$J$3:$EW$3,$GX$2)/$GX$4</f>
        <v>0</v>
      </c>
      <c r="GX10" s="32">
        <f t="shared" ref="GX10:GX28" ca="1" si="33">GW10*2</f>
        <v>0</v>
      </c>
      <c r="GY10" s="32">
        <f t="shared" ref="GY10:GY28" ca="1" si="34">SUMIFS(J10:EW10,$J$2:$EW$2,$GX$3,$J$3:$EW$3,$GX$2)/$GX$4</f>
        <v>0</v>
      </c>
      <c r="GZ10" s="32">
        <f t="shared" ref="GZ10:GZ28" ca="1" si="35">GY10*2</f>
        <v>0</v>
      </c>
    </row>
    <row r="11" spans="1:216" ht="20.100000000000001" customHeight="1">
      <c r="A11" s="32">
        <f>IF(PROFLE!U5&gt;=1,PROFLE!A5,0)</f>
        <v>0</v>
      </c>
      <c r="B11" s="32">
        <v>3</v>
      </c>
      <c r="C11" s="32">
        <f t="shared" si="27"/>
        <v>0</v>
      </c>
      <c r="D11" s="67">
        <f>PROFLE!A5</f>
        <v>0</v>
      </c>
      <c r="E11" s="68">
        <f>PROFLE!B5</f>
        <v>0</v>
      </c>
      <c r="F11" s="70"/>
      <c r="G11" s="70"/>
      <c r="H11" s="71"/>
      <c r="I11" s="71"/>
      <c r="J11" s="73"/>
      <c r="K11" s="73"/>
      <c r="L11" s="73"/>
      <c r="M11" s="73"/>
      <c r="N11" s="74"/>
      <c r="O11" s="74"/>
      <c r="P11" s="74"/>
      <c r="Q11" s="74"/>
      <c r="R11" s="75"/>
      <c r="S11" s="75"/>
      <c r="T11" s="75"/>
      <c r="U11" s="75"/>
      <c r="V11" s="76"/>
      <c r="W11" s="76"/>
      <c r="X11" s="76"/>
      <c r="Y11" s="76"/>
      <c r="Z11" s="77"/>
      <c r="AA11" s="77"/>
      <c r="AB11" s="77"/>
      <c r="AC11" s="77"/>
      <c r="AD11" s="78"/>
      <c r="AE11" s="78"/>
      <c r="AF11" s="78"/>
      <c r="AG11" s="78"/>
      <c r="AH11" s="79"/>
      <c r="AI11" s="79"/>
      <c r="AJ11" s="79"/>
      <c r="AK11" s="79"/>
      <c r="AL11" s="80"/>
      <c r="AM11" s="80"/>
      <c r="AN11" s="80"/>
      <c r="AO11" s="80"/>
      <c r="AP11" s="81"/>
      <c r="AQ11" s="81"/>
      <c r="AR11" s="81"/>
      <c r="AS11" s="81"/>
      <c r="AT11" s="82"/>
      <c r="AU11" s="82"/>
      <c r="AV11" s="82"/>
      <c r="AW11" s="82"/>
      <c r="AX11" s="83"/>
      <c r="AY11" s="83"/>
      <c r="AZ11" s="83"/>
      <c r="BA11" s="83"/>
      <c r="BB11" s="84"/>
      <c r="BC11" s="84"/>
      <c r="BD11" s="84"/>
      <c r="BE11" s="84"/>
      <c r="BF11" s="85"/>
      <c r="BG11" s="85"/>
      <c r="BH11" s="85"/>
      <c r="BI11" s="85"/>
      <c r="BJ11" s="86"/>
      <c r="BK11" s="86"/>
      <c r="BL11" s="86"/>
      <c r="BM11" s="86"/>
      <c r="BN11" s="87"/>
      <c r="BO11" s="87"/>
      <c r="BP11" s="87"/>
      <c r="BQ11" s="87"/>
      <c r="BR11" s="88"/>
      <c r="BS11" s="88"/>
      <c r="BT11" s="88"/>
      <c r="BU11" s="88"/>
      <c r="BV11" s="89"/>
      <c r="BW11" s="89"/>
      <c r="BX11" s="89"/>
      <c r="BY11" s="89"/>
      <c r="BZ11" s="90"/>
      <c r="CA11" s="90"/>
      <c r="CB11" s="90"/>
      <c r="CC11" s="90"/>
      <c r="CD11" s="73"/>
      <c r="CE11" s="73"/>
      <c r="CF11" s="73"/>
      <c r="CG11" s="73"/>
      <c r="CH11" s="74"/>
      <c r="CI11" s="74"/>
      <c r="CJ11" s="74"/>
      <c r="CK11" s="74"/>
      <c r="CL11" s="75"/>
      <c r="CM11" s="75"/>
      <c r="CN11" s="75"/>
      <c r="CO11" s="75"/>
      <c r="CP11" s="76"/>
      <c r="CQ11" s="76"/>
      <c r="CR11" s="76"/>
      <c r="CS11" s="76"/>
      <c r="CT11" s="77"/>
      <c r="CU11" s="77"/>
      <c r="CV11" s="77"/>
      <c r="CW11" s="77"/>
      <c r="CX11" s="78"/>
      <c r="CY11" s="78"/>
      <c r="CZ11" s="78"/>
      <c r="DA11" s="78"/>
      <c r="DB11" s="79"/>
      <c r="DC11" s="79"/>
      <c r="DD11" s="79"/>
      <c r="DE11" s="79"/>
      <c r="DF11" s="80"/>
      <c r="DG11" s="80"/>
      <c r="DH11" s="80"/>
      <c r="DI11" s="80"/>
      <c r="DJ11" s="81"/>
      <c r="DK11" s="81"/>
      <c r="DL11" s="81"/>
      <c r="DM11" s="81"/>
      <c r="DN11" s="82"/>
      <c r="DO11" s="82"/>
      <c r="DP11" s="82"/>
      <c r="DQ11" s="82"/>
      <c r="DR11" s="83"/>
      <c r="DS11" s="83"/>
      <c r="DT11" s="83"/>
      <c r="DU11" s="83"/>
      <c r="DV11" s="84"/>
      <c r="DW11" s="84"/>
      <c r="DX11" s="84"/>
      <c r="DY11" s="84"/>
      <c r="DZ11" s="85"/>
      <c r="EA11" s="85"/>
      <c r="EB11" s="85"/>
      <c r="EC11" s="85"/>
      <c r="ED11" s="86"/>
      <c r="EE11" s="86"/>
      <c r="EF11" s="86"/>
      <c r="EG11" s="86"/>
      <c r="EH11" s="87"/>
      <c r="EI11" s="87"/>
      <c r="EJ11" s="87"/>
      <c r="EK11" s="87"/>
      <c r="EL11" s="88"/>
      <c r="EM11" s="88"/>
      <c r="EN11" s="88"/>
      <c r="EO11" s="88"/>
      <c r="EP11" s="89"/>
      <c r="EQ11" s="89"/>
      <c r="ER11" s="89"/>
      <c r="ES11" s="89"/>
      <c r="ET11" s="90"/>
      <c r="EU11" s="90"/>
      <c r="EV11" s="90"/>
      <c r="EW11" s="90"/>
      <c r="EX11" s="69">
        <f t="shared" si="22"/>
        <v>0</v>
      </c>
      <c r="EY11" s="32">
        <f t="shared" si="28"/>
        <v>0</v>
      </c>
      <c r="EZ11" s="32">
        <f t="shared" si="23"/>
        <v>0</v>
      </c>
      <c r="FA11" s="32">
        <f t="shared" si="24"/>
        <v>0</v>
      </c>
      <c r="FB11" s="32">
        <f t="shared" si="25"/>
        <v>0</v>
      </c>
      <c r="FC11" s="32">
        <f t="shared" si="29"/>
        <v>0</v>
      </c>
      <c r="FD11" s="32">
        <f t="shared" si="26"/>
        <v>0</v>
      </c>
      <c r="FE11" s="32">
        <f t="shared" si="26"/>
        <v>0</v>
      </c>
      <c r="FF11" s="32">
        <f t="shared" si="26"/>
        <v>0</v>
      </c>
      <c r="FG11" s="32">
        <f t="shared" si="26"/>
        <v>0</v>
      </c>
      <c r="FH11" s="32">
        <f t="shared" si="26"/>
        <v>0</v>
      </c>
      <c r="FI11" s="32">
        <f t="shared" si="26"/>
        <v>0</v>
      </c>
      <c r="FJ11" s="32">
        <f t="shared" si="26"/>
        <v>0</v>
      </c>
      <c r="FK11" s="32">
        <f t="shared" si="26"/>
        <v>0</v>
      </c>
      <c r="FL11" s="32">
        <f t="shared" si="26"/>
        <v>0</v>
      </c>
      <c r="FM11" s="32">
        <f t="shared" si="26"/>
        <v>0</v>
      </c>
      <c r="FN11" s="32">
        <f t="shared" si="26"/>
        <v>0</v>
      </c>
      <c r="FO11" s="32">
        <f t="shared" si="26"/>
        <v>0</v>
      </c>
      <c r="FP11" s="32">
        <f t="shared" si="26"/>
        <v>0</v>
      </c>
      <c r="FQ11" s="32">
        <f t="shared" si="26"/>
        <v>0</v>
      </c>
      <c r="FR11" s="32">
        <f t="shared" si="26"/>
        <v>0</v>
      </c>
      <c r="FS11" s="32">
        <f t="shared" si="26"/>
        <v>0</v>
      </c>
      <c r="FT11" s="32">
        <f t="shared" si="26"/>
        <v>0</v>
      </c>
      <c r="FU11" s="32">
        <f t="shared" si="26"/>
        <v>0</v>
      </c>
      <c r="FV11" s="32">
        <f t="shared" si="26"/>
        <v>0</v>
      </c>
      <c r="FW11" s="32">
        <f t="shared" si="26"/>
        <v>0</v>
      </c>
      <c r="FX11" s="32">
        <f t="shared" si="26"/>
        <v>0</v>
      </c>
      <c r="FY11" s="32">
        <f t="shared" si="26"/>
        <v>0</v>
      </c>
      <c r="FZ11" s="32">
        <f t="shared" si="26"/>
        <v>0</v>
      </c>
      <c r="GA11" s="32">
        <f t="shared" si="26"/>
        <v>0</v>
      </c>
      <c r="GB11" s="32">
        <f t="shared" si="26"/>
        <v>0</v>
      </c>
      <c r="GC11" s="32">
        <f t="shared" si="26"/>
        <v>0</v>
      </c>
      <c r="GD11" s="32">
        <f t="shared" si="26"/>
        <v>0</v>
      </c>
      <c r="GE11" s="32">
        <f t="shared" si="26"/>
        <v>0</v>
      </c>
      <c r="GF11" s="32">
        <f t="shared" si="26"/>
        <v>0</v>
      </c>
      <c r="GG11" s="32">
        <f t="shared" si="26"/>
        <v>0</v>
      </c>
      <c r="GH11" s="32">
        <f t="shared" si="26"/>
        <v>0</v>
      </c>
      <c r="GI11" s="32">
        <f t="shared" si="26"/>
        <v>0</v>
      </c>
      <c r="GJ11" s="32">
        <f t="shared" si="26"/>
        <v>0</v>
      </c>
      <c r="GK11" s="32">
        <f t="shared" si="26"/>
        <v>0</v>
      </c>
      <c r="GL11" s="32">
        <f t="shared" si="26"/>
        <v>0</v>
      </c>
      <c r="GM11" s="32">
        <f t="shared" si="26"/>
        <v>0</v>
      </c>
      <c r="GN11" s="32">
        <f t="shared" si="26"/>
        <v>0</v>
      </c>
      <c r="GO11" s="32">
        <f t="shared" si="26"/>
        <v>0</v>
      </c>
      <c r="GP11" s="32">
        <f t="shared" si="26"/>
        <v>0</v>
      </c>
      <c r="GQ11" s="32">
        <f t="shared" si="26"/>
        <v>0</v>
      </c>
      <c r="GR11" s="32">
        <f t="shared" si="26"/>
        <v>0</v>
      </c>
      <c r="GS11" s="32">
        <f t="shared" si="26"/>
        <v>0</v>
      </c>
      <c r="GT11" s="32">
        <f t="shared" si="26"/>
        <v>0</v>
      </c>
      <c r="GU11" s="32">
        <f t="shared" ca="1" si="30"/>
        <v>0</v>
      </c>
      <c r="GV11" s="32">
        <f t="shared" ca="1" si="31"/>
        <v>0</v>
      </c>
      <c r="GW11" s="32">
        <f t="shared" ca="1" si="32"/>
        <v>0</v>
      </c>
      <c r="GX11" s="32">
        <f t="shared" ca="1" si="33"/>
        <v>0</v>
      </c>
      <c r="GY11" s="32">
        <f t="shared" ca="1" si="34"/>
        <v>0</v>
      </c>
      <c r="GZ11" s="32">
        <f t="shared" ca="1" si="35"/>
        <v>0</v>
      </c>
    </row>
    <row r="12" spans="1:216" ht="20.100000000000001" customHeight="1">
      <c r="A12" s="32">
        <f>IF(PROFLE!U6&gt;=1,PROFLE!A6,0)</f>
        <v>0</v>
      </c>
      <c r="B12" s="32">
        <v>4</v>
      </c>
      <c r="C12" s="32">
        <f t="shared" si="27"/>
        <v>0</v>
      </c>
      <c r="D12" s="67">
        <f>PROFLE!A6</f>
        <v>0</v>
      </c>
      <c r="E12" s="68">
        <f>PROFLE!B6</f>
        <v>0</v>
      </c>
      <c r="F12" s="70"/>
      <c r="G12" s="70"/>
      <c r="H12" s="71"/>
      <c r="I12" s="71"/>
      <c r="J12" s="73"/>
      <c r="K12" s="73"/>
      <c r="L12" s="73"/>
      <c r="M12" s="73"/>
      <c r="N12" s="74"/>
      <c r="O12" s="74"/>
      <c r="P12" s="74"/>
      <c r="Q12" s="74"/>
      <c r="R12" s="75"/>
      <c r="S12" s="75"/>
      <c r="T12" s="75"/>
      <c r="U12" s="75"/>
      <c r="V12" s="76"/>
      <c r="W12" s="76"/>
      <c r="X12" s="76"/>
      <c r="Y12" s="76"/>
      <c r="Z12" s="77"/>
      <c r="AA12" s="77"/>
      <c r="AB12" s="77"/>
      <c r="AC12" s="77"/>
      <c r="AD12" s="78"/>
      <c r="AE12" s="78"/>
      <c r="AF12" s="78"/>
      <c r="AG12" s="78"/>
      <c r="AH12" s="79"/>
      <c r="AI12" s="79"/>
      <c r="AJ12" s="79"/>
      <c r="AK12" s="79"/>
      <c r="AL12" s="80"/>
      <c r="AM12" s="80"/>
      <c r="AN12" s="80"/>
      <c r="AO12" s="80"/>
      <c r="AP12" s="81"/>
      <c r="AQ12" s="81"/>
      <c r="AR12" s="81"/>
      <c r="AS12" s="81"/>
      <c r="AT12" s="82"/>
      <c r="AU12" s="82"/>
      <c r="AV12" s="82"/>
      <c r="AW12" s="82"/>
      <c r="AX12" s="83"/>
      <c r="AY12" s="83"/>
      <c r="AZ12" s="83"/>
      <c r="BA12" s="83"/>
      <c r="BB12" s="84"/>
      <c r="BC12" s="84"/>
      <c r="BD12" s="84"/>
      <c r="BE12" s="84"/>
      <c r="BF12" s="85"/>
      <c r="BG12" s="85"/>
      <c r="BH12" s="85"/>
      <c r="BI12" s="85"/>
      <c r="BJ12" s="86"/>
      <c r="BK12" s="86"/>
      <c r="BL12" s="86"/>
      <c r="BM12" s="86"/>
      <c r="BN12" s="87"/>
      <c r="BO12" s="87"/>
      <c r="BP12" s="87"/>
      <c r="BQ12" s="87"/>
      <c r="BR12" s="88"/>
      <c r="BS12" s="88"/>
      <c r="BT12" s="88"/>
      <c r="BU12" s="88"/>
      <c r="BV12" s="89"/>
      <c r="BW12" s="89"/>
      <c r="BX12" s="89"/>
      <c r="BY12" s="89"/>
      <c r="BZ12" s="90"/>
      <c r="CA12" s="90"/>
      <c r="CB12" s="90"/>
      <c r="CC12" s="90"/>
      <c r="CD12" s="73"/>
      <c r="CE12" s="73"/>
      <c r="CF12" s="73"/>
      <c r="CG12" s="73"/>
      <c r="CH12" s="74"/>
      <c r="CI12" s="74"/>
      <c r="CJ12" s="74"/>
      <c r="CK12" s="74"/>
      <c r="CL12" s="75"/>
      <c r="CM12" s="75"/>
      <c r="CN12" s="75"/>
      <c r="CO12" s="75"/>
      <c r="CP12" s="76"/>
      <c r="CQ12" s="76"/>
      <c r="CR12" s="76"/>
      <c r="CS12" s="76"/>
      <c r="CT12" s="77"/>
      <c r="CU12" s="77"/>
      <c r="CV12" s="77"/>
      <c r="CW12" s="77"/>
      <c r="CX12" s="78"/>
      <c r="CY12" s="78"/>
      <c r="CZ12" s="78"/>
      <c r="DA12" s="78"/>
      <c r="DB12" s="79"/>
      <c r="DC12" s="79"/>
      <c r="DD12" s="79"/>
      <c r="DE12" s="79"/>
      <c r="DF12" s="80"/>
      <c r="DG12" s="80"/>
      <c r="DH12" s="80"/>
      <c r="DI12" s="80"/>
      <c r="DJ12" s="81"/>
      <c r="DK12" s="81"/>
      <c r="DL12" s="81"/>
      <c r="DM12" s="81"/>
      <c r="DN12" s="82"/>
      <c r="DO12" s="82"/>
      <c r="DP12" s="82"/>
      <c r="DQ12" s="82"/>
      <c r="DR12" s="83"/>
      <c r="DS12" s="83"/>
      <c r="DT12" s="83"/>
      <c r="DU12" s="83"/>
      <c r="DV12" s="84"/>
      <c r="DW12" s="84"/>
      <c r="DX12" s="84"/>
      <c r="DY12" s="84"/>
      <c r="DZ12" s="85"/>
      <c r="EA12" s="85"/>
      <c r="EB12" s="85"/>
      <c r="EC12" s="85"/>
      <c r="ED12" s="86"/>
      <c r="EE12" s="86"/>
      <c r="EF12" s="86"/>
      <c r="EG12" s="86"/>
      <c r="EH12" s="87"/>
      <c r="EI12" s="87"/>
      <c r="EJ12" s="87"/>
      <c r="EK12" s="87"/>
      <c r="EL12" s="88"/>
      <c r="EM12" s="88"/>
      <c r="EN12" s="88"/>
      <c r="EO12" s="88"/>
      <c r="EP12" s="89"/>
      <c r="EQ12" s="89"/>
      <c r="ER12" s="89"/>
      <c r="ES12" s="89"/>
      <c r="ET12" s="90"/>
      <c r="EU12" s="90"/>
      <c r="EV12" s="90"/>
      <c r="EW12" s="90"/>
      <c r="EX12" s="69">
        <f t="shared" si="22"/>
        <v>0</v>
      </c>
      <c r="EY12" s="32">
        <f t="shared" si="28"/>
        <v>0</v>
      </c>
      <c r="EZ12" s="32">
        <f t="shared" si="23"/>
        <v>0</v>
      </c>
      <c r="FA12" s="32">
        <f t="shared" si="24"/>
        <v>0</v>
      </c>
      <c r="FB12" s="32">
        <f t="shared" si="25"/>
        <v>0</v>
      </c>
      <c r="FC12" s="32">
        <f t="shared" si="29"/>
        <v>0</v>
      </c>
      <c r="FD12" s="32">
        <f t="shared" si="26"/>
        <v>0</v>
      </c>
      <c r="FE12" s="32">
        <f t="shared" si="26"/>
        <v>0</v>
      </c>
      <c r="FF12" s="32">
        <f t="shared" si="26"/>
        <v>0</v>
      </c>
      <c r="FG12" s="32">
        <f t="shared" si="26"/>
        <v>0</v>
      </c>
      <c r="FH12" s="32">
        <f t="shared" si="26"/>
        <v>0</v>
      </c>
      <c r="FI12" s="32">
        <f t="shared" si="26"/>
        <v>0</v>
      </c>
      <c r="FJ12" s="32">
        <f t="shared" si="26"/>
        <v>0</v>
      </c>
      <c r="FK12" s="32">
        <f t="shared" si="26"/>
        <v>0</v>
      </c>
      <c r="FL12" s="32">
        <f t="shared" si="26"/>
        <v>0</v>
      </c>
      <c r="FM12" s="32">
        <f t="shared" si="26"/>
        <v>0</v>
      </c>
      <c r="FN12" s="32">
        <f t="shared" si="26"/>
        <v>0</v>
      </c>
      <c r="FO12" s="32">
        <f t="shared" si="26"/>
        <v>0</v>
      </c>
      <c r="FP12" s="32">
        <f t="shared" si="26"/>
        <v>0</v>
      </c>
      <c r="FQ12" s="32">
        <f t="shared" si="26"/>
        <v>0</v>
      </c>
      <c r="FR12" s="32">
        <f t="shared" si="26"/>
        <v>0</v>
      </c>
      <c r="FS12" s="32">
        <f t="shared" si="26"/>
        <v>0</v>
      </c>
      <c r="FT12" s="32">
        <f t="shared" si="26"/>
        <v>0</v>
      </c>
      <c r="FU12" s="32">
        <f t="shared" si="26"/>
        <v>0</v>
      </c>
      <c r="FV12" s="32">
        <f t="shared" si="26"/>
        <v>0</v>
      </c>
      <c r="FW12" s="32">
        <f t="shared" si="26"/>
        <v>0</v>
      </c>
      <c r="FX12" s="32">
        <f t="shared" si="26"/>
        <v>0</v>
      </c>
      <c r="FY12" s="32">
        <f t="shared" si="26"/>
        <v>0</v>
      </c>
      <c r="FZ12" s="32">
        <f t="shared" si="26"/>
        <v>0</v>
      </c>
      <c r="GA12" s="32">
        <f t="shared" si="26"/>
        <v>0</v>
      </c>
      <c r="GB12" s="32">
        <f t="shared" si="26"/>
        <v>0</v>
      </c>
      <c r="GC12" s="32">
        <f t="shared" si="26"/>
        <v>0</v>
      </c>
      <c r="GD12" s="32">
        <f t="shared" si="26"/>
        <v>0</v>
      </c>
      <c r="GE12" s="32">
        <f t="shared" si="26"/>
        <v>0</v>
      </c>
      <c r="GF12" s="32">
        <f t="shared" si="26"/>
        <v>0</v>
      </c>
      <c r="GG12" s="32">
        <f t="shared" si="26"/>
        <v>0</v>
      </c>
      <c r="GH12" s="32">
        <f t="shared" si="26"/>
        <v>0</v>
      </c>
      <c r="GI12" s="32">
        <f t="shared" si="26"/>
        <v>0</v>
      </c>
      <c r="GJ12" s="32">
        <f t="shared" si="26"/>
        <v>0</v>
      </c>
      <c r="GK12" s="32">
        <f t="shared" si="26"/>
        <v>0</v>
      </c>
      <c r="GL12" s="32">
        <f t="shared" si="26"/>
        <v>0</v>
      </c>
      <c r="GM12" s="32">
        <f t="shared" si="26"/>
        <v>0</v>
      </c>
      <c r="GN12" s="32">
        <f t="shared" si="26"/>
        <v>0</v>
      </c>
      <c r="GO12" s="32">
        <f t="shared" si="26"/>
        <v>0</v>
      </c>
      <c r="GP12" s="32">
        <f t="shared" si="26"/>
        <v>0</v>
      </c>
      <c r="GQ12" s="32">
        <f t="shared" si="26"/>
        <v>0</v>
      </c>
      <c r="GR12" s="32">
        <f t="shared" si="26"/>
        <v>0</v>
      </c>
      <c r="GS12" s="32">
        <f t="shared" si="26"/>
        <v>0</v>
      </c>
      <c r="GT12" s="32">
        <f t="shared" si="26"/>
        <v>0</v>
      </c>
      <c r="GU12" s="32">
        <f t="shared" ca="1" si="30"/>
        <v>0</v>
      </c>
      <c r="GV12" s="32">
        <f t="shared" ca="1" si="31"/>
        <v>0</v>
      </c>
      <c r="GW12" s="32">
        <f t="shared" ca="1" si="32"/>
        <v>0</v>
      </c>
      <c r="GX12" s="32">
        <f t="shared" ca="1" si="33"/>
        <v>0</v>
      </c>
      <c r="GY12" s="32">
        <f t="shared" ca="1" si="34"/>
        <v>0</v>
      </c>
      <c r="GZ12" s="32">
        <f t="shared" ca="1" si="35"/>
        <v>0</v>
      </c>
    </row>
    <row r="13" spans="1:216" ht="20.100000000000001" customHeight="1">
      <c r="A13" s="32">
        <f>IF(PROFLE!U7&gt;=1,PROFLE!A7,0)</f>
        <v>0</v>
      </c>
      <c r="B13" s="32">
        <v>5</v>
      </c>
      <c r="C13" s="32">
        <f t="shared" si="27"/>
        <v>0</v>
      </c>
      <c r="D13" s="67">
        <f>PROFLE!A7</f>
        <v>0</v>
      </c>
      <c r="E13" s="68">
        <f>PROFLE!B7</f>
        <v>0</v>
      </c>
      <c r="F13" s="71"/>
      <c r="G13" s="71"/>
      <c r="H13" s="71"/>
      <c r="I13" s="71"/>
      <c r="J13" s="73"/>
      <c r="K13" s="73"/>
      <c r="L13" s="73"/>
      <c r="M13" s="73"/>
      <c r="N13" s="74"/>
      <c r="O13" s="74"/>
      <c r="P13" s="74"/>
      <c r="Q13" s="74"/>
      <c r="R13" s="75"/>
      <c r="S13" s="75"/>
      <c r="T13" s="75"/>
      <c r="U13" s="75"/>
      <c r="V13" s="76"/>
      <c r="W13" s="76"/>
      <c r="X13" s="76"/>
      <c r="Y13" s="76"/>
      <c r="Z13" s="77"/>
      <c r="AA13" s="77"/>
      <c r="AB13" s="77"/>
      <c r="AC13" s="77"/>
      <c r="AD13" s="78"/>
      <c r="AE13" s="78"/>
      <c r="AF13" s="78"/>
      <c r="AG13" s="78"/>
      <c r="AH13" s="79"/>
      <c r="AI13" s="79"/>
      <c r="AJ13" s="79"/>
      <c r="AK13" s="79"/>
      <c r="AL13" s="80"/>
      <c r="AM13" s="80"/>
      <c r="AN13" s="80"/>
      <c r="AO13" s="80"/>
      <c r="AP13" s="81"/>
      <c r="AQ13" s="81"/>
      <c r="AR13" s="81"/>
      <c r="AS13" s="81"/>
      <c r="AT13" s="82"/>
      <c r="AU13" s="82"/>
      <c r="AV13" s="82"/>
      <c r="AW13" s="82"/>
      <c r="AX13" s="83"/>
      <c r="AY13" s="83"/>
      <c r="AZ13" s="83"/>
      <c r="BA13" s="83"/>
      <c r="BB13" s="84"/>
      <c r="BC13" s="84"/>
      <c r="BD13" s="84"/>
      <c r="BE13" s="84"/>
      <c r="BF13" s="85"/>
      <c r="BG13" s="85"/>
      <c r="BH13" s="85"/>
      <c r="BI13" s="85"/>
      <c r="BJ13" s="86"/>
      <c r="BK13" s="86"/>
      <c r="BL13" s="86"/>
      <c r="BM13" s="86"/>
      <c r="BN13" s="87"/>
      <c r="BO13" s="87"/>
      <c r="BP13" s="87"/>
      <c r="BQ13" s="87"/>
      <c r="BR13" s="88"/>
      <c r="BS13" s="88"/>
      <c r="BT13" s="88"/>
      <c r="BU13" s="88"/>
      <c r="BV13" s="89"/>
      <c r="BW13" s="89"/>
      <c r="BX13" s="89"/>
      <c r="BY13" s="89"/>
      <c r="BZ13" s="90"/>
      <c r="CA13" s="90"/>
      <c r="CB13" s="90"/>
      <c r="CC13" s="90"/>
      <c r="CD13" s="73"/>
      <c r="CE13" s="73"/>
      <c r="CF13" s="73"/>
      <c r="CG13" s="73"/>
      <c r="CH13" s="74"/>
      <c r="CI13" s="74"/>
      <c r="CJ13" s="74"/>
      <c r="CK13" s="74"/>
      <c r="CL13" s="75"/>
      <c r="CM13" s="75"/>
      <c r="CN13" s="75"/>
      <c r="CO13" s="75"/>
      <c r="CP13" s="76"/>
      <c r="CQ13" s="76"/>
      <c r="CR13" s="76"/>
      <c r="CS13" s="76"/>
      <c r="CT13" s="77"/>
      <c r="CU13" s="77"/>
      <c r="CV13" s="77"/>
      <c r="CW13" s="77"/>
      <c r="CX13" s="78"/>
      <c r="CY13" s="78"/>
      <c r="CZ13" s="78"/>
      <c r="DA13" s="78"/>
      <c r="DB13" s="79"/>
      <c r="DC13" s="79"/>
      <c r="DD13" s="79"/>
      <c r="DE13" s="79"/>
      <c r="DF13" s="80"/>
      <c r="DG13" s="80"/>
      <c r="DH13" s="80"/>
      <c r="DI13" s="80"/>
      <c r="DJ13" s="81"/>
      <c r="DK13" s="81"/>
      <c r="DL13" s="81"/>
      <c r="DM13" s="81"/>
      <c r="DN13" s="82"/>
      <c r="DO13" s="82"/>
      <c r="DP13" s="82"/>
      <c r="DQ13" s="82"/>
      <c r="DR13" s="83"/>
      <c r="DS13" s="83"/>
      <c r="DT13" s="83"/>
      <c r="DU13" s="83"/>
      <c r="DV13" s="84"/>
      <c r="DW13" s="84"/>
      <c r="DX13" s="84"/>
      <c r="DY13" s="84"/>
      <c r="DZ13" s="85"/>
      <c r="EA13" s="85"/>
      <c r="EB13" s="85"/>
      <c r="EC13" s="85"/>
      <c r="ED13" s="86"/>
      <c r="EE13" s="86"/>
      <c r="EF13" s="86"/>
      <c r="EG13" s="86"/>
      <c r="EH13" s="87"/>
      <c r="EI13" s="87"/>
      <c r="EJ13" s="87"/>
      <c r="EK13" s="87"/>
      <c r="EL13" s="88"/>
      <c r="EM13" s="88"/>
      <c r="EN13" s="88"/>
      <c r="EO13" s="88"/>
      <c r="EP13" s="89"/>
      <c r="EQ13" s="89"/>
      <c r="ER13" s="89"/>
      <c r="ES13" s="89"/>
      <c r="ET13" s="90"/>
      <c r="EU13" s="90"/>
      <c r="EV13" s="90"/>
      <c r="EW13" s="90"/>
      <c r="EX13" s="69">
        <f t="shared" si="22"/>
        <v>0</v>
      </c>
      <c r="EY13" s="32">
        <f t="shared" si="28"/>
        <v>0</v>
      </c>
      <c r="EZ13" s="32">
        <f t="shared" si="23"/>
        <v>0</v>
      </c>
      <c r="FA13" s="32">
        <f t="shared" si="24"/>
        <v>0</v>
      </c>
      <c r="FB13" s="32">
        <f t="shared" si="25"/>
        <v>0</v>
      </c>
      <c r="FC13" s="32">
        <f t="shared" si="29"/>
        <v>0</v>
      </c>
      <c r="FD13" s="32">
        <f t="shared" si="26"/>
        <v>0</v>
      </c>
      <c r="FE13" s="32">
        <f t="shared" si="26"/>
        <v>0</v>
      </c>
      <c r="FF13" s="32">
        <f t="shared" si="26"/>
        <v>0</v>
      </c>
      <c r="FG13" s="32">
        <f t="shared" si="26"/>
        <v>0</v>
      </c>
      <c r="FH13" s="32">
        <f t="shared" si="26"/>
        <v>0</v>
      </c>
      <c r="FI13" s="32">
        <f t="shared" si="26"/>
        <v>0</v>
      </c>
      <c r="FJ13" s="32">
        <f t="shared" si="26"/>
        <v>0</v>
      </c>
      <c r="FK13" s="32">
        <f t="shared" si="26"/>
        <v>0</v>
      </c>
      <c r="FL13" s="32">
        <f t="shared" si="26"/>
        <v>0</v>
      </c>
      <c r="FM13" s="32">
        <f t="shared" si="26"/>
        <v>0</v>
      </c>
      <c r="FN13" s="32">
        <f t="shared" si="26"/>
        <v>0</v>
      </c>
      <c r="FO13" s="32">
        <f t="shared" si="26"/>
        <v>0</v>
      </c>
      <c r="FP13" s="32">
        <f t="shared" si="26"/>
        <v>0</v>
      </c>
      <c r="FQ13" s="32">
        <f t="shared" si="26"/>
        <v>0</v>
      </c>
      <c r="FR13" s="32">
        <f t="shared" si="26"/>
        <v>0</v>
      </c>
      <c r="FS13" s="32">
        <f t="shared" si="26"/>
        <v>0</v>
      </c>
      <c r="FT13" s="32">
        <f t="shared" si="26"/>
        <v>0</v>
      </c>
      <c r="FU13" s="32">
        <f t="shared" si="26"/>
        <v>0</v>
      </c>
      <c r="FV13" s="32">
        <f t="shared" si="26"/>
        <v>0</v>
      </c>
      <c r="FW13" s="32">
        <f t="shared" si="26"/>
        <v>0</v>
      </c>
      <c r="FX13" s="32">
        <f t="shared" si="26"/>
        <v>0</v>
      </c>
      <c r="FY13" s="32">
        <f t="shared" si="26"/>
        <v>0</v>
      </c>
      <c r="FZ13" s="32">
        <f t="shared" si="26"/>
        <v>0</v>
      </c>
      <c r="GA13" s="32">
        <f t="shared" si="26"/>
        <v>0</v>
      </c>
      <c r="GB13" s="32">
        <f t="shared" si="26"/>
        <v>0</v>
      </c>
      <c r="GC13" s="32">
        <f t="shared" si="26"/>
        <v>0</v>
      </c>
      <c r="GD13" s="32">
        <f t="shared" si="26"/>
        <v>0</v>
      </c>
      <c r="GE13" s="32">
        <f t="shared" si="26"/>
        <v>0</v>
      </c>
      <c r="GF13" s="32">
        <f t="shared" si="26"/>
        <v>0</v>
      </c>
      <c r="GG13" s="32">
        <f t="shared" si="26"/>
        <v>0</v>
      </c>
      <c r="GH13" s="32">
        <f t="shared" si="26"/>
        <v>0</v>
      </c>
      <c r="GI13" s="32">
        <f t="shared" si="26"/>
        <v>0</v>
      </c>
      <c r="GJ13" s="32">
        <f t="shared" si="26"/>
        <v>0</v>
      </c>
      <c r="GK13" s="32">
        <f t="shared" si="26"/>
        <v>0</v>
      </c>
      <c r="GL13" s="32">
        <f t="shared" si="26"/>
        <v>0</v>
      </c>
      <c r="GM13" s="32">
        <f t="shared" ref="GM13:GM28" si="36">IFERROR(IF($EX13&gt;=1,GI13+VLOOKUP($EX13,$D$9:$EW$28,GI$4,0)+VLOOKUP($EX13,$D$9:$EW$28,GI$5,0)-VLOOKUP($EX13,$D$9:$EW$28,GI$6,0),0),0)</f>
        <v>0</v>
      </c>
      <c r="GN13" s="32">
        <f t="shared" ref="GN13:GN28" si="37">IFERROR(IF($EX13&gt;=1,GJ13+VLOOKUP($EX13,$D$9:$EW$28,GJ$4,0)+VLOOKUP($EX13,$D$9:$EW$28,GJ$5,0)-VLOOKUP($EX13,$D$9:$EW$28,GJ$6,0),0),0)</f>
        <v>0</v>
      </c>
      <c r="GO13" s="32">
        <f t="shared" ref="GO13:GO28" si="38">IFERROR(IF($EX13&gt;=1,GK13+VLOOKUP($EX13,$D$9:$EW$28,GK$4,0)+VLOOKUP($EX13,$D$9:$EW$28,GK$5,0)-VLOOKUP($EX13,$D$9:$EW$28,GK$6,0),0),0)</f>
        <v>0</v>
      </c>
      <c r="GP13" s="32">
        <f t="shared" ref="GP13:GP28" si="39">IFERROR(IF($EX13&gt;=1,GL13+VLOOKUP($EX13,$D$9:$EW$28,GL$4,0)+VLOOKUP($EX13,$D$9:$EW$28,GL$5,0)-VLOOKUP($EX13,$D$9:$EW$28,GL$6,0),0),0)</f>
        <v>0</v>
      </c>
      <c r="GQ13" s="32">
        <f t="shared" ref="GQ13:GQ28" si="40">IFERROR(IF($EX13&gt;=1,GM13+VLOOKUP($EX13,$D$9:$EW$28,GM$4,0)+VLOOKUP($EX13,$D$9:$EW$28,GM$5,0)-VLOOKUP($EX13,$D$9:$EW$28,GM$6,0),0),0)</f>
        <v>0</v>
      </c>
      <c r="GR13" s="32">
        <f t="shared" ref="GR13:GR28" si="41">IFERROR(IF($EX13&gt;=1,GN13+VLOOKUP($EX13,$D$9:$EW$28,GN$4,0)+VLOOKUP($EX13,$D$9:$EW$28,GN$5,0)-VLOOKUP($EX13,$D$9:$EW$28,GN$6,0),0),0)</f>
        <v>0</v>
      </c>
      <c r="GS13" s="32">
        <f t="shared" ref="GS13:GS28" si="42">IFERROR(IF($EX13&gt;=1,GO13+VLOOKUP($EX13,$D$9:$EW$28,GO$4,0)+VLOOKUP($EX13,$D$9:$EW$28,GO$5,0)-VLOOKUP($EX13,$D$9:$EW$28,GO$6,0),0),0)</f>
        <v>0</v>
      </c>
      <c r="GT13" s="32">
        <f t="shared" ref="GT13:GT28" si="43">IFERROR(IF($EX13&gt;=1,GP13+VLOOKUP($EX13,$D$9:$EW$28,GP$4,0)+VLOOKUP($EX13,$D$9:$EW$28,GP$5,0)-VLOOKUP($EX13,$D$9:$EW$28,GP$6,0),0),0)</f>
        <v>0</v>
      </c>
      <c r="GU13" s="32">
        <f t="shared" ca="1" si="30"/>
        <v>0</v>
      </c>
      <c r="GV13" s="32">
        <f t="shared" ca="1" si="31"/>
        <v>0</v>
      </c>
      <c r="GW13" s="32">
        <f t="shared" ca="1" si="32"/>
        <v>0</v>
      </c>
      <c r="GX13" s="32">
        <f t="shared" ca="1" si="33"/>
        <v>0</v>
      </c>
      <c r="GY13" s="32">
        <f t="shared" ca="1" si="34"/>
        <v>0</v>
      </c>
      <c r="GZ13" s="32">
        <f t="shared" ca="1" si="35"/>
        <v>0</v>
      </c>
    </row>
    <row r="14" spans="1:216" ht="20.100000000000001" customHeight="1">
      <c r="A14" s="32">
        <f>IF(PROFLE!U8&gt;=1,PROFLE!A8,0)</f>
        <v>0</v>
      </c>
      <c r="B14" s="32">
        <v>6</v>
      </c>
      <c r="C14" s="32">
        <f t="shared" si="27"/>
        <v>0</v>
      </c>
      <c r="D14" s="67">
        <f>PROFLE!A8</f>
        <v>0</v>
      </c>
      <c r="E14" s="68">
        <f>PROFLE!B8</f>
        <v>0</v>
      </c>
      <c r="F14" s="71"/>
      <c r="G14" s="71"/>
      <c r="H14" s="71"/>
      <c r="I14" s="71"/>
      <c r="J14" s="73"/>
      <c r="K14" s="73"/>
      <c r="L14" s="73"/>
      <c r="M14" s="73"/>
      <c r="N14" s="74"/>
      <c r="O14" s="74"/>
      <c r="P14" s="74"/>
      <c r="Q14" s="74"/>
      <c r="R14" s="75"/>
      <c r="S14" s="75"/>
      <c r="T14" s="75"/>
      <c r="U14" s="75"/>
      <c r="V14" s="76"/>
      <c r="W14" s="76"/>
      <c r="X14" s="76"/>
      <c r="Y14" s="76"/>
      <c r="Z14" s="77"/>
      <c r="AA14" s="77"/>
      <c r="AB14" s="77"/>
      <c r="AC14" s="77"/>
      <c r="AD14" s="78"/>
      <c r="AE14" s="78"/>
      <c r="AF14" s="78"/>
      <c r="AG14" s="78"/>
      <c r="AH14" s="79"/>
      <c r="AI14" s="79"/>
      <c r="AJ14" s="79"/>
      <c r="AK14" s="79"/>
      <c r="AL14" s="80"/>
      <c r="AM14" s="80"/>
      <c r="AN14" s="80"/>
      <c r="AO14" s="80"/>
      <c r="AP14" s="81"/>
      <c r="AQ14" s="81"/>
      <c r="AR14" s="81"/>
      <c r="AS14" s="81"/>
      <c r="AT14" s="82"/>
      <c r="AU14" s="82"/>
      <c r="AV14" s="82"/>
      <c r="AW14" s="82"/>
      <c r="AX14" s="83"/>
      <c r="AY14" s="83"/>
      <c r="AZ14" s="83"/>
      <c r="BA14" s="83"/>
      <c r="BB14" s="84"/>
      <c r="BC14" s="84"/>
      <c r="BD14" s="84"/>
      <c r="BE14" s="84"/>
      <c r="BF14" s="85"/>
      <c r="BG14" s="85"/>
      <c r="BH14" s="85"/>
      <c r="BI14" s="85"/>
      <c r="BJ14" s="86"/>
      <c r="BK14" s="86"/>
      <c r="BL14" s="86"/>
      <c r="BM14" s="86"/>
      <c r="BN14" s="87"/>
      <c r="BO14" s="87"/>
      <c r="BP14" s="87"/>
      <c r="BQ14" s="87"/>
      <c r="BR14" s="88"/>
      <c r="BS14" s="88"/>
      <c r="BT14" s="88"/>
      <c r="BU14" s="88"/>
      <c r="BV14" s="89"/>
      <c r="BW14" s="89"/>
      <c r="BX14" s="89"/>
      <c r="BY14" s="89"/>
      <c r="BZ14" s="90"/>
      <c r="CA14" s="90"/>
      <c r="CB14" s="90"/>
      <c r="CC14" s="90"/>
      <c r="CD14" s="73"/>
      <c r="CE14" s="73"/>
      <c r="CF14" s="73"/>
      <c r="CG14" s="73"/>
      <c r="CH14" s="74"/>
      <c r="CI14" s="74"/>
      <c r="CJ14" s="74"/>
      <c r="CK14" s="74"/>
      <c r="CL14" s="75"/>
      <c r="CM14" s="75"/>
      <c r="CN14" s="75"/>
      <c r="CO14" s="75"/>
      <c r="CP14" s="76"/>
      <c r="CQ14" s="76"/>
      <c r="CR14" s="76"/>
      <c r="CS14" s="76"/>
      <c r="CT14" s="77"/>
      <c r="CU14" s="77"/>
      <c r="CV14" s="77"/>
      <c r="CW14" s="77"/>
      <c r="CX14" s="78"/>
      <c r="CY14" s="78"/>
      <c r="CZ14" s="78"/>
      <c r="DA14" s="78"/>
      <c r="DB14" s="79"/>
      <c r="DC14" s="79"/>
      <c r="DD14" s="79"/>
      <c r="DE14" s="79"/>
      <c r="DF14" s="80"/>
      <c r="DG14" s="80"/>
      <c r="DH14" s="80"/>
      <c r="DI14" s="80"/>
      <c r="DJ14" s="81"/>
      <c r="DK14" s="81"/>
      <c r="DL14" s="81"/>
      <c r="DM14" s="81"/>
      <c r="DN14" s="82"/>
      <c r="DO14" s="82"/>
      <c r="DP14" s="82"/>
      <c r="DQ14" s="82"/>
      <c r="DR14" s="83"/>
      <c r="DS14" s="83"/>
      <c r="DT14" s="83"/>
      <c r="DU14" s="83"/>
      <c r="DV14" s="84"/>
      <c r="DW14" s="84"/>
      <c r="DX14" s="84"/>
      <c r="DY14" s="84"/>
      <c r="DZ14" s="85"/>
      <c r="EA14" s="85"/>
      <c r="EB14" s="85"/>
      <c r="EC14" s="85"/>
      <c r="ED14" s="86"/>
      <c r="EE14" s="86"/>
      <c r="EF14" s="86"/>
      <c r="EG14" s="86"/>
      <c r="EH14" s="87"/>
      <c r="EI14" s="87"/>
      <c r="EJ14" s="87"/>
      <c r="EK14" s="87"/>
      <c r="EL14" s="88"/>
      <c r="EM14" s="88"/>
      <c r="EN14" s="88"/>
      <c r="EO14" s="88"/>
      <c r="EP14" s="89"/>
      <c r="EQ14" s="89"/>
      <c r="ER14" s="89"/>
      <c r="ES14" s="89"/>
      <c r="ET14" s="90"/>
      <c r="EU14" s="90"/>
      <c r="EV14" s="90"/>
      <c r="EW14" s="90"/>
      <c r="EX14" s="69">
        <f t="shared" si="22"/>
        <v>0</v>
      </c>
      <c r="EY14" s="32">
        <f t="shared" si="28"/>
        <v>0</v>
      </c>
      <c r="EZ14" s="32">
        <f t="shared" si="23"/>
        <v>0</v>
      </c>
      <c r="FA14" s="32">
        <f t="shared" si="24"/>
        <v>0</v>
      </c>
      <c r="FB14" s="32">
        <f t="shared" si="25"/>
        <v>0</v>
      </c>
      <c r="FC14" s="32">
        <f t="shared" si="29"/>
        <v>0</v>
      </c>
      <c r="FD14" s="32">
        <f t="shared" ref="FD14:FD28" si="44">IFERROR(IF($EX14&gt;=1,EZ14+VLOOKUP($EX14,$D$9:$EW$28,EZ$4,0)+VLOOKUP($EX14,$D$9:$EW$28,EZ$5,0)-VLOOKUP($EX14,$D$9:$EW$28,EZ$6,0),0),0)</f>
        <v>0</v>
      </c>
      <c r="FE14" s="32">
        <f t="shared" ref="FE14:FE28" si="45">IFERROR(IF($EX14&gt;=1,FA14+VLOOKUP($EX14,$D$9:$EW$28,FA$4,0)+VLOOKUP($EX14,$D$9:$EW$28,FA$5,0)-VLOOKUP($EX14,$D$9:$EW$28,FA$6,0),0),0)</f>
        <v>0</v>
      </c>
      <c r="FF14" s="32">
        <f t="shared" ref="FF14:FF28" si="46">IFERROR(IF($EX14&gt;=1,FB14+VLOOKUP($EX14,$D$9:$EW$28,FB$4,0)+VLOOKUP($EX14,$D$9:$EW$28,FB$5,0)-VLOOKUP($EX14,$D$9:$EW$28,FB$6,0),0),0)</f>
        <v>0</v>
      </c>
      <c r="FG14" s="32">
        <f t="shared" ref="FG14:FG28" si="47">IFERROR(IF($EX14&gt;=1,FC14+VLOOKUP($EX14,$D$9:$EW$28,FC$4,0)+VLOOKUP($EX14,$D$9:$EW$28,FC$5,0)-VLOOKUP($EX14,$D$9:$EW$28,FC$6,0),0),0)</f>
        <v>0</v>
      </c>
      <c r="FH14" s="32">
        <f t="shared" ref="FH14:FH28" si="48">IFERROR(IF($EX14&gt;=1,FD14+VLOOKUP($EX14,$D$9:$EW$28,FD$4,0)+VLOOKUP($EX14,$D$9:$EW$28,FD$5,0)-VLOOKUP($EX14,$D$9:$EW$28,FD$6,0),0),0)</f>
        <v>0</v>
      </c>
      <c r="FI14" s="32">
        <f t="shared" ref="FI14:FI28" si="49">IFERROR(IF($EX14&gt;=1,FE14+VLOOKUP($EX14,$D$9:$EW$28,FE$4,0)+VLOOKUP($EX14,$D$9:$EW$28,FE$5,0)-VLOOKUP($EX14,$D$9:$EW$28,FE$6,0),0),0)</f>
        <v>0</v>
      </c>
      <c r="FJ14" s="32">
        <f t="shared" ref="FJ14:FJ28" si="50">IFERROR(IF($EX14&gt;=1,FF14+VLOOKUP($EX14,$D$9:$EW$28,FF$4,0)+VLOOKUP($EX14,$D$9:$EW$28,FF$5,0)-VLOOKUP($EX14,$D$9:$EW$28,FF$6,0),0),0)</f>
        <v>0</v>
      </c>
      <c r="FK14" s="32">
        <f t="shared" ref="FK14:FK28" si="51">IFERROR(IF($EX14&gt;=1,FG14+VLOOKUP($EX14,$D$9:$EW$28,FG$4,0)+VLOOKUP($EX14,$D$9:$EW$28,FG$5,0)-VLOOKUP($EX14,$D$9:$EW$28,FG$6,0),0),0)</f>
        <v>0</v>
      </c>
      <c r="FL14" s="32">
        <f t="shared" ref="FL14:FL28" si="52">IFERROR(IF($EX14&gt;=1,FH14+VLOOKUP($EX14,$D$9:$EW$28,FH$4,0)+VLOOKUP($EX14,$D$9:$EW$28,FH$5,0)-VLOOKUP($EX14,$D$9:$EW$28,FH$6,0),0),0)</f>
        <v>0</v>
      </c>
      <c r="FM14" s="32">
        <f t="shared" ref="FM14:FM28" si="53">IFERROR(IF($EX14&gt;=1,FI14+VLOOKUP($EX14,$D$9:$EW$28,FI$4,0)+VLOOKUP($EX14,$D$9:$EW$28,FI$5,0)-VLOOKUP($EX14,$D$9:$EW$28,FI$6,0),0),0)</f>
        <v>0</v>
      </c>
      <c r="FN14" s="32">
        <f t="shared" ref="FN14:FN28" si="54">IFERROR(IF($EX14&gt;=1,FJ14+VLOOKUP($EX14,$D$9:$EW$28,FJ$4,0)+VLOOKUP($EX14,$D$9:$EW$28,FJ$5,0)-VLOOKUP($EX14,$D$9:$EW$28,FJ$6,0),0),0)</f>
        <v>0</v>
      </c>
      <c r="FO14" s="32">
        <f t="shared" ref="FO14:FO28" si="55">IFERROR(IF($EX14&gt;=1,FK14+VLOOKUP($EX14,$D$9:$EW$28,FK$4,0)+VLOOKUP($EX14,$D$9:$EW$28,FK$5,0)-VLOOKUP($EX14,$D$9:$EW$28,FK$6,0),0),0)</f>
        <v>0</v>
      </c>
      <c r="FP14" s="32">
        <f t="shared" ref="FP14:FP28" si="56">IFERROR(IF($EX14&gt;=1,FL14+VLOOKUP($EX14,$D$9:$EW$28,FL$4,0)+VLOOKUP($EX14,$D$9:$EW$28,FL$5,0)-VLOOKUP($EX14,$D$9:$EW$28,FL$6,0),0),0)</f>
        <v>0</v>
      </c>
      <c r="FQ14" s="32">
        <f t="shared" ref="FQ14:FQ28" si="57">IFERROR(IF($EX14&gt;=1,FM14+VLOOKUP($EX14,$D$9:$EW$28,FM$4,0)+VLOOKUP($EX14,$D$9:$EW$28,FM$5,0)-VLOOKUP($EX14,$D$9:$EW$28,FM$6,0),0),0)</f>
        <v>0</v>
      </c>
      <c r="FR14" s="32">
        <f t="shared" ref="FR14:FR28" si="58">IFERROR(IF($EX14&gt;=1,FN14+VLOOKUP($EX14,$D$9:$EW$28,FN$4,0)+VLOOKUP($EX14,$D$9:$EW$28,FN$5,0)-VLOOKUP($EX14,$D$9:$EW$28,FN$6,0),0),0)</f>
        <v>0</v>
      </c>
      <c r="FS14" s="32">
        <f t="shared" ref="FS14:FS28" si="59">IFERROR(IF($EX14&gt;=1,FO14+VLOOKUP($EX14,$D$9:$EW$28,FO$4,0)+VLOOKUP($EX14,$D$9:$EW$28,FO$5,0)-VLOOKUP($EX14,$D$9:$EW$28,FO$6,0),0),0)</f>
        <v>0</v>
      </c>
      <c r="FT14" s="32">
        <f t="shared" ref="FT14:FT28" si="60">IFERROR(IF($EX14&gt;=1,FP14+VLOOKUP($EX14,$D$9:$EW$28,FP$4,0)+VLOOKUP($EX14,$D$9:$EW$28,FP$5,0)-VLOOKUP($EX14,$D$9:$EW$28,FP$6,0),0),0)</f>
        <v>0</v>
      </c>
      <c r="FU14" s="32">
        <f t="shared" ref="FU14:FU28" si="61">IFERROR(IF($EX14&gt;=1,FQ14+VLOOKUP($EX14,$D$9:$EW$28,FQ$4,0)+VLOOKUP($EX14,$D$9:$EW$28,FQ$5,0)-VLOOKUP($EX14,$D$9:$EW$28,FQ$6,0),0),0)</f>
        <v>0</v>
      </c>
      <c r="FV14" s="32">
        <f t="shared" ref="FV14:FV28" si="62">IFERROR(IF($EX14&gt;=1,FR14+VLOOKUP($EX14,$D$9:$EW$28,FR$4,0)+VLOOKUP($EX14,$D$9:$EW$28,FR$5,0)-VLOOKUP($EX14,$D$9:$EW$28,FR$6,0),0),0)</f>
        <v>0</v>
      </c>
      <c r="FW14" s="32">
        <f t="shared" ref="FW14:FW28" si="63">IFERROR(IF($EX14&gt;=1,FS14+VLOOKUP($EX14,$D$9:$EW$28,FS$4,0)+VLOOKUP($EX14,$D$9:$EW$28,FS$5,0)-VLOOKUP($EX14,$D$9:$EW$28,FS$6,0),0),0)</f>
        <v>0</v>
      </c>
      <c r="FX14" s="32">
        <f t="shared" ref="FX14:FX28" si="64">IFERROR(IF($EX14&gt;=1,FT14+VLOOKUP($EX14,$D$9:$EW$28,FT$4,0)+VLOOKUP($EX14,$D$9:$EW$28,FT$5,0)-VLOOKUP($EX14,$D$9:$EW$28,FT$6,0),0),0)</f>
        <v>0</v>
      </c>
      <c r="FY14" s="32">
        <f t="shared" ref="FY14:FY28" si="65">IFERROR(IF($EX14&gt;=1,FU14+VLOOKUP($EX14,$D$9:$EW$28,FU$4,0)+VLOOKUP($EX14,$D$9:$EW$28,FU$5,0)-VLOOKUP($EX14,$D$9:$EW$28,FU$6,0),0),0)</f>
        <v>0</v>
      </c>
      <c r="FZ14" s="32">
        <f t="shared" ref="FZ14:FZ28" si="66">IFERROR(IF($EX14&gt;=1,FV14+VLOOKUP($EX14,$D$9:$EW$28,FV$4,0)+VLOOKUP($EX14,$D$9:$EW$28,FV$5,0)-VLOOKUP($EX14,$D$9:$EW$28,FV$6,0),0),0)</f>
        <v>0</v>
      </c>
      <c r="GA14" s="32">
        <f t="shared" ref="GA14:GA28" si="67">IFERROR(IF($EX14&gt;=1,FW14+VLOOKUP($EX14,$D$9:$EW$28,FW$4,0)+VLOOKUP($EX14,$D$9:$EW$28,FW$5,0)-VLOOKUP($EX14,$D$9:$EW$28,FW$6,0),0),0)</f>
        <v>0</v>
      </c>
      <c r="GB14" s="32">
        <f t="shared" ref="GB14:GB28" si="68">IFERROR(IF($EX14&gt;=1,FX14+VLOOKUP($EX14,$D$9:$EW$28,FX$4,0)+VLOOKUP($EX14,$D$9:$EW$28,FX$5,0)-VLOOKUP($EX14,$D$9:$EW$28,FX$6,0),0),0)</f>
        <v>0</v>
      </c>
      <c r="GC14" s="32">
        <f t="shared" ref="GC14:GC28" si="69">IFERROR(IF($EX14&gt;=1,FY14+VLOOKUP($EX14,$D$9:$EW$28,FY$4,0)+VLOOKUP($EX14,$D$9:$EW$28,FY$5,0)-VLOOKUP($EX14,$D$9:$EW$28,FY$6,0),0),0)</f>
        <v>0</v>
      </c>
      <c r="GD14" s="32">
        <f t="shared" ref="GD14:GD28" si="70">IFERROR(IF($EX14&gt;=1,FZ14+VLOOKUP($EX14,$D$9:$EW$28,FZ$4,0)+VLOOKUP($EX14,$D$9:$EW$28,FZ$5,0)-VLOOKUP($EX14,$D$9:$EW$28,FZ$6,0),0),0)</f>
        <v>0</v>
      </c>
      <c r="GE14" s="32">
        <f t="shared" ref="GE14:GE28" si="71">IFERROR(IF($EX14&gt;=1,GA14+VLOOKUP($EX14,$D$9:$EW$28,GA$4,0)+VLOOKUP($EX14,$D$9:$EW$28,GA$5,0)-VLOOKUP($EX14,$D$9:$EW$28,GA$6,0),0),0)</f>
        <v>0</v>
      </c>
      <c r="GF14" s="32">
        <f t="shared" ref="GF14:GF28" si="72">IFERROR(IF($EX14&gt;=1,GB14+VLOOKUP($EX14,$D$9:$EW$28,GB$4,0)+VLOOKUP($EX14,$D$9:$EW$28,GB$5,0)-VLOOKUP($EX14,$D$9:$EW$28,GB$6,0),0),0)</f>
        <v>0</v>
      </c>
      <c r="GG14" s="32">
        <f t="shared" ref="GG14:GG28" si="73">IFERROR(IF($EX14&gt;=1,GC14+VLOOKUP($EX14,$D$9:$EW$28,GC$4,0)+VLOOKUP($EX14,$D$9:$EW$28,GC$5,0)-VLOOKUP($EX14,$D$9:$EW$28,GC$6,0),0),0)</f>
        <v>0</v>
      </c>
      <c r="GH14" s="32">
        <f t="shared" ref="GH14:GH28" si="74">IFERROR(IF($EX14&gt;=1,GD14+VLOOKUP($EX14,$D$9:$EW$28,GD$4,0)+VLOOKUP($EX14,$D$9:$EW$28,GD$5,0)-VLOOKUP($EX14,$D$9:$EW$28,GD$6,0),0),0)</f>
        <v>0</v>
      </c>
      <c r="GI14" s="32">
        <f t="shared" ref="GI14:GI28" si="75">IFERROR(IF($EX14&gt;=1,GE14+VLOOKUP($EX14,$D$9:$EW$28,GE$4,0)+VLOOKUP($EX14,$D$9:$EW$28,GE$5,0)-VLOOKUP($EX14,$D$9:$EW$28,GE$6,0),0),0)</f>
        <v>0</v>
      </c>
      <c r="GJ14" s="32">
        <f t="shared" ref="GJ14:GJ28" si="76">IFERROR(IF($EX14&gt;=1,GF14+VLOOKUP($EX14,$D$9:$EW$28,GF$4,0)+VLOOKUP($EX14,$D$9:$EW$28,GF$5,0)-VLOOKUP($EX14,$D$9:$EW$28,GF$6,0),0),0)</f>
        <v>0</v>
      </c>
      <c r="GK14" s="32">
        <f t="shared" ref="GK14:GK28" si="77">IFERROR(IF($EX14&gt;=1,GG14+VLOOKUP($EX14,$D$9:$EW$28,GG$4,0)+VLOOKUP($EX14,$D$9:$EW$28,GG$5,0)-VLOOKUP($EX14,$D$9:$EW$28,GG$6,0),0),0)</f>
        <v>0</v>
      </c>
      <c r="GL14" s="32">
        <f t="shared" ref="GL14:GL28" si="78">IFERROR(IF($EX14&gt;=1,GH14+VLOOKUP($EX14,$D$9:$EW$28,GH$4,0)+VLOOKUP($EX14,$D$9:$EW$28,GH$5,0)-VLOOKUP($EX14,$D$9:$EW$28,GH$6,0),0),0)</f>
        <v>0</v>
      </c>
      <c r="GM14" s="32">
        <f t="shared" si="36"/>
        <v>0</v>
      </c>
      <c r="GN14" s="32">
        <f t="shared" si="37"/>
        <v>0</v>
      </c>
      <c r="GO14" s="32">
        <f t="shared" si="38"/>
        <v>0</v>
      </c>
      <c r="GP14" s="32">
        <f t="shared" si="39"/>
        <v>0</v>
      </c>
      <c r="GQ14" s="32">
        <f t="shared" si="40"/>
        <v>0</v>
      </c>
      <c r="GR14" s="32">
        <f t="shared" si="41"/>
        <v>0</v>
      </c>
      <c r="GS14" s="32">
        <f t="shared" si="42"/>
        <v>0</v>
      </c>
      <c r="GT14" s="32">
        <f t="shared" si="43"/>
        <v>0</v>
      </c>
      <c r="GU14" s="32">
        <f t="shared" ca="1" si="30"/>
        <v>0</v>
      </c>
      <c r="GV14" s="32">
        <f t="shared" ca="1" si="31"/>
        <v>0</v>
      </c>
      <c r="GW14" s="32">
        <f t="shared" ca="1" si="32"/>
        <v>0</v>
      </c>
      <c r="GX14" s="32">
        <f t="shared" ca="1" si="33"/>
        <v>0</v>
      </c>
      <c r="GY14" s="32">
        <f t="shared" ca="1" si="34"/>
        <v>0</v>
      </c>
      <c r="GZ14" s="32">
        <f t="shared" ca="1" si="35"/>
        <v>0</v>
      </c>
    </row>
    <row r="15" spans="1:216" ht="20.100000000000001" customHeight="1">
      <c r="A15" s="32">
        <f>IF(PROFLE!U9&gt;=1,PROFLE!A9,0)</f>
        <v>0</v>
      </c>
      <c r="B15" s="32">
        <v>7</v>
      </c>
      <c r="C15" s="32">
        <f t="shared" si="27"/>
        <v>0</v>
      </c>
      <c r="D15" s="67">
        <f>PROFLE!A9</f>
        <v>0</v>
      </c>
      <c r="E15" s="68">
        <f>PROFLE!B9</f>
        <v>0</v>
      </c>
      <c r="F15" s="71"/>
      <c r="G15" s="71"/>
      <c r="H15" s="71"/>
      <c r="I15" s="71"/>
      <c r="J15" s="73"/>
      <c r="K15" s="73"/>
      <c r="L15" s="73"/>
      <c r="M15" s="73"/>
      <c r="N15" s="74"/>
      <c r="O15" s="74"/>
      <c r="P15" s="74"/>
      <c r="Q15" s="74"/>
      <c r="R15" s="75"/>
      <c r="S15" s="75"/>
      <c r="T15" s="75"/>
      <c r="U15" s="75"/>
      <c r="V15" s="76"/>
      <c r="W15" s="76"/>
      <c r="X15" s="76"/>
      <c r="Y15" s="76"/>
      <c r="Z15" s="77"/>
      <c r="AA15" s="77"/>
      <c r="AB15" s="77"/>
      <c r="AC15" s="77"/>
      <c r="AD15" s="78"/>
      <c r="AE15" s="78"/>
      <c r="AF15" s="78"/>
      <c r="AG15" s="78"/>
      <c r="AH15" s="79"/>
      <c r="AI15" s="79"/>
      <c r="AJ15" s="79"/>
      <c r="AK15" s="79"/>
      <c r="AL15" s="80"/>
      <c r="AM15" s="80"/>
      <c r="AN15" s="80"/>
      <c r="AO15" s="80"/>
      <c r="AP15" s="81"/>
      <c r="AQ15" s="81"/>
      <c r="AR15" s="81"/>
      <c r="AS15" s="81"/>
      <c r="AT15" s="82"/>
      <c r="AU15" s="82"/>
      <c r="AV15" s="82"/>
      <c r="AW15" s="82"/>
      <c r="AX15" s="83"/>
      <c r="AY15" s="83"/>
      <c r="AZ15" s="83"/>
      <c r="BA15" s="83"/>
      <c r="BB15" s="84"/>
      <c r="BC15" s="84"/>
      <c r="BD15" s="84"/>
      <c r="BE15" s="84"/>
      <c r="BF15" s="85"/>
      <c r="BG15" s="85"/>
      <c r="BH15" s="85"/>
      <c r="BI15" s="85"/>
      <c r="BJ15" s="86"/>
      <c r="BK15" s="86"/>
      <c r="BL15" s="86"/>
      <c r="BM15" s="86"/>
      <c r="BN15" s="87"/>
      <c r="BO15" s="87"/>
      <c r="BP15" s="87"/>
      <c r="BQ15" s="87"/>
      <c r="BR15" s="88"/>
      <c r="BS15" s="88"/>
      <c r="BT15" s="88"/>
      <c r="BU15" s="88"/>
      <c r="BV15" s="89"/>
      <c r="BW15" s="89"/>
      <c r="BX15" s="89"/>
      <c r="BY15" s="89"/>
      <c r="BZ15" s="90"/>
      <c r="CA15" s="90"/>
      <c r="CB15" s="90"/>
      <c r="CC15" s="90"/>
      <c r="CD15" s="73"/>
      <c r="CE15" s="73"/>
      <c r="CF15" s="73"/>
      <c r="CG15" s="73"/>
      <c r="CH15" s="74"/>
      <c r="CI15" s="74"/>
      <c r="CJ15" s="74"/>
      <c r="CK15" s="74"/>
      <c r="CL15" s="75"/>
      <c r="CM15" s="75"/>
      <c r="CN15" s="75"/>
      <c r="CO15" s="75"/>
      <c r="CP15" s="76"/>
      <c r="CQ15" s="76"/>
      <c r="CR15" s="76"/>
      <c r="CS15" s="76"/>
      <c r="CT15" s="77"/>
      <c r="CU15" s="77"/>
      <c r="CV15" s="77"/>
      <c r="CW15" s="77"/>
      <c r="CX15" s="78"/>
      <c r="CY15" s="78"/>
      <c r="CZ15" s="78"/>
      <c r="DA15" s="78"/>
      <c r="DB15" s="79"/>
      <c r="DC15" s="79"/>
      <c r="DD15" s="79"/>
      <c r="DE15" s="79"/>
      <c r="DF15" s="80"/>
      <c r="DG15" s="80"/>
      <c r="DH15" s="80"/>
      <c r="DI15" s="80"/>
      <c r="DJ15" s="81"/>
      <c r="DK15" s="81"/>
      <c r="DL15" s="81"/>
      <c r="DM15" s="81"/>
      <c r="DN15" s="82"/>
      <c r="DO15" s="82"/>
      <c r="DP15" s="82"/>
      <c r="DQ15" s="82"/>
      <c r="DR15" s="83"/>
      <c r="DS15" s="83"/>
      <c r="DT15" s="83"/>
      <c r="DU15" s="83"/>
      <c r="DV15" s="84"/>
      <c r="DW15" s="84"/>
      <c r="DX15" s="84"/>
      <c r="DY15" s="84"/>
      <c r="DZ15" s="85"/>
      <c r="EA15" s="85"/>
      <c r="EB15" s="85"/>
      <c r="EC15" s="85"/>
      <c r="ED15" s="86"/>
      <c r="EE15" s="86"/>
      <c r="EF15" s="86"/>
      <c r="EG15" s="86"/>
      <c r="EH15" s="87"/>
      <c r="EI15" s="87"/>
      <c r="EJ15" s="87"/>
      <c r="EK15" s="87"/>
      <c r="EL15" s="88"/>
      <c r="EM15" s="88"/>
      <c r="EN15" s="88"/>
      <c r="EO15" s="88"/>
      <c r="EP15" s="89"/>
      <c r="EQ15" s="89"/>
      <c r="ER15" s="89"/>
      <c r="ES15" s="89"/>
      <c r="ET15" s="90"/>
      <c r="EU15" s="90"/>
      <c r="EV15" s="90"/>
      <c r="EW15" s="90"/>
      <c r="EX15" s="69">
        <f t="shared" si="22"/>
        <v>0</v>
      </c>
      <c r="EY15" s="32">
        <f t="shared" si="28"/>
        <v>0</v>
      </c>
      <c r="EZ15" s="32">
        <f t="shared" si="23"/>
        <v>0</v>
      </c>
      <c r="FA15" s="32">
        <f t="shared" si="24"/>
        <v>0</v>
      </c>
      <c r="FB15" s="32">
        <f t="shared" si="25"/>
        <v>0</v>
      </c>
      <c r="FC15" s="32">
        <f t="shared" si="29"/>
        <v>0</v>
      </c>
      <c r="FD15" s="32">
        <f t="shared" si="44"/>
        <v>0</v>
      </c>
      <c r="FE15" s="32">
        <f t="shared" si="45"/>
        <v>0</v>
      </c>
      <c r="FF15" s="32">
        <f t="shared" si="46"/>
        <v>0</v>
      </c>
      <c r="FG15" s="32">
        <f t="shared" si="47"/>
        <v>0</v>
      </c>
      <c r="FH15" s="32">
        <f t="shared" si="48"/>
        <v>0</v>
      </c>
      <c r="FI15" s="32">
        <f t="shared" si="49"/>
        <v>0</v>
      </c>
      <c r="FJ15" s="32">
        <f t="shared" si="50"/>
        <v>0</v>
      </c>
      <c r="FK15" s="32">
        <f t="shared" si="51"/>
        <v>0</v>
      </c>
      <c r="FL15" s="32">
        <f t="shared" si="52"/>
        <v>0</v>
      </c>
      <c r="FM15" s="32">
        <f t="shared" si="53"/>
        <v>0</v>
      </c>
      <c r="FN15" s="32">
        <f t="shared" si="54"/>
        <v>0</v>
      </c>
      <c r="FO15" s="32">
        <f t="shared" si="55"/>
        <v>0</v>
      </c>
      <c r="FP15" s="32">
        <f t="shared" si="56"/>
        <v>0</v>
      </c>
      <c r="FQ15" s="32">
        <f t="shared" si="57"/>
        <v>0</v>
      </c>
      <c r="FR15" s="32">
        <f t="shared" si="58"/>
        <v>0</v>
      </c>
      <c r="FS15" s="32">
        <f t="shared" si="59"/>
        <v>0</v>
      </c>
      <c r="FT15" s="32">
        <f t="shared" si="60"/>
        <v>0</v>
      </c>
      <c r="FU15" s="32">
        <f t="shared" si="61"/>
        <v>0</v>
      </c>
      <c r="FV15" s="32">
        <f t="shared" si="62"/>
        <v>0</v>
      </c>
      <c r="FW15" s="32">
        <f t="shared" si="63"/>
        <v>0</v>
      </c>
      <c r="FX15" s="32">
        <f t="shared" si="64"/>
        <v>0</v>
      </c>
      <c r="FY15" s="32">
        <f t="shared" si="65"/>
        <v>0</v>
      </c>
      <c r="FZ15" s="32">
        <f t="shared" si="66"/>
        <v>0</v>
      </c>
      <c r="GA15" s="32">
        <f t="shared" si="67"/>
        <v>0</v>
      </c>
      <c r="GB15" s="32">
        <f t="shared" si="68"/>
        <v>0</v>
      </c>
      <c r="GC15" s="32">
        <f t="shared" si="69"/>
        <v>0</v>
      </c>
      <c r="GD15" s="32">
        <f t="shared" si="70"/>
        <v>0</v>
      </c>
      <c r="GE15" s="32">
        <f t="shared" si="71"/>
        <v>0</v>
      </c>
      <c r="GF15" s="32">
        <f t="shared" si="72"/>
        <v>0</v>
      </c>
      <c r="GG15" s="32">
        <f t="shared" si="73"/>
        <v>0</v>
      </c>
      <c r="GH15" s="32">
        <f t="shared" si="74"/>
        <v>0</v>
      </c>
      <c r="GI15" s="32">
        <f t="shared" si="75"/>
        <v>0</v>
      </c>
      <c r="GJ15" s="32">
        <f t="shared" si="76"/>
        <v>0</v>
      </c>
      <c r="GK15" s="32">
        <f t="shared" si="77"/>
        <v>0</v>
      </c>
      <c r="GL15" s="32">
        <f t="shared" si="78"/>
        <v>0</v>
      </c>
      <c r="GM15" s="32">
        <f t="shared" si="36"/>
        <v>0</v>
      </c>
      <c r="GN15" s="32">
        <f t="shared" si="37"/>
        <v>0</v>
      </c>
      <c r="GO15" s="32">
        <f t="shared" si="38"/>
        <v>0</v>
      </c>
      <c r="GP15" s="32">
        <f t="shared" si="39"/>
        <v>0</v>
      </c>
      <c r="GQ15" s="32">
        <f t="shared" si="40"/>
        <v>0</v>
      </c>
      <c r="GR15" s="32">
        <f t="shared" si="41"/>
        <v>0</v>
      </c>
      <c r="GS15" s="32">
        <f t="shared" si="42"/>
        <v>0</v>
      </c>
      <c r="GT15" s="32">
        <f t="shared" si="43"/>
        <v>0</v>
      </c>
      <c r="GU15" s="32">
        <f t="shared" ca="1" si="30"/>
        <v>0</v>
      </c>
      <c r="GV15" s="32">
        <f t="shared" ca="1" si="31"/>
        <v>0</v>
      </c>
      <c r="GW15" s="32">
        <f t="shared" ca="1" si="32"/>
        <v>0</v>
      </c>
      <c r="GX15" s="32">
        <f t="shared" ca="1" si="33"/>
        <v>0</v>
      </c>
      <c r="GY15" s="32">
        <f t="shared" ca="1" si="34"/>
        <v>0</v>
      </c>
      <c r="GZ15" s="32">
        <f t="shared" ca="1" si="35"/>
        <v>0</v>
      </c>
    </row>
    <row r="16" spans="1:216" ht="20.100000000000001" customHeight="1">
      <c r="A16" s="32">
        <f>IF(PROFLE!U10&gt;=1,PROFLE!A10,0)</f>
        <v>0</v>
      </c>
      <c r="B16" s="32">
        <v>8</v>
      </c>
      <c r="C16" s="32">
        <f t="shared" si="27"/>
        <v>0</v>
      </c>
      <c r="D16" s="67">
        <f>PROFLE!A10</f>
        <v>0</v>
      </c>
      <c r="E16" s="68">
        <f>PROFLE!B10</f>
        <v>0</v>
      </c>
      <c r="F16" s="71"/>
      <c r="G16" s="71"/>
      <c r="H16" s="71"/>
      <c r="I16" s="71"/>
      <c r="J16" s="73"/>
      <c r="K16" s="73"/>
      <c r="L16" s="73"/>
      <c r="M16" s="73"/>
      <c r="N16" s="74"/>
      <c r="O16" s="74"/>
      <c r="P16" s="74"/>
      <c r="Q16" s="74"/>
      <c r="R16" s="75"/>
      <c r="S16" s="75"/>
      <c r="T16" s="75"/>
      <c r="U16" s="75"/>
      <c r="V16" s="76"/>
      <c r="W16" s="76"/>
      <c r="X16" s="76"/>
      <c r="Y16" s="76"/>
      <c r="Z16" s="77"/>
      <c r="AA16" s="77"/>
      <c r="AB16" s="77"/>
      <c r="AC16" s="77"/>
      <c r="AD16" s="78"/>
      <c r="AE16" s="78"/>
      <c r="AF16" s="78"/>
      <c r="AG16" s="78"/>
      <c r="AH16" s="79"/>
      <c r="AI16" s="79"/>
      <c r="AJ16" s="79"/>
      <c r="AK16" s="79"/>
      <c r="AL16" s="80"/>
      <c r="AM16" s="80"/>
      <c r="AN16" s="80"/>
      <c r="AO16" s="80"/>
      <c r="AP16" s="81"/>
      <c r="AQ16" s="81"/>
      <c r="AR16" s="81"/>
      <c r="AS16" s="81"/>
      <c r="AT16" s="82"/>
      <c r="AU16" s="82"/>
      <c r="AV16" s="82"/>
      <c r="AW16" s="82"/>
      <c r="AX16" s="83"/>
      <c r="AY16" s="83"/>
      <c r="AZ16" s="83"/>
      <c r="BA16" s="83"/>
      <c r="BB16" s="84"/>
      <c r="BC16" s="84"/>
      <c r="BD16" s="84"/>
      <c r="BE16" s="84"/>
      <c r="BF16" s="85"/>
      <c r="BG16" s="85"/>
      <c r="BH16" s="85"/>
      <c r="BI16" s="85"/>
      <c r="BJ16" s="86"/>
      <c r="BK16" s="86"/>
      <c r="BL16" s="86"/>
      <c r="BM16" s="86"/>
      <c r="BN16" s="87"/>
      <c r="BO16" s="87"/>
      <c r="BP16" s="87"/>
      <c r="BQ16" s="87"/>
      <c r="BR16" s="88"/>
      <c r="BS16" s="88"/>
      <c r="BT16" s="88"/>
      <c r="BU16" s="88"/>
      <c r="BV16" s="89"/>
      <c r="BW16" s="89"/>
      <c r="BX16" s="89"/>
      <c r="BY16" s="89"/>
      <c r="BZ16" s="90"/>
      <c r="CA16" s="90"/>
      <c r="CB16" s="90"/>
      <c r="CC16" s="90"/>
      <c r="CD16" s="73"/>
      <c r="CE16" s="73"/>
      <c r="CF16" s="73"/>
      <c r="CG16" s="73"/>
      <c r="CH16" s="74"/>
      <c r="CI16" s="74"/>
      <c r="CJ16" s="74"/>
      <c r="CK16" s="74"/>
      <c r="CL16" s="75"/>
      <c r="CM16" s="75"/>
      <c r="CN16" s="75"/>
      <c r="CO16" s="75"/>
      <c r="CP16" s="76"/>
      <c r="CQ16" s="76"/>
      <c r="CR16" s="76"/>
      <c r="CS16" s="76"/>
      <c r="CT16" s="77"/>
      <c r="CU16" s="77"/>
      <c r="CV16" s="77"/>
      <c r="CW16" s="77"/>
      <c r="CX16" s="78"/>
      <c r="CY16" s="78"/>
      <c r="CZ16" s="78"/>
      <c r="DA16" s="78"/>
      <c r="DB16" s="79"/>
      <c r="DC16" s="79"/>
      <c r="DD16" s="79"/>
      <c r="DE16" s="79"/>
      <c r="DF16" s="80"/>
      <c r="DG16" s="80"/>
      <c r="DH16" s="80"/>
      <c r="DI16" s="80"/>
      <c r="DJ16" s="81"/>
      <c r="DK16" s="81"/>
      <c r="DL16" s="81"/>
      <c r="DM16" s="81"/>
      <c r="DN16" s="82"/>
      <c r="DO16" s="82"/>
      <c r="DP16" s="82"/>
      <c r="DQ16" s="82"/>
      <c r="DR16" s="83"/>
      <c r="DS16" s="83"/>
      <c r="DT16" s="83"/>
      <c r="DU16" s="83"/>
      <c r="DV16" s="84"/>
      <c r="DW16" s="84"/>
      <c r="DX16" s="84"/>
      <c r="DY16" s="84"/>
      <c r="DZ16" s="85"/>
      <c r="EA16" s="85"/>
      <c r="EB16" s="85"/>
      <c r="EC16" s="85"/>
      <c r="ED16" s="86"/>
      <c r="EE16" s="86"/>
      <c r="EF16" s="86"/>
      <c r="EG16" s="86"/>
      <c r="EH16" s="87"/>
      <c r="EI16" s="87"/>
      <c r="EJ16" s="87"/>
      <c r="EK16" s="87"/>
      <c r="EL16" s="88"/>
      <c r="EM16" s="88"/>
      <c r="EN16" s="88"/>
      <c r="EO16" s="88"/>
      <c r="EP16" s="89"/>
      <c r="EQ16" s="89"/>
      <c r="ER16" s="89"/>
      <c r="ES16" s="89"/>
      <c r="ET16" s="90"/>
      <c r="EU16" s="90"/>
      <c r="EV16" s="90"/>
      <c r="EW16" s="90"/>
      <c r="EX16" s="69">
        <f t="shared" si="22"/>
        <v>0</v>
      </c>
      <c r="EY16" s="32">
        <f t="shared" si="28"/>
        <v>0</v>
      </c>
      <c r="EZ16" s="32">
        <f t="shared" si="23"/>
        <v>0</v>
      </c>
      <c r="FA16" s="32">
        <f t="shared" si="24"/>
        <v>0</v>
      </c>
      <c r="FB16" s="32">
        <f t="shared" si="25"/>
        <v>0</v>
      </c>
      <c r="FC16" s="32">
        <f t="shared" si="29"/>
        <v>0</v>
      </c>
      <c r="FD16" s="32">
        <f t="shared" si="44"/>
        <v>0</v>
      </c>
      <c r="FE16" s="32">
        <f t="shared" si="45"/>
        <v>0</v>
      </c>
      <c r="FF16" s="32">
        <f t="shared" si="46"/>
        <v>0</v>
      </c>
      <c r="FG16" s="32">
        <f t="shared" si="47"/>
        <v>0</v>
      </c>
      <c r="FH16" s="32">
        <f t="shared" si="48"/>
        <v>0</v>
      </c>
      <c r="FI16" s="32">
        <f t="shared" si="49"/>
        <v>0</v>
      </c>
      <c r="FJ16" s="32">
        <f t="shared" si="50"/>
        <v>0</v>
      </c>
      <c r="FK16" s="32">
        <f t="shared" si="51"/>
        <v>0</v>
      </c>
      <c r="FL16" s="32">
        <f t="shared" si="52"/>
        <v>0</v>
      </c>
      <c r="FM16" s="32">
        <f t="shared" si="53"/>
        <v>0</v>
      </c>
      <c r="FN16" s="32">
        <f t="shared" si="54"/>
        <v>0</v>
      </c>
      <c r="FO16" s="32">
        <f t="shared" si="55"/>
        <v>0</v>
      </c>
      <c r="FP16" s="32">
        <f t="shared" si="56"/>
        <v>0</v>
      </c>
      <c r="FQ16" s="32">
        <f t="shared" si="57"/>
        <v>0</v>
      </c>
      <c r="FR16" s="32">
        <f t="shared" si="58"/>
        <v>0</v>
      </c>
      <c r="FS16" s="32">
        <f t="shared" si="59"/>
        <v>0</v>
      </c>
      <c r="FT16" s="32">
        <f t="shared" si="60"/>
        <v>0</v>
      </c>
      <c r="FU16" s="32">
        <f t="shared" si="61"/>
        <v>0</v>
      </c>
      <c r="FV16" s="32">
        <f t="shared" si="62"/>
        <v>0</v>
      </c>
      <c r="FW16" s="32">
        <f t="shared" si="63"/>
        <v>0</v>
      </c>
      <c r="FX16" s="32">
        <f t="shared" si="64"/>
        <v>0</v>
      </c>
      <c r="FY16" s="32">
        <f t="shared" si="65"/>
        <v>0</v>
      </c>
      <c r="FZ16" s="32">
        <f t="shared" si="66"/>
        <v>0</v>
      </c>
      <c r="GA16" s="32">
        <f t="shared" si="67"/>
        <v>0</v>
      </c>
      <c r="GB16" s="32">
        <f t="shared" si="68"/>
        <v>0</v>
      </c>
      <c r="GC16" s="32">
        <f t="shared" si="69"/>
        <v>0</v>
      </c>
      <c r="GD16" s="32">
        <f t="shared" si="70"/>
        <v>0</v>
      </c>
      <c r="GE16" s="32">
        <f t="shared" si="71"/>
        <v>0</v>
      </c>
      <c r="GF16" s="32">
        <f t="shared" si="72"/>
        <v>0</v>
      </c>
      <c r="GG16" s="32">
        <f t="shared" si="73"/>
        <v>0</v>
      </c>
      <c r="GH16" s="32">
        <f t="shared" si="74"/>
        <v>0</v>
      </c>
      <c r="GI16" s="32">
        <f t="shared" si="75"/>
        <v>0</v>
      </c>
      <c r="GJ16" s="32">
        <f t="shared" si="76"/>
        <v>0</v>
      </c>
      <c r="GK16" s="32">
        <f t="shared" si="77"/>
        <v>0</v>
      </c>
      <c r="GL16" s="32">
        <f t="shared" si="78"/>
        <v>0</v>
      </c>
      <c r="GM16" s="32">
        <f t="shared" si="36"/>
        <v>0</v>
      </c>
      <c r="GN16" s="32">
        <f t="shared" si="37"/>
        <v>0</v>
      </c>
      <c r="GO16" s="32">
        <f t="shared" si="38"/>
        <v>0</v>
      </c>
      <c r="GP16" s="32">
        <f t="shared" si="39"/>
        <v>0</v>
      </c>
      <c r="GQ16" s="32">
        <f t="shared" si="40"/>
        <v>0</v>
      </c>
      <c r="GR16" s="32">
        <f t="shared" si="41"/>
        <v>0</v>
      </c>
      <c r="GS16" s="32">
        <f t="shared" si="42"/>
        <v>0</v>
      </c>
      <c r="GT16" s="32">
        <f t="shared" si="43"/>
        <v>0</v>
      </c>
      <c r="GU16" s="32">
        <f t="shared" ca="1" si="30"/>
        <v>0</v>
      </c>
      <c r="GV16" s="32">
        <f t="shared" ca="1" si="31"/>
        <v>0</v>
      </c>
      <c r="GW16" s="32">
        <f t="shared" ca="1" si="32"/>
        <v>0</v>
      </c>
      <c r="GX16" s="32">
        <f t="shared" ca="1" si="33"/>
        <v>0</v>
      </c>
      <c r="GY16" s="32">
        <f t="shared" ca="1" si="34"/>
        <v>0</v>
      </c>
      <c r="GZ16" s="32">
        <f t="shared" ca="1" si="35"/>
        <v>0</v>
      </c>
    </row>
    <row r="17" spans="1:208" ht="20.100000000000001" customHeight="1">
      <c r="A17" s="32">
        <f>IF(PROFLE!U11&gt;=1,PROFLE!A11,0)</f>
        <v>0</v>
      </c>
      <c r="B17" s="32">
        <v>9</v>
      </c>
      <c r="C17" s="32">
        <f t="shared" si="27"/>
        <v>0</v>
      </c>
      <c r="D17" s="67">
        <f>PROFLE!A11</f>
        <v>0</v>
      </c>
      <c r="E17" s="68">
        <f>PROFLE!B11</f>
        <v>0</v>
      </c>
      <c r="F17" s="71"/>
      <c r="G17" s="71"/>
      <c r="H17" s="71"/>
      <c r="I17" s="71"/>
      <c r="J17" s="73"/>
      <c r="K17" s="73"/>
      <c r="L17" s="73"/>
      <c r="M17" s="73"/>
      <c r="N17" s="74"/>
      <c r="O17" s="74"/>
      <c r="P17" s="74"/>
      <c r="Q17" s="74"/>
      <c r="R17" s="75"/>
      <c r="S17" s="75"/>
      <c r="T17" s="75"/>
      <c r="U17" s="75"/>
      <c r="V17" s="76"/>
      <c r="W17" s="76"/>
      <c r="X17" s="76"/>
      <c r="Y17" s="76"/>
      <c r="Z17" s="77"/>
      <c r="AA17" s="77"/>
      <c r="AB17" s="77"/>
      <c r="AC17" s="77"/>
      <c r="AD17" s="78"/>
      <c r="AE17" s="78"/>
      <c r="AF17" s="78"/>
      <c r="AG17" s="78"/>
      <c r="AH17" s="79"/>
      <c r="AI17" s="79"/>
      <c r="AJ17" s="79"/>
      <c r="AK17" s="79"/>
      <c r="AL17" s="80"/>
      <c r="AM17" s="80"/>
      <c r="AN17" s="80"/>
      <c r="AO17" s="80"/>
      <c r="AP17" s="81"/>
      <c r="AQ17" s="81"/>
      <c r="AR17" s="81"/>
      <c r="AS17" s="81"/>
      <c r="AT17" s="82"/>
      <c r="AU17" s="82"/>
      <c r="AV17" s="82"/>
      <c r="AW17" s="82"/>
      <c r="AX17" s="83"/>
      <c r="AY17" s="83"/>
      <c r="AZ17" s="83"/>
      <c r="BA17" s="83"/>
      <c r="BB17" s="84"/>
      <c r="BC17" s="84"/>
      <c r="BD17" s="84"/>
      <c r="BE17" s="84"/>
      <c r="BF17" s="85"/>
      <c r="BG17" s="85"/>
      <c r="BH17" s="85"/>
      <c r="BI17" s="85"/>
      <c r="BJ17" s="86"/>
      <c r="BK17" s="86"/>
      <c r="BL17" s="86"/>
      <c r="BM17" s="86"/>
      <c r="BN17" s="87"/>
      <c r="BO17" s="87"/>
      <c r="BP17" s="87"/>
      <c r="BQ17" s="87"/>
      <c r="BR17" s="88"/>
      <c r="BS17" s="88"/>
      <c r="BT17" s="88"/>
      <c r="BU17" s="88"/>
      <c r="BV17" s="89"/>
      <c r="BW17" s="89"/>
      <c r="BX17" s="89"/>
      <c r="BY17" s="89"/>
      <c r="BZ17" s="90"/>
      <c r="CA17" s="90"/>
      <c r="CB17" s="90"/>
      <c r="CC17" s="90"/>
      <c r="CD17" s="73"/>
      <c r="CE17" s="73"/>
      <c r="CF17" s="73"/>
      <c r="CG17" s="73"/>
      <c r="CH17" s="74"/>
      <c r="CI17" s="74"/>
      <c r="CJ17" s="74"/>
      <c r="CK17" s="74"/>
      <c r="CL17" s="75"/>
      <c r="CM17" s="75"/>
      <c r="CN17" s="75"/>
      <c r="CO17" s="75"/>
      <c r="CP17" s="76"/>
      <c r="CQ17" s="76"/>
      <c r="CR17" s="76"/>
      <c r="CS17" s="76"/>
      <c r="CT17" s="77"/>
      <c r="CU17" s="77"/>
      <c r="CV17" s="77"/>
      <c r="CW17" s="77"/>
      <c r="CX17" s="78"/>
      <c r="CY17" s="78"/>
      <c r="CZ17" s="78"/>
      <c r="DA17" s="78"/>
      <c r="DB17" s="79"/>
      <c r="DC17" s="79"/>
      <c r="DD17" s="79"/>
      <c r="DE17" s="79"/>
      <c r="DF17" s="80"/>
      <c r="DG17" s="80"/>
      <c r="DH17" s="80"/>
      <c r="DI17" s="80"/>
      <c r="DJ17" s="81"/>
      <c r="DK17" s="81"/>
      <c r="DL17" s="81"/>
      <c r="DM17" s="81"/>
      <c r="DN17" s="82"/>
      <c r="DO17" s="82"/>
      <c r="DP17" s="82"/>
      <c r="DQ17" s="82"/>
      <c r="DR17" s="83"/>
      <c r="DS17" s="83"/>
      <c r="DT17" s="83"/>
      <c r="DU17" s="83"/>
      <c r="DV17" s="84"/>
      <c r="DW17" s="84"/>
      <c r="DX17" s="84"/>
      <c r="DY17" s="84"/>
      <c r="DZ17" s="85"/>
      <c r="EA17" s="85"/>
      <c r="EB17" s="85"/>
      <c r="EC17" s="85"/>
      <c r="ED17" s="86"/>
      <c r="EE17" s="86"/>
      <c r="EF17" s="86"/>
      <c r="EG17" s="86"/>
      <c r="EH17" s="87"/>
      <c r="EI17" s="87"/>
      <c r="EJ17" s="87"/>
      <c r="EK17" s="87"/>
      <c r="EL17" s="88"/>
      <c r="EM17" s="88"/>
      <c r="EN17" s="88"/>
      <c r="EO17" s="88"/>
      <c r="EP17" s="89"/>
      <c r="EQ17" s="89"/>
      <c r="ER17" s="89"/>
      <c r="ES17" s="89"/>
      <c r="ET17" s="90"/>
      <c r="EU17" s="90"/>
      <c r="EV17" s="90"/>
      <c r="EW17" s="90"/>
      <c r="EX17" s="69">
        <f t="shared" si="22"/>
        <v>0</v>
      </c>
      <c r="EY17" s="32">
        <f t="shared" si="28"/>
        <v>0</v>
      </c>
      <c r="EZ17" s="32">
        <f t="shared" si="23"/>
        <v>0</v>
      </c>
      <c r="FA17" s="32">
        <f t="shared" si="24"/>
        <v>0</v>
      </c>
      <c r="FB17" s="32">
        <f t="shared" si="25"/>
        <v>0</v>
      </c>
      <c r="FC17" s="32">
        <f t="shared" si="29"/>
        <v>0</v>
      </c>
      <c r="FD17" s="32">
        <f t="shared" si="44"/>
        <v>0</v>
      </c>
      <c r="FE17" s="32">
        <f t="shared" si="45"/>
        <v>0</v>
      </c>
      <c r="FF17" s="32">
        <f t="shared" si="46"/>
        <v>0</v>
      </c>
      <c r="FG17" s="32">
        <f t="shared" si="47"/>
        <v>0</v>
      </c>
      <c r="FH17" s="32">
        <f t="shared" si="48"/>
        <v>0</v>
      </c>
      <c r="FI17" s="32">
        <f t="shared" si="49"/>
        <v>0</v>
      </c>
      <c r="FJ17" s="32">
        <f t="shared" si="50"/>
        <v>0</v>
      </c>
      <c r="FK17" s="32">
        <f t="shared" si="51"/>
        <v>0</v>
      </c>
      <c r="FL17" s="32">
        <f t="shared" si="52"/>
        <v>0</v>
      </c>
      <c r="FM17" s="32">
        <f t="shared" si="53"/>
        <v>0</v>
      </c>
      <c r="FN17" s="32">
        <f t="shared" si="54"/>
        <v>0</v>
      </c>
      <c r="FO17" s="32">
        <f t="shared" si="55"/>
        <v>0</v>
      </c>
      <c r="FP17" s="32">
        <f t="shared" si="56"/>
        <v>0</v>
      </c>
      <c r="FQ17" s="32">
        <f t="shared" si="57"/>
        <v>0</v>
      </c>
      <c r="FR17" s="32">
        <f t="shared" si="58"/>
        <v>0</v>
      </c>
      <c r="FS17" s="32">
        <f t="shared" si="59"/>
        <v>0</v>
      </c>
      <c r="FT17" s="32">
        <f t="shared" si="60"/>
        <v>0</v>
      </c>
      <c r="FU17" s="32">
        <f t="shared" si="61"/>
        <v>0</v>
      </c>
      <c r="FV17" s="32">
        <f t="shared" si="62"/>
        <v>0</v>
      </c>
      <c r="FW17" s="32">
        <f t="shared" si="63"/>
        <v>0</v>
      </c>
      <c r="FX17" s="32">
        <f t="shared" si="64"/>
        <v>0</v>
      </c>
      <c r="FY17" s="32">
        <f t="shared" si="65"/>
        <v>0</v>
      </c>
      <c r="FZ17" s="32">
        <f t="shared" si="66"/>
        <v>0</v>
      </c>
      <c r="GA17" s="32">
        <f t="shared" si="67"/>
        <v>0</v>
      </c>
      <c r="GB17" s="32">
        <f t="shared" si="68"/>
        <v>0</v>
      </c>
      <c r="GC17" s="32">
        <f t="shared" si="69"/>
        <v>0</v>
      </c>
      <c r="GD17" s="32">
        <f t="shared" si="70"/>
        <v>0</v>
      </c>
      <c r="GE17" s="32">
        <f t="shared" si="71"/>
        <v>0</v>
      </c>
      <c r="GF17" s="32">
        <f t="shared" si="72"/>
        <v>0</v>
      </c>
      <c r="GG17" s="32">
        <f t="shared" si="73"/>
        <v>0</v>
      </c>
      <c r="GH17" s="32">
        <f t="shared" si="74"/>
        <v>0</v>
      </c>
      <c r="GI17" s="32">
        <f t="shared" si="75"/>
        <v>0</v>
      </c>
      <c r="GJ17" s="32">
        <f t="shared" si="76"/>
        <v>0</v>
      </c>
      <c r="GK17" s="32">
        <f t="shared" si="77"/>
        <v>0</v>
      </c>
      <c r="GL17" s="32">
        <f t="shared" si="78"/>
        <v>0</v>
      </c>
      <c r="GM17" s="32">
        <f t="shared" si="36"/>
        <v>0</v>
      </c>
      <c r="GN17" s="32">
        <f t="shared" si="37"/>
        <v>0</v>
      </c>
      <c r="GO17" s="32">
        <f t="shared" si="38"/>
        <v>0</v>
      </c>
      <c r="GP17" s="32">
        <f t="shared" si="39"/>
        <v>0</v>
      </c>
      <c r="GQ17" s="32">
        <f t="shared" si="40"/>
        <v>0</v>
      </c>
      <c r="GR17" s="32">
        <f t="shared" si="41"/>
        <v>0</v>
      </c>
      <c r="GS17" s="32">
        <f t="shared" si="42"/>
        <v>0</v>
      </c>
      <c r="GT17" s="32">
        <f t="shared" si="43"/>
        <v>0</v>
      </c>
      <c r="GU17" s="32">
        <f t="shared" ca="1" si="30"/>
        <v>0</v>
      </c>
      <c r="GV17" s="32">
        <f t="shared" ca="1" si="31"/>
        <v>0</v>
      </c>
      <c r="GW17" s="32">
        <f t="shared" ca="1" si="32"/>
        <v>0</v>
      </c>
      <c r="GX17" s="32">
        <f t="shared" ca="1" si="33"/>
        <v>0</v>
      </c>
      <c r="GY17" s="32">
        <f t="shared" ca="1" si="34"/>
        <v>0</v>
      </c>
      <c r="GZ17" s="32">
        <f t="shared" ca="1" si="35"/>
        <v>0</v>
      </c>
    </row>
    <row r="18" spans="1:208" ht="20.100000000000001" customHeight="1">
      <c r="A18" s="32">
        <f>IF(PROFLE!U12&gt;=1,PROFLE!A12,0)</f>
        <v>0</v>
      </c>
      <c r="B18" s="32">
        <v>10</v>
      </c>
      <c r="C18" s="32">
        <f t="shared" si="27"/>
        <v>0</v>
      </c>
      <c r="D18" s="67">
        <f>PROFLE!A12</f>
        <v>0</v>
      </c>
      <c r="E18" s="68">
        <f>PROFLE!B12</f>
        <v>0</v>
      </c>
      <c r="F18" s="71"/>
      <c r="G18" s="71"/>
      <c r="H18" s="71"/>
      <c r="I18" s="71"/>
      <c r="J18" s="73"/>
      <c r="K18" s="73"/>
      <c r="L18" s="73"/>
      <c r="M18" s="73"/>
      <c r="N18" s="74"/>
      <c r="O18" s="74"/>
      <c r="P18" s="74"/>
      <c r="Q18" s="74"/>
      <c r="R18" s="75"/>
      <c r="S18" s="75"/>
      <c r="T18" s="75"/>
      <c r="U18" s="75"/>
      <c r="V18" s="76"/>
      <c r="W18" s="76"/>
      <c r="X18" s="76"/>
      <c r="Y18" s="76"/>
      <c r="Z18" s="77"/>
      <c r="AA18" s="77"/>
      <c r="AB18" s="77"/>
      <c r="AC18" s="77"/>
      <c r="AD18" s="78"/>
      <c r="AE18" s="78"/>
      <c r="AF18" s="78"/>
      <c r="AG18" s="78"/>
      <c r="AH18" s="79"/>
      <c r="AI18" s="79"/>
      <c r="AJ18" s="79"/>
      <c r="AK18" s="79"/>
      <c r="AL18" s="80"/>
      <c r="AM18" s="80"/>
      <c r="AN18" s="80"/>
      <c r="AO18" s="80"/>
      <c r="AP18" s="81"/>
      <c r="AQ18" s="81"/>
      <c r="AR18" s="81"/>
      <c r="AS18" s="81"/>
      <c r="AT18" s="82"/>
      <c r="AU18" s="82"/>
      <c r="AV18" s="82"/>
      <c r="AW18" s="82"/>
      <c r="AX18" s="83"/>
      <c r="AY18" s="83"/>
      <c r="AZ18" s="83"/>
      <c r="BA18" s="83"/>
      <c r="BB18" s="84"/>
      <c r="BC18" s="84"/>
      <c r="BD18" s="84"/>
      <c r="BE18" s="84"/>
      <c r="BF18" s="85"/>
      <c r="BG18" s="85"/>
      <c r="BH18" s="85"/>
      <c r="BI18" s="85"/>
      <c r="BJ18" s="86"/>
      <c r="BK18" s="86"/>
      <c r="BL18" s="86"/>
      <c r="BM18" s="86"/>
      <c r="BN18" s="87"/>
      <c r="BO18" s="87"/>
      <c r="BP18" s="87"/>
      <c r="BQ18" s="87"/>
      <c r="BR18" s="88"/>
      <c r="BS18" s="88"/>
      <c r="BT18" s="88"/>
      <c r="BU18" s="88"/>
      <c r="BV18" s="89"/>
      <c r="BW18" s="89"/>
      <c r="BX18" s="89"/>
      <c r="BY18" s="89"/>
      <c r="BZ18" s="90"/>
      <c r="CA18" s="90"/>
      <c r="CB18" s="90"/>
      <c r="CC18" s="90"/>
      <c r="CD18" s="73"/>
      <c r="CE18" s="73"/>
      <c r="CF18" s="73"/>
      <c r="CG18" s="73"/>
      <c r="CH18" s="74"/>
      <c r="CI18" s="74"/>
      <c r="CJ18" s="74"/>
      <c r="CK18" s="74"/>
      <c r="CL18" s="75"/>
      <c r="CM18" s="75"/>
      <c r="CN18" s="75"/>
      <c r="CO18" s="75"/>
      <c r="CP18" s="76"/>
      <c r="CQ18" s="76"/>
      <c r="CR18" s="76"/>
      <c r="CS18" s="76"/>
      <c r="CT18" s="77"/>
      <c r="CU18" s="77"/>
      <c r="CV18" s="77"/>
      <c r="CW18" s="77"/>
      <c r="CX18" s="78"/>
      <c r="CY18" s="78"/>
      <c r="CZ18" s="78"/>
      <c r="DA18" s="78"/>
      <c r="DB18" s="79"/>
      <c r="DC18" s="79"/>
      <c r="DD18" s="79"/>
      <c r="DE18" s="79"/>
      <c r="DF18" s="80"/>
      <c r="DG18" s="80"/>
      <c r="DH18" s="80"/>
      <c r="DI18" s="80"/>
      <c r="DJ18" s="81"/>
      <c r="DK18" s="81"/>
      <c r="DL18" s="81"/>
      <c r="DM18" s="81"/>
      <c r="DN18" s="82"/>
      <c r="DO18" s="82"/>
      <c r="DP18" s="82"/>
      <c r="DQ18" s="82"/>
      <c r="DR18" s="83"/>
      <c r="DS18" s="83"/>
      <c r="DT18" s="83"/>
      <c r="DU18" s="83"/>
      <c r="DV18" s="84"/>
      <c r="DW18" s="84"/>
      <c r="DX18" s="84"/>
      <c r="DY18" s="84"/>
      <c r="DZ18" s="85"/>
      <c r="EA18" s="85"/>
      <c r="EB18" s="85"/>
      <c r="EC18" s="85"/>
      <c r="ED18" s="86"/>
      <c r="EE18" s="86"/>
      <c r="EF18" s="86"/>
      <c r="EG18" s="86"/>
      <c r="EH18" s="87"/>
      <c r="EI18" s="87"/>
      <c r="EJ18" s="87"/>
      <c r="EK18" s="87"/>
      <c r="EL18" s="88"/>
      <c r="EM18" s="88"/>
      <c r="EN18" s="88"/>
      <c r="EO18" s="88"/>
      <c r="EP18" s="89"/>
      <c r="EQ18" s="89"/>
      <c r="ER18" s="89"/>
      <c r="ES18" s="89"/>
      <c r="ET18" s="90"/>
      <c r="EU18" s="90"/>
      <c r="EV18" s="90"/>
      <c r="EW18" s="90"/>
      <c r="EX18" s="69">
        <f t="shared" si="22"/>
        <v>0</v>
      </c>
      <c r="EY18" s="32">
        <f t="shared" si="28"/>
        <v>0</v>
      </c>
      <c r="EZ18" s="32">
        <f t="shared" si="23"/>
        <v>0</v>
      </c>
      <c r="FA18" s="32">
        <f t="shared" si="24"/>
        <v>0</v>
      </c>
      <c r="FB18" s="32">
        <f t="shared" si="25"/>
        <v>0</v>
      </c>
      <c r="FC18" s="32">
        <f t="shared" si="29"/>
        <v>0</v>
      </c>
      <c r="FD18" s="32">
        <f t="shared" si="44"/>
        <v>0</v>
      </c>
      <c r="FE18" s="32">
        <f t="shared" si="45"/>
        <v>0</v>
      </c>
      <c r="FF18" s="32">
        <f t="shared" si="46"/>
        <v>0</v>
      </c>
      <c r="FG18" s="32">
        <f t="shared" si="47"/>
        <v>0</v>
      </c>
      <c r="FH18" s="32">
        <f t="shared" si="48"/>
        <v>0</v>
      </c>
      <c r="FI18" s="32">
        <f t="shared" si="49"/>
        <v>0</v>
      </c>
      <c r="FJ18" s="32">
        <f t="shared" si="50"/>
        <v>0</v>
      </c>
      <c r="FK18" s="32">
        <f t="shared" si="51"/>
        <v>0</v>
      </c>
      <c r="FL18" s="32">
        <f t="shared" si="52"/>
        <v>0</v>
      </c>
      <c r="FM18" s="32">
        <f t="shared" si="53"/>
        <v>0</v>
      </c>
      <c r="FN18" s="32">
        <f t="shared" si="54"/>
        <v>0</v>
      </c>
      <c r="FO18" s="32">
        <f t="shared" si="55"/>
        <v>0</v>
      </c>
      <c r="FP18" s="32">
        <f t="shared" si="56"/>
        <v>0</v>
      </c>
      <c r="FQ18" s="32">
        <f t="shared" si="57"/>
        <v>0</v>
      </c>
      <c r="FR18" s="32">
        <f t="shared" si="58"/>
        <v>0</v>
      </c>
      <c r="FS18" s="32">
        <f t="shared" si="59"/>
        <v>0</v>
      </c>
      <c r="FT18" s="32">
        <f t="shared" si="60"/>
        <v>0</v>
      </c>
      <c r="FU18" s="32">
        <f t="shared" si="61"/>
        <v>0</v>
      </c>
      <c r="FV18" s="32">
        <f t="shared" si="62"/>
        <v>0</v>
      </c>
      <c r="FW18" s="32">
        <f t="shared" si="63"/>
        <v>0</v>
      </c>
      <c r="FX18" s="32">
        <f t="shared" si="64"/>
        <v>0</v>
      </c>
      <c r="FY18" s="32">
        <f t="shared" si="65"/>
        <v>0</v>
      </c>
      <c r="FZ18" s="32">
        <f t="shared" si="66"/>
        <v>0</v>
      </c>
      <c r="GA18" s="32">
        <f t="shared" si="67"/>
        <v>0</v>
      </c>
      <c r="GB18" s="32">
        <f t="shared" si="68"/>
        <v>0</v>
      </c>
      <c r="GC18" s="32">
        <f t="shared" si="69"/>
        <v>0</v>
      </c>
      <c r="GD18" s="32">
        <f t="shared" si="70"/>
        <v>0</v>
      </c>
      <c r="GE18" s="32">
        <f t="shared" si="71"/>
        <v>0</v>
      </c>
      <c r="GF18" s="32">
        <f t="shared" si="72"/>
        <v>0</v>
      </c>
      <c r="GG18" s="32">
        <f t="shared" si="73"/>
        <v>0</v>
      </c>
      <c r="GH18" s="32">
        <f t="shared" si="74"/>
        <v>0</v>
      </c>
      <c r="GI18" s="32">
        <f t="shared" si="75"/>
        <v>0</v>
      </c>
      <c r="GJ18" s="32">
        <f t="shared" si="76"/>
        <v>0</v>
      </c>
      <c r="GK18" s="32">
        <f t="shared" si="77"/>
        <v>0</v>
      </c>
      <c r="GL18" s="32">
        <f t="shared" si="78"/>
        <v>0</v>
      </c>
      <c r="GM18" s="32">
        <f t="shared" si="36"/>
        <v>0</v>
      </c>
      <c r="GN18" s="32">
        <f t="shared" si="37"/>
        <v>0</v>
      </c>
      <c r="GO18" s="32">
        <f t="shared" si="38"/>
        <v>0</v>
      </c>
      <c r="GP18" s="32">
        <f t="shared" si="39"/>
        <v>0</v>
      </c>
      <c r="GQ18" s="32">
        <f t="shared" si="40"/>
        <v>0</v>
      </c>
      <c r="GR18" s="32">
        <f t="shared" si="41"/>
        <v>0</v>
      </c>
      <c r="GS18" s="32">
        <f t="shared" si="42"/>
        <v>0</v>
      </c>
      <c r="GT18" s="32">
        <f t="shared" si="43"/>
        <v>0</v>
      </c>
      <c r="GU18" s="32">
        <f t="shared" ca="1" si="30"/>
        <v>0</v>
      </c>
      <c r="GV18" s="32">
        <f t="shared" ca="1" si="31"/>
        <v>0</v>
      </c>
      <c r="GW18" s="32">
        <f t="shared" ca="1" si="32"/>
        <v>0</v>
      </c>
      <c r="GX18" s="32">
        <f t="shared" ca="1" si="33"/>
        <v>0</v>
      </c>
      <c r="GY18" s="32">
        <f t="shared" ca="1" si="34"/>
        <v>0</v>
      </c>
      <c r="GZ18" s="32">
        <f t="shared" ca="1" si="35"/>
        <v>0</v>
      </c>
    </row>
    <row r="19" spans="1:208" ht="20.100000000000001" customHeight="1">
      <c r="A19" s="32">
        <f>IF(PROFLE!U13&gt;=1,PROFLE!A13,0)</f>
        <v>0</v>
      </c>
      <c r="B19" s="32">
        <v>11</v>
      </c>
      <c r="C19" s="32">
        <f t="shared" si="27"/>
        <v>0</v>
      </c>
      <c r="D19" s="67">
        <f>PROFLE!A13</f>
        <v>0</v>
      </c>
      <c r="E19" s="68">
        <f>PROFLE!B13</f>
        <v>0</v>
      </c>
      <c r="F19" s="71"/>
      <c r="G19" s="71"/>
      <c r="H19" s="71"/>
      <c r="I19" s="71"/>
      <c r="J19" s="73"/>
      <c r="K19" s="73"/>
      <c r="L19" s="73"/>
      <c r="M19" s="73"/>
      <c r="N19" s="74"/>
      <c r="O19" s="74"/>
      <c r="P19" s="74"/>
      <c r="Q19" s="74"/>
      <c r="R19" s="75"/>
      <c r="S19" s="75"/>
      <c r="T19" s="75"/>
      <c r="U19" s="75"/>
      <c r="V19" s="76"/>
      <c r="W19" s="76"/>
      <c r="X19" s="76"/>
      <c r="Y19" s="76"/>
      <c r="Z19" s="77"/>
      <c r="AA19" s="77"/>
      <c r="AB19" s="77"/>
      <c r="AC19" s="77"/>
      <c r="AD19" s="78"/>
      <c r="AE19" s="78"/>
      <c r="AF19" s="78"/>
      <c r="AG19" s="78"/>
      <c r="AH19" s="79"/>
      <c r="AI19" s="79"/>
      <c r="AJ19" s="79"/>
      <c r="AK19" s="79"/>
      <c r="AL19" s="80"/>
      <c r="AM19" s="80"/>
      <c r="AN19" s="80"/>
      <c r="AO19" s="80"/>
      <c r="AP19" s="81"/>
      <c r="AQ19" s="81"/>
      <c r="AR19" s="81"/>
      <c r="AS19" s="81"/>
      <c r="AT19" s="82"/>
      <c r="AU19" s="82"/>
      <c r="AV19" s="82"/>
      <c r="AW19" s="82"/>
      <c r="AX19" s="83"/>
      <c r="AY19" s="83"/>
      <c r="AZ19" s="83"/>
      <c r="BA19" s="83"/>
      <c r="BB19" s="84"/>
      <c r="BC19" s="84"/>
      <c r="BD19" s="84"/>
      <c r="BE19" s="84"/>
      <c r="BF19" s="85"/>
      <c r="BG19" s="85"/>
      <c r="BH19" s="85"/>
      <c r="BI19" s="85"/>
      <c r="BJ19" s="86"/>
      <c r="BK19" s="86"/>
      <c r="BL19" s="86"/>
      <c r="BM19" s="86"/>
      <c r="BN19" s="87"/>
      <c r="BO19" s="87"/>
      <c r="BP19" s="87"/>
      <c r="BQ19" s="87"/>
      <c r="BR19" s="88"/>
      <c r="BS19" s="88"/>
      <c r="BT19" s="88"/>
      <c r="BU19" s="88"/>
      <c r="BV19" s="89"/>
      <c r="BW19" s="89"/>
      <c r="BX19" s="89"/>
      <c r="BY19" s="89"/>
      <c r="BZ19" s="90"/>
      <c r="CA19" s="90"/>
      <c r="CB19" s="90"/>
      <c r="CC19" s="90"/>
      <c r="CD19" s="73"/>
      <c r="CE19" s="73"/>
      <c r="CF19" s="73"/>
      <c r="CG19" s="73"/>
      <c r="CH19" s="74"/>
      <c r="CI19" s="74"/>
      <c r="CJ19" s="74"/>
      <c r="CK19" s="74"/>
      <c r="CL19" s="75"/>
      <c r="CM19" s="75"/>
      <c r="CN19" s="75"/>
      <c r="CO19" s="75"/>
      <c r="CP19" s="76"/>
      <c r="CQ19" s="76"/>
      <c r="CR19" s="76"/>
      <c r="CS19" s="76"/>
      <c r="CT19" s="77"/>
      <c r="CU19" s="77"/>
      <c r="CV19" s="77"/>
      <c r="CW19" s="77"/>
      <c r="CX19" s="78"/>
      <c r="CY19" s="78"/>
      <c r="CZ19" s="78"/>
      <c r="DA19" s="78"/>
      <c r="DB19" s="79"/>
      <c r="DC19" s="79"/>
      <c r="DD19" s="79"/>
      <c r="DE19" s="79"/>
      <c r="DF19" s="80"/>
      <c r="DG19" s="80"/>
      <c r="DH19" s="80"/>
      <c r="DI19" s="80"/>
      <c r="DJ19" s="81"/>
      <c r="DK19" s="81"/>
      <c r="DL19" s="81"/>
      <c r="DM19" s="81"/>
      <c r="DN19" s="82"/>
      <c r="DO19" s="82"/>
      <c r="DP19" s="82"/>
      <c r="DQ19" s="82"/>
      <c r="DR19" s="83"/>
      <c r="DS19" s="83"/>
      <c r="DT19" s="83"/>
      <c r="DU19" s="83"/>
      <c r="DV19" s="84"/>
      <c r="DW19" s="84"/>
      <c r="DX19" s="84"/>
      <c r="DY19" s="84"/>
      <c r="DZ19" s="85"/>
      <c r="EA19" s="85"/>
      <c r="EB19" s="85"/>
      <c r="EC19" s="85"/>
      <c r="ED19" s="86"/>
      <c r="EE19" s="86"/>
      <c r="EF19" s="86"/>
      <c r="EG19" s="86"/>
      <c r="EH19" s="87"/>
      <c r="EI19" s="87"/>
      <c r="EJ19" s="87"/>
      <c r="EK19" s="87"/>
      <c r="EL19" s="88"/>
      <c r="EM19" s="88"/>
      <c r="EN19" s="88"/>
      <c r="EO19" s="88"/>
      <c r="EP19" s="89"/>
      <c r="EQ19" s="89"/>
      <c r="ER19" s="89"/>
      <c r="ES19" s="89"/>
      <c r="ET19" s="90"/>
      <c r="EU19" s="90"/>
      <c r="EV19" s="90"/>
      <c r="EW19" s="90"/>
      <c r="EX19" s="69">
        <f t="shared" si="22"/>
        <v>0</v>
      </c>
      <c r="EY19" s="32">
        <f t="shared" si="28"/>
        <v>0</v>
      </c>
      <c r="EZ19" s="32">
        <f t="shared" si="23"/>
        <v>0</v>
      </c>
      <c r="FA19" s="32">
        <f t="shared" si="24"/>
        <v>0</v>
      </c>
      <c r="FB19" s="32">
        <f t="shared" si="25"/>
        <v>0</v>
      </c>
      <c r="FC19" s="32">
        <f t="shared" si="29"/>
        <v>0</v>
      </c>
      <c r="FD19" s="32">
        <f t="shared" si="44"/>
        <v>0</v>
      </c>
      <c r="FE19" s="32">
        <f t="shared" si="45"/>
        <v>0</v>
      </c>
      <c r="FF19" s="32">
        <f t="shared" si="46"/>
        <v>0</v>
      </c>
      <c r="FG19" s="32">
        <f t="shared" si="47"/>
        <v>0</v>
      </c>
      <c r="FH19" s="32">
        <f t="shared" si="48"/>
        <v>0</v>
      </c>
      <c r="FI19" s="32">
        <f t="shared" si="49"/>
        <v>0</v>
      </c>
      <c r="FJ19" s="32">
        <f t="shared" si="50"/>
        <v>0</v>
      </c>
      <c r="FK19" s="32">
        <f t="shared" si="51"/>
        <v>0</v>
      </c>
      <c r="FL19" s="32">
        <f t="shared" si="52"/>
        <v>0</v>
      </c>
      <c r="FM19" s="32">
        <f t="shared" si="53"/>
        <v>0</v>
      </c>
      <c r="FN19" s="32">
        <f t="shared" si="54"/>
        <v>0</v>
      </c>
      <c r="FO19" s="32">
        <f t="shared" si="55"/>
        <v>0</v>
      </c>
      <c r="FP19" s="32">
        <f t="shared" si="56"/>
        <v>0</v>
      </c>
      <c r="FQ19" s="32">
        <f t="shared" si="57"/>
        <v>0</v>
      </c>
      <c r="FR19" s="32">
        <f t="shared" si="58"/>
        <v>0</v>
      </c>
      <c r="FS19" s="32">
        <f t="shared" si="59"/>
        <v>0</v>
      </c>
      <c r="FT19" s="32">
        <f t="shared" si="60"/>
        <v>0</v>
      </c>
      <c r="FU19" s="32">
        <f t="shared" si="61"/>
        <v>0</v>
      </c>
      <c r="FV19" s="32">
        <f t="shared" si="62"/>
        <v>0</v>
      </c>
      <c r="FW19" s="32">
        <f t="shared" si="63"/>
        <v>0</v>
      </c>
      <c r="FX19" s="32">
        <f t="shared" si="64"/>
        <v>0</v>
      </c>
      <c r="FY19" s="32">
        <f t="shared" si="65"/>
        <v>0</v>
      </c>
      <c r="FZ19" s="32">
        <f t="shared" si="66"/>
        <v>0</v>
      </c>
      <c r="GA19" s="32">
        <f t="shared" si="67"/>
        <v>0</v>
      </c>
      <c r="GB19" s="32">
        <f t="shared" si="68"/>
        <v>0</v>
      </c>
      <c r="GC19" s="32">
        <f t="shared" si="69"/>
        <v>0</v>
      </c>
      <c r="GD19" s="32">
        <f t="shared" si="70"/>
        <v>0</v>
      </c>
      <c r="GE19" s="32">
        <f t="shared" si="71"/>
        <v>0</v>
      </c>
      <c r="GF19" s="32">
        <f t="shared" si="72"/>
        <v>0</v>
      </c>
      <c r="GG19" s="32">
        <f t="shared" si="73"/>
        <v>0</v>
      </c>
      <c r="GH19" s="32">
        <f t="shared" si="74"/>
        <v>0</v>
      </c>
      <c r="GI19" s="32">
        <f t="shared" si="75"/>
        <v>0</v>
      </c>
      <c r="GJ19" s="32">
        <f t="shared" si="76"/>
        <v>0</v>
      </c>
      <c r="GK19" s="32">
        <f t="shared" si="77"/>
        <v>0</v>
      </c>
      <c r="GL19" s="32">
        <f t="shared" si="78"/>
        <v>0</v>
      </c>
      <c r="GM19" s="32">
        <f t="shared" si="36"/>
        <v>0</v>
      </c>
      <c r="GN19" s="32">
        <f t="shared" si="37"/>
        <v>0</v>
      </c>
      <c r="GO19" s="32">
        <f t="shared" si="38"/>
        <v>0</v>
      </c>
      <c r="GP19" s="32">
        <f t="shared" si="39"/>
        <v>0</v>
      </c>
      <c r="GQ19" s="32">
        <f t="shared" si="40"/>
        <v>0</v>
      </c>
      <c r="GR19" s="32">
        <f t="shared" si="41"/>
        <v>0</v>
      </c>
      <c r="GS19" s="32">
        <f t="shared" si="42"/>
        <v>0</v>
      </c>
      <c r="GT19" s="32">
        <f t="shared" si="43"/>
        <v>0</v>
      </c>
      <c r="GU19" s="32">
        <f t="shared" ca="1" si="30"/>
        <v>0</v>
      </c>
      <c r="GV19" s="32">
        <f t="shared" ca="1" si="31"/>
        <v>0</v>
      </c>
      <c r="GW19" s="32">
        <f t="shared" ca="1" si="32"/>
        <v>0</v>
      </c>
      <c r="GX19" s="32">
        <f t="shared" ca="1" si="33"/>
        <v>0</v>
      </c>
      <c r="GY19" s="32">
        <f t="shared" ca="1" si="34"/>
        <v>0</v>
      </c>
      <c r="GZ19" s="32">
        <f t="shared" ca="1" si="35"/>
        <v>0</v>
      </c>
    </row>
    <row r="20" spans="1:208" ht="20.100000000000001" customHeight="1">
      <c r="A20" s="32">
        <f>IF(PROFLE!U14&gt;=1,PROFLE!A14,0)</f>
        <v>0</v>
      </c>
      <c r="B20" s="32">
        <v>12</v>
      </c>
      <c r="C20" s="32">
        <f t="shared" si="27"/>
        <v>0</v>
      </c>
      <c r="D20" s="67">
        <f>PROFLE!A14</f>
        <v>0</v>
      </c>
      <c r="E20" s="68">
        <f>PROFLE!B14</f>
        <v>0</v>
      </c>
      <c r="F20" s="71"/>
      <c r="G20" s="71"/>
      <c r="H20" s="71"/>
      <c r="I20" s="71"/>
      <c r="J20" s="73"/>
      <c r="K20" s="73"/>
      <c r="L20" s="73"/>
      <c r="M20" s="73"/>
      <c r="N20" s="74"/>
      <c r="O20" s="74"/>
      <c r="P20" s="74"/>
      <c r="Q20" s="74"/>
      <c r="R20" s="75"/>
      <c r="S20" s="75"/>
      <c r="T20" s="75"/>
      <c r="U20" s="75"/>
      <c r="V20" s="76"/>
      <c r="W20" s="76"/>
      <c r="X20" s="76"/>
      <c r="Y20" s="76"/>
      <c r="Z20" s="77"/>
      <c r="AA20" s="77"/>
      <c r="AB20" s="77"/>
      <c r="AC20" s="77"/>
      <c r="AD20" s="78"/>
      <c r="AE20" s="78"/>
      <c r="AF20" s="78"/>
      <c r="AG20" s="78"/>
      <c r="AH20" s="79"/>
      <c r="AI20" s="79"/>
      <c r="AJ20" s="79"/>
      <c r="AK20" s="79"/>
      <c r="AL20" s="80"/>
      <c r="AM20" s="80"/>
      <c r="AN20" s="80"/>
      <c r="AO20" s="80"/>
      <c r="AP20" s="81"/>
      <c r="AQ20" s="81"/>
      <c r="AR20" s="81"/>
      <c r="AS20" s="81"/>
      <c r="AT20" s="82"/>
      <c r="AU20" s="82"/>
      <c r="AV20" s="82"/>
      <c r="AW20" s="82"/>
      <c r="AX20" s="83"/>
      <c r="AY20" s="83"/>
      <c r="AZ20" s="83"/>
      <c r="BA20" s="83"/>
      <c r="BB20" s="84"/>
      <c r="BC20" s="84"/>
      <c r="BD20" s="84"/>
      <c r="BE20" s="84"/>
      <c r="BF20" s="85"/>
      <c r="BG20" s="85"/>
      <c r="BH20" s="85"/>
      <c r="BI20" s="85"/>
      <c r="BJ20" s="86"/>
      <c r="BK20" s="86"/>
      <c r="BL20" s="86"/>
      <c r="BM20" s="86"/>
      <c r="BN20" s="87"/>
      <c r="BO20" s="87"/>
      <c r="BP20" s="87"/>
      <c r="BQ20" s="87"/>
      <c r="BR20" s="88"/>
      <c r="BS20" s="88"/>
      <c r="BT20" s="88"/>
      <c r="BU20" s="88"/>
      <c r="BV20" s="89"/>
      <c r="BW20" s="89"/>
      <c r="BX20" s="89"/>
      <c r="BY20" s="89"/>
      <c r="BZ20" s="90"/>
      <c r="CA20" s="90"/>
      <c r="CB20" s="90"/>
      <c r="CC20" s="90"/>
      <c r="CD20" s="73"/>
      <c r="CE20" s="73"/>
      <c r="CF20" s="73"/>
      <c r="CG20" s="73"/>
      <c r="CH20" s="74"/>
      <c r="CI20" s="74"/>
      <c r="CJ20" s="74"/>
      <c r="CK20" s="74"/>
      <c r="CL20" s="75"/>
      <c r="CM20" s="75"/>
      <c r="CN20" s="75"/>
      <c r="CO20" s="75"/>
      <c r="CP20" s="76"/>
      <c r="CQ20" s="76"/>
      <c r="CR20" s="76"/>
      <c r="CS20" s="76"/>
      <c r="CT20" s="77"/>
      <c r="CU20" s="77"/>
      <c r="CV20" s="77"/>
      <c r="CW20" s="77"/>
      <c r="CX20" s="78"/>
      <c r="CY20" s="78"/>
      <c r="CZ20" s="78"/>
      <c r="DA20" s="78"/>
      <c r="DB20" s="79"/>
      <c r="DC20" s="79"/>
      <c r="DD20" s="79"/>
      <c r="DE20" s="79"/>
      <c r="DF20" s="80"/>
      <c r="DG20" s="80"/>
      <c r="DH20" s="80"/>
      <c r="DI20" s="80"/>
      <c r="DJ20" s="81"/>
      <c r="DK20" s="81"/>
      <c r="DL20" s="81"/>
      <c r="DM20" s="81"/>
      <c r="DN20" s="82"/>
      <c r="DO20" s="82"/>
      <c r="DP20" s="82"/>
      <c r="DQ20" s="82"/>
      <c r="DR20" s="83"/>
      <c r="DS20" s="83"/>
      <c r="DT20" s="83"/>
      <c r="DU20" s="83"/>
      <c r="DV20" s="84"/>
      <c r="DW20" s="84"/>
      <c r="DX20" s="84"/>
      <c r="DY20" s="84"/>
      <c r="DZ20" s="85"/>
      <c r="EA20" s="85"/>
      <c r="EB20" s="85"/>
      <c r="EC20" s="85"/>
      <c r="ED20" s="86"/>
      <c r="EE20" s="86"/>
      <c r="EF20" s="86"/>
      <c r="EG20" s="86"/>
      <c r="EH20" s="87"/>
      <c r="EI20" s="87"/>
      <c r="EJ20" s="87"/>
      <c r="EK20" s="87"/>
      <c r="EL20" s="88"/>
      <c r="EM20" s="88"/>
      <c r="EN20" s="88"/>
      <c r="EO20" s="88"/>
      <c r="EP20" s="89"/>
      <c r="EQ20" s="89"/>
      <c r="ER20" s="89"/>
      <c r="ES20" s="89"/>
      <c r="ET20" s="90"/>
      <c r="EU20" s="90"/>
      <c r="EV20" s="90"/>
      <c r="EW20" s="90"/>
      <c r="EX20" s="69">
        <f t="shared" si="22"/>
        <v>0</v>
      </c>
      <c r="EY20" s="32">
        <f t="shared" si="28"/>
        <v>0</v>
      </c>
      <c r="EZ20" s="32">
        <f t="shared" si="23"/>
        <v>0</v>
      </c>
      <c r="FA20" s="32">
        <f t="shared" si="24"/>
        <v>0</v>
      </c>
      <c r="FB20" s="32">
        <f t="shared" si="25"/>
        <v>0</v>
      </c>
      <c r="FC20" s="32">
        <f t="shared" si="29"/>
        <v>0</v>
      </c>
      <c r="FD20" s="32">
        <f t="shared" si="44"/>
        <v>0</v>
      </c>
      <c r="FE20" s="32">
        <f t="shared" si="45"/>
        <v>0</v>
      </c>
      <c r="FF20" s="32">
        <f t="shared" si="46"/>
        <v>0</v>
      </c>
      <c r="FG20" s="32">
        <f t="shared" si="47"/>
        <v>0</v>
      </c>
      <c r="FH20" s="32">
        <f t="shared" si="48"/>
        <v>0</v>
      </c>
      <c r="FI20" s="32">
        <f t="shared" si="49"/>
        <v>0</v>
      </c>
      <c r="FJ20" s="32">
        <f t="shared" si="50"/>
        <v>0</v>
      </c>
      <c r="FK20" s="32">
        <f t="shared" si="51"/>
        <v>0</v>
      </c>
      <c r="FL20" s="32">
        <f t="shared" si="52"/>
        <v>0</v>
      </c>
      <c r="FM20" s="32">
        <f t="shared" si="53"/>
        <v>0</v>
      </c>
      <c r="FN20" s="32">
        <f t="shared" si="54"/>
        <v>0</v>
      </c>
      <c r="FO20" s="32">
        <f t="shared" si="55"/>
        <v>0</v>
      </c>
      <c r="FP20" s="32">
        <f t="shared" si="56"/>
        <v>0</v>
      </c>
      <c r="FQ20" s="32">
        <f t="shared" si="57"/>
        <v>0</v>
      </c>
      <c r="FR20" s="32">
        <f t="shared" si="58"/>
        <v>0</v>
      </c>
      <c r="FS20" s="32">
        <f t="shared" si="59"/>
        <v>0</v>
      </c>
      <c r="FT20" s="32">
        <f t="shared" si="60"/>
        <v>0</v>
      </c>
      <c r="FU20" s="32">
        <f t="shared" si="61"/>
        <v>0</v>
      </c>
      <c r="FV20" s="32">
        <f t="shared" si="62"/>
        <v>0</v>
      </c>
      <c r="FW20" s="32">
        <f t="shared" si="63"/>
        <v>0</v>
      </c>
      <c r="FX20" s="32">
        <f t="shared" si="64"/>
        <v>0</v>
      </c>
      <c r="FY20" s="32">
        <f t="shared" si="65"/>
        <v>0</v>
      </c>
      <c r="FZ20" s="32">
        <f t="shared" si="66"/>
        <v>0</v>
      </c>
      <c r="GA20" s="32">
        <f t="shared" si="67"/>
        <v>0</v>
      </c>
      <c r="GB20" s="32">
        <f t="shared" si="68"/>
        <v>0</v>
      </c>
      <c r="GC20" s="32">
        <f t="shared" si="69"/>
        <v>0</v>
      </c>
      <c r="GD20" s="32">
        <f t="shared" si="70"/>
        <v>0</v>
      </c>
      <c r="GE20" s="32">
        <f t="shared" si="71"/>
        <v>0</v>
      </c>
      <c r="GF20" s="32">
        <f t="shared" si="72"/>
        <v>0</v>
      </c>
      <c r="GG20" s="32">
        <f t="shared" si="73"/>
        <v>0</v>
      </c>
      <c r="GH20" s="32">
        <f t="shared" si="74"/>
        <v>0</v>
      </c>
      <c r="GI20" s="32">
        <f t="shared" si="75"/>
        <v>0</v>
      </c>
      <c r="GJ20" s="32">
        <f t="shared" si="76"/>
        <v>0</v>
      </c>
      <c r="GK20" s="32">
        <f t="shared" si="77"/>
        <v>0</v>
      </c>
      <c r="GL20" s="32">
        <f t="shared" si="78"/>
        <v>0</v>
      </c>
      <c r="GM20" s="32">
        <f t="shared" si="36"/>
        <v>0</v>
      </c>
      <c r="GN20" s="32">
        <f t="shared" si="37"/>
        <v>0</v>
      </c>
      <c r="GO20" s="32">
        <f t="shared" si="38"/>
        <v>0</v>
      </c>
      <c r="GP20" s="32">
        <f t="shared" si="39"/>
        <v>0</v>
      </c>
      <c r="GQ20" s="32">
        <f t="shared" si="40"/>
        <v>0</v>
      </c>
      <c r="GR20" s="32">
        <f t="shared" si="41"/>
        <v>0</v>
      </c>
      <c r="GS20" s="32">
        <f t="shared" si="42"/>
        <v>0</v>
      </c>
      <c r="GT20" s="32">
        <f t="shared" si="43"/>
        <v>0</v>
      </c>
      <c r="GU20" s="32">
        <f t="shared" ca="1" si="30"/>
        <v>0</v>
      </c>
      <c r="GV20" s="32">
        <f t="shared" ca="1" si="31"/>
        <v>0</v>
      </c>
      <c r="GW20" s="32">
        <f t="shared" ca="1" si="32"/>
        <v>0</v>
      </c>
      <c r="GX20" s="32">
        <f t="shared" ca="1" si="33"/>
        <v>0</v>
      </c>
      <c r="GY20" s="32">
        <f t="shared" ca="1" si="34"/>
        <v>0</v>
      </c>
      <c r="GZ20" s="32">
        <f t="shared" ca="1" si="35"/>
        <v>0</v>
      </c>
    </row>
    <row r="21" spans="1:208" ht="20.100000000000001" customHeight="1">
      <c r="A21" s="32">
        <f>IF(PROFLE!U15&gt;=1,PROFLE!A15,0)</f>
        <v>0</v>
      </c>
      <c r="B21" s="32">
        <v>13</v>
      </c>
      <c r="C21" s="32">
        <f t="shared" si="27"/>
        <v>0</v>
      </c>
      <c r="D21" s="67">
        <f>PROFLE!A15</f>
        <v>0</v>
      </c>
      <c r="E21" s="68">
        <f>PROFLE!B15</f>
        <v>0</v>
      </c>
      <c r="F21" s="71"/>
      <c r="G21" s="71"/>
      <c r="H21" s="71"/>
      <c r="I21" s="71"/>
      <c r="J21" s="73"/>
      <c r="K21" s="73"/>
      <c r="L21" s="73"/>
      <c r="M21" s="73"/>
      <c r="N21" s="74"/>
      <c r="O21" s="74"/>
      <c r="P21" s="74"/>
      <c r="Q21" s="74"/>
      <c r="R21" s="75"/>
      <c r="S21" s="75"/>
      <c r="T21" s="75"/>
      <c r="U21" s="75"/>
      <c r="V21" s="76"/>
      <c r="W21" s="76"/>
      <c r="X21" s="76"/>
      <c r="Y21" s="76"/>
      <c r="Z21" s="77"/>
      <c r="AA21" s="77"/>
      <c r="AB21" s="77"/>
      <c r="AC21" s="77"/>
      <c r="AD21" s="78"/>
      <c r="AE21" s="78"/>
      <c r="AF21" s="78"/>
      <c r="AG21" s="78"/>
      <c r="AH21" s="79"/>
      <c r="AI21" s="79"/>
      <c r="AJ21" s="79"/>
      <c r="AK21" s="79"/>
      <c r="AL21" s="80"/>
      <c r="AM21" s="80"/>
      <c r="AN21" s="80"/>
      <c r="AO21" s="80"/>
      <c r="AP21" s="81"/>
      <c r="AQ21" s="81"/>
      <c r="AR21" s="81"/>
      <c r="AS21" s="81"/>
      <c r="AT21" s="82"/>
      <c r="AU21" s="82"/>
      <c r="AV21" s="82"/>
      <c r="AW21" s="82"/>
      <c r="AX21" s="83"/>
      <c r="AY21" s="83"/>
      <c r="AZ21" s="83"/>
      <c r="BA21" s="83"/>
      <c r="BB21" s="84"/>
      <c r="BC21" s="84"/>
      <c r="BD21" s="84"/>
      <c r="BE21" s="84"/>
      <c r="BF21" s="85"/>
      <c r="BG21" s="85"/>
      <c r="BH21" s="85"/>
      <c r="BI21" s="85"/>
      <c r="BJ21" s="86"/>
      <c r="BK21" s="86"/>
      <c r="BL21" s="86"/>
      <c r="BM21" s="86"/>
      <c r="BN21" s="87"/>
      <c r="BO21" s="87"/>
      <c r="BP21" s="87"/>
      <c r="BQ21" s="87"/>
      <c r="BR21" s="88"/>
      <c r="BS21" s="88"/>
      <c r="BT21" s="88"/>
      <c r="BU21" s="88"/>
      <c r="BV21" s="89"/>
      <c r="BW21" s="89"/>
      <c r="BX21" s="89"/>
      <c r="BY21" s="89"/>
      <c r="BZ21" s="90"/>
      <c r="CA21" s="90"/>
      <c r="CB21" s="90"/>
      <c r="CC21" s="90"/>
      <c r="CD21" s="73"/>
      <c r="CE21" s="73"/>
      <c r="CF21" s="73"/>
      <c r="CG21" s="73"/>
      <c r="CH21" s="74"/>
      <c r="CI21" s="74"/>
      <c r="CJ21" s="74"/>
      <c r="CK21" s="74"/>
      <c r="CL21" s="75"/>
      <c r="CM21" s="75"/>
      <c r="CN21" s="75"/>
      <c r="CO21" s="75"/>
      <c r="CP21" s="76"/>
      <c r="CQ21" s="76"/>
      <c r="CR21" s="76"/>
      <c r="CS21" s="76"/>
      <c r="CT21" s="77"/>
      <c r="CU21" s="77"/>
      <c r="CV21" s="77"/>
      <c r="CW21" s="77"/>
      <c r="CX21" s="78"/>
      <c r="CY21" s="78"/>
      <c r="CZ21" s="78"/>
      <c r="DA21" s="78"/>
      <c r="DB21" s="79"/>
      <c r="DC21" s="79"/>
      <c r="DD21" s="79"/>
      <c r="DE21" s="79"/>
      <c r="DF21" s="80"/>
      <c r="DG21" s="80"/>
      <c r="DH21" s="80"/>
      <c r="DI21" s="80"/>
      <c r="DJ21" s="81"/>
      <c r="DK21" s="81"/>
      <c r="DL21" s="81"/>
      <c r="DM21" s="81"/>
      <c r="DN21" s="82"/>
      <c r="DO21" s="82"/>
      <c r="DP21" s="82"/>
      <c r="DQ21" s="82"/>
      <c r="DR21" s="83"/>
      <c r="DS21" s="83"/>
      <c r="DT21" s="83"/>
      <c r="DU21" s="83"/>
      <c r="DV21" s="84"/>
      <c r="DW21" s="84"/>
      <c r="DX21" s="84"/>
      <c r="DY21" s="84"/>
      <c r="DZ21" s="85"/>
      <c r="EA21" s="85"/>
      <c r="EB21" s="85"/>
      <c r="EC21" s="85"/>
      <c r="ED21" s="86"/>
      <c r="EE21" s="86"/>
      <c r="EF21" s="86"/>
      <c r="EG21" s="86"/>
      <c r="EH21" s="87"/>
      <c r="EI21" s="87"/>
      <c r="EJ21" s="87"/>
      <c r="EK21" s="87"/>
      <c r="EL21" s="88"/>
      <c r="EM21" s="88"/>
      <c r="EN21" s="88"/>
      <c r="EO21" s="88"/>
      <c r="EP21" s="89"/>
      <c r="EQ21" s="89"/>
      <c r="ER21" s="89"/>
      <c r="ES21" s="89"/>
      <c r="ET21" s="90"/>
      <c r="EU21" s="90"/>
      <c r="EV21" s="90"/>
      <c r="EW21" s="90"/>
      <c r="EX21" s="69">
        <f t="shared" si="22"/>
        <v>0</v>
      </c>
      <c r="EY21" s="32">
        <f t="shared" si="28"/>
        <v>0</v>
      </c>
      <c r="EZ21" s="32">
        <f t="shared" si="23"/>
        <v>0</v>
      </c>
      <c r="FA21" s="32">
        <f t="shared" si="24"/>
        <v>0</v>
      </c>
      <c r="FB21" s="32">
        <f t="shared" si="25"/>
        <v>0</v>
      </c>
      <c r="FC21" s="32">
        <f t="shared" si="29"/>
        <v>0</v>
      </c>
      <c r="FD21" s="32">
        <f t="shared" si="44"/>
        <v>0</v>
      </c>
      <c r="FE21" s="32">
        <f t="shared" si="45"/>
        <v>0</v>
      </c>
      <c r="FF21" s="32">
        <f t="shared" si="46"/>
        <v>0</v>
      </c>
      <c r="FG21" s="32">
        <f t="shared" si="47"/>
        <v>0</v>
      </c>
      <c r="FH21" s="32">
        <f t="shared" si="48"/>
        <v>0</v>
      </c>
      <c r="FI21" s="32">
        <f t="shared" si="49"/>
        <v>0</v>
      </c>
      <c r="FJ21" s="32">
        <f t="shared" si="50"/>
        <v>0</v>
      </c>
      <c r="FK21" s="32">
        <f t="shared" si="51"/>
        <v>0</v>
      </c>
      <c r="FL21" s="32">
        <f t="shared" si="52"/>
        <v>0</v>
      </c>
      <c r="FM21" s="32">
        <f t="shared" si="53"/>
        <v>0</v>
      </c>
      <c r="FN21" s="32">
        <f t="shared" si="54"/>
        <v>0</v>
      </c>
      <c r="FO21" s="32">
        <f t="shared" si="55"/>
        <v>0</v>
      </c>
      <c r="FP21" s="32">
        <f t="shared" si="56"/>
        <v>0</v>
      </c>
      <c r="FQ21" s="32">
        <f t="shared" si="57"/>
        <v>0</v>
      </c>
      <c r="FR21" s="32">
        <f t="shared" si="58"/>
        <v>0</v>
      </c>
      <c r="FS21" s="32">
        <f t="shared" si="59"/>
        <v>0</v>
      </c>
      <c r="FT21" s="32">
        <f t="shared" si="60"/>
        <v>0</v>
      </c>
      <c r="FU21" s="32">
        <f t="shared" si="61"/>
        <v>0</v>
      </c>
      <c r="FV21" s="32">
        <f t="shared" si="62"/>
        <v>0</v>
      </c>
      <c r="FW21" s="32">
        <f t="shared" si="63"/>
        <v>0</v>
      </c>
      <c r="FX21" s="32">
        <f t="shared" si="64"/>
        <v>0</v>
      </c>
      <c r="FY21" s="32">
        <f t="shared" si="65"/>
        <v>0</v>
      </c>
      <c r="FZ21" s="32">
        <f t="shared" si="66"/>
        <v>0</v>
      </c>
      <c r="GA21" s="32">
        <f t="shared" si="67"/>
        <v>0</v>
      </c>
      <c r="GB21" s="32">
        <f t="shared" si="68"/>
        <v>0</v>
      </c>
      <c r="GC21" s="32">
        <f t="shared" si="69"/>
        <v>0</v>
      </c>
      <c r="GD21" s="32">
        <f t="shared" si="70"/>
        <v>0</v>
      </c>
      <c r="GE21" s="32">
        <f t="shared" si="71"/>
        <v>0</v>
      </c>
      <c r="GF21" s="32">
        <f t="shared" si="72"/>
        <v>0</v>
      </c>
      <c r="GG21" s="32">
        <f t="shared" si="73"/>
        <v>0</v>
      </c>
      <c r="GH21" s="32">
        <f t="shared" si="74"/>
        <v>0</v>
      </c>
      <c r="GI21" s="32">
        <f t="shared" si="75"/>
        <v>0</v>
      </c>
      <c r="GJ21" s="32">
        <f t="shared" si="76"/>
        <v>0</v>
      </c>
      <c r="GK21" s="32">
        <f t="shared" si="77"/>
        <v>0</v>
      </c>
      <c r="GL21" s="32">
        <f t="shared" si="78"/>
        <v>0</v>
      </c>
      <c r="GM21" s="32">
        <f t="shared" si="36"/>
        <v>0</v>
      </c>
      <c r="GN21" s="32">
        <f t="shared" si="37"/>
        <v>0</v>
      </c>
      <c r="GO21" s="32">
        <f t="shared" si="38"/>
        <v>0</v>
      </c>
      <c r="GP21" s="32">
        <f t="shared" si="39"/>
        <v>0</v>
      </c>
      <c r="GQ21" s="32">
        <f t="shared" si="40"/>
        <v>0</v>
      </c>
      <c r="GR21" s="32">
        <f t="shared" si="41"/>
        <v>0</v>
      </c>
      <c r="GS21" s="32">
        <f t="shared" si="42"/>
        <v>0</v>
      </c>
      <c r="GT21" s="32">
        <f t="shared" si="43"/>
        <v>0</v>
      </c>
      <c r="GU21" s="32">
        <f t="shared" ca="1" si="30"/>
        <v>0</v>
      </c>
      <c r="GV21" s="32">
        <f t="shared" ca="1" si="31"/>
        <v>0</v>
      </c>
      <c r="GW21" s="32">
        <f t="shared" ca="1" si="32"/>
        <v>0</v>
      </c>
      <c r="GX21" s="32">
        <f t="shared" ca="1" si="33"/>
        <v>0</v>
      </c>
      <c r="GY21" s="32">
        <f t="shared" ca="1" si="34"/>
        <v>0</v>
      </c>
      <c r="GZ21" s="32">
        <f t="shared" ca="1" si="35"/>
        <v>0</v>
      </c>
    </row>
    <row r="22" spans="1:208" ht="20.100000000000001" customHeight="1">
      <c r="A22" s="32">
        <f>IF(PROFLE!U16&gt;=1,PROFLE!A16,0)</f>
        <v>0</v>
      </c>
      <c r="B22" s="32">
        <v>14</v>
      </c>
      <c r="C22" s="32">
        <f t="shared" si="27"/>
        <v>0</v>
      </c>
      <c r="D22" s="67">
        <f>PROFLE!A16</f>
        <v>0</v>
      </c>
      <c r="E22" s="68">
        <f>PROFLE!B16</f>
        <v>0</v>
      </c>
      <c r="F22" s="71"/>
      <c r="G22" s="71"/>
      <c r="H22" s="71"/>
      <c r="I22" s="71"/>
      <c r="J22" s="73"/>
      <c r="K22" s="73"/>
      <c r="L22" s="73"/>
      <c r="M22" s="73"/>
      <c r="N22" s="74"/>
      <c r="O22" s="74"/>
      <c r="P22" s="74"/>
      <c r="Q22" s="74"/>
      <c r="R22" s="75"/>
      <c r="S22" s="75"/>
      <c r="T22" s="75"/>
      <c r="U22" s="75"/>
      <c r="V22" s="76"/>
      <c r="W22" s="76"/>
      <c r="X22" s="76"/>
      <c r="Y22" s="76"/>
      <c r="Z22" s="77"/>
      <c r="AA22" s="77"/>
      <c r="AB22" s="77"/>
      <c r="AC22" s="77"/>
      <c r="AD22" s="78"/>
      <c r="AE22" s="78"/>
      <c r="AF22" s="78"/>
      <c r="AG22" s="78"/>
      <c r="AH22" s="79"/>
      <c r="AI22" s="79"/>
      <c r="AJ22" s="79"/>
      <c r="AK22" s="79"/>
      <c r="AL22" s="80"/>
      <c r="AM22" s="80"/>
      <c r="AN22" s="80"/>
      <c r="AO22" s="80"/>
      <c r="AP22" s="81"/>
      <c r="AQ22" s="81"/>
      <c r="AR22" s="81"/>
      <c r="AS22" s="81"/>
      <c r="AT22" s="82"/>
      <c r="AU22" s="82"/>
      <c r="AV22" s="82"/>
      <c r="AW22" s="82"/>
      <c r="AX22" s="83"/>
      <c r="AY22" s="83"/>
      <c r="AZ22" s="83"/>
      <c r="BA22" s="83"/>
      <c r="BB22" s="84"/>
      <c r="BC22" s="84"/>
      <c r="BD22" s="84"/>
      <c r="BE22" s="84"/>
      <c r="BF22" s="85"/>
      <c r="BG22" s="85"/>
      <c r="BH22" s="85"/>
      <c r="BI22" s="85"/>
      <c r="BJ22" s="86"/>
      <c r="BK22" s="86"/>
      <c r="BL22" s="86"/>
      <c r="BM22" s="86"/>
      <c r="BN22" s="87"/>
      <c r="BO22" s="87"/>
      <c r="BP22" s="87"/>
      <c r="BQ22" s="87"/>
      <c r="BR22" s="88"/>
      <c r="BS22" s="88"/>
      <c r="BT22" s="88"/>
      <c r="BU22" s="88"/>
      <c r="BV22" s="89"/>
      <c r="BW22" s="89"/>
      <c r="BX22" s="89"/>
      <c r="BY22" s="89"/>
      <c r="BZ22" s="90"/>
      <c r="CA22" s="90"/>
      <c r="CB22" s="90"/>
      <c r="CC22" s="90"/>
      <c r="CD22" s="73"/>
      <c r="CE22" s="73"/>
      <c r="CF22" s="73"/>
      <c r="CG22" s="73"/>
      <c r="CH22" s="74"/>
      <c r="CI22" s="74"/>
      <c r="CJ22" s="74"/>
      <c r="CK22" s="74"/>
      <c r="CL22" s="75"/>
      <c r="CM22" s="75"/>
      <c r="CN22" s="75"/>
      <c r="CO22" s="75"/>
      <c r="CP22" s="76"/>
      <c r="CQ22" s="76"/>
      <c r="CR22" s="76"/>
      <c r="CS22" s="76"/>
      <c r="CT22" s="77"/>
      <c r="CU22" s="77"/>
      <c r="CV22" s="77"/>
      <c r="CW22" s="77"/>
      <c r="CX22" s="78"/>
      <c r="CY22" s="78"/>
      <c r="CZ22" s="78"/>
      <c r="DA22" s="78"/>
      <c r="DB22" s="79"/>
      <c r="DC22" s="79"/>
      <c r="DD22" s="79"/>
      <c r="DE22" s="79"/>
      <c r="DF22" s="80"/>
      <c r="DG22" s="80"/>
      <c r="DH22" s="80"/>
      <c r="DI22" s="80"/>
      <c r="DJ22" s="81"/>
      <c r="DK22" s="81"/>
      <c r="DL22" s="81"/>
      <c r="DM22" s="81"/>
      <c r="DN22" s="82"/>
      <c r="DO22" s="82"/>
      <c r="DP22" s="82"/>
      <c r="DQ22" s="82"/>
      <c r="DR22" s="83"/>
      <c r="DS22" s="83"/>
      <c r="DT22" s="83"/>
      <c r="DU22" s="83"/>
      <c r="DV22" s="84"/>
      <c r="DW22" s="84"/>
      <c r="DX22" s="84"/>
      <c r="DY22" s="84"/>
      <c r="DZ22" s="85"/>
      <c r="EA22" s="85"/>
      <c r="EB22" s="85"/>
      <c r="EC22" s="85"/>
      <c r="ED22" s="86"/>
      <c r="EE22" s="86"/>
      <c r="EF22" s="86"/>
      <c r="EG22" s="86"/>
      <c r="EH22" s="87"/>
      <c r="EI22" s="87"/>
      <c r="EJ22" s="87"/>
      <c r="EK22" s="87"/>
      <c r="EL22" s="88"/>
      <c r="EM22" s="88"/>
      <c r="EN22" s="88"/>
      <c r="EO22" s="88"/>
      <c r="EP22" s="89"/>
      <c r="EQ22" s="89"/>
      <c r="ER22" s="89"/>
      <c r="ES22" s="89"/>
      <c r="ET22" s="90"/>
      <c r="EU22" s="90"/>
      <c r="EV22" s="90"/>
      <c r="EW22" s="90"/>
      <c r="EX22" s="69">
        <f t="shared" si="22"/>
        <v>0</v>
      </c>
      <c r="EY22" s="32">
        <f t="shared" si="28"/>
        <v>0</v>
      </c>
      <c r="EZ22" s="32">
        <f t="shared" si="23"/>
        <v>0</v>
      </c>
      <c r="FA22" s="32">
        <f t="shared" si="24"/>
        <v>0</v>
      </c>
      <c r="FB22" s="32">
        <f t="shared" si="25"/>
        <v>0</v>
      </c>
      <c r="FC22" s="32">
        <f t="shared" si="29"/>
        <v>0</v>
      </c>
      <c r="FD22" s="32">
        <f t="shared" si="44"/>
        <v>0</v>
      </c>
      <c r="FE22" s="32">
        <f t="shared" si="45"/>
        <v>0</v>
      </c>
      <c r="FF22" s="32">
        <f t="shared" si="46"/>
        <v>0</v>
      </c>
      <c r="FG22" s="32">
        <f t="shared" si="47"/>
        <v>0</v>
      </c>
      <c r="FH22" s="32">
        <f t="shared" si="48"/>
        <v>0</v>
      </c>
      <c r="FI22" s="32">
        <f t="shared" si="49"/>
        <v>0</v>
      </c>
      <c r="FJ22" s="32">
        <f t="shared" si="50"/>
        <v>0</v>
      </c>
      <c r="FK22" s="32">
        <f t="shared" si="51"/>
        <v>0</v>
      </c>
      <c r="FL22" s="32">
        <f t="shared" si="52"/>
        <v>0</v>
      </c>
      <c r="FM22" s="32">
        <f t="shared" si="53"/>
        <v>0</v>
      </c>
      <c r="FN22" s="32">
        <f t="shared" si="54"/>
        <v>0</v>
      </c>
      <c r="FO22" s="32">
        <f t="shared" si="55"/>
        <v>0</v>
      </c>
      <c r="FP22" s="32">
        <f t="shared" si="56"/>
        <v>0</v>
      </c>
      <c r="FQ22" s="32">
        <f t="shared" si="57"/>
        <v>0</v>
      </c>
      <c r="FR22" s="32">
        <f t="shared" si="58"/>
        <v>0</v>
      </c>
      <c r="FS22" s="32">
        <f t="shared" si="59"/>
        <v>0</v>
      </c>
      <c r="FT22" s="32">
        <f t="shared" si="60"/>
        <v>0</v>
      </c>
      <c r="FU22" s="32">
        <f t="shared" si="61"/>
        <v>0</v>
      </c>
      <c r="FV22" s="32">
        <f t="shared" si="62"/>
        <v>0</v>
      </c>
      <c r="FW22" s="32">
        <f t="shared" si="63"/>
        <v>0</v>
      </c>
      <c r="FX22" s="32">
        <f t="shared" si="64"/>
        <v>0</v>
      </c>
      <c r="FY22" s="32">
        <f t="shared" si="65"/>
        <v>0</v>
      </c>
      <c r="FZ22" s="32">
        <f t="shared" si="66"/>
        <v>0</v>
      </c>
      <c r="GA22" s="32">
        <f t="shared" si="67"/>
        <v>0</v>
      </c>
      <c r="GB22" s="32">
        <f t="shared" si="68"/>
        <v>0</v>
      </c>
      <c r="GC22" s="32">
        <f t="shared" si="69"/>
        <v>0</v>
      </c>
      <c r="GD22" s="32">
        <f t="shared" si="70"/>
        <v>0</v>
      </c>
      <c r="GE22" s="32">
        <f t="shared" si="71"/>
        <v>0</v>
      </c>
      <c r="GF22" s="32">
        <f t="shared" si="72"/>
        <v>0</v>
      </c>
      <c r="GG22" s="32">
        <f t="shared" si="73"/>
        <v>0</v>
      </c>
      <c r="GH22" s="32">
        <f t="shared" si="74"/>
        <v>0</v>
      </c>
      <c r="GI22" s="32">
        <f t="shared" si="75"/>
        <v>0</v>
      </c>
      <c r="GJ22" s="32">
        <f t="shared" si="76"/>
        <v>0</v>
      </c>
      <c r="GK22" s="32">
        <f t="shared" si="77"/>
        <v>0</v>
      </c>
      <c r="GL22" s="32">
        <f t="shared" si="78"/>
        <v>0</v>
      </c>
      <c r="GM22" s="32">
        <f t="shared" si="36"/>
        <v>0</v>
      </c>
      <c r="GN22" s="32">
        <f t="shared" si="37"/>
        <v>0</v>
      </c>
      <c r="GO22" s="32">
        <f t="shared" si="38"/>
        <v>0</v>
      </c>
      <c r="GP22" s="32">
        <f t="shared" si="39"/>
        <v>0</v>
      </c>
      <c r="GQ22" s="32">
        <f t="shared" si="40"/>
        <v>0</v>
      </c>
      <c r="GR22" s="32">
        <f t="shared" si="41"/>
        <v>0</v>
      </c>
      <c r="GS22" s="32">
        <f t="shared" si="42"/>
        <v>0</v>
      </c>
      <c r="GT22" s="32">
        <f t="shared" si="43"/>
        <v>0</v>
      </c>
      <c r="GU22" s="32">
        <f t="shared" ca="1" si="30"/>
        <v>0</v>
      </c>
      <c r="GV22" s="32">
        <f t="shared" ca="1" si="31"/>
        <v>0</v>
      </c>
      <c r="GW22" s="32">
        <f t="shared" ca="1" si="32"/>
        <v>0</v>
      </c>
      <c r="GX22" s="32">
        <f t="shared" ca="1" si="33"/>
        <v>0</v>
      </c>
      <c r="GY22" s="32">
        <f t="shared" ca="1" si="34"/>
        <v>0</v>
      </c>
      <c r="GZ22" s="32">
        <f t="shared" ca="1" si="35"/>
        <v>0</v>
      </c>
    </row>
    <row r="23" spans="1:208" ht="20.100000000000001" customHeight="1">
      <c r="A23" s="32">
        <f>IF(PROFLE!U17&gt;=1,PROFLE!A17,0)</f>
        <v>0</v>
      </c>
      <c r="B23" s="32">
        <v>15</v>
      </c>
      <c r="C23" s="32">
        <f t="shared" si="27"/>
        <v>0</v>
      </c>
      <c r="D23" s="67">
        <f>PROFLE!A17</f>
        <v>0</v>
      </c>
      <c r="E23" s="68">
        <f>PROFLE!B17</f>
        <v>0</v>
      </c>
      <c r="F23" s="71"/>
      <c r="G23" s="71"/>
      <c r="H23" s="71"/>
      <c r="I23" s="71"/>
      <c r="J23" s="73"/>
      <c r="K23" s="73"/>
      <c r="L23" s="73"/>
      <c r="M23" s="73"/>
      <c r="N23" s="74"/>
      <c r="O23" s="74"/>
      <c r="P23" s="74"/>
      <c r="Q23" s="74"/>
      <c r="R23" s="75"/>
      <c r="S23" s="75"/>
      <c r="T23" s="75"/>
      <c r="U23" s="75"/>
      <c r="V23" s="76"/>
      <c r="W23" s="76"/>
      <c r="X23" s="76"/>
      <c r="Y23" s="76"/>
      <c r="Z23" s="77"/>
      <c r="AA23" s="77"/>
      <c r="AB23" s="77"/>
      <c r="AC23" s="77"/>
      <c r="AD23" s="78"/>
      <c r="AE23" s="78"/>
      <c r="AF23" s="78"/>
      <c r="AG23" s="78"/>
      <c r="AH23" s="79"/>
      <c r="AI23" s="79"/>
      <c r="AJ23" s="79"/>
      <c r="AK23" s="79"/>
      <c r="AL23" s="80"/>
      <c r="AM23" s="80"/>
      <c r="AN23" s="80"/>
      <c r="AO23" s="80"/>
      <c r="AP23" s="81"/>
      <c r="AQ23" s="81"/>
      <c r="AR23" s="81"/>
      <c r="AS23" s="81"/>
      <c r="AT23" s="82"/>
      <c r="AU23" s="82"/>
      <c r="AV23" s="82"/>
      <c r="AW23" s="82"/>
      <c r="AX23" s="83"/>
      <c r="AY23" s="83"/>
      <c r="AZ23" s="83"/>
      <c r="BA23" s="83"/>
      <c r="BB23" s="84"/>
      <c r="BC23" s="84"/>
      <c r="BD23" s="84"/>
      <c r="BE23" s="84"/>
      <c r="BF23" s="85"/>
      <c r="BG23" s="85"/>
      <c r="BH23" s="85"/>
      <c r="BI23" s="85"/>
      <c r="BJ23" s="86"/>
      <c r="BK23" s="86"/>
      <c r="BL23" s="86"/>
      <c r="BM23" s="86"/>
      <c r="BN23" s="87"/>
      <c r="BO23" s="87"/>
      <c r="BP23" s="87"/>
      <c r="BQ23" s="87"/>
      <c r="BR23" s="88"/>
      <c r="BS23" s="88"/>
      <c r="BT23" s="88"/>
      <c r="BU23" s="88"/>
      <c r="BV23" s="89"/>
      <c r="BW23" s="89"/>
      <c r="BX23" s="89"/>
      <c r="BY23" s="89"/>
      <c r="BZ23" s="90"/>
      <c r="CA23" s="90"/>
      <c r="CB23" s="90"/>
      <c r="CC23" s="90"/>
      <c r="CD23" s="73"/>
      <c r="CE23" s="73"/>
      <c r="CF23" s="73"/>
      <c r="CG23" s="73"/>
      <c r="CH23" s="74"/>
      <c r="CI23" s="74"/>
      <c r="CJ23" s="74"/>
      <c r="CK23" s="74"/>
      <c r="CL23" s="75"/>
      <c r="CM23" s="75"/>
      <c r="CN23" s="75"/>
      <c r="CO23" s="75"/>
      <c r="CP23" s="76"/>
      <c r="CQ23" s="76"/>
      <c r="CR23" s="76"/>
      <c r="CS23" s="76"/>
      <c r="CT23" s="77"/>
      <c r="CU23" s="77"/>
      <c r="CV23" s="77"/>
      <c r="CW23" s="77"/>
      <c r="CX23" s="78"/>
      <c r="CY23" s="78"/>
      <c r="CZ23" s="78"/>
      <c r="DA23" s="78"/>
      <c r="DB23" s="79"/>
      <c r="DC23" s="79"/>
      <c r="DD23" s="79"/>
      <c r="DE23" s="79"/>
      <c r="DF23" s="80"/>
      <c r="DG23" s="80"/>
      <c r="DH23" s="80"/>
      <c r="DI23" s="80"/>
      <c r="DJ23" s="81"/>
      <c r="DK23" s="81"/>
      <c r="DL23" s="81"/>
      <c r="DM23" s="81"/>
      <c r="DN23" s="82"/>
      <c r="DO23" s="82"/>
      <c r="DP23" s="82"/>
      <c r="DQ23" s="82"/>
      <c r="DR23" s="83"/>
      <c r="DS23" s="83"/>
      <c r="DT23" s="83"/>
      <c r="DU23" s="83"/>
      <c r="DV23" s="84"/>
      <c r="DW23" s="84"/>
      <c r="DX23" s="84"/>
      <c r="DY23" s="84"/>
      <c r="DZ23" s="85"/>
      <c r="EA23" s="85"/>
      <c r="EB23" s="85"/>
      <c r="EC23" s="85"/>
      <c r="ED23" s="86"/>
      <c r="EE23" s="86"/>
      <c r="EF23" s="86"/>
      <c r="EG23" s="86"/>
      <c r="EH23" s="87"/>
      <c r="EI23" s="87"/>
      <c r="EJ23" s="87"/>
      <c r="EK23" s="87"/>
      <c r="EL23" s="88"/>
      <c r="EM23" s="88"/>
      <c r="EN23" s="88"/>
      <c r="EO23" s="88"/>
      <c r="EP23" s="89"/>
      <c r="EQ23" s="89"/>
      <c r="ER23" s="89"/>
      <c r="ES23" s="89"/>
      <c r="ET23" s="90"/>
      <c r="EU23" s="90"/>
      <c r="EV23" s="90"/>
      <c r="EW23" s="90"/>
      <c r="EX23" s="69">
        <f t="shared" si="22"/>
        <v>0</v>
      </c>
      <c r="EY23" s="32">
        <f t="shared" si="28"/>
        <v>0</v>
      </c>
      <c r="EZ23" s="32">
        <f t="shared" si="23"/>
        <v>0</v>
      </c>
      <c r="FA23" s="32">
        <f t="shared" si="24"/>
        <v>0</v>
      </c>
      <c r="FB23" s="32">
        <f t="shared" si="25"/>
        <v>0</v>
      </c>
      <c r="FC23" s="32">
        <f t="shared" si="29"/>
        <v>0</v>
      </c>
      <c r="FD23" s="32">
        <f t="shared" si="44"/>
        <v>0</v>
      </c>
      <c r="FE23" s="32">
        <f t="shared" si="45"/>
        <v>0</v>
      </c>
      <c r="FF23" s="32">
        <f t="shared" si="46"/>
        <v>0</v>
      </c>
      <c r="FG23" s="32">
        <f t="shared" si="47"/>
        <v>0</v>
      </c>
      <c r="FH23" s="32">
        <f t="shared" si="48"/>
        <v>0</v>
      </c>
      <c r="FI23" s="32">
        <f t="shared" si="49"/>
        <v>0</v>
      </c>
      <c r="FJ23" s="32">
        <f t="shared" si="50"/>
        <v>0</v>
      </c>
      <c r="FK23" s="32">
        <f t="shared" si="51"/>
        <v>0</v>
      </c>
      <c r="FL23" s="32">
        <f t="shared" si="52"/>
        <v>0</v>
      </c>
      <c r="FM23" s="32">
        <f t="shared" si="53"/>
        <v>0</v>
      </c>
      <c r="FN23" s="32">
        <f t="shared" si="54"/>
        <v>0</v>
      </c>
      <c r="FO23" s="32">
        <f t="shared" si="55"/>
        <v>0</v>
      </c>
      <c r="FP23" s="32">
        <f t="shared" si="56"/>
        <v>0</v>
      </c>
      <c r="FQ23" s="32">
        <f t="shared" si="57"/>
        <v>0</v>
      </c>
      <c r="FR23" s="32">
        <f t="shared" si="58"/>
        <v>0</v>
      </c>
      <c r="FS23" s="32">
        <f t="shared" si="59"/>
        <v>0</v>
      </c>
      <c r="FT23" s="32">
        <f t="shared" si="60"/>
        <v>0</v>
      </c>
      <c r="FU23" s="32">
        <f t="shared" si="61"/>
        <v>0</v>
      </c>
      <c r="FV23" s="32">
        <f t="shared" si="62"/>
        <v>0</v>
      </c>
      <c r="FW23" s="32">
        <f t="shared" si="63"/>
        <v>0</v>
      </c>
      <c r="FX23" s="32">
        <f t="shared" si="64"/>
        <v>0</v>
      </c>
      <c r="FY23" s="32">
        <f t="shared" si="65"/>
        <v>0</v>
      </c>
      <c r="FZ23" s="32">
        <f t="shared" si="66"/>
        <v>0</v>
      </c>
      <c r="GA23" s="32">
        <f t="shared" si="67"/>
        <v>0</v>
      </c>
      <c r="GB23" s="32">
        <f t="shared" si="68"/>
        <v>0</v>
      </c>
      <c r="GC23" s="32">
        <f t="shared" si="69"/>
        <v>0</v>
      </c>
      <c r="GD23" s="32">
        <f t="shared" si="70"/>
        <v>0</v>
      </c>
      <c r="GE23" s="32">
        <f t="shared" si="71"/>
        <v>0</v>
      </c>
      <c r="GF23" s="32">
        <f t="shared" si="72"/>
        <v>0</v>
      </c>
      <c r="GG23" s="32">
        <f t="shared" si="73"/>
        <v>0</v>
      </c>
      <c r="GH23" s="32">
        <f t="shared" si="74"/>
        <v>0</v>
      </c>
      <c r="GI23" s="32">
        <f t="shared" si="75"/>
        <v>0</v>
      </c>
      <c r="GJ23" s="32">
        <f t="shared" si="76"/>
        <v>0</v>
      </c>
      <c r="GK23" s="32">
        <f t="shared" si="77"/>
        <v>0</v>
      </c>
      <c r="GL23" s="32">
        <f t="shared" si="78"/>
        <v>0</v>
      </c>
      <c r="GM23" s="32">
        <f t="shared" si="36"/>
        <v>0</v>
      </c>
      <c r="GN23" s="32">
        <f t="shared" si="37"/>
        <v>0</v>
      </c>
      <c r="GO23" s="32">
        <f t="shared" si="38"/>
        <v>0</v>
      </c>
      <c r="GP23" s="32">
        <f t="shared" si="39"/>
        <v>0</v>
      </c>
      <c r="GQ23" s="32">
        <f t="shared" si="40"/>
        <v>0</v>
      </c>
      <c r="GR23" s="32">
        <f t="shared" si="41"/>
        <v>0</v>
      </c>
      <c r="GS23" s="32">
        <f t="shared" si="42"/>
        <v>0</v>
      </c>
      <c r="GT23" s="32">
        <f t="shared" si="43"/>
        <v>0</v>
      </c>
      <c r="GU23" s="32">
        <f t="shared" ca="1" si="30"/>
        <v>0</v>
      </c>
      <c r="GV23" s="32">
        <f t="shared" ca="1" si="31"/>
        <v>0</v>
      </c>
      <c r="GW23" s="32">
        <f t="shared" ca="1" si="32"/>
        <v>0</v>
      </c>
      <c r="GX23" s="32">
        <f t="shared" ca="1" si="33"/>
        <v>0</v>
      </c>
      <c r="GY23" s="32">
        <f t="shared" ca="1" si="34"/>
        <v>0</v>
      </c>
      <c r="GZ23" s="32">
        <f t="shared" ca="1" si="35"/>
        <v>0</v>
      </c>
    </row>
    <row r="24" spans="1:208" ht="20.100000000000001" customHeight="1">
      <c r="A24" s="32">
        <f>IF(PROFLE!U18&gt;=1,PROFLE!A18,0)</f>
        <v>0</v>
      </c>
      <c r="B24" s="32">
        <v>16</v>
      </c>
      <c r="C24" s="32">
        <f t="shared" si="27"/>
        <v>0</v>
      </c>
      <c r="D24" s="67">
        <f>PROFLE!A18</f>
        <v>0</v>
      </c>
      <c r="E24" s="68">
        <f>PROFLE!B18</f>
        <v>0</v>
      </c>
      <c r="F24" s="71"/>
      <c r="G24" s="71"/>
      <c r="H24" s="71"/>
      <c r="I24" s="71"/>
      <c r="J24" s="73"/>
      <c r="K24" s="73"/>
      <c r="L24" s="73"/>
      <c r="M24" s="73"/>
      <c r="N24" s="74"/>
      <c r="O24" s="74"/>
      <c r="P24" s="74"/>
      <c r="Q24" s="74"/>
      <c r="R24" s="75"/>
      <c r="S24" s="75"/>
      <c r="T24" s="75"/>
      <c r="U24" s="75"/>
      <c r="V24" s="76"/>
      <c r="W24" s="76"/>
      <c r="X24" s="76"/>
      <c r="Y24" s="76"/>
      <c r="Z24" s="77"/>
      <c r="AA24" s="77"/>
      <c r="AB24" s="77"/>
      <c r="AC24" s="77"/>
      <c r="AD24" s="78"/>
      <c r="AE24" s="78"/>
      <c r="AF24" s="78"/>
      <c r="AG24" s="78"/>
      <c r="AH24" s="79"/>
      <c r="AI24" s="79"/>
      <c r="AJ24" s="79"/>
      <c r="AK24" s="79"/>
      <c r="AL24" s="80"/>
      <c r="AM24" s="80"/>
      <c r="AN24" s="80"/>
      <c r="AO24" s="80"/>
      <c r="AP24" s="81"/>
      <c r="AQ24" s="81"/>
      <c r="AR24" s="81"/>
      <c r="AS24" s="81"/>
      <c r="AT24" s="82"/>
      <c r="AU24" s="82"/>
      <c r="AV24" s="82"/>
      <c r="AW24" s="82"/>
      <c r="AX24" s="83"/>
      <c r="AY24" s="83"/>
      <c r="AZ24" s="83"/>
      <c r="BA24" s="83"/>
      <c r="BB24" s="84"/>
      <c r="BC24" s="84"/>
      <c r="BD24" s="84"/>
      <c r="BE24" s="84"/>
      <c r="BF24" s="85"/>
      <c r="BG24" s="85"/>
      <c r="BH24" s="85"/>
      <c r="BI24" s="85"/>
      <c r="BJ24" s="86"/>
      <c r="BK24" s="86"/>
      <c r="BL24" s="86"/>
      <c r="BM24" s="86"/>
      <c r="BN24" s="87"/>
      <c r="BO24" s="87"/>
      <c r="BP24" s="87"/>
      <c r="BQ24" s="87"/>
      <c r="BR24" s="88"/>
      <c r="BS24" s="88"/>
      <c r="BT24" s="88"/>
      <c r="BU24" s="88"/>
      <c r="BV24" s="89"/>
      <c r="BW24" s="89"/>
      <c r="BX24" s="89"/>
      <c r="BY24" s="89"/>
      <c r="BZ24" s="90"/>
      <c r="CA24" s="90"/>
      <c r="CB24" s="90"/>
      <c r="CC24" s="90"/>
      <c r="CD24" s="73"/>
      <c r="CE24" s="73"/>
      <c r="CF24" s="73"/>
      <c r="CG24" s="73"/>
      <c r="CH24" s="74"/>
      <c r="CI24" s="74"/>
      <c r="CJ24" s="74"/>
      <c r="CK24" s="74"/>
      <c r="CL24" s="75"/>
      <c r="CM24" s="75"/>
      <c r="CN24" s="75"/>
      <c r="CO24" s="75"/>
      <c r="CP24" s="76"/>
      <c r="CQ24" s="76"/>
      <c r="CR24" s="76"/>
      <c r="CS24" s="76"/>
      <c r="CT24" s="77"/>
      <c r="CU24" s="77"/>
      <c r="CV24" s="77"/>
      <c r="CW24" s="77"/>
      <c r="CX24" s="78"/>
      <c r="CY24" s="78"/>
      <c r="CZ24" s="78"/>
      <c r="DA24" s="78"/>
      <c r="DB24" s="79"/>
      <c r="DC24" s="79"/>
      <c r="DD24" s="79"/>
      <c r="DE24" s="79"/>
      <c r="DF24" s="80"/>
      <c r="DG24" s="80"/>
      <c r="DH24" s="80"/>
      <c r="DI24" s="80"/>
      <c r="DJ24" s="81"/>
      <c r="DK24" s="81"/>
      <c r="DL24" s="81"/>
      <c r="DM24" s="81"/>
      <c r="DN24" s="82"/>
      <c r="DO24" s="82"/>
      <c r="DP24" s="82"/>
      <c r="DQ24" s="82"/>
      <c r="DR24" s="83"/>
      <c r="DS24" s="83"/>
      <c r="DT24" s="83"/>
      <c r="DU24" s="83"/>
      <c r="DV24" s="84"/>
      <c r="DW24" s="84"/>
      <c r="DX24" s="84"/>
      <c r="DY24" s="84"/>
      <c r="DZ24" s="85"/>
      <c r="EA24" s="85"/>
      <c r="EB24" s="85"/>
      <c r="EC24" s="85"/>
      <c r="ED24" s="86"/>
      <c r="EE24" s="86"/>
      <c r="EF24" s="86"/>
      <c r="EG24" s="86"/>
      <c r="EH24" s="87"/>
      <c r="EI24" s="87"/>
      <c r="EJ24" s="87"/>
      <c r="EK24" s="87"/>
      <c r="EL24" s="88"/>
      <c r="EM24" s="88"/>
      <c r="EN24" s="88"/>
      <c r="EO24" s="88"/>
      <c r="EP24" s="89"/>
      <c r="EQ24" s="89"/>
      <c r="ER24" s="89"/>
      <c r="ES24" s="89"/>
      <c r="ET24" s="90"/>
      <c r="EU24" s="90"/>
      <c r="EV24" s="90"/>
      <c r="EW24" s="90"/>
      <c r="EX24" s="69">
        <f t="shared" si="22"/>
        <v>0</v>
      </c>
      <c r="EY24" s="32">
        <f t="shared" si="28"/>
        <v>0</v>
      </c>
      <c r="EZ24" s="32">
        <f t="shared" si="23"/>
        <v>0</v>
      </c>
      <c r="FA24" s="32">
        <f t="shared" si="24"/>
        <v>0</v>
      </c>
      <c r="FB24" s="32">
        <f t="shared" si="25"/>
        <v>0</v>
      </c>
      <c r="FC24" s="32">
        <f t="shared" si="29"/>
        <v>0</v>
      </c>
      <c r="FD24" s="32">
        <f t="shared" si="44"/>
        <v>0</v>
      </c>
      <c r="FE24" s="32">
        <f t="shared" si="45"/>
        <v>0</v>
      </c>
      <c r="FF24" s="32">
        <f t="shared" si="46"/>
        <v>0</v>
      </c>
      <c r="FG24" s="32">
        <f t="shared" si="47"/>
        <v>0</v>
      </c>
      <c r="FH24" s="32">
        <f t="shared" si="48"/>
        <v>0</v>
      </c>
      <c r="FI24" s="32">
        <f t="shared" si="49"/>
        <v>0</v>
      </c>
      <c r="FJ24" s="32">
        <f t="shared" si="50"/>
        <v>0</v>
      </c>
      <c r="FK24" s="32">
        <f t="shared" si="51"/>
        <v>0</v>
      </c>
      <c r="FL24" s="32">
        <f t="shared" si="52"/>
        <v>0</v>
      </c>
      <c r="FM24" s="32">
        <f t="shared" si="53"/>
        <v>0</v>
      </c>
      <c r="FN24" s="32">
        <f t="shared" si="54"/>
        <v>0</v>
      </c>
      <c r="FO24" s="32">
        <f t="shared" si="55"/>
        <v>0</v>
      </c>
      <c r="FP24" s="32">
        <f t="shared" si="56"/>
        <v>0</v>
      </c>
      <c r="FQ24" s="32">
        <f t="shared" si="57"/>
        <v>0</v>
      </c>
      <c r="FR24" s="32">
        <f t="shared" si="58"/>
        <v>0</v>
      </c>
      <c r="FS24" s="32">
        <f t="shared" si="59"/>
        <v>0</v>
      </c>
      <c r="FT24" s="32">
        <f t="shared" si="60"/>
        <v>0</v>
      </c>
      <c r="FU24" s="32">
        <f t="shared" si="61"/>
        <v>0</v>
      </c>
      <c r="FV24" s="32">
        <f t="shared" si="62"/>
        <v>0</v>
      </c>
      <c r="FW24" s="32">
        <f t="shared" si="63"/>
        <v>0</v>
      </c>
      <c r="FX24" s="32">
        <f t="shared" si="64"/>
        <v>0</v>
      </c>
      <c r="FY24" s="32">
        <f t="shared" si="65"/>
        <v>0</v>
      </c>
      <c r="FZ24" s="32">
        <f t="shared" si="66"/>
        <v>0</v>
      </c>
      <c r="GA24" s="32">
        <f t="shared" si="67"/>
        <v>0</v>
      </c>
      <c r="GB24" s="32">
        <f t="shared" si="68"/>
        <v>0</v>
      </c>
      <c r="GC24" s="32">
        <f t="shared" si="69"/>
        <v>0</v>
      </c>
      <c r="GD24" s="32">
        <f t="shared" si="70"/>
        <v>0</v>
      </c>
      <c r="GE24" s="32">
        <f t="shared" si="71"/>
        <v>0</v>
      </c>
      <c r="GF24" s="32">
        <f t="shared" si="72"/>
        <v>0</v>
      </c>
      <c r="GG24" s="32">
        <f t="shared" si="73"/>
        <v>0</v>
      </c>
      <c r="GH24" s="32">
        <f t="shared" si="74"/>
        <v>0</v>
      </c>
      <c r="GI24" s="32">
        <f t="shared" si="75"/>
        <v>0</v>
      </c>
      <c r="GJ24" s="32">
        <f t="shared" si="76"/>
        <v>0</v>
      </c>
      <c r="GK24" s="32">
        <f t="shared" si="77"/>
        <v>0</v>
      </c>
      <c r="GL24" s="32">
        <f t="shared" si="78"/>
        <v>0</v>
      </c>
      <c r="GM24" s="32">
        <f t="shared" si="36"/>
        <v>0</v>
      </c>
      <c r="GN24" s="32">
        <f t="shared" si="37"/>
        <v>0</v>
      </c>
      <c r="GO24" s="32">
        <f t="shared" si="38"/>
        <v>0</v>
      </c>
      <c r="GP24" s="32">
        <f t="shared" si="39"/>
        <v>0</v>
      </c>
      <c r="GQ24" s="32">
        <f t="shared" si="40"/>
        <v>0</v>
      </c>
      <c r="GR24" s="32">
        <f t="shared" si="41"/>
        <v>0</v>
      </c>
      <c r="GS24" s="32">
        <f t="shared" si="42"/>
        <v>0</v>
      </c>
      <c r="GT24" s="32">
        <f t="shared" si="43"/>
        <v>0</v>
      </c>
      <c r="GU24" s="32">
        <f t="shared" ca="1" si="30"/>
        <v>0</v>
      </c>
      <c r="GV24" s="32">
        <f t="shared" ca="1" si="31"/>
        <v>0</v>
      </c>
      <c r="GW24" s="32">
        <f t="shared" ca="1" si="32"/>
        <v>0</v>
      </c>
      <c r="GX24" s="32">
        <f t="shared" ca="1" si="33"/>
        <v>0</v>
      </c>
      <c r="GY24" s="32">
        <f t="shared" ca="1" si="34"/>
        <v>0</v>
      </c>
      <c r="GZ24" s="32">
        <f t="shared" ca="1" si="35"/>
        <v>0</v>
      </c>
    </row>
    <row r="25" spans="1:208" ht="20.100000000000001" customHeight="1">
      <c r="A25" s="32">
        <f>IF(PROFLE!U19&gt;=1,PROFLE!A19,0)</f>
        <v>0</v>
      </c>
      <c r="B25" s="32">
        <v>17</v>
      </c>
      <c r="C25" s="32">
        <f t="shared" si="27"/>
        <v>0</v>
      </c>
      <c r="D25" s="67">
        <f>PROFLE!A19</f>
        <v>0</v>
      </c>
      <c r="E25" s="68">
        <f>PROFLE!B19</f>
        <v>0</v>
      </c>
      <c r="F25" s="71"/>
      <c r="G25" s="71"/>
      <c r="H25" s="71"/>
      <c r="I25" s="71"/>
      <c r="J25" s="73"/>
      <c r="K25" s="73"/>
      <c r="L25" s="73"/>
      <c r="M25" s="73"/>
      <c r="N25" s="74"/>
      <c r="O25" s="74"/>
      <c r="P25" s="74"/>
      <c r="Q25" s="74"/>
      <c r="R25" s="75"/>
      <c r="S25" s="75"/>
      <c r="T25" s="75"/>
      <c r="U25" s="75"/>
      <c r="V25" s="76"/>
      <c r="W25" s="76"/>
      <c r="X25" s="76"/>
      <c r="Y25" s="76"/>
      <c r="Z25" s="77"/>
      <c r="AA25" s="77"/>
      <c r="AB25" s="77"/>
      <c r="AC25" s="77"/>
      <c r="AD25" s="78"/>
      <c r="AE25" s="78"/>
      <c r="AF25" s="78"/>
      <c r="AG25" s="78"/>
      <c r="AH25" s="79"/>
      <c r="AI25" s="79"/>
      <c r="AJ25" s="79"/>
      <c r="AK25" s="79"/>
      <c r="AL25" s="80"/>
      <c r="AM25" s="80"/>
      <c r="AN25" s="80"/>
      <c r="AO25" s="80"/>
      <c r="AP25" s="81"/>
      <c r="AQ25" s="81"/>
      <c r="AR25" s="81"/>
      <c r="AS25" s="81"/>
      <c r="AT25" s="82"/>
      <c r="AU25" s="82"/>
      <c r="AV25" s="82"/>
      <c r="AW25" s="82"/>
      <c r="AX25" s="83"/>
      <c r="AY25" s="83"/>
      <c r="AZ25" s="83"/>
      <c r="BA25" s="83"/>
      <c r="BB25" s="84"/>
      <c r="BC25" s="84"/>
      <c r="BD25" s="84"/>
      <c r="BE25" s="84"/>
      <c r="BF25" s="85"/>
      <c r="BG25" s="85"/>
      <c r="BH25" s="85"/>
      <c r="BI25" s="85"/>
      <c r="BJ25" s="86"/>
      <c r="BK25" s="86"/>
      <c r="BL25" s="86"/>
      <c r="BM25" s="86"/>
      <c r="BN25" s="87"/>
      <c r="BO25" s="87"/>
      <c r="BP25" s="87"/>
      <c r="BQ25" s="87"/>
      <c r="BR25" s="88"/>
      <c r="BS25" s="88"/>
      <c r="BT25" s="88"/>
      <c r="BU25" s="88"/>
      <c r="BV25" s="89"/>
      <c r="BW25" s="89"/>
      <c r="BX25" s="89"/>
      <c r="BY25" s="89"/>
      <c r="BZ25" s="90"/>
      <c r="CA25" s="90"/>
      <c r="CB25" s="90"/>
      <c r="CC25" s="90"/>
      <c r="CD25" s="73"/>
      <c r="CE25" s="73"/>
      <c r="CF25" s="73"/>
      <c r="CG25" s="73"/>
      <c r="CH25" s="74"/>
      <c r="CI25" s="74"/>
      <c r="CJ25" s="74"/>
      <c r="CK25" s="74"/>
      <c r="CL25" s="75"/>
      <c r="CM25" s="75"/>
      <c r="CN25" s="75"/>
      <c r="CO25" s="75"/>
      <c r="CP25" s="76"/>
      <c r="CQ25" s="76"/>
      <c r="CR25" s="76"/>
      <c r="CS25" s="76"/>
      <c r="CT25" s="77"/>
      <c r="CU25" s="77"/>
      <c r="CV25" s="77"/>
      <c r="CW25" s="77"/>
      <c r="CX25" s="78"/>
      <c r="CY25" s="78"/>
      <c r="CZ25" s="78"/>
      <c r="DA25" s="78"/>
      <c r="DB25" s="79"/>
      <c r="DC25" s="79"/>
      <c r="DD25" s="79"/>
      <c r="DE25" s="79"/>
      <c r="DF25" s="80"/>
      <c r="DG25" s="80"/>
      <c r="DH25" s="80"/>
      <c r="DI25" s="80"/>
      <c r="DJ25" s="81"/>
      <c r="DK25" s="81"/>
      <c r="DL25" s="81"/>
      <c r="DM25" s="81"/>
      <c r="DN25" s="82"/>
      <c r="DO25" s="82"/>
      <c r="DP25" s="82"/>
      <c r="DQ25" s="82"/>
      <c r="DR25" s="83"/>
      <c r="DS25" s="83"/>
      <c r="DT25" s="83"/>
      <c r="DU25" s="83"/>
      <c r="DV25" s="84"/>
      <c r="DW25" s="84"/>
      <c r="DX25" s="84"/>
      <c r="DY25" s="84"/>
      <c r="DZ25" s="85"/>
      <c r="EA25" s="85"/>
      <c r="EB25" s="85"/>
      <c r="EC25" s="85"/>
      <c r="ED25" s="86"/>
      <c r="EE25" s="86"/>
      <c r="EF25" s="86"/>
      <c r="EG25" s="86"/>
      <c r="EH25" s="87"/>
      <c r="EI25" s="87"/>
      <c r="EJ25" s="87"/>
      <c r="EK25" s="87"/>
      <c r="EL25" s="88"/>
      <c r="EM25" s="88"/>
      <c r="EN25" s="88"/>
      <c r="EO25" s="88"/>
      <c r="EP25" s="89"/>
      <c r="EQ25" s="89"/>
      <c r="ER25" s="89"/>
      <c r="ES25" s="89"/>
      <c r="ET25" s="90"/>
      <c r="EU25" s="90"/>
      <c r="EV25" s="90"/>
      <c r="EW25" s="90"/>
      <c r="EX25" s="69">
        <f t="shared" si="22"/>
        <v>0</v>
      </c>
      <c r="EY25" s="32">
        <f t="shared" si="28"/>
        <v>0</v>
      </c>
      <c r="EZ25" s="32">
        <f t="shared" si="23"/>
        <v>0</v>
      </c>
      <c r="FA25" s="32">
        <f t="shared" si="24"/>
        <v>0</v>
      </c>
      <c r="FB25" s="32">
        <f t="shared" si="25"/>
        <v>0</v>
      </c>
      <c r="FC25" s="32">
        <f t="shared" si="29"/>
        <v>0</v>
      </c>
      <c r="FD25" s="32">
        <f t="shared" si="44"/>
        <v>0</v>
      </c>
      <c r="FE25" s="32">
        <f t="shared" si="45"/>
        <v>0</v>
      </c>
      <c r="FF25" s="32">
        <f t="shared" si="46"/>
        <v>0</v>
      </c>
      <c r="FG25" s="32">
        <f t="shared" si="47"/>
        <v>0</v>
      </c>
      <c r="FH25" s="32">
        <f t="shared" si="48"/>
        <v>0</v>
      </c>
      <c r="FI25" s="32">
        <f t="shared" si="49"/>
        <v>0</v>
      </c>
      <c r="FJ25" s="32">
        <f t="shared" si="50"/>
        <v>0</v>
      </c>
      <c r="FK25" s="32">
        <f t="shared" si="51"/>
        <v>0</v>
      </c>
      <c r="FL25" s="32">
        <f t="shared" si="52"/>
        <v>0</v>
      </c>
      <c r="FM25" s="32">
        <f t="shared" si="53"/>
        <v>0</v>
      </c>
      <c r="FN25" s="32">
        <f t="shared" si="54"/>
        <v>0</v>
      </c>
      <c r="FO25" s="32">
        <f t="shared" si="55"/>
        <v>0</v>
      </c>
      <c r="FP25" s="32">
        <f t="shared" si="56"/>
        <v>0</v>
      </c>
      <c r="FQ25" s="32">
        <f t="shared" si="57"/>
        <v>0</v>
      </c>
      <c r="FR25" s="32">
        <f t="shared" si="58"/>
        <v>0</v>
      </c>
      <c r="FS25" s="32">
        <f t="shared" si="59"/>
        <v>0</v>
      </c>
      <c r="FT25" s="32">
        <f t="shared" si="60"/>
        <v>0</v>
      </c>
      <c r="FU25" s="32">
        <f t="shared" si="61"/>
        <v>0</v>
      </c>
      <c r="FV25" s="32">
        <f t="shared" si="62"/>
        <v>0</v>
      </c>
      <c r="FW25" s="32">
        <f t="shared" si="63"/>
        <v>0</v>
      </c>
      <c r="FX25" s="32">
        <f t="shared" si="64"/>
        <v>0</v>
      </c>
      <c r="FY25" s="32">
        <f t="shared" si="65"/>
        <v>0</v>
      </c>
      <c r="FZ25" s="32">
        <f t="shared" si="66"/>
        <v>0</v>
      </c>
      <c r="GA25" s="32">
        <f t="shared" si="67"/>
        <v>0</v>
      </c>
      <c r="GB25" s="32">
        <f t="shared" si="68"/>
        <v>0</v>
      </c>
      <c r="GC25" s="32">
        <f t="shared" si="69"/>
        <v>0</v>
      </c>
      <c r="GD25" s="32">
        <f t="shared" si="70"/>
        <v>0</v>
      </c>
      <c r="GE25" s="32">
        <f t="shared" si="71"/>
        <v>0</v>
      </c>
      <c r="GF25" s="32">
        <f t="shared" si="72"/>
        <v>0</v>
      </c>
      <c r="GG25" s="32">
        <f t="shared" si="73"/>
        <v>0</v>
      </c>
      <c r="GH25" s="32">
        <f t="shared" si="74"/>
        <v>0</v>
      </c>
      <c r="GI25" s="32">
        <f t="shared" si="75"/>
        <v>0</v>
      </c>
      <c r="GJ25" s="32">
        <f t="shared" si="76"/>
        <v>0</v>
      </c>
      <c r="GK25" s="32">
        <f t="shared" si="77"/>
        <v>0</v>
      </c>
      <c r="GL25" s="32">
        <f t="shared" si="78"/>
        <v>0</v>
      </c>
      <c r="GM25" s="32">
        <f t="shared" si="36"/>
        <v>0</v>
      </c>
      <c r="GN25" s="32">
        <f t="shared" si="37"/>
        <v>0</v>
      </c>
      <c r="GO25" s="32">
        <f t="shared" si="38"/>
        <v>0</v>
      </c>
      <c r="GP25" s="32">
        <f t="shared" si="39"/>
        <v>0</v>
      </c>
      <c r="GQ25" s="32">
        <f t="shared" si="40"/>
        <v>0</v>
      </c>
      <c r="GR25" s="32">
        <f t="shared" si="41"/>
        <v>0</v>
      </c>
      <c r="GS25" s="32">
        <f t="shared" si="42"/>
        <v>0</v>
      </c>
      <c r="GT25" s="32">
        <f t="shared" si="43"/>
        <v>0</v>
      </c>
      <c r="GU25" s="32">
        <f t="shared" ca="1" si="30"/>
        <v>0</v>
      </c>
      <c r="GV25" s="32">
        <f t="shared" ca="1" si="31"/>
        <v>0</v>
      </c>
      <c r="GW25" s="32">
        <f t="shared" ca="1" si="32"/>
        <v>0</v>
      </c>
      <c r="GX25" s="32">
        <f t="shared" ca="1" si="33"/>
        <v>0</v>
      </c>
      <c r="GY25" s="32">
        <f t="shared" ca="1" si="34"/>
        <v>0</v>
      </c>
      <c r="GZ25" s="32">
        <f t="shared" ca="1" si="35"/>
        <v>0</v>
      </c>
    </row>
    <row r="26" spans="1:208" ht="20.100000000000001" customHeight="1">
      <c r="A26" s="32">
        <f>IF(PROFLE!U20&gt;=1,PROFLE!A20,0)</f>
        <v>0</v>
      </c>
      <c r="B26" s="32">
        <v>18</v>
      </c>
      <c r="C26" s="32">
        <f t="shared" si="27"/>
        <v>0</v>
      </c>
      <c r="D26" s="67">
        <f>PROFLE!A20</f>
        <v>0</v>
      </c>
      <c r="E26" s="68">
        <f>PROFLE!B20</f>
        <v>0</v>
      </c>
      <c r="F26" s="71"/>
      <c r="G26" s="71"/>
      <c r="H26" s="71"/>
      <c r="I26" s="71"/>
      <c r="J26" s="73"/>
      <c r="K26" s="73"/>
      <c r="L26" s="73"/>
      <c r="M26" s="73"/>
      <c r="N26" s="74"/>
      <c r="O26" s="74"/>
      <c r="P26" s="74"/>
      <c r="Q26" s="74"/>
      <c r="R26" s="75"/>
      <c r="S26" s="75"/>
      <c r="T26" s="75"/>
      <c r="U26" s="75"/>
      <c r="V26" s="76"/>
      <c r="W26" s="76"/>
      <c r="X26" s="76"/>
      <c r="Y26" s="76"/>
      <c r="Z26" s="77"/>
      <c r="AA26" s="77"/>
      <c r="AB26" s="77"/>
      <c r="AC26" s="77"/>
      <c r="AD26" s="78"/>
      <c r="AE26" s="78"/>
      <c r="AF26" s="78"/>
      <c r="AG26" s="78"/>
      <c r="AH26" s="79"/>
      <c r="AI26" s="79"/>
      <c r="AJ26" s="79"/>
      <c r="AK26" s="79"/>
      <c r="AL26" s="80"/>
      <c r="AM26" s="80"/>
      <c r="AN26" s="80"/>
      <c r="AO26" s="80"/>
      <c r="AP26" s="81"/>
      <c r="AQ26" s="81"/>
      <c r="AR26" s="81"/>
      <c r="AS26" s="81"/>
      <c r="AT26" s="82"/>
      <c r="AU26" s="82"/>
      <c r="AV26" s="82"/>
      <c r="AW26" s="82"/>
      <c r="AX26" s="83"/>
      <c r="AY26" s="83"/>
      <c r="AZ26" s="83"/>
      <c r="BA26" s="83"/>
      <c r="BB26" s="84"/>
      <c r="BC26" s="84"/>
      <c r="BD26" s="84"/>
      <c r="BE26" s="84"/>
      <c r="BF26" s="85"/>
      <c r="BG26" s="85"/>
      <c r="BH26" s="85"/>
      <c r="BI26" s="85"/>
      <c r="BJ26" s="86"/>
      <c r="BK26" s="86"/>
      <c r="BL26" s="86"/>
      <c r="BM26" s="86"/>
      <c r="BN26" s="87"/>
      <c r="BO26" s="87"/>
      <c r="BP26" s="87"/>
      <c r="BQ26" s="87"/>
      <c r="BR26" s="88"/>
      <c r="BS26" s="88"/>
      <c r="BT26" s="88"/>
      <c r="BU26" s="88"/>
      <c r="BV26" s="89"/>
      <c r="BW26" s="89"/>
      <c r="BX26" s="89"/>
      <c r="BY26" s="89"/>
      <c r="BZ26" s="90"/>
      <c r="CA26" s="90"/>
      <c r="CB26" s="90"/>
      <c r="CC26" s="90"/>
      <c r="CD26" s="73"/>
      <c r="CE26" s="73"/>
      <c r="CF26" s="73"/>
      <c r="CG26" s="73"/>
      <c r="CH26" s="74"/>
      <c r="CI26" s="74"/>
      <c r="CJ26" s="74"/>
      <c r="CK26" s="74"/>
      <c r="CL26" s="75"/>
      <c r="CM26" s="75"/>
      <c r="CN26" s="75"/>
      <c r="CO26" s="75"/>
      <c r="CP26" s="76"/>
      <c r="CQ26" s="76"/>
      <c r="CR26" s="76"/>
      <c r="CS26" s="76"/>
      <c r="CT26" s="77"/>
      <c r="CU26" s="77"/>
      <c r="CV26" s="77"/>
      <c r="CW26" s="77"/>
      <c r="CX26" s="78"/>
      <c r="CY26" s="78"/>
      <c r="CZ26" s="78"/>
      <c r="DA26" s="78"/>
      <c r="DB26" s="79"/>
      <c r="DC26" s="79"/>
      <c r="DD26" s="79"/>
      <c r="DE26" s="79"/>
      <c r="DF26" s="80"/>
      <c r="DG26" s="80"/>
      <c r="DH26" s="80"/>
      <c r="DI26" s="80"/>
      <c r="DJ26" s="81"/>
      <c r="DK26" s="81"/>
      <c r="DL26" s="81"/>
      <c r="DM26" s="81"/>
      <c r="DN26" s="82"/>
      <c r="DO26" s="82"/>
      <c r="DP26" s="82"/>
      <c r="DQ26" s="82"/>
      <c r="DR26" s="83"/>
      <c r="DS26" s="83"/>
      <c r="DT26" s="83"/>
      <c r="DU26" s="83"/>
      <c r="DV26" s="84"/>
      <c r="DW26" s="84"/>
      <c r="DX26" s="84"/>
      <c r="DY26" s="84"/>
      <c r="DZ26" s="85"/>
      <c r="EA26" s="85"/>
      <c r="EB26" s="85"/>
      <c r="EC26" s="85"/>
      <c r="ED26" s="86"/>
      <c r="EE26" s="86"/>
      <c r="EF26" s="86"/>
      <c r="EG26" s="86"/>
      <c r="EH26" s="87"/>
      <c r="EI26" s="87"/>
      <c r="EJ26" s="87"/>
      <c r="EK26" s="87"/>
      <c r="EL26" s="88"/>
      <c r="EM26" s="88"/>
      <c r="EN26" s="88"/>
      <c r="EO26" s="88"/>
      <c r="EP26" s="89"/>
      <c r="EQ26" s="89"/>
      <c r="ER26" s="89"/>
      <c r="ES26" s="89"/>
      <c r="ET26" s="90"/>
      <c r="EU26" s="90"/>
      <c r="EV26" s="90"/>
      <c r="EW26" s="90"/>
      <c r="EX26" s="69">
        <f t="shared" si="22"/>
        <v>0</v>
      </c>
      <c r="EY26" s="32">
        <f t="shared" si="28"/>
        <v>0</v>
      </c>
      <c r="EZ26" s="32">
        <f t="shared" si="23"/>
        <v>0</v>
      </c>
      <c r="FA26" s="32">
        <f t="shared" si="24"/>
        <v>0</v>
      </c>
      <c r="FB26" s="32">
        <f t="shared" si="25"/>
        <v>0</v>
      </c>
      <c r="FC26" s="32">
        <f t="shared" si="29"/>
        <v>0</v>
      </c>
      <c r="FD26" s="32">
        <f t="shared" si="44"/>
        <v>0</v>
      </c>
      <c r="FE26" s="32">
        <f t="shared" si="45"/>
        <v>0</v>
      </c>
      <c r="FF26" s="32">
        <f t="shared" si="46"/>
        <v>0</v>
      </c>
      <c r="FG26" s="32">
        <f t="shared" si="47"/>
        <v>0</v>
      </c>
      <c r="FH26" s="32">
        <f t="shared" si="48"/>
        <v>0</v>
      </c>
      <c r="FI26" s="32">
        <f t="shared" si="49"/>
        <v>0</v>
      </c>
      <c r="FJ26" s="32">
        <f t="shared" si="50"/>
        <v>0</v>
      </c>
      <c r="FK26" s="32">
        <f t="shared" si="51"/>
        <v>0</v>
      </c>
      <c r="FL26" s="32">
        <f t="shared" si="52"/>
        <v>0</v>
      </c>
      <c r="FM26" s="32">
        <f t="shared" si="53"/>
        <v>0</v>
      </c>
      <c r="FN26" s="32">
        <f t="shared" si="54"/>
        <v>0</v>
      </c>
      <c r="FO26" s="32">
        <f t="shared" si="55"/>
        <v>0</v>
      </c>
      <c r="FP26" s="32">
        <f t="shared" si="56"/>
        <v>0</v>
      </c>
      <c r="FQ26" s="32">
        <f t="shared" si="57"/>
        <v>0</v>
      </c>
      <c r="FR26" s="32">
        <f t="shared" si="58"/>
        <v>0</v>
      </c>
      <c r="FS26" s="32">
        <f t="shared" si="59"/>
        <v>0</v>
      </c>
      <c r="FT26" s="32">
        <f t="shared" si="60"/>
        <v>0</v>
      </c>
      <c r="FU26" s="32">
        <f t="shared" si="61"/>
        <v>0</v>
      </c>
      <c r="FV26" s="32">
        <f t="shared" si="62"/>
        <v>0</v>
      </c>
      <c r="FW26" s="32">
        <f t="shared" si="63"/>
        <v>0</v>
      </c>
      <c r="FX26" s="32">
        <f t="shared" si="64"/>
        <v>0</v>
      </c>
      <c r="FY26" s="32">
        <f t="shared" si="65"/>
        <v>0</v>
      </c>
      <c r="FZ26" s="32">
        <f t="shared" si="66"/>
        <v>0</v>
      </c>
      <c r="GA26" s="32">
        <f t="shared" si="67"/>
        <v>0</v>
      </c>
      <c r="GB26" s="32">
        <f t="shared" si="68"/>
        <v>0</v>
      </c>
      <c r="GC26" s="32">
        <f t="shared" si="69"/>
        <v>0</v>
      </c>
      <c r="GD26" s="32">
        <f t="shared" si="70"/>
        <v>0</v>
      </c>
      <c r="GE26" s="32">
        <f t="shared" si="71"/>
        <v>0</v>
      </c>
      <c r="GF26" s="32">
        <f t="shared" si="72"/>
        <v>0</v>
      </c>
      <c r="GG26" s="32">
        <f t="shared" si="73"/>
        <v>0</v>
      </c>
      <c r="GH26" s="32">
        <f t="shared" si="74"/>
        <v>0</v>
      </c>
      <c r="GI26" s="32">
        <f t="shared" si="75"/>
        <v>0</v>
      </c>
      <c r="GJ26" s="32">
        <f t="shared" si="76"/>
        <v>0</v>
      </c>
      <c r="GK26" s="32">
        <f t="shared" si="77"/>
        <v>0</v>
      </c>
      <c r="GL26" s="32">
        <f t="shared" si="78"/>
        <v>0</v>
      </c>
      <c r="GM26" s="32">
        <f t="shared" si="36"/>
        <v>0</v>
      </c>
      <c r="GN26" s="32">
        <f t="shared" si="37"/>
        <v>0</v>
      </c>
      <c r="GO26" s="32">
        <f t="shared" si="38"/>
        <v>0</v>
      </c>
      <c r="GP26" s="32">
        <f t="shared" si="39"/>
        <v>0</v>
      </c>
      <c r="GQ26" s="32">
        <f t="shared" si="40"/>
        <v>0</v>
      </c>
      <c r="GR26" s="32">
        <f t="shared" si="41"/>
        <v>0</v>
      </c>
      <c r="GS26" s="32">
        <f t="shared" si="42"/>
        <v>0</v>
      </c>
      <c r="GT26" s="32">
        <f t="shared" si="43"/>
        <v>0</v>
      </c>
      <c r="GU26" s="32">
        <f t="shared" ca="1" si="30"/>
        <v>0</v>
      </c>
      <c r="GV26" s="32">
        <f t="shared" ca="1" si="31"/>
        <v>0</v>
      </c>
      <c r="GW26" s="32">
        <f t="shared" ca="1" si="32"/>
        <v>0</v>
      </c>
      <c r="GX26" s="32">
        <f t="shared" ca="1" si="33"/>
        <v>0</v>
      </c>
      <c r="GY26" s="32">
        <f t="shared" ca="1" si="34"/>
        <v>0</v>
      </c>
      <c r="GZ26" s="32">
        <f t="shared" ca="1" si="35"/>
        <v>0</v>
      </c>
    </row>
    <row r="27" spans="1:208" ht="20.100000000000001" customHeight="1">
      <c r="A27" s="32">
        <f>IF(PROFLE!U21&gt;=1,PROFLE!A21,0)</f>
        <v>0</v>
      </c>
      <c r="B27" s="32">
        <v>19</v>
      </c>
      <c r="C27" s="32">
        <f t="shared" si="27"/>
        <v>0</v>
      </c>
      <c r="D27" s="67">
        <f>PROFLE!A21</f>
        <v>0</v>
      </c>
      <c r="E27" s="68">
        <f>PROFLE!B21</f>
        <v>0</v>
      </c>
      <c r="F27" s="71"/>
      <c r="G27" s="71"/>
      <c r="H27" s="71"/>
      <c r="I27" s="71"/>
      <c r="J27" s="73"/>
      <c r="K27" s="73"/>
      <c r="L27" s="73"/>
      <c r="M27" s="73"/>
      <c r="N27" s="74"/>
      <c r="O27" s="74"/>
      <c r="P27" s="74"/>
      <c r="Q27" s="74"/>
      <c r="R27" s="75"/>
      <c r="S27" s="75"/>
      <c r="T27" s="75"/>
      <c r="U27" s="75"/>
      <c r="V27" s="76"/>
      <c r="W27" s="76"/>
      <c r="X27" s="76"/>
      <c r="Y27" s="76"/>
      <c r="Z27" s="77"/>
      <c r="AA27" s="77"/>
      <c r="AB27" s="77"/>
      <c r="AC27" s="77"/>
      <c r="AD27" s="78"/>
      <c r="AE27" s="78"/>
      <c r="AF27" s="78"/>
      <c r="AG27" s="78"/>
      <c r="AH27" s="79"/>
      <c r="AI27" s="79"/>
      <c r="AJ27" s="79"/>
      <c r="AK27" s="79"/>
      <c r="AL27" s="80"/>
      <c r="AM27" s="80"/>
      <c r="AN27" s="80"/>
      <c r="AO27" s="80"/>
      <c r="AP27" s="81"/>
      <c r="AQ27" s="81"/>
      <c r="AR27" s="81"/>
      <c r="AS27" s="81"/>
      <c r="AT27" s="82"/>
      <c r="AU27" s="82"/>
      <c r="AV27" s="82"/>
      <c r="AW27" s="82"/>
      <c r="AX27" s="83"/>
      <c r="AY27" s="83"/>
      <c r="AZ27" s="83"/>
      <c r="BA27" s="83"/>
      <c r="BB27" s="84"/>
      <c r="BC27" s="84"/>
      <c r="BD27" s="84"/>
      <c r="BE27" s="84"/>
      <c r="BF27" s="85"/>
      <c r="BG27" s="85"/>
      <c r="BH27" s="85"/>
      <c r="BI27" s="85"/>
      <c r="BJ27" s="86"/>
      <c r="BK27" s="86"/>
      <c r="BL27" s="86"/>
      <c r="BM27" s="86"/>
      <c r="BN27" s="87"/>
      <c r="BO27" s="87"/>
      <c r="BP27" s="87"/>
      <c r="BQ27" s="87"/>
      <c r="BR27" s="88"/>
      <c r="BS27" s="88"/>
      <c r="BT27" s="88"/>
      <c r="BU27" s="88"/>
      <c r="BV27" s="89"/>
      <c r="BW27" s="89"/>
      <c r="BX27" s="89"/>
      <c r="BY27" s="89"/>
      <c r="BZ27" s="90"/>
      <c r="CA27" s="90"/>
      <c r="CB27" s="90"/>
      <c r="CC27" s="90"/>
      <c r="CD27" s="73"/>
      <c r="CE27" s="73"/>
      <c r="CF27" s="73"/>
      <c r="CG27" s="73"/>
      <c r="CH27" s="74"/>
      <c r="CI27" s="74"/>
      <c r="CJ27" s="74"/>
      <c r="CK27" s="74"/>
      <c r="CL27" s="75"/>
      <c r="CM27" s="75"/>
      <c r="CN27" s="75"/>
      <c r="CO27" s="75"/>
      <c r="CP27" s="76"/>
      <c r="CQ27" s="76"/>
      <c r="CR27" s="76"/>
      <c r="CS27" s="76"/>
      <c r="CT27" s="77"/>
      <c r="CU27" s="77"/>
      <c r="CV27" s="77"/>
      <c r="CW27" s="77"/>
      <c r="CX27" s="78"/>
      <c r="CY27" s="78"/>
      <c r="CZ27" s="78"/>
      <c r="DA27" s="78"/>
      <c r="DB27" s="79"/>
      <c r="DC27" s="79"/>
      <c r="DD27" s="79"/>
      <c r="DE27" s="79"/>
      <c r="DF27" s="80"/>
      <c r="DG27" s="80"/>
      <c r="DH27" s="80"/>
      <c r="DI27" s="80"/>
      <c r="DJ27" s="81"/>
      <c r="DK27" s="81"/>
      <c r="DL27" s="81"/>
      <c r="DM27" s="81"/>
      <c r="DN27" s="82"/>
      <c r="DO27" s="82"/>
      <c r="DP27" s="82"/>
      <c r="DQ27" s="82"/>
      <c r="DR27" s="83"/>
      <c r="DS27" s="83"/>
      <c r="DT27" s="83"/>
      <c r="DU27" s="83"/>
      <c r="DV27" s="84"/>
      <c r="DW27" s="84"/>
      <c r="DX27" s="84"/>
      <c r="DY27" s="84"/>
      <c r="DZ27" s="85"/>
      <c r="EA27" s="85"/>
      <c r="EB27" s="85"/>
      <c r="EC27" s="85"/>
      <c r="ED27" s="86"/>
      <c r="EE27" s="86"/>
      <c r="EF27" s="86"/>
      <c r="EG27" s="86"/>
      <c r="EH27" s="87"/>
      <c r="EI27" s="87"/>
      <c r="EJ27" s="87"/>
      <c r="EK27" s="87"/>
      <c r="EL27" s="88"/>
      <c r="EM27" s="88"/>
      <c r="EN27" s="88"/>
      <c r="EO27" s="88"/>
      <c r="EP27" s="89"/>
      <c r="EQ27" s="89"/>
      <c r="ER27" s="89"/>
      <c r="ES27" s="89"/>
      <c r="ET27" s="90"/>
      <c r="EU27" s="90"/>
      <c r="EV27" s="90"/>
      <c r="EW27" s="90"/>
      <c r="EX27" s="69">
        <f t="shared" si="22"/>
        <v>0</v>
      </c>
      <c r="EY27" s="32">
        <f t="shared" si="28"/>
        <v>0</v>
      </c>
      <c r="EZ27" s="32">
        <f t="shared" si="23"/>
        <v>0</v>
      </c>
      <c r="FA27" s="32">
        <f t="shared" si="24"/>
        <v>0</v>
      </c>
      <c r="FB27" s="32">
        <f t="shared" si="25"/>
        <v>0</v>
      </c>
      <c r="FC27" s="32">
        <f t="shared" si="29"/>
        <v>0</v>
      </c>
      <c r="FD27" s="32">
        <f t="shared" si="44"/>
        <v>0</v>
      </c>
      <c r="FE27" s="32">
        <f t="shared" si="45"/>
        <v>0</v>
      </c>
      <c r="FF27" s="32">
        <f t="shared" si="46"/>
        <v>0</v>
      </c>
      <c r="FG27" s="32">
        <f t="shared" si="47"/>
        <v>0</v>
      </c>
      <c r="FH27" s="32">
        <f t="shared" si="48"/>
        <v>0</v>
      </c>
      <c r="FI27" s="32">
        <f t="shared" si="49"/>
        <v>0</v>
      </c>
      <c r="FJ27" s="32">
        <f t="shared" si="50"/>
        <v>0</v>
      </c>
      <c r="FK27" s="32">
        <f t="shared" si="51"/>
        <v>0</v>
      </c>
      <c r="FL27" s="32">
        <f t="shared" si="52"/>
        <v>0</v>
      </c>
      <c r="FM27" s="32">
        <f t="shared" si="53"/>
        <v>0</v>
      </c>
      <c r="FN27" s="32">
        <f t="shared" si="54"/>
        <v>0</v>
      </c>
      <c r="FO27" s="32">
        <f t="shared" si="55"/>
        <v>0</v>
      </c>
      <c r="FP27" s="32">
        <f t="shared" si="56"/>
        <v>0</v>
      </c>
      <c r="FQ27" s="32">
        <f t="shared" si="57"/>
        <v>0</v>
      </c>
      <c r="FR27" s="32">
        <f t="shared" si="58"/>
        <v>0</v>
      </c>
      <c r="FS27" s="32">
        <f t="shared" si="59"/>
        <v>0</v>
      </c>
      <c r="FT27" s="32">
        <f t="shared" si="60"/>
        <v>0</v>
      </c>
      <c r="FU27" s="32">
        <f t="shared" si="61"/>
        <v>0</v>
      </c>
      <c r="FV27" s="32">
        <f t="shared" si="62"/>
        <v>0</v>
      </c>
      <c r="FW27" s="32">
        <f t="shared" si="63"/>
        <v>0</v>
      </c>
      <c r="FX27" s="32">
        <f t="shared" si="64"/>
        <v>0</v>
      </c>
      <c r="FY27" s="32">
        <f t="shared" si="65"/>
        <v>0</v>
      </c>
      <c r="FZ27" s="32">
        <f t="shared" si="66"/>
        <v>0</v>
      </c>
      <c r="GA27" s="32">
        <f t="shared" si="67"/>
        <v>0</v>
      </c>
      <c r="GB27" s="32">
        <f t="shared" si="68"/>
        <v>0</v>
      </c>
      <c r="GC27" s="32">
        <f t="shared" si="69"/>
        <v>0</v>
      </c>
      <c r="GD27" s="32">
        <f t="shared" si="70"/>
        <v>0</v>
      </c>
      <c r="GE27" s="32">
        <f t="shared" si="71"/>
        <v>0</v>
      </c>
      <c r="GF27" s="32">
        <f t="shared" si="72"/>
        <v>0</v>
      </c>
      <c r="GG27" s="32">
        <f t="shared" si="73"/>
        <v>0</v>
      </c>
      <c r="GH27" s="32">
        <f t="shared" si="74"/>
        <v>0</v>
      </c>
      <c r="GI27" s="32">
        <f t="shared" si="75"/>
        <v>0</v>
      </c>
      <c r="GJ27" s="32">
        <f t="shared" si="76"/>
        <v>0</v>
      </c>
      <c r="GK27" s="32">
        <f t="shared" si="77"/>
        <v>0</v>
      </c>
      <c r="GL27" s="32">
        <f t="shared" si="78"/>
        <v>0</v>
      </c>
      <c r="GM27" s="32">
        <f t="shared" si="36"/>
        <v>0</v>
      </c>
      <c r="GN27" s="32">
        <f t="shared" si="37"/>
        <v>0</v>
      </c>
      <c r="GO27" s="32">
        <f t="shared" si="38"/>
        <v>0</v>
      </c>
      <c r="GP27" s="32">
        <f t="shared" si="39"/>
        <v>0</v>
      </c>
      <c r="GQ27" s="32">
        <f t="shared" si="40"/>
        <v>0</v>
      </c>
      <c r="GR27" s="32">
        <f t="shared" si="41"/>
        <v>0</v>
      </c>
      <c r="GS27" s="32">
        <f t="shared" si="42"/>
        <v>0</v>
      </c>
      <c r="GT27" s="32">
        <f t="shared" si="43"/>
        <v>0</v>
      </c>
      <c r="GU27" s="32">
        <f t="shared" ca="1" si="30"/>
        <v>0</v>
      </c>
      <c r="GV27" s="32">
        <f t="shared" ca="1" si="31"/>
        <v>0</v>
      </c>
      <c r="GW27" s="32">
        <f t="shared" ca="1" si="32"/>
        <v>0</v>
      </c>
      <c r="GX27" s="32">
        <f t="shared" ca="1" si="33"/>
        <v>0</v>
      </c>
      <c r="GY27" s="32">
        <f t="shared" ca="1" si="34"/>
        <v>0</v>
      </c>
      <c r="GZ27" s="32">
        <f t="shared" ca="1" si="35"/>
        <v>0</v>
      </c>
    </row>
    <row r="28" spans="1:208" ht="20.100000000000001" customHeight="1">
      <c r="A28" s="32">
        <f>IF(PROFLE!U22&gt;=1,PROFLE!A22,0)</f>
        <v>0</v>
      </c>
      <c r="B28" s="32">
        <v>20</v>
      </c>
      <c r="C28" s="32">
        <f t="shared" si="27"/>
        <v>0</v>
      </c>
      <c r="D28" s="67">
        <f>PROFLE!A22</f>
        <v>0</v>
      </c>
      <c r="E28" s="68">
        <f>PROFLE!B22</f>
        <v>0</v>
      </c>
      <c r="F28" s="71"/>
      <c r="G28" s="71"/>
      <c r="H28" s="71"/>
      <c r="I28" s="71"/>
      <c r="J28" s="73"/>
      <c r="K28" s="73"/>
      <c r="L28" s="73"/>
      <c r="M28" s="73"/>
      <c r="N28" s="74"/>
      <c r="O28" s="74"/>
      <c r="P28" s="74"/>
      <c r="Q28" s="74"/>
      <c r="R28" s="75"/>
      <c r="S28" s="75"/>
      <c r="T28" s="75"/>
      <c r="U28" s="75"/>
      <c r="V28" s="76"/>
      <c r="W28" s="76"/>
      <c r="X28" s="76"/>
      <c r="Y28" s="76"/>
      <c r="Z28" s="77"/>
      <c r="AA28" s="77"/>
      <c r="AB28" s="77"/>
      <c r="AC28" s="77"/>
      <c r="AD28" s="78"/>
      <c r="AE28" s="78"/>
      <c r="AF28" s="78"/>
      <c r="AG28" s="78"/>
      <c r="AH28" s="79"/>
      <c r="AI28" s="79"/>
      <c r="AJ28" s="79"/>
      <c r="AK28" s="79"/>
      <c r="AL28" s="80"/>
      <c r="AM28" s="80"/>
      <c r="AN28" s="80"/>
      <c r="AO28" s="80"/>
      <c r="AP28" s="81"/>
      <c r="AQ28" s="81"/>
      <c r="AR28" s="81"/>
      <c r="AS28" s="81"/>
      <c r="AT28" s="82"/>
      <c r="AU28" s="82"/>
      <c r="AV28" s="82"/>
      <c r="AW28" s="82"/>
      <c r="AX28" s="83"/>
      <c r="AY28" s="83"/>
      <c r="AZ28" s="83"/>
      <c r="BA28" s="83"/>
      <c r="BB28" s="84"/>
      <c r="BC28" s="84"/>
      <c r="BD28" s="84"/>
      <c r="BE28" s="84"/>
      <c r="BF28" s="85"/>
      <c r="BG28" s="85"/>
      <c r="BH28" s="85"/>
      <c r="BI28" s="85"/>
      <c r="BJ28" s="86"/>
      <c r="BK28" s="86"/>
      <c r="BL28" s="86"/>
      <c r="BM28" s="86"/>
      <c r="BN28" s="87"/>
      <c r="BO28" s="87"/>
      <c r="BP28" s="87"/>
      <c r="BQ28" s="87"/>
      <c r="BR28" s="88"/>
      <c r="BS28" s="88"/>
      <c r="BT28" s="88"/>
      <c r="BU28" s="88"/>
      <c r="BV28" s="89"/>
      <c r="BW28" s="89"/>
      <c r="BX28" s="89"/>
      <c r="BY28" s="89"/>
      <c r="BZ28" s="90"/>
      <c r="CA28" s="90"/>
      <c r="CB28" s="90"/>
      <c r="CC28" s="90"/>
      <c r="CD28" s="73"/>
      <c r="CE28" s="73"/>
      <c r="CF28" s="73"/>
      <c r="CG28" s="73"/>
      <c r="CH28" s="74"/>
      <c r="CI28" s="74"/>
      <c r="CJ28" s="74"/>
      <c r="CK28" s="74"/>
      <c r="CL28" s="75"/>
      <c r="CM28" s="75"/>
      <c r="CN28" s="75"/>
      <c r="CO28" s="75"/>
      <c r="CP28" s="76"/>
      <c r="CQ28" s="76"/>
      <c r="CR28" s="76"/>
      <c r="CS28" s="76"/>
      <c r="CT28" s="77"/>
      <c r="CU28" s="77"/>
      <c r="CV28" s="77"/>
      <c r="CW28" s="77"/>
      <c r="CX28" s="78"/>
      <c r="CY28" s="78"/>
      <c r="CZ28" s="78"/>
      <c r="DA28" s="78"/>
      <c r="DB28" s="79"/>
      <c r="DC28" s="79"/>
      <c r="DD28" s="79"/>
      <c r="DE28" s="79"/>
      <c r="DF28" s="80"/>
      <c r="DG28" s="80"/>
      <c r="DH28" s="80"/>
      <c r="DI28" s="80"/>
      <c r="DJ28" s="81"/>
      <c r="DK28" s="81"/>
      <c r="DL28" s="81"/>
      <c r="DM28" s="81"/>
      <c r="DN28" s="82"/>
      <c r="DO28" s="82"/>
      <c r="DP28" s="82"/>
      <c r="DQ28" s="82"/>
      <c r="DR28" s="83"/>
      <c r="DS28" s="83"/>
      <c r="DT28" s="83"/>
      <c r="DU28" s="83"/>
      <c r="DV28" s="84"/>
      <c r="DW28" s="84"/>
      <c r="DX28" s="84"/>
      <c r="DY28" s="84"/>
      <c r="DZ28" s="85"/>
      <c r="EA28" s="85"/>
      <c r="EB28" s="85"/>
      <c r="EC28" s="85"/>
      <c r="ED28" s="86"/>
      <c r="EE28" s="86"/>
      <c r="EF28" s="86"/>
      <c r="EG28" s="86"/>
      <c r="EH28" s="87"/>
      <c r="EI28" s="87"/>
      <c r="EJ28" s="87"/>
      <c r="EK28" s="87"/>
      <c r="EL28" s="88"/>
      <c r="EM28" s="88"/>
      <c r="EN28" s="88"/>
      <c r="EO28" s="88"/>
      <c r="EP28" s="89"/>
      <c r="EQ28" s="89"/>
      <c r="ER28" s="89"/>
      <c r="ES28" s="89"/>
      <c r="ET28" s="90"/>
      <c r="EU28" s="90"/>
      <c r="EV28" s="90"/>
      <c r="EW28" s="90"/>
      <c r="EX28" s="69">
        <f t="shared" si="22"/>
        <v>0</v>
      </c>
      <c r="EY28" s="32">
        <f t="shared" si="28"/>
        <v>0</v>
      </c>
      <c r="EZ28" s="32">
        <f t="shared" si="23"/>
        <v>0</v>
      </c>
      <c r="FA28" s="32">
        <f t="shared" si="24"/>
        <v>0</v>
      </c>
      <c r="FB28" s="32">
        <f t="shared" si="25"/>
        <v>0</v>
      </c>
      <c r="FC28" s="32">
        <f t="shared" si="29"/>
        <v>0</v>
      </c>
      <c r="FD28" s="32">
        <f t="shared" si="44"/>
        <v>0</v>
      </c>
      <c r="FE28" s="32">
        <f t="shared" si="45"/>
        <v>0</v>
      </c>
      <c r="FF28" s="32">
        <f t="shared" si="46"/>
        <v>0</v>
      </c>
      <c r="FG28" s="32">
        <f t="shared" si="47"/>
        <v>0</v>
      </c>
      <c r="FH28" s="32">
        <f t="shared" si="48"/>
        <v>0</v>
      </c>
      <c r="FI28" s="32">
        <f t="shared" si="49"/>
        <v>0</v>
      </c>
      <c r="FJ28" s="32">
        <f t="shared" si="50"/>
        <v>0</v>
      </c>
      <c r="FK28" s="32">
        <f t="shared" si="51"/>
        <v>0</v>
      </c>
      <c r="FL28" s="32">
        <f t="shared" si="52"/>
        <v>0</v>
      </c>
      <c r="FM28" s="32">
        <f t="shared" si="53"/>
        <v>0</v>
      </c>
      <c r="FN28" s="32">
        <f t="shared" si="54"/>
        <v>0</v>
      </c>
      <c r="FO28" s="32">
        <f t="shared" si="55"/>
        <v>0</v>
      </c>
      <c r="FP28" s="32">
        <f t="shared" si="56"/>
        <v>0</v>
      </c>
      <c r="FQ28" s="32">
        <f t="shared" si="57"/>
        <v>0</v>
      </c>
      <c r="FR28" s="32">
        <f t="shared" si="58"/>
        <v>0</v>
      </c>
      <c r="FS28" s="32">
        <f t="shared" si="59"/>
        <v>0</v>
      </c>
      <c r="FT28" s="32">
        <f t="shared" si="60"/>
        <v>0</v>
      </c>
      <c r="FU28" s="32">
        <f t="shared" si="61"/>
        <v>0</v>
      </c>
      <c r="FV28" s="32">
        <f t="shared" si="62"/>
        <v>0</v>
      </c>
      <c r="FW28" s="32">
        <f t="shared" si="63"/>
        <v>0</v>
      </c>
      <c r="FX28" s="32">
        <f t="shared" si="64"/>
        <v>0</v>
      </c>
      <c r="FY28" s="32">
        <f t="shared" si="65"/>
        <v>0</v>
      </c>
      <c r="FZ28" s="32">
        <f t="shared" si="66"/>
        <v>0</v>
      </c>
      <c r="GA28" s="32">
        <f t="shared" si="67"/>
        <v>0</v>
      </c>
      <c r="GB28" s="32">
        <f t="shared" si="68"/>
        <v>0</v>
      </c>
      <c r="GC28" s="32">
        <f t="shared" si="69"/>
        <v>0</v>
      </c>
      <c r="GD28" s="32">
        <f t="shared" si="70"/>
        <v>0</v>
      </c>
      <c r="GE28" s="32">
        <f t="shared" si="71"/>
        <v>0</v>
      </c>
      <c r="GF28" s="32">
        <f t="shared" si="72"/>
        <v>0</v>
      </c>
      <c r="GG28" s="32">
        <f t="shared" si="73"/>
        <v>0</v>
      </c>
      <c r="GH28" s="32">
        <f t="shared" si="74"/>
        <v>0</v>
      </c>
      <c r="GI28" s="32">
        <f t="shared" si="75"/>
        <v>0</v>
      </c>
      <c r="GJ28" s="32">
        <f t="shared" si="76"/>
        <v>0</v>
      </c>
      <c r="GK28" s="32">
        <f t="shared" si="77"/>
        <v>0</v>
      </c>
      <c r="GL28" s="32">
        <f t="shared" si="78"/>
        <v>0</v>
      </c>
      <c r="GM28" s="32">
        <f t="shared" si="36"/>
        <v>0</v>
      </c>
      <c r="GN28" s="32">
        <f t="shared" si="37"/>
        <v>0</v>
      </c>
      <c r="GO28" s="32">
        <f t="shared" si="38"/>
        <v>0</v>
      </c>
      <c r="GP28" s="32">
        <f t="shared" si="39"/>
        <v>0</v>
      </c>
      <c r="GQ28" s="32">
        <f t="shared" si="40"/>
        <v>0</v>
      </c>
      <c r="GR28" s="32">
        <f t="shared" si="41"/>
        <v>0</v>
      </c>
      <c r="GS28" s="32">
        <f t="shared" si="42"/>
        <v>0</v>
      </c>
      <c r="GT28" s="32">
        <f t="shared" si="43"/>
        <v>0</v>
      </c>
      <c r="GU28" s="32">
        <f t="shared" ca="1" si="30"/>
        <v>0</v>
      </c>
      <c r="GV28" s="32">
        <f t="shared" ca="1" si="31"/>
        <v>0</v>
      </c>
      <c r="GW28" s="32">
        <f t="shared" ca="1" si="32"/>
        <v>0</v>
      </c>
      <c r="GX28" s="32">
        <f t="shared" ca="1" si="33"/>
        <v>0</v>
      </c>
      <c r="GY28" s="32">
        <f t="shared" ca="1" si="34"/>
        <v>0</v>
      </c>
      <c r="GZ28" s="32">
        <f t="shared" ca="1" si="35"/>
        <v>0</v>
      </c>
    </row>
    <row r="29" spans="1:208" ht="20.100000000000001" customHeight="1"/>
    <row r="30" spans="1:208" ht="20.100000000000001" customHeight="1"/>
    <row r="31" spans="1:208" ht="20.100000000000001" customHeight="1"/>
    <row r="32" spans="1:208" ht="20.100000000000001" customHeight="1"/>
    <row r="33" ht="20.100000000000001" customHeight="1"/>
  </sheetData>
  <sheetProtection password="CDAA" sheet="1" objects="1" scenarios="1"/>
  <mergeCells count="125">
    <mergeCell ref="ET7:EU7"/>
    <mergeCell ref="EV7:EW7"/>
    <mergeCell ref="EL7:EM7"/>
    <mergeCell ref="EN7:EO7"/>
    <mergeCell ref="EP7:EQ7"/>
    <mergeCell ref="ER7:ES7"/>
    <mergeCell ref="EB7:EC7"/>
    <mergeCell ref="ED7:EE7"/>
    <mergeCell ref="EF7:EG7"/>
    <mergeCell ref="EH7:EI7"/>
    <mergeCell ref="EJ7:EK7"/>
    <mergeCell ref="DZ7:EA7"/>
    <mergeCell ref="CR7:CS7"/>
    <mergeCell ref="CT7:CU7"/>
    <mergeCell ref="CV7:CW7"/>
    <mergeCell ref="CX7:CY7"/>
    <mergeCell ref="CZ7:DA7"/>
    <mergeCell ref="CH7:CI7"/>
    <mergeCell ref="CJ7:CK7"/>
    <mergeCell ref="CL7:CM7"/>
    <mergeCell ref="CN7:CO7"/>
    <mergeCell ref="DR7:DS7"/>
    <mergeCell ref="DT7:DU7"/>
    <mergeCell ref="DV7:DW7"/>
    <mergeCell ref="DX7:DY7"/>
    <mergeCell ref="DJ7:DK7"/>
    <mergeCell ref="DL7:DM7"/>
    <mergeCell ref="DN7:DO7"/>
    <mergeCell ref="DP7:DQ7"/>
    <mergeCell ref="DB7:DC7"/>
    <mergeCell ref="DD7:DE7"/>
    <mergeCell ref="DF7:DG7"/>
    <mergeCell ref="DH7:DI7"/>
    <mergeCell ref="BZ7:CA7"/>
    <mergeCell ref="CB7:CC7"/>
    <mergeCell ref="CD7:CE7"/>
    <mergeCell ref="CF7:CG7"/>
    <mergeCell ref="BR7:BS7"/>
    <mergeCell ref="BT7:BU7"/>
    <mergeCell ref="BV7:BW7"/>
    <mergeCell ref="BX7:BY7"/>
    <mergeCell ref="CP7:CQ7"/>
    <mergeCell ref="AN7:AO7"/>
    <mergeCell ref="BF7:BG7"/>
    <mergeCell ref="BH7:BI7"/>
    <mergeCell ref="BJ7:BK7"/>
    <mergeCell ref="BL7:BM7"/>
    <mergeCell ref="BN7:BO7"/>
    <mergeCell ref="BP7:BQ7"/>
    <mergeCell ref="AX7:AY7"/>
    <mergeCell ref="AZ7:BA7"/>
    <mergeCell ref="BB7:BC7"/>
    <mergeCell ref="BD7:BE7"/>
    <mergeCell ref="BV6:BY6"/>
    <mergeCell ref="BZ6:CC6"/>
    <mergeCell ref="CD6:CG6"/>
    <mergeCell ref="CH6:CK6"/>
    <mergeCell ref="EL6:EO6"/>
    <mergeCell ref="EP6:ES6"/>
    <mergeCell ref="ET6:EW6"/>
    <mergeCell ref="V7:W7"/>
    <mergeCell ref="X7:Y7"/>
    <mergeCell ref="Z7:AA7"/>
    <mergeCell ref="AB7:AC7"/>
    <mergeCell ref="AD7:AE7"/>
    <mergeCell ref="AF7:AG7"/>
    <mergeCell ref="DV6:DY6"/>
    <mergeCell ref="DZ6:EC6"/>
    <mergeCell ref="ED6:EG6"/>
    <mergeCell ref="EH6:EK6"/>
    <mergeCell ref="DF6:DI6"/>
    <mergeCell ref="DJ6:DM6"/>
    <mergeCell ref="DN6:DQ6"/>
    <mergeCell ref="DR6:DU6"/>
    <mergeCell ref="CL6:CO6"/>
    <mergeCell ref="AP7:AQ7"/>
    <mergeCell ref="AR7:AS7"/>
    <mergeCell ref="DZ5:EK5"/>
    <mergeCell ref="EL5:EW5"/>
    <mergeCell ref="Z6:AC6"/>
    <mergeCell ref="AD6:AG6"/>
    <mergeCell ref="AH6:AK6"/>
    <mergeCell ref="AL6:AO6"/>
    <mergeCell ref="V5:AG5"/>
    <mergeCell ref="AH5:AS5"/>
    <mergeCell ref="AT5:BE5"/>
    <mergeCell ref="BF5:BQ5"/>
    <mergeCell ref="BR5:CC5"/>
    <mergeCell ref="CD5:CO5"/>
    <mergeCell ref="BB6:BE6"/>
    <mergeCell ref="BF6:BI6"/>
    <mergeCell ref="BJ6:BM6"/>
    <mergeCell ref="BN6:BQ6"/>
    <mergeCell ref="CP5:DA5"/>
    <mergeCell ref="DB5:DM5"/>
    <mergeCell ref="DN5:DY5"/>
    <mergeCell ref="CP6:CS6"/>
    <mergeCell ref="CT6:CW6"/>
    <mergeCell ref="CX6:DA6"/>
    <mergeCell ref="DB6:DE6"/>
    <mergeCell ref="BR6:BU6"/>
    <mergeCell ref="D5:D8"/>
    <mergeCell ref="E5:E8"/>
    <mergeCell ref="H7:I7"/>
    <mergeCell ref="F7:G7"/>
    <mergeCell ref="AP6:AS6"/>
    <mergeCell ref="AT6:AW6"/>
    <mergeCell ref="AX6:BA6"/>
    <mergeCell ref="R7:S7"/>
    <mergeCell ref="N7:O7"/>
    <mergeCell ref="T7:U7"/>
    <mergeCell ref="F5:I6"/>
    <mergeCell ref="J5:U5"/>
    <mergeCell ref="V6:Y6"/>
    <mergeCell ref="J6:M6"/>
    <mergeCell ref="N6:Q6"/>
    <mergeCell ref="R6:U6"/>
    <mergeCell ref="J7:K7"/>
    <mergeCell ref="L7:M7"/>
    <mergeCell ref="P7:Q7"/>
    <mergeCell ref="AT7:AU7"/>
    <mergeCell ref="AV7:AW7"/>
    <mergeCell ref="AH7:AI7"/>
    <mergeCell ref="AJ7:AK7"/>
    <mergeCell ref="AL7:AM7"/>
  </mergeCells>
  <conditionalFormatting sqref="D9:EX28">
    <cfRule type="expression" dxfId="87" priority="1">
      <formula>$D9=0</formula>
    </cfRule>
  </conditionalFormatting>
  <pageMargins left="0" right="0" top="0" bottom="0" header="0" footer="0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A31"/>
  <sheetViews>
    <sheetView view="pageBreakPreview" topLeftCell="D4" zoomScaleSheetLayoutView="100" workbookViewId="0">
      <pane xSplit="2" ySplit="3" topLeftCell="F7" activePane="bottomRight" state="frozen"/>
      <selection activeCell="D4" sqref="D4"/>
      <selection pane="topRight" activeCell="F4" sqref="F4"/>
      <selection pane="bottomLeft" activeCell="D7" sqref="D7"/>
      <selection pane="bottomRight" activeCell="D4" sqref="A1:XFD1048576"/>
    </sheetView>
  </sheetViews>
  <sheetFormatPr defaultRowHeight="15"/>
  <cols>
    <col min="1" max="3" width="0" style="32" hidden="1" customWidth="1"/>
    <col min="4" max="4" width="4.7109375" style="32" customWidth="1"/>
    <col min="5" max="5" width="55.7109375" style="32" customWidth="1"/>
    <col min="6" max="7" width="10.7109375" style="32" customWidth="1"/>
    <col min="8" max="9" width="5.7109375" style="32" customWidth="1"/>
    <col min="10" max="11" width="10.7109375" style="32" customWidth="1"/>
    <col min="12" max="13" width="5.7109375" style="32" customWidth="1"/>
    <col min="14" max="15" width="10.7109375" style="32" customWidth="1"/>
    <col min="16" max="17" width="5.7109375" style="32" customWidth="1"/>
    <col min="18" max="19" width="10.7109375" style="32" customWidth="1"/>
    <col min="20" max="21" width="5.7109375" style="32" customWidth="1"/>
    <col min="22" max="23" width="10.7109375" style="32" customWidth="1"/>
    <col min="24" max="25" width="5.7109375" style="32" customWidth="1"/>
    <col min="26" max="27" width="10.7109375" style="32" customWidth="1"/>
    <col min="28" max="29" width="5.7109375" style="32" customWidth="1"/>
    <col min="30" max="31" width="10.7109375" style="32" customWidth="1"/>
    <col min="32" max="33" width="5.7109375" style="32" customWidth="1"/>
    <col min="34" max="35" width="10.7109375" style="32" customWidth="1"/>
    <col min="36" max="37" width="5.7109375" style="32" customWidth="1"/>
    <col min="38" max="39" width="10.7109375" style="32" customWidth="1"/>
    <col min="40" max="41" width="5.7109375" style="32" customWidth="1"/>
    <col min="42" max="43" width="10.7109375" style="32" customWidth="1"/>
    <col min="44" max="45" width="5.7109375" style="32" customWidth="1"/>
    <col min="46" max="47" width="10.7109375" style="32" customWidth="1"/>
    <col min="48" max="49" width="5.7109375" style="32" customWidth="1"/>
    <col min="50" max="51" width="10.7109375" style="32" customWidth="1"/>
    <col min="52" max="53" width="5.7109375" style="32" customWidth="1"/>
    <col min="54" max="222" width="8.7109375" style="32" customWidth="1"/>
    <col min="223" max="16384" width="9.140625" style="32"/>
  </cols>
  <sheetData>
    <row r="1" spans="1:53" hidden="1"/>
    <row r="2" spans="1:53" hidden="1">
      <c r="F2" s="127">
        <v>119</v>
      </c>
      <c r="G2" s="127">
        <v>120</v>
      </c>
      <c r="H2" s="127"/>
      <c r="I2" s="127"/>
      <c r="J2" s="127">
        <v>219</v>
      </c>
      <c r="K2" s="127">
        <v>220</v>
      </c>
      <c r="L2" s="127"/>
      <c r="M2" s="127"/>
      <c r="N2" s="127">
        <v>319</v>
      </c>
      <c r="O2" s="127">
        <v>320</v>
      </c>
      <c r="P2" s="127"/>
      <c r="Q2" s="127"/>
      <c r="R2" s="127">
        <v>419</v>
      </c>
      <c r="S2" s="127">
        <v>420</v>
      </c>
      <c r="T2" s="127"/>
      <c r="U2" s="127"/>
      <c r="V2" s="127">
        <v>519</v>
      </c>
      <c r="W2" s="127">
        <v>520</v>
      </c>
      <c r="X2" s="127"/>
      <c r="Y2" s="127"/>
      <c r="Z2" s="127">
        <v>619</v>
      </c>
      <c r="AA2" s="127">
        <v>620</v>
      </c>
      <c r="AB2" s="127"/>
      <c r="AC2" s="127"/>
      <c r="AD2" s="127">
        <v>719</v>
      </c>
      <c r="AE2" s="127">
        <v>720</v>
      </c>
      <c r="AF2" s="127"/>
      <c r="AG2" s="127"/>
      <c r="AH2" s="127">
        <v>819</v>
      </c>
      <c r="AI2" s="127">
        <v>820</v>
      </c>
      <c r="AJ2" s="127"/>
      <c r="AK2" s="127"/>
      <c r="AL2" s="127">
        <v>919</v>
      </c>
      <c r="AM2" s="127">
        <v>920</v>
      </c>
      <c r="AN2" s="127"/>
      <c r="AO2" s="127"/>
      <c r="AP2" s="127">
        <v>1019</v>
      </c>
      <c r="AQ2" s="127">
        <v>1020</v>
      </c>
      <c r="AR2" s="127"/>
      <c r="AS2" s="127"/>
      <c r="AT2" s="127">
        <v>1119</v>
      </c>
      <c r="AU2" s="127">
        <v>1120</v>
      </c>
      <c r="AV2" s="127"/>
      <c r="AW2" s="127"/>
      <c r="AX2" s="127">
        <v>1219</v>
      </c>
      <c r="AY2" s="127">
        <v>1220</v>
      </c>
      <c r="AZ2" s="127"/>
      <c r="BA2" s="127"/>
    </row>
    <row r="3" spans="1:53" hidden="1">
      <c r="F3" s="48">
        <v>111</v>
      </c>
      <c r="G3" s="48">
        <v>112</v>
      </c>
      <c r="H3" s="875">
        <v>113</v>
      </c>
      <c r="I3" s="875"/>
      <c r="J3" s="48">
        <f>F3+100</f>
        <v>211</v>
      </c>
      <c r="K3" s="48">
        <f>G3+100</f>
        <v>212</v>
      </c>
      <c r="L3" s="875">
        <f>H3+100</f>
        <v>213</v>
      </c>
      <c r="M3" s="875"/>
      <c r="N3" s="48">
        <f t="shared" ref="N3:P3" si="0">J3+100</f>
        <v>311</v>
      </c>
      <c r="O3" s="48">
        <f t="shared" si="0"/>
        <v>312</v>
      </c>
      <c r="P3" s="875">
        <f t="shared" si="0"/>
        <v>313</v>
      </c>
      <c r="Q3" s="875"/>
      <c r="R3" s="48">
        <f t="shared" ref="R3:T3" si="1">N3+100</f>
        <v>411</v>
      </c>
      <c r="S3" s="48">
        <f t="shared" si="1"/>
        <v>412</v>
      </c>
      <c r="T3" s="875">
        <f t="shared" si="1"/>
        <v>413</v>
      </c>
      <c r="U3" s="875"/>
      <c r="V3" s="48">
        <f t="shared" ref="V3:X3" si="2">R3+100</f>
        <v>511</v>
      </c>
      <c r="W3" s="48">
        <f t="shared" si="2"/>
        <v>512</v>
      </c>
      <c r="X3" s="875">
        <f t="shared" si="2"/>
        <v>513</v>
      </c>
      <c r="Y3" s="875"/>
      <c r="Z3" s="48">
        <f t="shared" ref="Z3:AB3" si="3">V3+100</f>
        <v>611</v>
      </c>
      <c r="AA3" s="48">
        <f t="shared" si="3"/>
        <v>612</v>
      </c>
      <c r="AB3" s="875">
        <f t="shared" si="3"/>
        <v>613</v>
      </c>
      <c r="AC3" s="875"/>
      <c r="AD3" s="48">
        <f t="shared" ref="AD3:AF3" si="4">Z3+100</f>
        <v>711</v>
      </c>
      <c r="AE3" s="48">
        <f t="shared" si="4"/>
        <v>712</v>
      </c>
      <c r="AF3" s="875">
        <f t="shared" si="4"/>
        <v>713</v>
      </c>
      <c r="AG3" s="875"/>
      <c r="AH3" s="48">
        <f t="shared" ref="AH3:AJ3" si="5">AD3+100</f>
        <v>811</v>
      </c>
      <c r="AI3" s="48">
        <f t="shared" si="5"/>
        <v>812</v>
      </c>
      <c r="AJ3" s="875">
        <f t="shared" si="5"/>
        <v>813</v>
      </c>
      <c r="AK3" s="875"/>
      <c r="AL3" s="48">
        <f t="shared" ref="AL3:AN3" si="6">AH3+100</f>
        <v>911</v>
      </c>
      <c r="AM3" s="48">
        <f t="shared" si="6"/>
        <v>912</v>
      </c>
      <c r="AN3" s="875">
        <f t="shared" si="6"/>
        <v>913</v>
      </c>
      <c r="AO3" s="875"/>
      <c r="AP3" s="48">
        <f t="shared" ref="AP3:AR3" si="7">AL3+100</f>
        <v>1011</v>
      </c>
      <c r="AQ3" s="48">
        <f t="shared" si="7"/>
        <v>1012</v>
      </c>
      <c r="AR3" s="875">
        <f t="shared" si="7"/>
        <v>1013</v>
      </c>
      <c r="AS3" s="875"/>
      <c r="AT3" s="48">
        <f t="shared" ref="AT3:AV3" si="8">AP3+100</f>
        <v>1111</v>
      </c>
      <c r="AU3" s="48">
        <f t="shared" si="8"/>
        <v>1112</v>
      </c>
      <c r="AV3" s="875">
        <f t="shared" si="8"/>
        <v>1113</v>
      </c>
      <c r="AW3" s="875"/>
      <c r="AX3" s="48">
        <f t="shared" ref="AX3:AZ3" si="9">AT3+100</f>
        <v>1211</v>
      </c>
      <c r="AY3" s="48">
        <f t="shared" si="9"/>
        <v>1212</v>
      </c>
      <c r="AZ3" s="875">
        <f t="shared" si="9"/>
        <v>1213</v>
      </c>
      <c r="BA3" s="875"/>
    </row>
    <row r="4" spans="1:53" ht="26.25">
      <c r="A4" s="32">
        <f>COUNTIF(A7:A31,"0")</f>
        <v>20</v>
      </c>
      <c r="D4" s="327" t="s">
        <v>74</v>
      </c>
      <c r="E4" s="422" t="s">
        <v>40</v>
      </c>
      <c r="F4" s="876" t="str">
        <f>COOK!C6</f>
        <v>मई 2019</v>
      </c>
      <c r="G4" s="877"/>
      <c r="H4" s="877"/>
      <c r="I4" s="877"/>
      <c r="J4" s="878" t="str">
        <f>COOK!G6</f>
        <v>जून 2019</v>
      </c>
      <c r="K4" s="879"/>
      <c r="L4" s="879"/>
      <c r="M4" s="879"/>
      <c r="N4" s="880" t="str">
        <f>COOK!K6</f>
        <v>जुलाई 2019</v>
      </c>
      <c r="O4" s="881"/>
      <c r="P4" s="881"/>
      <c r="Q4" s="881"/>
      <c r="R4" s="882" t="str">
        <f>COOK!O6</f>
        <v>अगस्त 2019</v>
      </c>
      <c r="S4" s="883"/>
      <c r="T4" s="883"/>
      <c r="U4" s="883"/>
      <c r="V4" s="884" t="str">
        <f>COOK!S6</f>
        <v>सितम्बर 2019</v>
      </c>
      <c r="W4" s="885"/>
      <c r="X4" s="885"/>
      <c r="Y4" s="885"/>
      <c r="Z4" s="886" t="str">
        <f>COOK!W6</f>
        <v>अक्टूम्बर 2019</v>
      </c>
      <c r="AA4" s="887"/>
      <c r="AB4" s="887"/>
      <c r="AC4" s="887"/>
      <c r="AD4" s="876" t="str">
        <f>COOK!AA6</f>
        <v>नवम्बर 2019</v>
      </c>
      <c r="AE4" s="877"/>
      <c r="AF4" s="877"/>
      <c r="AG4" s="877"/>
      <c r="AH4" s="878" t="str">
        <f>COOK!AE6</f>
        <v>दिसम्बर 2019</v>
      </c>
      <c r="AI4" s="879"/>
      <c r="AJ4" s="879"/>
      <c r="AK4" s="879"/>
      <c r="AL4" s="880" t="str">
        <f>COOK!AI6</f>
        <v>जनवरी 2020</v>
      </c>
      <c r="AM4" s="881"/>
      <c r="AN4" s="881"/>
      <c r="AO4" s="881"/>
      <c r="AP4" s="882" t="str">
        <f>COOK!AM6</f>
        <v>फरवरी 2020</v>
      </c>
      <c r="AQ4" s="883"/>
      <c r="AR4" s="883"/>
      <c r="AS4" s="883"/>
      <c r="AT4" s="884" t="str">
        <f>COOK!AQ6</f>
        <v>मार्च 2020</v>
      </c>
      <c r="AU4" s="885"/>
      <c r="AV4" s="885"/>
      <c r="AW4" s="885"/>
      <c r="AX4" s="886" t="str">
        <f>COOK!AU6</f>
        <v>अप्रैल 2020</v>
      </c>
      <c r="AY4" s="887"/>
      <c r="AZ4" s="887"/>
      <c r="BA4" s="887"/>
    </row>
    <row r="5" spans="1:53" ht="22.5" customHeight="1">
      <c r="A5" s="32">
        <f>COUNTIF(A7:A31,"&gt;=1")</f>
        <v>0</v>
      </c>
      <c r="D5" s="327"/>
      <c r="E5" s="422"/>
      <c r="F5" s="888" t="s">
        <v>78</v>
      </c>
      <c r="G5" s="889"/>
      <c r="H5" s="889"/>
      <c r="I5" s="889"/>
      <c r="J5" s="890" t="s">
        <v>78</v>
      </c>
      <c r="K5" s="891"/>
      <c r="L5" s="891"/>
      <c r="M5" s="891"/>
      <c r="N5" s="892" t="s">
        <v>78</v>
      </c>
      <c r="O5" s="893"/>
      <c r="P5" s="893"/>
      <c r="Q5" s="893"/>
      <c r="R5" s="894" t="s">
        <v>78</v>
      </c>
      <c r="S5" s="895"/>
      <c r="T5" s="895"/>
      <c r="U5" s="895"/>
      <c r="V5" s="896" t="s">
        <v>78</v>
      </c>
      <c r="W5" s="897"/>
      <c r="X5" s="897"/>
      <c r="Y5" s="897"/>
      <c r="Z5" s="898" t="s">
        <v>78</v>
      </c>
      <c r="AA5" s="899"/>
      <c r="AB5" s="899"/>
      <c r="AC5" s="899"/>
      <c r="AD5" s="888" t="s">
        <v>78</v>
      </c>
      <c r="AE5" s="889"/>
      <c r="AF5" s="889"/>
      <c r="AG5" s="889"/>
      <c r="AH5" s="890" t="s">
        <v>78</v>
      </c>
      <c r="AI5" s="891"/>
      <c r="AJ5" s="891"/>
      <c r="AK5" s="891"/>
      <c r="AL5" s="892" t="s">
        <v>78</v>
      </c>
      <c r="AM5" s="893"/>
      <c r="AN5" s="893"/>
      <c r="AO5" s="893"/>
      <c r="AP5" s="894" t="s">
        <v>78</v>
      </c>
      <c r="AQ5" s="895"/>
      <c r="AR5" s="895"/>
      <c r="AS5" s="895"/>
      <c r="AT5" s="896" t="s">
        <v>78</v>
      </c>
      <c r="AU5" s="897"/>
      <c r="AV5" s="897"/>
      <c r="AW5" s="897"/>
      <c r="AX5" s="898" t="s">
        <v>78</v>
      </c>
      <c r="AY5" s="899"/>
      <c r="AZ5" s="899"/>
      <c r="BA5" s="899"/>
    </row>
    <row r="6" spans="1:53" ht="18.75" customHeight="1">
      <c r="D6" s="327"/>
      <c r="E6" s="422"/>
      <c r="F6" s="900" t="s">
        <v>76</v>
      </c>
      <c r="G6" s="900" t="s">
        <v>77</v>
      </c>
      <c r="H6" s="901" t="s">
        <v>1</v>
      </c>
      <c r="I6" s="902"/>
      <c r="J6" s="903" t="s">
        <v>76</v>
      </c>
      <c r="K6" s="903" t="s">
        <v>77</v>
      </c>
      <c r="L6" s="904" t="s">
        <v>1</v>
      </c>
      <c r="M6" s="905"/>
      <c r="N6" s="906" t="s">
        <v>76</v>
      </c>
      <c r="O6" s="906" t="s">
        <v>77</v>
      </c>
      <c r="P6" s="907" t="s">
        <v>1</v>
      </c>
      <c r="Q6" s="908"/>
      <c r="R6" s="909" t="s">
        <v>76</v>
      </c>
      <c r="S6" s="909" t="s">
        <v>77</v>
      </c>
      <c r="T6" s="910" t="s">
        <v>1</v>
      </c>
      <c r="U6" s="911"/>
      <c r="V6" s="912" t="s">
        <v>76</v>
      </c>
      <c r="W6" s="912" t="s">
        <v>77</v>
      </c>
      <c r="X6" s="913" t="s">
        <v>1</v>
      </c>
      <c r="Y6" s="914"/>
      <c r="Z6" s="915" t="s">
        <v>76</v>
      </c>
      <c r="AA6" s="915" t="s">
        <v>77</v>
      </c>
      <c r="AB6" s="916" t="s">
        <v>1</v>
      </c>
      <c r="AC6" s="917"/>
      <c r="AD6" s="900" t="s">
        <v>76</v>
      </c>
      <c r="AE6" s="900" t="s">
        <v>77</v>
      </c>
      <c r="AF6" s="901" t="s">
        <v>1</v>
      </c>
      <c r="AG6" s="902"/>
      <c r="AH6" s="903" t="s">
        <v>76</v>
      </c>
      <c r="AI6" s="903" t="s">
        <v>77</v>
      </c>
      <c r="AJ6" s="904" t="s">
        <v>1</v>
      </c>
      <c r="AK6" s="905"/>
      <c r="AL6" s="906" t="s">
        <v>76</v>
      </c>
      <c r="AM6" s="906" t="s">
        <v>77</v>
      </c>
      <c r="AN6" s="907" t="s">
        <v>1</v>
      </c>
      <c r="AO6" s="908"/>
      <c r="AP6" s="909" t="s">
        <v>76</v>
      </c>
      <c r="AQ6" s="909" t="s">
        <v>77</v>
      </c>
      <c r="AR6" s="910" t="s">
        <v>1</v>
      </c>
      <c r="AS6" s="911"/>
      <c r="AT6" s="912" t="s">
        <v>76</v>
      </c>
      <c r="AU6" s="912" t="s">
        <v>77</v>
      </c>
      <c r="AV6" s="913" t="s">
        <v>1</v>
      </c>
      <c r="AW6" s="914"/>
      <c r="AX6" s="915" t="s">
        <v>76</v>
      </c>
      <c r="AY6" s="915" t="s">
        <v>77</v>
      </c>
      <c r="AZ6" s="916" t="s">
        <v>1</v>
      </c>
      <c r="BA6" s="917"/>
    </row>
    <row r="7" spans="1:53" ht="20.100000000000001" customHeight="1">
      <c r="A7" s="32">
        <f>IF(PROFLE!U3&gt;=2,PROFLE!A3,0)</f>
        <v>0</v>
      </c>
      <c r="B7" s="32">
        <v>1</v>
      </c>
      <c r="C7" s="32">
        <f t="shared" ref="C7:C26" si="10">IF($A$5&gt;=B7,SMALL($A$7:$A$31,$A$4+B7),0)</f>
        <v>0</v>
      </c>
      <c r="D7" s="67">
        <f>PROFLE!A3</f>
        <v>0</v>
      </c>
      <c r="E7" s="68">
        <f>PROFLE!B3</f>
        <v>0</v>
      </c>
      <c r="F7" s="160">
        <f>IFERROR(IF($D7&gt;=1,(IF(STUDENT!K7&gt;=1,INDEX(STUDENT!$A$7:$FZ$26,$D7,MATCH(F$2,STUDENT!$A$2:$FZ$2,0))*VLOOKUP(F$4,HOME!$D$7:$X$18,18,0)/1000,0)),0),0)</f>
        <v>0</v>
      </c>
      <c r="G7" s="160">
        <f>IFERROR(IF($D7&gt;=1,(IF(STUDENT!L7&gt;=1,INDEX(STUDENT!$A$7:$FZ$26,$D7,MATCH(G$2,STUDENT!$A$2:$FZ$2,0))*VLOOKUP(F$4,HOME!$D$7:$X$18,19,0)/1000,0)),0),0)</f>
        <v>0</v>
      </c>
      <c r="H7" s="918">
        <f>F7+G7</f>
        <v>0</v>
      </c>
      <c r="I7" s="918"/>
      <c r="J7" s="160">
        <f>IFERROR(IF($D7&gt;=1,(IF(STUDENT!O7&gt;=1,INDEX(STUDENT!$A$7:$FZ$26,$D7,MATCH(J$2,STUDENT!$A$2:$FZ$2,0))*VLOOKUP(J$4,HOME!$D$7:$X$18,18,0)/1000,0)),0),0)</f>
        <v>0</v>
      </c>
      <c r="K7" s="160">
        <f>IFERROR(IF($D7&gt;=1,(IF(STUDENT!Q7&gt;=1,INDEX(STUDENT!$A$7:$FZ$26,$D7,MATCH(K$2,STUDENT!$A$2:$FZ$2,0))*VLOOKUP(J$4,HOME!$D$7:$X$18,19,0)/1000,0)),0),0)</f>
        <v>0</v>
      </c>
      <c r="L7" s="918">
        <f t="shared" ref="L7:L26" si="11">J7+K7</f>
        <v>0</v>
      </c>
      <c r="M7" s="918"/>
      <c r="N7" s="160">
        <f>IFERROR(IF($D7&gt;=1,(IF(STUDENT!T7&gt;=1,INDEX(STUDENT!$A$7:$FZ$26,$D7,MATCH(N$2,STUDENT!$A$2:$FZ$2,0))*VLOOKUP(N$4,HOME!$D$7:$X$18,18,0)/1000,0)),0),0)</f>
        <v>0</v>
      </c>
      <c r="O7" s="160">
        <f>IFERROR(IF($D7&gt;=1,(IF(STUDENT!U7&gt;=1,INDEX(STUDENT!$A$7:$FZ$26,$D7,MATCH(O$2,STUDENT!$A$2:$FZ$2,0))*VLOOKUP(N$4,HOME!$D$7:$X$18,19,0)/1000,0)),0),0)</f>
        <v>0</v>
      </c>
      <c r="P7" s="918">
        <f t="shared" ref="P7:P26" si="12">N7+O7</f>
        <v>0</v>
      </c>
      <c r="Q7" s="918"/>
      <c r="R7" s="160">
        <f>IFERROR(IF($D7&gt;=1,(IF(STUDENT!X7&gt;=1,INDEX(STUDENT!$A$7:$FZ$26,$D7,MATCH(R$2,STUDENT!$A$2:$FZ$2,0))*VLOOKUP(R$4,HOME!$D$7:$X$18,18,0)/1000,0)),0),0)</f>
        <v>0</v>
      </c>
      <c r="S7" s="160">
        <f>IFERROR(IF($D7&gt;=1,(IF(STUDENT!Y7&gt;=1,INDEX(STUDENT!$A$7:$FZ$26,$D7,MATCH(S$2,STUDENT!$A$2:$FZ$2,0))*VLOOKUP(R$4,HOME!$D$7:$X$18,19,0)/1000,0)),0),0)</f>
        <v>0</v>
      </c>
      <c r="T7" s="918">
        <f t="shared" ref="T7:T26" si="13">R7+S7</f>
        <v>0</v>
      </c>
      <c r="U7" s="918"/>
      <c r="V7" s="160">
        <f>IFERROR(IF($D7&gt;=1,(IF(STUDENT!AB7&gt;=1,INDEX(STUDENT!$A$7:$FZ$26,$D7,MATCH(V$2,STUDENT!$A$2:$FZ$2,0))*VLOOKUP(V$4,HOME!$D$7:$X$18,18,0)/1000,0)),0),0)</f>
        <v>0</v>
      </c>
      <c r="W7" s="160">
        <f>IFERROR(IF($D7&gt;=1,(IF(STUDENT!AC7&gt;=1,INDEX(STUDENT!$A$7:$FZ$26,$D7,MATCH(W$2,STUDENT!$A$2:$FZ$2,0))*VLOOKUP(V$4,HOME!$D$7:$X$18,19,0)/1000,0)),0),0)</f>
        <v>0</v>
      </c>
      <c r="X7" s="918">
        <f t="shared" ref="X7:X26" si="14">V7+W7</f>
        <v>0</v>
      </c>
      <c r="Y7" s="918"/>
      <c r="Z7" s="160">
        <f>IFERROR(IF($D7&gt;=1,(IF(STUDENT!AG7&gt;=1,INDEX(STUDENT!$A$7:$FZ$26,$D7,MATCH(Z$2,STUDENT!$A$2:$FZ$2,0))*VLOOKUP(Z$4,HOME!$D$7:$X$18,18,0)/1000,0)),0),0)</f>
        <v>0</v>
      </c>
      <c r="AA7" s="160">
        <f>IFERROR(IF($D7&gt;=1,(IF(STUDENT!AH7&gt;=1,INDEX(STUDENT!$A$7:$FZ$26,$D7,MATCH(AA$2,STUDENT!$A$2:$FZ$2,0))*VLOOKUP(Z$4,HOME!$D$7:$X$18,19,0)/1000,0)),0),0)</f>
        <v>0</v>
      </c>
      <c r="AB7" s="918">
        <f t="shared" ref="AB7:AB26" si="15">Z7+AA7</f>
        <v>0</v>
      </c>
      <c r="AC7" s="918"/>
      <c r="AD7" s="160">
        <f>IFERROR(IF($D7&gt;=1,(IF(STUDENT!AK7&gt;=1,INDEX(STUDENT!$A$7:$FZ$26,$D7,MATCH(AD$2,STUDENT!$A$2:$FZ$2,0))*VLOOKUP(AD$4,HOME!$D$7:$X$18,18,0)/1000,0)),0),0)</f>
        <v>0</v>
      </c>
      <c r="AE7" s="160">
        <f>IFERROR(IF($D7&gt;=1,(IF(STUDENT!AL7&gt;=1,INDEX(STUDENT!$A$7:$FZ$26,$D7,MATCH(AE$2,STUDENT!$A$2:$FZ$2,0))*VLOOKUP(AD$4,HOME!$D$7:$X$18,19,0)/1000,0)),0),0)</f>
        <v>0</v>
      </c>
      <c r="AF7" s="918">
        <f t="shared" ref="AF7:AF26" si="16">AD7+AE7</f>
        <v>0</v>
      </c>
      <c r="AG7" s="918"/>
      <c r="AH7" s="160">
        <f>IFERROR(IF($D7&gt;=1,(IF(STUDENT!AO7&gt;=1,INDEX(STUDENT!$A$7:$FZ$26,$D7,MATCH(AH$2,STUDENT!$A$2:$FZ$2,0))*VLOOKUP(AH$4,HOME!$D$7:$X$18,18,0)/1000,0)),0),0)</f>
        <v>0</v>
      </c>
      <c r="AI7" s="160">
        <f>IFERROR(IF($D7&gt;=1,(IF(STUDENT!AP7&gt;=1,INDEX(STUDENT!$A$7:$FZ$26,$D7,MATCH(AI$2,STUDENT!$A$2:$FZ$2,0))*VLOOKUP(AH$4,HOME!$D$7:$X$18,19,0)/1000,0)),0),0)</f>
        <v>0</v>
      </c>
      <c r="AJ7" s="918">
        <f t="shared" ref="AJ7:AJ26" si="17">AH7+AI7</f>
        <v>0</v>
      </c>
      <c r="AK7" s="918"/>
      <c r="AL7" s="160">
        <f>IFERROR(IF($D7&gt;=1,(IF(STUDENT!AS7&gt;=1,INDEX(STUDENT!$A$7:$FZ$26,$D7,MATCH(AL$2,STUDENT!$A$2:$FZ$2,0))*VLOOKUP(AL$4,HOME!$D$7:$X$18,18,0)/1000,0)),0),0)</f>
        <v>0</v>
      </c>
      <c r="AM7" s="160">
        <f>IFERROR(IF($D7&gt;=1,(IF(STUDENT!AU7&gt;=1,INDEX(STUDENT!$A$7:$FZ$26,$D7,MATCH(AM$2,STUDENT!$A$2:$FZ$2,0))*VLOOKUP(AL$4,HOME!$D$7:$X$18,19,0)/1000,0)),0),0)</f>
        <v>0</v>
      </c>
      <c r="AN7" s="918">
        <f t="shared" ref="AN7:AN26" si="18">AL7+AM7</f>
        <v>0</v>
      </c>
      <c r="AO7" s="918"/>
      <c r="AP7" s="160">
        <f>IFERROR(IF($D7&gt;=1,(IF(STUDENT!AX7&gt;=1,INDEX(STUDENT!$A$7:$FZ$26,$D7,MATCH(AP$2,STUDENT!$A$2:$FZ$2,0))*VLOOKUP(AP$4,HOME!$D$7:$X$18,18,0)/1000,0)),0),0)</f>
        <v>0</v>
      </c>
      <c r="AQ7" s="160">
        <f>IFERROR(IF($D7&gt;=1,(IF(STUDENT!AY7&gt;=1,INDEX(STUDENT!$A$7:$FZ$26,$D7,MATCH(AQ$2,STUDENT!$A$2:$FZ$2,0))*VLOOKUP(AP$4,HOME!$D$7:$X$18,19,0)/1000,0)),0),0)</f>
        <v>0</v>
      </c>
      <c r="AR7" s="918">
        <f t="shared" ref="AR7:AR26" si="19">AP7+AQ7</f>
        <v>0</v>
      </c>
      <c r="AS7" s="918"/>
      <c r="AT7" s="160">
        <f>IFERROR(IF($D7&gt;=1,(IF(STUDENT!BB7&gt;=1,INDEX(STUDENT!$A$7:$FZ$26,$D7,MATCH(AT$2,STUDENT!$A$2:$FZ$2,0))*VLOOKUP(AT$4,HOME!$D$7:$X$18,18,0)/1000,0)),0),0)</f>
        <v>0</v>
      </c>
      <c r="AU7" s="160">
        <f>IFERROR(IF($D7&gt;=1,(IF(STUDENT!BC7&gt;=1,INDEX(STUDENT!$A$7:$FZ$26,$D7,MATCH(AU$2,STUDENT!$A$2:$FZ$2,0))*VLOOKUP(AT$4,HOME!$D$7:$X$18,19,0)/1000,0)),0),0)</f>
        <v>0</v>
      </c>
      <c r="AV7" s="918">
        <f t="shared" ref="AV7:AV26" si="20">AT7+AU7</f>
        <v>0</v>
      </c>
      <c r="AW7" s="918"/>
      <c r="AX7" s="160">
        <f>IFERROR(IF($D7&gt;=1,(IF(STUDENT!BF7&gt;=1,INDEX(STUDENT!$A$7:$FZ$26,$D7,MATCH(AX$2,STUDENT!$A$2:$FZ$2,0))*VLOOKUP(AX$4,HOME!$D$7:$X$18,18,0)/1000,0)),0),0)</f>
        <v>0</v>
      </c>
      <c r="AY7" s="160">
        <f>IFERROR(IF($D7&gt;=1,(IF(STUDENT!BG7&gt;=1,INDEX(STUDENT!$A$7:$FZ$26,$D7,MATCH(AY$2,STUDENT!$A$2:$FZ$2,0))*VLOOKUP(AX$4,HOME!$D$7:$X$18,19,0)/1000,0)),0),0)</f>
        <v>0</v>
      </c>
      <c r="AZ7" s="918">
        <f t="shared" ref="AZ7:AZ26" si="21">AX7+AY7</f>
        <v>0</v>
      </c>
      <c r="BA7" s="918"/>
    </row>
    <row r="8" spans="1:53" ht="20.100000000000001" customHeight="1">
      <c r="A8" s="32">
        <f>IF(PROFLE!U4&gt;=2,PROFLE!A4,0)</f>
        <v>0</v>
      </c>
      <c r="B8" s="32">
        <v>2</v>
      </c>
      <c r="C8" s="32">
        <f t="shared" si="10"/>
        <v>0</v>
      </c>
      <c r="D8" s="67">
        <f>PROFLE!A4</f>
        <v>0</v>
      </c>
      <c r="E8" s="68">
        <f>PROFLE!B4</f>
        <v>0</v>
      </c>
      <c r="F8" s="160">
        <f>IFERROR(IF($D8&gt;=1,(IF(STUDENT!K8&gt;=1,INDEX(STUDENT!$A$7:$FZ$26,$D8,MATCH(F$2,STUDENT!$A$2:$FZ$2,0))*VLOOKUP(F$4,HOME!$D$7:$X$18,18,0)/1000,0)),0),0)</f>
        <v>0</v>
      </c>
      <c r="G8" s="160">
        <f>IFERROR(IF($D8&gt;=1,(IF(STUDENT!L8&gt;=1,INDEX(STUDENT!$A$7:$FZ$26,$D8,MATCH(G$2,STUDENT!$A$2:$FZ$2,0))*VLOOKUP(F$4,HOME!$D$7:$X$18,19,0)/1000,0)),0),0)</f>
        <v>0</v>
      </c>
      <c r="H8" s="918">
        <f t="shared" ref="H8:H26" si="22">F8+G8</f>
        <v>0</v>
      </c>
      <c r="I8" s="918"/>
      <c r="J8" s="160">
        <f>IFERROR(IF($D8&gt;=1,(IF(STUDENT!O8&gt;=1,INDEX(STUDENT!$A$7:$FZ$26,$D8,MATCH(J$2,STUDENT!$A$2:$FZ$2,0))*VLOOKUP(J$4,HOME!$D$7:$X$18,18,0)/1000,0)),0),0)</f>
        <v>0</v>
      </c>
      <c r="K8" s="160">
        <f>IFERROR(IF($D8&gt;=1,(IF(STUDENT!Q8&gt;=1,INDEX(STUDENT!$A$7:$FZ$26,$D8,MATCH(K$2,STUDENT!$A$2:$FZ$2,0))*VLOOKUP(J$4,HOME!$D$7:$X$18,19,0)/1000,0)),0),0)</f>
        <v>0</v>
      </c>
      <c r="L8" s="918">
        <f t="shared" si="11"/>
        <v>0</v>
      </c>
      <c r="M8" s="918"/>
      <c r="N8" s="160">
        <f>IFERROR(IF($D8&gt;=1,(IF(STUDENT!T8&gt;=1,INDEX(STUDENT!$A$7:$FZ$26,$D8,MATCH(N$2,STUDENT!$A$2:$FZ$2,0))*VLOOKUP(N$4,HOME!$D$7:$X$18,18,0)/1000,0)),0),0)</f>
        <v>0</v>
      </c>
      <c r="O8" s="160">
        <f>IFERROR(IF($D8&gt;=1,(IF(STUDENT!U8&gt;=1,INDEX(STUDENT!$A$7:$FZ$26,$D8,MATCH(O$2,STUDENT!$A$2:$FZ$2,0))*VLOOKUP(N$4,HOME!$D$7:$X$18,19,0)/1000,0)),0),0)</f>
        <v>0</v>
      </c>
      <c r="P8" s="918">
        <f t="shared" si="12"/>
        <v>0</v>
      </c>
      <c r="Q8" s="918"/>
      <c r="R8" s="160">
        <f>IFERROR(IF($D8&gt;=1,(IF(STUDENT!X8&gt;=1,INDEX(STUDENT!$A$7:$FZ$26,$D8,MATCH(R$2,STUDENT!$A$2:$FZ$2,0))*VLOOKUP(R$4,HOME!$D$7:$X$18,18,0)/1000,0)),0),0)</f>
        <v>0</v>
      </c>
      <c r="S8" s="160">
        <f>IFERROR(IF($D8&gt;=1,(IF(STUDENT!Y8&gt;=1,INDEX(STUDENT!$A$7:$FZ$26,$D8,MATCH(S$2,STUDENT!$A$2:$FZ$2,0))*VLOOKUP(R$4,HOME!$D$7:$X$18,19,0)/1000,0)),0),0)</f>
        <v>0</v>
      </c>
      <c r="T8" s="918">
        <f t="shared" si="13"/>
        <v>0</v>
      </c>
      <c r="U8" s="918"/>
      <c r="V8" s="160">
        <f>IFERROR(IF($D8&gt;=1,(IF(STUDENT!AB8&gt;=1,INDEX(STUDENT!$A$7:$FZ$26,$D8,MATCH(V$2,STUDENT!$A$2:$FZ$2,0))*VLOOKUP(V$4,HOME!$D$7:$X$18,18,0)/1000,0)),0),0)</f>
        <v>0</v>
      </c>
      <c r="W8" s="160">
        <f>IFERROR(IF($D8&gt;=1,(IF(STUDENT!AC8&gt;=1,INDEX(STUDENT!$A$7:$FZ$26,$D8,MATCH(W$2,STUDENT!$A$2:$FZ$2,0))*VLOOKUP(V$4,HOME!$D$7:$X$18,19,0)/1000,0)),0),0)</f>
        <v>0</v>
      </c>
      <c r="X8" s="918">
        <f t="shared" si="14"/>
        <v>0</v>
      </c>
      <c r="Y8" s="918"/>
      <c r="Z8" s="160">
        <f>IFERROR(IF($D8&gt;=1,(IF(STUDENT!AG8&gt;=1,INDEX(STUDENT!$A$7:$FZ$26,$D8,MATCH(Z$2,STUDENT!$A$2:$FZ$2,0))*VLOOKUP(Z$4,HOME!$D$7:$X$18,18,0)/1000,0)),0),0)</f>
        <v>0</v>
      </c>
      <c r="AA8" s="160">
        <f>IFERROR(IF($D8&gt;=1,(IF(STUDENT!AH8&gt;=1,INDEX(STUDENT!$A$7:$FZ$26,$D8,MATCH(AA$2,STUDENT!$A$2:$FZ$2,0))*VLOOKUP(Z$4,HOME!$D$7:$X$18,19,0)/1000,0)),0),0)</f>
        <v>0</v>
      </c>
      <c r="AB8" s="918">
        <f t="shared" si="15"/>
        <v>0</v>
      </c>
      <c r="AC8" s="918"/>
      <c r="AD8" s="160">
        <f>IFERROR(IF($D8&gt;=1,(IF(STUDENT!AK8&gt;=1,INDEX(STUDENT!$A$7:$FZ$26,$D8,MATCH(AD$2,STUDENT!$A$2:$FZ$2,0))*VLOOKUP(AD$4,HOME!$D$7:$X$18,18,0)/1000,0)),0),0)</f>
        <v>0</v>
      </c>
      <c r="AE8" s="160">
        <f>IFERROR(IF($D8&gt;=1,(IF(STUDENT!AL8&gt;=1,INDEX(STUDENT!$A$7:$FZ$26,$D8,MATCH(AE$2,STUDENT!$A$2:$FZ$2,0))*VLOOKUP(AD$4,HOME!$D$7:$X$18,19,0)/1000,0)),0),0)</f>
        <v>0</v>
      </c>
      <c r="AF8" s="918">
        <f t="shared" si="16"/>
        <v>0</v>
      </c>
      <c r="AG8" s="918"/>
      <c r="AH8" s="160">
        <f>IFERROR(IF($D8&gt;=1,(IF(STUDENT!AO8&gt;=1,INDEX(STUDENT!$A$7:$FZ$26,$D8,MATCH(AH$2,STUDENT!$A$2:$FZ$2,0))*VLOOKUP(AH$4,HOME!$D$7:$X$18,18,0)/1000,0)),0),0)</f>
        <v>0</v>
      </c>
      <c r="AI8" s="160">
        <f>IFERROR(IF($D8&gt;=1,(IF(STUDENT!AP8&gt;=1,INDEX(STUDENT!$A$7:$FZ$26,$D8,MATCH(AI$2,STUDENT!$A$2:$FZ$2,0))*VLOOKUP(AH$4,HOME!$D$7:$X$18,19,0)/1000,0)),0),0)</f>
        <v>0</v>
      </c>
      <c r="AJ8" s="918">
        <f t="shared" si="17"/>
        <v>0</v>
      </c>
      <c r="AK8" s="918"/>
      <c r="AL8" s="160">
        <f>IFERROR(IF($D8&gt;=1,(IF(STUDENT!AS8&gt;=1,INDEX(STUDENT!$A$7:$FZ$26,$D8,MATCH(AL$2,STUDENT!$A$2:$FZ$2,0))*VLOOKUP(AL$4,HOME!$D$7:$X$18,18,0)/1000,0)),0),0)</f>
        <v>0</v>
      </c>
      <c r="AM8" s="160">
        <f>IFERROR(IF($D8&gt;=1,(IF(STUDENT!AU8&gt;=1,INDEX(STUDENT!$A$7:$FZ$26,$D8,MATCH(AM$2,STUDENT!$A$2:$FZ$2,0))*VLOOKUP(AL$4,HOME!$D$7:$X$18,19,0)/1000,0)),0),0)</f>
        <v>0</v>
      </c>
      <c r="AN8" s="918">
        <f t="shared" si="18"/>
        <v>0</v>
      </c>
      <c r="AO8" s="918"/>
      <c r="AP8" s="160">
        <f>IFERROR(IF($D8&gt;=1,(IF(STUDENT!AX8&gt;=1,INDEX(STUDENT!$A$7:$FZ$26,$D8,MATCH(AP$2,STUDENT!$A$2:$FZ$2,0))*VLOOKUP(AP$4,HOME!$D$7:$X$18,18,0)/1000,0)),0),0)</f>
        <v>0</v>
      </c>
      <c r="AQ8" s="160">
        <f>IFERROR(IF($D8&gt;=1,(IF(STUDENT!AY8&gt;=1,INDEX(STUDENT!$A$7:$FZ$26,$D8,MATCH(AQ$2,STUDENT!$A$2:$FZ$2,0))*VLOOKUP(AP$4,HOME!$D$7:$X$18,19,0)/1000,0)),0),0)</f>
        <v>0</v>
      </c>
      <c r="AR8" s="918">
        <f t="shared" si="19"/>
        <v>0</v>
      </c>
      <c r="AS8" s="918"/>
      <c r="AT8" s="160">
        <f>IFERROR(IF($D8&gt;=1,(IF(STUDENT!BB8&gt;=1,INDEX(STUDENT!$A$7:$FZ$26,$D8,MATCH(AT$2,STUDENT!$A$2:$FZ$2,0))*VLOOKUP(AT$4,HOME!$D$7:$X$18,18,0)/1000,0)),0),0)</f>
        <v>0</v>
      </c>
      <c r="AU8" s="160">
        <f>IFERROR(IF($D8&gt;=1,(IF(STUDENT!BC8&gt;=1,INDEX(STUDENT!$A$7:$FZ$26,$D8,MATCH(AU$2,STUDENT!$A$2:$FZ$2,0))*VLOOKUP(AT$4,HOME!$D$7:$X$18,19,0)/1000,0)),0),0)</f>
        <v>0</v>
      </c>
      <c r="AV8" s="918">
        <f t="shared" si="20"/>
        <v>0</v>
      </c>
      <c r="AW8" s="918"/>
      <c r="AX8" s="160">
        <f>IFERROR(IF($D8&gt;=1,(IF(STUDENT!BF8&gt;=1,INDEX(STUDENT!$A$7:$FZ$26,$D8,MATCH(AX$2,STUDENT!$A$2:$FZ$2,0))*VLOOKUP(AX$4,HOME!$D$7:$X$18,18,0)/1000,0)),0),0)</f>
        <v>0</v>
      </c>
      <c r="AY8" s="160">
        <f>IFERROR(IF($D8&gt;=1,(IF(STUDENT!BG8&gt;=1,INDEX(STUDENT!$A$7:$FZ$26,$D8,MATCH(AY$2,STUDENT!$A$2:$FZ$2,0))*VLOOKUP(AX$4,HOME!$D$7:$X$18,19,0)/1000,0)),0),0)</f>
        <v>0</v>
      </c>
      <c r="AZ8" s="918">
        <f t="shared" si="21"/>
        <v>0</v>
      </c>
      <c r="BA8" s="918"/>
    </row>
    <row r="9" spans="1:53" ht="20.100000000000001" customHeight="1">
      <c r="A9" s="32">
        <f>IF(PROFLE!U5&gt;=2,PROFLE!A5,0)</f>
        <v>0</v>
      </c>
      <c r="B9" s="32">
        <v>3</v>
      </c>
      <c r="C9" s="32">
        <f t="shared" si="10"/>
        <v>0</v>
      </c>
      <c r="D9" s="67">
        <f>PROFLE!A5</f>
        <v>0</v>
      </c>
      <c r="E9" s="68">
        <f>PROFLE!B5</f>
        <v>0</v>
      </c>
      <c r="F9" s="160">
        <f>IFERROR(IF($D9&gt;=1,(IF(STUDENT!K9&gt;=1,INDEX(STUDENT!$A$7:$FZ$26,$D9,MATCH(F$2,STUDENT!$A$2:$FZ$2,0))*VLOOKUP(F$4,HOME!$D$7:$X$18,18,0)/1000,0)),0),0)</f>
        <v>0</v>
      </c>
      <c r="G9" s="160">
        <f>IFERROR(IF($D9&gt;=1,(IF(STUDENT!L9&gt;=1,INDEX(STUDENT!$A$7:$FZ$26,$D9,MATCH(G$2,STUDENT!$A$2:$FZ$2,0))*VLOOKUP(F$4,HOME!$D$7:$X$18,19,0)/1000,0)),0),0)</f>
        <v>0</v>
      </c>
      <c r="H9" s="918">
        <f t="shared" si="22"/>
        <v>0</v>
      </c>
      <c r="I9" s="918"/>
      <c r="J9" s="160">
        <f>IFERROR(IF($D9&gt;=1,(IF(STUDENT!O9&gt;=1,INDEX(STUDENT!$A$7:$FZ$26,$D9,MATCH(J$2,STUDENT!$A$2:$FZ$2,0))*VLOOKUP(J$4,HOME!$D$7:$X$18,18,0)/1000,0)),0),0)</f>
        <v>0</v>
      </c>
      <c r="K9" s="160">
        <f>IFERROR(IF($D9&gt;=1,(IF(STUDENT!Q9&gt;=1,INDEX(STUDENT!$A$7:$FZ$26,$D9,MATCH(K$2,STUDENT!$A$2:$FZ$2,0))*VLOOKUP(J$4,HOME!$D$7:$X$18,19,0)/1000,0)),0),0)</f>
        <v>0</v>
      </c>
      <c r="L9" s="918">
        <f t="shared" si="11"/>
        <v>0</v>
      </c>
      <c r="M9" s="918"/>
      <c r="N9" s="160">
        <f>IFERROR(IF($D9&gt;=1,(IF(STUDENT!T9&gt;=1,INDEX(STUDENT!$A$7:$FZ$26,$D9,MATCH(N$2,STUDENT!$A$2:$FZ$2,0))*VLOOKUP(N$4,HOME!$D$7:$X$18,18,0)/1000,0)),0),0)</f>
        <v>0</v>
      </c>
      <c r="O9" s="160">
        <f>IFERROR(IF($D9&gt;=1,(IF(STUDENT!U9&gt;=1,INDEX(STUDENT!$A$7:$FZ$26,$D9,MATCH(O$2,STUDENT!$A$2:$FZ$2,0))*VLOOKUP(N$4,HOME!$D$7:$X$18,19,0)/1000,0)),0),0)</f>
        <v>0</v>
      </c>
      <c r="P9" s="918">
        <f t="shared" si="12"/>
        <v>0</v>
      </c>
      <c r="Q9" s="918"/>
      <c r="R9" s="160">
        <f>IFERROR(IF($D9&gt;=1,(IF(STUDENT!X9&gt;=1,INDEX(STUDENT!$A$7:$FZ$26,$D9,MATCH(R$2,STUDENT!$A$2:$FZ$2,0))*VLOOKUP(R$4,HOME!$D$7:$X$18,18,0)/1000,0)),0),0)</f>
        <v>0</v>
      </c>
      <c r="S9" s="160">
        <f>IFERROR(IF($D9&gt;=1,(IF(STUDENT!Y9&gt;=1,INDEX(STUDENT!$A$7:$FZ$26,$D9,MATCH(S$2,STUDENT!$A$2:$FZ$2,0))*VLOOKUP(R$4,HOME!$D$7:$X$18,19,0)/1000,0)),0),0)</f>
        <v>0</v>
      </c>
      <c r="T9" s="918">
        <f t="shared" si="13"/>
        <v>0</v>
      </c>
      <c r="U9" s="918"/>
      <c r="V9" s="160">
        <f>IFERROR(IF($D9&gt;=1,(IF(STUDENT!AB9&gt;=1,INDEX(STUDENT!$A$7:$FZ$26,$D9,MATCH(V$2,STUDENT!$A$2:$FZ$2,0))*VLOOKUP(V$4,HOME!$D$7:$X$18,18,0)/1000,0)),0),0)</f>
        <v>0</v>
      </c>
      <c r="W9" s="160">
        <f>IFERROR(IF($D9&gt;=1,(IF(STUDENT!AC9&gt;=1,INDEX(STUDENT!$A$7:$FZ$26,$D9,MATCH(W$2,STUDENT!$A$2:$FZ$2,0))*VLOOKUP(V$4,HOME!$D$7:$X$18,19,0)/1000,0)),0),0)</f>
        <v>0</v>
      </c>
      <c r="X9" s="918">
        <f t="shared" si="14"/>
        <v>0</v>
      </c>
      <c r="Y9" s="918"/>
      <c r="Z9" s="160">
        <f>IFERROR(IF($D9&gt;=1,(IF(STUDENT!AG9&gt;=1,INDEX(STUDENT!$A$7:$FZ$26,$D9,MATCH(Z$2,STUDENT!$A$2:$FZ$2,0))*VLOOKUP(Z$4,HOME!$D$7:$X$18,18,0)/1000,0)),0),0)</f>
        <v>0</v>
      </c>
      <c r="AA9" s="160">
        <f>IFERROR(IF($D9&gt;=1,(IF(STUDENT!AH9&gt;=1,INDEX(STUDENT!$A$7:$FZ$26,$D9,MATCH(AA$2,STUDENT!$A$2:$FZ$2,0))*VLOOKUP(Z$4,HOME!$D$7:$X$18,19,0)/1000,0)),0),0)</f>
        <v>0</v>
      </c>
      <c r="AB9" s="918">
        <f t="shared" si="15"/>
        <v>0</v>
      </c>
      <c r="AC9" s="918"/>
      <c r="AD9" s="160">
        <f>IFERROR(IF($D9&gt;=1,(IF(STUDENT!AK9&gt;=1,INDEX(STUDENT!$A$7:$FZ$26,$D9,MATCH(AD$2,STUDENT!$A$2:$FZ$2,0))*VLOOKUP(AD$4,HOME!$D$7:$X$18,18,0)/1000,0)),0),0)</f>
        <v>0</v>
      </c>
      <c r="AE9" s="160">
        <f>IFERROR(IF($D9&gt;=1,(IF(STUDENT!AL9&gt;=1,INDEX(STUDENT!$A$7:$FZ$26,$D9,MATCH(AE$2,STUDENT!$A$2:$FZ$2,0))*VLOOKUP(AD$4,HOME!$D$7:$X$18,19,0)/1000,0)),0),0)</f>
        <v>0</v>
      </c>
      <c r="AF9" s="918">
        <f t="shared" si="16"/>
        <v>0</v>
      </c>
      <c r="AG9" s="918"/>
      <c r="AH9" s="160">
        <f>IFERROR(IF($D9&gt;=1,(IF(STUDENT!AO9&gt;=1,INDEX(STUDENT!$A$7:$FZ$26,$D9,MATCH(AH$2,STUDENT!$A$2:$FZ$2,0))*VLOOKUP(AH$4,HOME!$D$7:$X$18,18,0)/1000,0)),0),0)</f>
        <v>0</v>
      </c>
      <c r="AI9" s="160">
        <f>IFERROR(IF($D9&gt;=1,(IF(STUDENT!AP9&gt;=1,INDEX(STUDENT!$A$7:$FZ$26,$D9,MATCH(AI$2,STUDENT!$A$2:$FZ$2,0))*VLOOKUP(AH$4,HOME!$D$7:$X$18,19,0)/1000,0)),0),0)</f>
        <v>0</v>
      </c>
      <c r="AJ9" s="918">
        <f t="shared" si="17"/>
        <v>0</v>
      </c>
      <c r="AK9" s="918"/>
      <c r="AL9" s="160">
        <f>IFERROR(IF($D9&gt;=1,(IF(STUDENT!AS9&gt;=1,INDEX(STUDENT!$A$7:$FZ$26,$D9,MATCH(AL$2,STUDENT!$A$2:$FZ$2,0))*VLOOKUP(AL$4,HOME!$D$7:$X$18,18,0)/1000,0)),0),0)</f>
        <v>0</v>
      </c>
      <c r="AM9" s="160">
        <f>IFERROR(IF($D9&gt;=1,(IF(STUDENT!AU9&gt;=1,INDEX(STUDENT!$A$7:$FZ$26,$D9,MATCH(AM$2,STUDENT!$A$2:$FZ$2,0))*VLOOKUP(AL$4,HOME!$D$7:$X$18,19,0)/1000,0)),0),0)</f>
        <v>0</v>
      </c>
      <c r="AN9" s="918">
        <f t="shared" si="18"/>
        <v>0</v>
      </c>
      <c r="AO9" s="918"/>
      <c r="AP9" s="160">
        <f>IFERROR(IF($D9&gt;=1,(IF(STUDENT!AX9&gt;=1,INDEX(STUDENT!$A$7:$FZ$26,$D9,MATCH(AP$2,STUDENT!$A$2:$FZ$2,0))*VLOOKUP(AP$4,HOME!$D$7:$X$18,18,0)/1000,0)),0),0)</f>
        <v>0</v>
      </c>
      <c r="AQ9" s="160">
        <f>IFERROR(IF($D9&gt;=1,(IF(STUDENT!AY9&gt;=1,INDEX(STUDENT!$A$7:$FZ$26,$D9,MATCH(AQ$2,STUDENT!$A$2:$FZ$2,0))*VLOOKUP(AP$4,HOME!$D$7:$X$18,19,0)/1000,0)),0),0)</f>
        <v>0</v>
      </c>
      <c r="AR9" s="918">
        <f t="shared" si="19"/>
        <v>0</v>
      </c>
      <c r="AS9" s="918"/>
      <c r="AT9" s="160">
        <f>IFERROR(IF($D9&gt;=1,(IF(STUDENT!BB9&gt;=1,INDEX(STUDENT!$A$7:$FZ$26,$D9,MATCH(AT$2,STUDENT!$A$2:$FZ$2,0))*VLOOKUP(AT$4,HOME!$D$7:$X$18,18,0)/1000,0)),0),0)</f>
        <v>0</v>
      </c>
      <c r="AU9" s="160">
        <f>IFERROR(IF($D9&gt;=1,(IF(STUDENT!BC9&gt;=1,INDEX(STUDENT!$A$7:$FZ$26,$D9,MATCH(AU$2,STUDENT!$A$2:$FZ$2,0))*VLOOKUP(AT$4,HOME!$D$7:$X$18,19,0)/1000,0)),0),0)</f>
        <v>0</v>
      </c>
      <c r="AV9" s="918">
        <f t="shared" si="20"/>
        <v>0</v>
      </c>
      <c r="AW9" s="918"/>
      <c r="AX9" s="160">
        <f>IFERROR(IF($D9&gt;=1,(IF(STUDENT!BF9&gt;=1,INDEX(STUDENT!$A$7:$FZ$26,$D9,MATCH(AX$2,STUDENT!$A$2:$FZ$2,0))*VLOOKUP(AX$4,HOME!$D$7:$X$18,18,0)/1000,0)),0),0)</f>
        <v>0</v>
      </c>
      <c r="AY9" s="160">
        <f>IFERROR(IF($D9&gt;=1,(IF(STUDENT!BG9&gt;=1,INDEX(STUDENT!$A$7:$FZ$26,$D9,MATCH(AY$2,STUDENT!$A$2:$FZ$2,0))*VLOOKUP(AX$4,HOME!$D$7:$X$18,19,0)/1000,0)),0),0)</f>
        <v>0</v>
      </c>
      <c r="AZ9" s="918">
        <f t="shared" si="21"/>
        <v>0</v>
      </c>
      <c r="BA9" s="918"/>
    </row>
    <row r="10" spans="1:53" ht="20.100000000000001" customHeight="1">
      <c r="A10" s="32">
        <f>IF(PROFLE!U6&gt;=2,PROFLE!A6,0)</f>
        <v>0</v>
      </c>
      <c r="B10" s="32">
        <v>4</v>
      </c>
      <c r="C10" s="32">
        <f t="shared" si="10"/>
        <v>0</v>
      </c>
      <c r="D10" s="67">
        <f>PROFLE!A6</f>
        <v>0</v>
      </c>
      <c r="E10" s="68">
        <f>PROFLE!B6</f>
        <v>0</v>
      </c>
      <c r="F10" s="160">
        <f>IFERROR(IF($D10&gt;=1,(IF(STUDENT!K10&gt;=1,INDEX(STUDENT!$A$7:$FZ$26,$D10,MATCH(F$2,STUDENT!$A$2:$FZ$2,0))*VLOOKUP(F$4,HOME!$D$7:$X$18,18,0)/1000,0)),0),0)</f>
        <v>0</v>
      </c>
      <c r="G10" s="160">
        <f>IFERROR(IF($D10&gt;=1,(IF(STUDENT!L10&gt;=1,INDEX(STUDENT!$A$7:$FZ$26,$D10,MATCH(G$2,STUDENT!$A$2:$FZ$2,0))*VLOOKUP(F$4,HOME!$D$7:$X$18,19,0)/1000,0)),0),0)</f>
        <v>0</v>
      </c>
      <c r="H10" s="918">
        <f t="shared" si="22"/>
        <v>0</v>
      </c>
      <c r="I10" s="918"/>
      <c r="J10" s="160">
        <f>IFERROR(IF($D10&gt;=1,(IF(STUDENT!O10&gt;=1,INDEX(STUDENT!$A$7:$FZ$26,$D10,MATCH(J$2,STUDENT!$A$2:$FZ$2,0))*VLOOKUP(J$4,HOME!$D$7:$X$18,18,0)/1000,0)),0),0)</f>
        <v>0</v>
      </c>
      <c r="K10" s="160">
        <f>IFERROR(IF($D10&gt;=1,(IF(STUDENT!Q10&gt;=1,INDEX(STUDENT!$A$7:$FZ$26,$D10,MATCH(K$2,STUDENT!$A$2:$FZ$2,0))*VLOOKUP(J$4,HOME!$D$7:$X$18,19,0)/1000,0)),0),0)</f>
        <v>0</v>
      </c>
      <c r="L10" s="918">
        <f t="shared" si="11"/>
        <v>0</v>
      </c>
      <c r="M10" s="918"/>
      <c r="N10" s="160">
        <f>IFERROR(IF($D10&gt;=1,(IF(STUDENT!T10&gt;=1,INDEX(STUDENT!$A$7:$FZ$26,$D10,MATCH(N$2,STUDENT!$A$2:$FZ$2,0))*VLOOKUP(N$4,HOME!$D$7:$X$18,18,0)/1000,0)),0),0)</f>
        <v>0</v>
      </c>
      <c r="O10" s="160">
        <f>IFERROR(IF($D10&gt;=1,(IF(STUDENT!U10&gt;=1,INDEX(STUDENT!$A$7:$FZ$26,$D10,MATCH(O$2,STUDENT!$A$2:$FZ$2,0))*VLOOKUP(N$4,HOME!$D$7:$X$18,19,0)/1000,0)),0),0)</f>
        <v>0</v>
      </c>
      <c r="P10" s="918">
        <f t="shared" si="12"/>
        <v>0</v>
      </c>
      <c r="Q10" s="918"/>
      <c r="R10" s="160">
        <f>IFERROR(IF($D10&gt;=1,(IF(STUDENT!X10&gt;=1,INDEX(STUDENT!$A$7:$FZ$26,$D10,MATCH(R$2,STUDENT!$A$2:$FZ$2,0))*VLOOKUP(R$4,HOME!$D$7:$X$18,18,0)/1000,0)),0),0)</f>
        <v>0</v>
      </c>
      <c r="S10" s="160">
        <f>IFERROR(IF($D10&gt;=1,(IF(STUDENT!Y10&gt;=1,INDEX(STUDENT!$A$7:$FZ$26,$D10,MATCH(S$2,STUDENT!$A$2:$FZ$2,0))*VLOOKUP(R$4,HOME!$D$7:$X$18,19,0)/1000,0)),0),0)</f>
        <v>0</v>
      </c>
      <c r="T10" s="918">
        <f t="shared" si="13"/>
        <v>0</v>
      </c>
      <c r="U10" s="918"/>
      <c r="V10" s="160">
        <f>IFERROR(IF($D10&gt;=1,(IF(STUDENT!AB10&gt;=1,INDEX(STUDENT!$A$7:$FZ$26,$D10,MATCH(V$2,STUDENT!$A$2:$FZ$2,0))*VLOOKUP(V$4,HOME!$D$7:$X$18,18,0)/1000,0)),0),0)</f>
        <v>0</v>
      </c>
      <c r="W10" s="160">
        <f>IFERROR(IF($D10&gt;=1,(IF(STUDENT!AC10&gt;=1,INDEX(STUDENT!$A$7:$FZ$26,$D10,MATCH(W$2,STUDENT!$A$2:$FZ$2,0))*VLOOKUP(V$4,HOME!$D$7:$X$18,19,0)/1000,0)),0),0)</f>
        <v>0</v>
      </c>
      <c r="X10" s="918">
        <f t="shared" si="14"/>
        <v>0</v>
      </c>
      <c r="Y10" s="918"/>
      <c r="Z10" s="160">
        <f>IFERROR(IF($D10&gt;=1,(IF(STUDENT!AG10&gt;=1,INDEX(STUDENT!$A$7:$FZ$26,$D10,MATCH(Z$2,STUDENT!$A$2:$FZ$2,0))*VLOOKUP(Z$4,HOME!$D$7:$X$18,18,0)/1000,0)),0),0)</f>
        <v>0</v>
      </c>
      <c r="AA10" s="160">
        <f>IFERROR(IF($D10&gt;=1,(IF(STUDENT!AH10&gt;=1,INDEX(STUDENT!$A$7:$FZ$26,$D10,MATCH(AA$2,STUDENT!$A$2:$FZ$2,0))*VLOOKUP(Z$4,HOME!$D$7:$X$18,19,0)/1000,0)),0),0)</f>
        <v>0</v>
      </c>
      <c r="AB10" s="918">
        <f t="shared" si="15"/>
        <v>0</v>
      </c>
      <c r="AC10" s="918"/>
      <c r="AD10" s="160">
        <f>IFERROR(IF($D10&gt;=1,(IF(STUDENT!AK10&gt;=1,INDEX(STUDENT!$A$7:$FZ$26,$D10,MATCH(AD$2,STUDENT!$A$2:$FZ$2,0))*VLOOKUP(AD$4,HOME!$D$7:$X$18,18,0)/1000,0)),0),0)</f>
        <v>0</v>
      </c>
      <c r="AE10" s="160">
        <f>IFERROR(IF($D10&gt;=1,(IF(STUDENT!AL10&gt;=1,INDEX(STUDENT!$A$7:$FZ$26,$D10,MATCH(AE$2,STUDENT!$A$2:$FZ$2,0))*VLOOKUP(AD$4,HOME!$D$7:$X$18,19,0)/1000,0)),0),0)</f>
        <v>0</v>
      </c>
      <c r="AF10" s="918">
        <f t="shared" si="16"/>
        <v>0</v>
      </c>
      <c r="AG10" s="918"/>
      <c r="AH10" s="160">
        <f>IFERROR(IF($D10&gt;=1,(IF(STUDENT!AO10&gt;=1,INDEX(STUDENT!$A$7:$FZ$26,$D10,MATCH(AH$2,STUDENT!$A$2:$FZ$2,0))*VLOOKUP(AH$4,HOME!$D$7:$X$18,18,0)/1000,0)),0),0)</f>
        <v>0</v>
      </c>
      <c r="AI10" s="160">
        <f>IFERROR(IF($D10&gt;=1,(IF(STUDENT!AP10&gt;=1,INDEX(STUDENT!$A$7:$FZ$26,$D10,MATCH(AI$2,STUDENT!$A$2:$FZ$2,0))*VLOOKUP(AH$4,HOME!$D$7:$X$18,19,0)/1000,0)),0),0)</f>
        <v>0</v>
      </c>
      <c r="AJ10" s="918">
        <f t="shared" si="17"/>
        <v>0</v>
      </c>
      <c r="AK10" s="918"/>
      <c r="AL10" s="160">
        <f>IFERROR(IF($D10&gt;=1,(IF(STUDENT!AS10&gt;=1,INDEX(STUDENT!$A$7:$FZ$26,$D10,MATCH(AL$2,STUDENT!$A$2:$FZ$2,0))*VLOOKUP(AL$4,HOME!$D$7:$X$18,18,0)/1000,0)),0),0)</f>
        <v>0</v>
      </c>
      <c r="AM10" s="160">
        <f>IFERROR(IF($D10&gt;=1,(IF(STUDENT!AU10&gt;=1,INDEX(STUDENT!$A$7:$FZ$26,$D10,MATCH(AM$2,STUDENT!$A$2:$FZ$2,0))*VLOOKUP(AL$4,HOME!$D$7:$X$18,19,0)/1000,0)),0),0)</f>
        <v>0</v>
      </c>
      <c r="AN10" s="918">
        <f t="shared" si="18"/>
        <v>0</v>
      </c>
      <c r="AO10" s="918"/>
      <c r="AP10" s="160">
        <f>IFERROR(IF($D10&gt;=1,(IF(STUDENT!AX10&gt;=1,INDEX(STUDENT!$A$7:$FZ$26,$D10,MATCH(AP$2,STUDENT!$A$2:$FZ$2,0))*VLOOKUP(AP$4,HOME!$D$7:$X$18,18,0)/1000,0)),0),0)</f>
        <v>0</v>
      </c>
      <c r="AQ10" s="160">
        <f>IFERROR(IF($D10&gt;=1,(IF(STUDENT!AY10&gt;=1,INDEX(STUDENT!$A$7:$FZ$26,$D10,MATCH(AQ$2,STUDENT!$A$2:$FZ$2,0))*VLOOKUP(AP$4,HOME!$D$7:$X$18,19,0)/1000,0)),0),0)</f>
        <v>0</v>
      </c>
      <c r="AR10" s="918">
        <f t="shared" si="19"/>
        <v>0</v>
      </c>
      <c r="AS10" s="918"/>
      <c r="AT10" s="160">
        <f>IFERROR(IF($D10&gt;=1,(IF(STUDENT!BB10&gt;=1,INDEX(STUDENT!$A$7:$FZ$26,$D10,MATCH(AT$2,STUDENT!$A$2:$FZ$2,0))*VLOOKUP(AT$4,HOME!$D$7:$X$18,18,0)/1000,0)),0),0)</f>
        <v>0</v>
      </c>
      <c r="AU10" s="160">
        <f>IFERROR(IF($D10&gt;=1,(IF(STUDENT!BC10&gt;=1,INDEX(STUDENT!$A$7:$FZ$26,$D10,MATCH(AU$2,STUDENT!$A$2:$FZ$2,0))*VLOOKUP(AT$4,HOME!$D$7:$X$18,19,0)/1000,0)),0),0)</f>
        <v>0</v>
      </c>
      <c r="AV10" s="918">
        <f t="shared" si="20"/>
        <v>0</v>
      </c>
      <c r="AW10" s="918"/>
      <c r="AX10" s="160">
        <f>IFERROR(IF($D10&gt;=1,(IF(STUDENT!BF10&gt;=1,INDEX(STUDENT!$A$7:$FZ$26,$D10,MATCH(AX$2,STUDENT!$A$2:$FZ$2,0))*VLOOKUP(AX$4,HOME!$D$7:$X$18,18,0)/1000,0)),0),0)</f>
        <v>0</v>
      </c>
      <c r="AY10" s="160">
        <f>IFERROR(IF($D10&gt;=1,(IF(STUDENT!BG10&gt;=1,INDEX(STUDENT!$A$7:$FZ$26,$D10,MATCH(AY$2,STUDENT!$A$2:$FZ$2,0))*VLOOKUP(AX$4,HOME!$D$7:$X$18,19,0)/1000,0)),0),0)</f>
        <v>0</v>
      </c>
      <c r="AZ10" s="918">
        <f t="shared" si="21"/>
        <v>0</v>
      </c>
      <c r="BA10" s="918"/>
    </row>
    <row r="11" spans="1:53" ht="20.100000000000001" customHeight="1">
      <c r="A11" s="32">
        <f>IF(PROFLE!U7&gt;=2,PROFLE!A7,0)</f>
        <v>0</v>
      </c>
      <c r="B11" s="32">
        <v>5</v>
      </c>
      <c r="C11" s="32">
        <f t="shared" si="10"/>
        <v>0</v>
      </c>
      <c r="D11" s="67">
        <f>PROFLE!A7</f>
        <v>0</v>
      </c>
      <c r="E11" s="68">
        <f>PROFLE!B7</f>
        <v>0</v>
      </c>
      <c r="F11" s="160">
        <f>IFERROR(IF($D11&gt;=1,(IF(STUDENT!K11&gt;=1,INDEX(STUDENT!$A$7:$FZ$26,$D11,MATCH(F$2,STUDENT!$A$2:$FZ$2,0))*VLOOKUP(F$4,HOME!$D$7:$X$18,18,0)/1000,0)),0),0)</f>
        <v>0</v>
      </c>
      <c r="G11" s="160">
        <f>IFERROR(IF($D11&gt;=1,(IF(STUDENT!L11&gt;=1,INDEX(STUDENT!$A$7:$FZ$26,$D11,MATCH(G$2,STUDENT!$A$2:$FZ$2,0))*VLOOKUP(F$4,HOME!$D$7:$X$18,19,0)/1000,0)),0),0)</f>
        <v>0</v>
      </c>
      <c r="H11" s="918">
        <f t="shared" si="22"/>
        <v>0</v>
      </c>
      <c r="I11" s="918"/>
      <c r="J11" s="160">
        <f>IFERROR(IF($D11&gt;=1,(IF(STUDENT!O11&gt;=1,INDEX(STUDENT!$A$7:$FZ$26,$D11,MATCH(J$2,STUDENT!$A$2:$FZ$2,0))*VLOOKUP(J$4,HOME!$D$7:$X$18,18,0)/1000,0)),0),0)</f>
        <v>0</v>
      </c>
      <c r="K11" s="160">
        <f>IFERROR(IF($D11&gt;=1,(IF(STUDENT!Q11&gt;=1,INDEX(STUDENT!$A$7:$FZ$26,$D11,MATCH(K$2,STUDENT!$A$2:$FZ$2,0))*VLOOKUP(J$4,HOME!$D$7:$X$18,19,0)/1000,0)),0),0)</f>
        <v>0</v>
      </c>
      <c r="L11" s="918">
        <f t="shared" si="11"/>
        <v>0</v>
      </c>
      <c r="M11" s="918"/>
      <c r="N11" s="160">
        <f>IFERROR(IF($D11&gt;=1,(IF(STUDENT!T11&gt;=1,INDEX(STUDENT!$A$7:$FZ$26,$D11,MATCH(N$2,STUDENT!$A$2:$FZ$2,0))*VLOOKUP(N$4,HOME!$D$7:$X$18,18,0)/1000,0)),0),0)</f>
        <v>0</v>
      </c>
      <c r="O11" s="160">
        <f>IFERROR(IF($D11&gt;=1,(IF(STUDENT!U11&gt;=1,INDEX(STUDENT!$A$7:$FZ$26,$D11,MATCH(O$2,STUDENT!$A$2:$FZ$2,0))*VLOOKUP(N$4,HOME!$D$7:$X$18,19,0)/1000,0)),0),0)</f>
        <v>0</v>
      </c>
      <c r="P11" s="918">
        <f t="shared" si="12"/>
        <v>0</v>
      </c>
      <c r="Q11" s="918"/>
      <c r="R11" s="160">
        <f>IFERROR(IF($D11&gt;=1,(IF(STUDENT!X11&gt;=1,INDEX(STUDENT!$A$7:$FZ$26,$D11,MATCH(R$2,STUDENT!$A$2:$FZ$2,0))*VLOOKUP(R$4,HOME!$D$7:$X$18,18,0)/1000,0)),0),0)</f>
        <v>0</v>
      </c>
      <c r="S11" s="160">
        <f>IFERROR(IF($D11&gt;=1,(IF(STUDENT!Y11&gt;=1,INDEX(STUDENT!$A$7:$FZ$26,$D11,MATCH(S$2,STUDENT!$A$2:$FZ$2,0))*VLOOKUP(R$4,HOME!$D$7:$X$18,19,0)/1000,0)),0),0)</f>
        <v>0</v>
      </c>
      <c r="T11" s="918">
        <f t="shared" si="13"/>
        <v>0</v>
      </c>
      <c r="U11" s="918"/>
      <c r="V11" s="160">
        <f>IFERROR(IF($D11&gt;=1,(IF(STUDENT!AB11&gt;=1,INDEX(STUDENT!$A$7:$FZ$26,$D11,MATCH(V$2,STUDENT!$A$2:$FZ$2,0))*VLOOKUP(V$4,HOME!$D$7:$X$18,18,0)/1000,0)),0),0)</f>
        <v>0</v>
      </c>
      <c r="W11" s="160">
        <f>IFERROR(IF($D11&gt;=1,(IF(STUDENT!AC11&gt;=1,INDEX(STUDENT!$A$7:$FZ$26,$D11,MATCH(W$2,STUDENT!$A$2:$FZ$2,0))*VLOOKUP(V$4,HOME!$D$7:$X$18,19,0)/1000,0)),0),0)</f>
        <v>0</v>
      </c>
      <c r="X11" s="918">
        <f t="shared" si="14"/>
        <v>0</v>
      </c>
      <c r="Y11" s="918"/>
      <c r="Z11" s="160">
        <f>IFERROR(IF($D11&gt;=1,(IF(STUDENT!AG11&gt;=1,INDEX(STUDENT!$A$7:$FZ$26,$D11,MATCH(Z$2,STUDENT!$A$2:$FZ$2,0))*VLOOKUP(Z$4,HOME!$D$7:$X$18,18,0)/1000,0)),0),0)</f>
        <v>0</v>
      </c>
      <c r="AA11" s="160">
        <f>IFERROR(IF($D11&gt;=1,(IF(STUDENT!AH11&gt;=1,INDEX(STUDENT!$A$7:$FZ$26,$D11,MATCH(AA$2,STUDENT!$A$2:$FZ$2,0))*VLOOKUP(Z$4,HOME!$D$7:$X$18,19,0)/1000,0)),0),0)</f>
        <v>0</v>
      </c>
      <c r="AB11" s="918">
        <f t="shared" si="15"/>
        <v>0</v>
      </c>
      <c r="AC11" s="918"/>
      <c r="AD11" s="160">
        <f>IFERROR(IF($D11&gt;=1,(IF(STUDENT!AK11&gt;=1,INDEX(STUDENT!$A$7:$FZ$26,$D11,MATCH(AD$2,STUDENT!$A$2:$FZ$2,0))*VLOOKUP(AD$4,HOME!$D$7:$X$18,18,0)/1000,0)),0),0)</f>
        <v>0</v>
      </c>
      <c r="AE11" s="160">
        <f>IFERROR(IF($D11&gt;=1,(IF(STUDENT!AL11&gt;=1,INDEX(STUDENT!$A$7:$FZ$26,$D11,MATCH(AE$2,STUDENT!$A$2:$FZ$2,0))*VLOOKUP(AD$4,HOME!$D$7:$X$18,19,0)/1000,0)),0),0)</f>
        <v>0</v>
      </c>
      <c r="AF11" s="918">
        <f t="shared" si="16"/>
        <v>0</v>
      </c>
      <c r="AG11" s="918"/>
      <c r="AH11" s="160">
        <f>IFERROR(IF($D11&gt;=1,(IF(STUDENT!AO11&gt;=1,INDEX(STUDENT!$A$7:$FZ$26,$D11,MATCH(AH$2,STUDENT!$A$2:$FZ$2,0))*VLOOKUP(AH$4,HOME!$D$7:$X$18,18,0)/1000,0)),0),0)</f>
        <v>0</v>
      </c>
      <c r="AI11" s="160">
        <f>IFERROR(IF($D11&gt;=1,(IF(STUDENT!AP11&gt;=1,INDEX(STUDENT!$A$7:$FZ$26,$D11,MATCH(AI$2,STUDENT!$A$2:$FZ$2,0))*VLOOKUP(AH$4,HOME!$D$7:$X$18,19,0)/1000,0)),0),0)</f>
        <v>0</v>
      </c>
      <c r="AJ11" s="918">
        <f t="shared" si="17"/>
        <v>0</v>
      </c>
      <c r="AK11" s="918"/>
      <c r="AL11" s="160">
        <f>IFERROR(IF($D11&gt;=1,(IF(STUDENT!AS11&gt;=1,INDEX(STUDENT!$A$7:$FZ$26,$D11,MATCH(AL$2,STUDENT!$A$2:$FZ$2,0))*VLOOKUP(AL$4,HOME!$D$7:$X$18,18,0)/1000,0)),0),0)</f>
        <v>0</v>
      </c>
      <c r="AM11" s="160">
        <f>IFERROR(IF($D11&gt;=1,(IF(STUDENT!AU11&gt;=1,INDEX(STUDENT!$A$7:$FZ$26,$D11,MATCH(AM$2,STUDENT!$A$2:$FZ$2,0))*VLOOKUP(AL$4,HOME!$D$7:$X$18,19,0)/1000,0)),0),0)</f>
        <v>0</v>
      </c>
      <c r="AN11" s="918">
        <f t="shared" si="18"/>
        <v>0</v>
      </c>
      <c r="AO11" s="918"/>
      <c r="AP11" s="160">
        <f>IFERROR(IF($D11&gt;=1,(IF(STUDENT!AX11&gt;=1,INDEX(STUDENT!$A$7:$FZ$26,$D11,MATCH(AP$2,STUDENT!$A$2:$FZ$2,0))*VLOOKUP(AP$4,HOME!$D$7:$X$18,18,0)/1000,0)),0),0)</f>
        <v>0</v>
      </c>
      <c r="AQ11" s="160">
        <f>IFERROR(IF($D11&gt;=1,(IF(STUDENT!AY11&gt;=1,INDEX(STUDENT!$A$7:$FZ$26,$D11,MATCH(AQ$2,STUDENT!$A$2:$FZ$2,0))*VLOOKUP(AP$4,HOME!$D$7:$X$18,19,0)/1000,0)),0),0)</f>
        <v>0</v>
      </c>
      <c r="AR11" s="918">
        <f t="shared" si="19"/>
        <v>0</v>
      </c>
      <c r="AS11" s="918"/>
      <c r="AT11" s="160">
        <f>IFERROR(IF($D11&gt;=1,(IF(STUDENT!BB11&gt;=1,INDEX(STUDENT!$A$7:$FZ$26,$D11,MATCH(AT$2,STUDENT!$A$2:$FZ$2,0))*VLOOKUP(AT$4,HOME!$D$7:$X$18,18,0)/1000,0)),0),0)</f>
        <v>0</v>
      </c>
      <c r="AU11" s="160">
        <f>IFERROR(IF($D11&gt;=1,(IF(STUDENT!BC11&gt;=1,INDEX(STUDENT!$A$7:$FZ$26,$D11,MATCH(AU$2,STUDENT!$A$2:$FZ$2,0))*VLOOKUP(AT$4,HOME!$D$7:$X$18,19,0)/1000,0)),0),0)</f>
        <v>0</v>
      </c>
      <c r="AV11" s="918">
        <f t="shared" si="20"/>
        <v>0</v>
      </c>
      <c r="AW11" s="918"/>
      <c r="AX11" s="160">
        <f>IFERROR(IF($D11&gt;=1,(IF(STUDENT!BF11&gt;=1,INDEX(STUDENT!$A$7:$FZ$26,$D11,MATCH(AX$2,STUDENT!$A$2:$FZ$2,0))*VLOOKUP(AX$4,HOME!$D$7:$X$18,18,0)/1000,0)),0),0)</f>
        <v>0</v>
      </c>
      <c r="AY11" s="160">
        <f>IFERROR(IF($D11&gt;=1,(IF(STUDENT!BG11&gt;=1,INDEX(STUDENT!$A$7:$FZ$26,$D11,MATCH(AY$2,STUDENT!$A$2:$FZ$2,0))*VLOOKUP(AX$4,HOME!$D$7:$X$18,19,0)/1000,0)),0),0)</f>
        <v>0</v>
      </c>
      <c r="AZ11" s="918">
        <f t="shared" si="21"/>
        <v>0</v>
      </c>
      <c r="BA11" s="918"/>
    </row>
    <row r="12" spans="1:53" ht="20.100000000000001" customHeight="1">
      <c r="A12" s="32">
        <f>IF(PROFLE!U8&gt;=2,PROFLE!A8,0)</f>
        <v>0</v>
      </c>
      <c r="B12" s="32">
        <v>6</v>
      </c>
      <c r="C12" s="32">
        <f t="shared" si="10"/>
        <v>0</v>
      </c>
      <c r="D12" s="67">
        <f>PROFLE!A8</f>
        <v>0</v>
      </c>
      <c r="E12" s="68">
        <f>PROFLE!B8</f>
        <v>0</v>
      </c>
      <c r="F12" s="160">
        <f>IFERROR(IF($D12&gt;=1,(IF(STUDENT!K12&gt;=1,INDEX(STUDENT!$A$7:$FZ$26,$D12,MATCH(F$2,STUDENT!$A$2:$FZ$2,0))*VLOOKUP(F$4,HOME!$D$7:$X$18,18,0)/1000,0)),0),0)</f>
        <v>0</v>
      </c>
      <c r="G12" s="160">
        <f>IFERROR(IF($D12&gt;=1,(IF(STUDENT!L12&gt;=1,INDEX(STUDENT!$A$7:$FZ$26,$D12,MATCH(G$2,STUDENT!$A$2:$FZ$2,0))*VLOOKUP(F$4,HOME!$D$7:$X$18,19,0)/1000,0)),0),0)</f>
        <v>0</v>
      </c>
      <c r="H12" s="918">
        <f t="shared" si="22"/>
        <v>0</v>
      </c>
      <c r="I12" s="918"/>
      <c r="J12" s="160">
        <f>IFERROR(IF($D12&gt;=1,(IF(STUDENT!O12&gt;=1,INDEX(STUDENT!$A$7:$FZ$26,$D12,MATCH(J$2,STUDENT!$A$2:$FZ$2,0))*VLOOKUP(J$4,HOME!$D$7:$X$18,18,0)/1000,0)),0),0)</f>
        <v>0</v>
      </c>
      <c r="K12" s="160">
        <f>IFERROR(IF($D12&gt;=1,(IF(STUDENT!Q12&gt;=1,INDEX(STUDENT!$A$7:$FZ$26,$D12,MATCH(K$2,STUDENT!$A$2:$FZ$2,0))*VLOOKUP(J$4,HOME!$D$7:$X$18,19,0)/1000,0)),0),0)</f>
        <v>0</v>
      </c>
      <c r="L12" s="918">
        <f t="shared" si="11"/>
        <v>0</v>
      </c>
      <c r="M12" s="918"/>
      <c r="N12" s="160">
        <f>IFERROR(IF($D12&gt;=1,(IF(STUDENT!T12&gt;=1,INDEX(STUDENT!$A$7:$FZ$26,$D12,MATCH(N$2,STUDENT!$A$2:$FZ$2,0))*VLOOKUP(N$4,HOME!$D$7:$X$18,18,0)/1000,0)),0),0)</f>
        <v>0</v>
      </c>
      <c r="O12" s="160">
        <f>IFERROR(IF($D12&gt;=1,(IF(STUDENT!U12&gt;=1,INDEX(STUDENT!$A$7:$FZ$26,$D12,MATCH(O$2,STUDENT!$A$2:$FZ$2,0))*VLOOKUP(N$4,HOME!$D$7:$X$18,19,0)/1000,0)),0),0)</f>
        <v>0</v>
      </c>
      <c r="P12" s="918">
        <f t="shared" si="12"/>
        <v>0</v>
      </c>
      <c r="Q12" s="918"/>
      <c r="R12" s="160">
        <f>IFERROR(IF($D12&gt;=1,(IF(STUDENT!X12&gt;=1,INDEX(STUDENT!$A$7:$FZ$26,$D12,MATCH(R$2,STUDENT!$A$2:$FZ$2,0))*VLOOKUP(R$4,HOME!$D$7:$X$18,18,0)/1000,0)),0),0)</f>
        <v>0</v>
      </c>
      <c r="S12" s="160">
        <f>IFERROR(IF($D12&gt;=1,(IF(STUDENT!Y12&gt;=1,INDEX(STUDENT!$A$7:$FZ$26,$D12,MATCH(S$2,STUDENT!$A$2:$FZ$2,0))*VLOOKUP(R$4,HOME!$D$7:$X$18,19,0)/1000,0)),0),0)</f>
        <v>0</v>
      </c>
      <c r="T12" s="918">
        <f t="shared" si="13"/>
        <v>0</v>
      </c>
      <c r="U12" s="918"/>
      <c r="V12" s="160">
        <f>IFERROR(IF($D12&gt;=1,(IF(STUDENT!AB12&gt;=1,INDEX(STUDENT!$A$7:$FZ$26,$D12,MATCH(V$2,STUDENT!$A$2:$FZ$2,0))*VLOOKUP(V$4,HOME!$D$7:$X$18,18,0)/1000,0)),0),0)</f>
        <v>0</v>
      </c>
      <c r="W12" s="160">
        <f>IFERROR(IF($D12&gt;=1,(IF(STUDENT!AC12&gt;=1,INDEX(STUDENT!$A$7:$FZ$26,$D12,MATCH(W$2,STUDENT!$A$2:$FZ$2,0))*VLOOKUP(V$4,HOME!$D$7:$X$18,19,0)/1000,0)),0),0)</f>
        <v>0</v>
      </c>
      <c r="X12" s="918">
        <f t="shared" si="14"/>
        <v>0</v>
      </c>
      <c r="Y12" s="918"/>
      <c r="Z12" s="160">
        <f>IFERROR(IF($D12&gt;=1,(IF(STUDENT!AG12&gt;=1,INDEX(STUDENT!$A$7:$FZ$26,$D12,MATCH(Z$2,STUDENT!$A$2:$FZ$2,0))*VLOOKUP(Z$4,HOME!$D$7:$X$18,18,0)/1000,0)),0),0)</f>
        <v>0</v>
      </c>
      <c r="AA12" s="160">
        <f>IFERROR(IF($D12&gt;=1,(IF(STUDENT!AH12&gt;=1,INDEX(STUDENT!$A$7:$FZ$26,$D12,MATCH(AA$2,STUDENT!$A$2:$FZ$2,0))*VLOOKUP(Z$4,HOME!$D$7:$X$18,19,0)/1000,0)),0),0)</f>
        <v>0</v>
      </c>
      <c r="AB12" s="918">
        <f t="shared" si="15"/>
        <v>0</v>
      </c>
      <c r="AC12" s="918"/>
      <c r="AD12" s="160">
        <f>IFERROR(IF($D12&gt;=1,(IF(STUDENT!AK12&gt;=1,INDEX(STUDENT!$A$7:$FZ$26,$D12,MATCH(AD$2,STUDENT!$A$2:$FZ$2,0))*VLOOKUP(AD$4,HOME!$D$7:$X$18,18,0)/1000,0)),0),0)</f>
        <v>0</v>
      </c>
      <c r="AE12" s="160">
        <f>IFERROR(IF($D12&gt;=1,(IF(STUDENT!AL12&gt;=1,INDEX(STUDENT!$A$7:$FZ$26,$D12,MATCH(AE$2,STUDENT!$A$2:$FZ$2,0))*VLOOKUP(AD$4,HOME!$D$7:$X$18,19,0)/1000,0)),0),0)</f>
        <v>0</v>
      </c>
      <c r="AF12" s="918">
        <f t="shared" si="16"/>
        <v>0</v>
      </c>
      <c r="AG12" s="918"/>
      <c r="AH12" s="160">
        <f>IFERROR(IF($D12&gt;=1,(IF(STUDENT!AO12&gt;=1,INDEX(STUDENT!$A$7:$FZ$26,$D12,MATCH(AH$2,STUDENT!$A$2:$FZ$2,0))*VLOOKUP(AH$4,HOME!$D$7:$X$18,18,0)/1000,0)),0),0)</f>
        <v>0</v>
      </c>
      <c r="AI12" s="160">
        <f>IFERROR(IF($D12&gt;=1,(IF(STUDENT!AP12&gt;=1,INDEX(STUDENT!$A$7:$FZ$26,$D12,MATCH(AI$2,STUDENT!$A$2:$FZ$2,0))*VLOOKUP(AH$4,HOME!$D$7:$X$18,19,0)/1000,0)),0),0)</f>
        <v>0</v>
      </c>
      <c r="AJ12" s="918">
        <f t="shared" si="17"/>
        <v>0</v>
      </c>
      <c r="AK12" s="918"/>
      <c r="AL12" s="160">
        <f>IFERROR(IF($D12&gt;=1,(IF(STUDENT!AS12&gt;=1,INDEX(STUDENT!$A$7:$FZ$26,$D12,MATCH(AL$2,STUDENT!$A$2:$FZ$2,0))*VLOOKUP(AL$4,HOME!$D$7:$X$18,18,0)/1000,0)),0),0)</f>
        <v>0</v>
      </c>
      <c r="AM12" s="160">
        <f>IFERROR(IF($D12&gt;=1,(IF(STUDENT!AU12&gt;=1,INDEX(STUDENT!$A$7:$FZ$26,$D12,MATCH(AM$2,STUDENT!$A$2:$FZ$2,0))*VLOOKUP(AL$4,HOME!$D$7:$X$18,19,0)/1000,0)),0),0)</f>
        <v>0</v>
      </c>
      <c r="AN12" s="918">
        <f t="shared" si="18"/>
        <v>0</v>
      </c>
      <c r="AO12" s="918"/>
      <c r="AP12" s="160">
        <f>IFERROR(IF($D12&gt;=1,(IF(STUDENT!AX12&gt;=1,INDEX(STUDENT!$A$7:$FZ$26,$D12,MATCH(AP$2,STUDENT!$A$2:$FZ$2,0))*VLOOKUP(AP$4,HOME!$D$7:$X$18,18,0)/1000,0)),0),0)</f>
        <v>0</v>
      </c>
      <c r="AQ12" s="160">
        <f>IFERROR(IF($D12&gt;=1,(IF(STUDENT!AY12&gt;=1,INDEX(STUDENT!$A$7:$FZ$26,$D12,MATCH(AQ$2,STUDENT!$A$2:$FZ$2,0))*VLOOKUP(AP$4,HOME!$D$7:$X$18,19,0)/1000,0)),0),0)</f>
        <v>0</v>
      </c>
      <c r="AR12" s="918">
        <f t="shared" si="19"/>
        <v>0</v>
      </c>
      <c r="AS12" s="918"/>
      <c r="AT12" s="160">
        <f>IFERROR(IF($D12&gt;=1,(IF(STUDENT!BB12&gt;=1,INDEX(STUDENT!$A$7:$FZ$26,$D12,MATCH(AT$2,STUDENT!$A$2:$FZ$2,0))*VLOOKUP(AT$4,HOME!$D$7:$X$18,18,0)/1000,0)),0),0)</f>
        <v>0</v>
      </c>
      <c r="AU12" s="160">
        <f>IFERROR(IF($D12&gt;=1,(IF(STUDENT!BC12&gt;=1,INDEX(STUDENT!$A$7:$FZ$26,$D12,MATCH(AU$2,STUDENT!$A$2:$FZ$2,0))*VLOOKUP(AT$4,HOME!$D$7:$X$18,19,0)/1000,0)),0),0)</f>
        <v>0</v>
      </c>
      <c r="AV12" s="918">
        <f t="shared" si="20"/>
        <v>0</v>
      </c>
      <c r="AW12" s="918"/>
      <c r="AX12" s="160">
        <f>IFERROR(IF($D12&gt;=1,(IF(STUDENT!BF12&gt;=1,INDEX(STUDENT!$A$7:$FZ$26,$D12,MATCH(AX$2,STUDENT!$A$2:$FZ$2,0))*VLOOKUP(AX$4,HOME!$D$7:$X$18,18,0)/1000,0)),0),0)</f>
        <v>0</v>
      </c>
      <c r="AY12" s="160">
        <f>IFERROR(IF($D12&gt;=1,(IF(STUDENT!BG12&gt;=1,INDEX(STUDENT!$A$7:$FZ$26,$D12,MATCH(AY$2,STUDENT!$A$2:$FZ$2,0))*VLOOKUP(AX$4,HOME!$D$7:$X$18,19,0)/1000,0)),0),0)</f>
        <v>0</v>
      </c>
      <c r="AZ12" s="918">
        <f t="shared" si="21"/>
        <v>0</v>
      </c>
      <c r="BA12" s="918"/>
    </row>
    <row r="13" spans="1:53" ht="20.100000000000001" customHeight="1">
      <c r="A13" s="32">
        <f>IF(PROFLE!U9&gt;=2,PROFLE!A9,0)</f>
        <v>0</v>
      </c>
      <c r="B13" s="32">
        <v>7</v>
      </c>
      <c r="C13" s="32">
        <f t="shared" si="10"/>
        <v>0</v>
      </c>
      <c r="D13" s="67">
        <f>PROFLE!A9</f>
        <v>0</v>
      </c>
      <c r="E13" s="68">
        <f>PROFLE!B9</f>
        <v>0</v>
      </c>
      <c r="F13" s="160">
        <f>IFERROR(IF($D13&gt;=1,(IF(STUDENT!K13&gt;=1,INDEX(STUDENT!$A$7:$FZ$26,$D13,MATCH(F$2,STUDENT!$A$2:$FZ$2,0))*VLOOKUP(F$4,HOME!$D$7:$X$18,18,0)/1000,0)),0),0)</f>
        <v>0</v>
      </c>
      <c r="G13" s="160">
        <f>IFERROR(IF($D13&gt;=1,(IF(STUDENT!L13&gt;=1,INDEX(STUDENT!$A$7:$FZ$26,$D13,MATCH(G$2,STUDENT!$A$2:$FZ$2,0))*VLOOKUP(F$4,HOME!$D$7:$X$18,19,0)/1000,0)),0),0)</f>
        <v>0</v>
      </c>
      <c r="H13" s="918">
        <f t="shared" si="22"/>
        <v>0</v>
      </c>
      <c r="I13" s="918"/>
      <c r="J13" s="160">
        <f>IFERROR(IF($D13&gt;=1,(IF(STUDENT!O13&gt;=1,INDEX(STUDENT!$A$7:$FZ$26,$D13,MATCH(J$2,STUDENT!$A$2:$FZ$2,0))*VLOOKUP(J$4,HOME!$D$7:$X$18,18,0)/1000,0)),0),0)</f>
        <v>0</v>
      </c>
      <c r="K13" s="160">
        <f>IFERROR(IF($D13&gt;=1,(IF(STUDENT!Q13&gt;=1,INDEX(STUDENT!$A$7:$FZ$26,$D13,MATCH(K$2,STUDENT!$A$2:$FZ$2,0))*VLOOKUP(J$4,HOME!$D$7:$X$18,19,0)/1000,0)),0),0)</f>
        <v>0</v>
      </c>
      <c r="L13" s="918">
        <f t="shared" si="11"/>
        <v>0</v>
      </c>
      <c r="M13" s="918"/>
      <c r="N13" s="160">
        <f>IFERROR(IF($D13&gt;=1,(IF(STUDENT!T13&gt;=1,INDEX(STUDENT!$A$7:$FZ$26,$D13,MATCH(N$2,STUDENT!$A$2:$FZ$2,0))*VLOOKUP(N$4,HOME!$D$7:$X$18,18,0)/1000,0)),0),0)</f>
        <v>0</v>
      </c>
      <c r="O13" s="160">
        <f>IFERROR(IF($D13&gt;=1,(IF(STUDENT!U13&gt;=1,INDEX(STUDENT!$A$7:$FZ$26,$D13,MATCH(O$2,STUDENT!$A$2:$FZ$2,0))*VLOOKUP(N$4,HOME!$D$7:$X$18,19,0)/1000,0)),0),0)</f>
        <v>0</v>
      </c>
      <c r="P13" s="918">
        <f t="shared" si="12"/>
        <v>0</v>
      </c>
      <c r="Q13" s="918"/>
      <c r="R13" s="160">
        <f>IFERROR(IF($D13&gt;=1,(IF(STUDENT!X13&gt;=1,INDEX(STUDENT!$A$7:$FZ$26,$D13,MATCH(R$2,STUDENT!$A$2:$FZ$2,0))*VLOOKUP(R$4,HOME!$D$7:$X$18,18,0)/1000,0)),0),0)</f>
        <v>0</v>
      </c>
      <c r="S13" s="160">
        <f>IFERROR(IF($D13&gt;=1,(IF(STUDENT!Y13&gt;=1,INDEX(STUDENT!$A$7:$FZ$26,$D13,MATCH(S$2,STUDENT!$A$2:$FZ$2,0))*VLOOKUP(R$4,HOME!$D$7:$X$18,19,0)/1000,0)),0),0)</f>
        <v>0</v>
      </c>
      <c r="T13" s="918">
        <f t="shared" si="13"/>
        <v>0</v>
      </c>
      <c r="U13" s="918"/>
      <c r="V13" s="160">
        <f>IFERROR(IF($D13&gt;=1,(IF(STUDENT!AB13&gt;=1,INDEX(STUDENT!$A$7:$FZ$26,$D13,MATCH(V$2,STUDENT!$A$2:$FZ$2,0))*VLOOKUP(V$4,HOME!$D$7:$X$18,18,0)/1000,0)),0),0)</f>
        <v>0</v>
      </c>
      <c r="W13" s="160">
        <f>IFERROR(IF($D13&gt;=1,(IF(STUDENT!AC13&gt;=1,INDEX(STUDENT!$A$7:$FZ$26,$D13,MATCH(W$2,STUDENT!$A$2:$FZ$2,0))*VLOOKUP(V$4,HOME!$D$7:$X$18,19,0)/1000,0)),0),0)</f>
        <v>0</v>
      </c>
      <c r="X13" s="918">
        <f t="shared" si="14"/>
        <v>0</v>
      </c>
      <c r="Y13" s="918"/>
      <c r="Z13" s="160">
        <f>IFERROR(IF($D13&gt;=1,(IF(STUDENT!AG13&gt;=1,INDEX(STUDENT!$A$7:$FZ$26,$D13,MATCH(Z$2,STUDENT!$A$2:$FZ$2,0))*VLOOKUP(Z$4,HOME!$D$7:$X$18,18,0)/1000,0)),0),0)</f>
        <v>0</v>
      </c>
      <c r="AA13" s="160">
        <f>IFERROR(IF($D13&gt;=1,(IF(STUDENT!AH13&gt;=1,INDEX(STUDENT!$A$7:$FZ$26,$D13,MATCH(AA$2,STUDENT!$A$2:$FZ$2,0))*VLOOKUP(Z$4,HOME!$D$7:$X$18,19,0)/1000,0)),0),0)</f>
        <v>0</v>
      </c>
      <c r="AB13" s="918">
        <f t="shared" si="15"/>
        <v>0</v>
      </c>
      <c r="AC13" s="918"/>
      <c r="AD13" s="160">
        <f>IFERROR(IF($D13&gt;=1,(IF(STUDENT!AK13&gt;=1,INDEX(STUDENT!$A$7:$FZ$26,$D13,MATCH(AD$2,STUDENT!$A$2:$FZ$2,0))*VLOOKUP(AD$4,HOME!$D$7:$X$18,18,0)/1000,0)),0),0)</f>
        <v>0</v>
      </c>
      <c r="AE13" s="160">
        <f>IFERROR(IF($D13&gt;=1,(IF(STUDENT!AL13&gt;=1,INDEX(STUDENT!$A$7:$FZ$26,$D13,MATCH(AE$2,STUDENT!$A$2:$FZ$2,0))*VLOOKUP(AD$4,HOME!$D$7:$X$18,19,0)/1000,0)),0),0)</f>
        <v>0</v>
      </c>
      <c r="AF13" s="918">
        <f t="shared" si="16"/>
        <v>0</v>
      </c>
      <c r="AG13" s="918"/>
      <c r="AH13" s="160">
        <f>IFERROR(IF($D13&gt;=1,(IF(STUDENT!AO13&gt;=1,INDEX(STUDENT!$A$7:$FZ$26,$D13,MATCH(AH$2,STUDENT!$A$2:$FZ$2,0))*VLOOKUP(AH$4,HOME!$D$7:$X$18,18,0)/1000,0)),0),0)</f>
        <v>0</v>
      </c>
      <c r="AI13" s="160">
        <f>IFERROR(IF($D13&gt;=1,(IF(STUDENT!AP13&gt;=1,INDEX(STUDENT!$A$7:$FZ$26,$D13,MATCH(AI$2,STUDENT!$A$2:$FZ$2,0))*VLOOKUP(AH$4,HOME!$D$7:$X$18,19,0)/1000,0)),0),0)</f>
        <v>0</v>
      </c>
      <c r="AJ13" s="918">
        <f t="shared" si="17"/>
        <v>0</v>
      </c>
      <c r="AK13" s="918"/>
      <c r="AL13" s="160">
        <f>IFERROR(IF($D13&gt;=1,(IF(STUDENT!AS13&gt;=1,INDEX(STUDENT!$A$7:$FZ$26,$D13,MATCH(AL$2,STUDENT!$A$2:$FZ$2,0))*VLOOKUP(AL$4,HOME!$D$7:$X$18,18,0)/1000,0)),0),0)</f>
        <v>0</v>
      </c>
      <c r="AM13" s="160">
        <f>IFERROR(IF($D13&gt;=1,(IF(STUDENT!AU13&gt;=1,INDEX(STUDENT!$A$7:$FZ$26,$D13,MATCH(AM$2,STUDENT!$A$2:$FZ$2,0))*VLOOKUP(AL$4,HOME!$D$7:$X$18,19,0)/1000,0)),0),0)</f>
        <v>0</v>
      </c>
      <c r="AN13" s="918">
        <f t="shared" si="18"/>
        <v>0</v>
      </c>
      <c r="AO13" s="918"/>
      <c r="AP13" s="160">
        <f>IFERROR(IF($D13&gt;=1,(IF(STUDENT!AX13&gt;=1,INDEX(STUDENT!$A$7:$FZ$26,$D13,MATCH(AP$2,STUDENT!$A$2:$FZ$2,0))*VLOOKUP(AP$4,HOME!$D$7:$X$18,18,0)/1000,0)),0),0)</f>
        <v>0</v>
      </c>
      <c r="AQ13" s="160">
        <f>IFERROR(IF($D13&gt;=1,(IF(STUDENT!AY13&gt;=1,INDEX(STUDENT!$A$7:$FZ$26,$D13,MATCH(AQ$2,STUDENT!$A$2:$FZ$2,0))*VLOOKUP(AP$4,HOME!$D$7:$X$18,19,0)/1000,0)),0),0)</f>
        <v>0</v>
      </c>
      <c r="AR13" s="918">
        <f t="shared" si="19"/>
        <v>0</v>
      </c>
      <c r="AS13" s="918"/>
      <c r="AT13" s="160">
        <f>IFERROR(IF($D13&gt;=1,(IF(STUDENT!BB13&gt;=1,INDEX(STUDENT!$A$7:$FZ$26,$D13,MATCH(AT$2,STUDENT!$A$2:$FZ$2,0))*VLOOKUP(AT$4,HOME!$D$7:$X$18,18,0)/1000,0)),0),0)</f>
        <v>0</v>
      </c>
      <c r="AU13" s="160">
        <f>IFERROR(IF($D13&gt;=1,(IF(STUDENT!BC13&gt;=1,INDEX(STUDENT!$A$7:$FZ$26,$D13,MATCH(AU$2,STUDENT!$A$2:$FZ$2,0))*VLOOKUP(AT$4,HOME!$D$7:$X$18,19,0)/1000,0)),0),0)</f>
        <v>0</v>
      </c>
      <c r="AV13" s="918">
        <f t="shared" si="20"/>
        <v>0</v>
      </c>
      <c r="AW13" s="918"/>
      <c r="AX13" s="160">
        <f>IFERROR(IF($D13&gt;=1,(IF(STUDENT!BF13&gt;=1,INDEX(STUDENT!$A$7:$FZ$26,$D13,MATCH(AX$2,STUDENT!$A$2:$FZ$2,0))*VLOOKUP(AX$4,HOME!$D$7:$X$18,18,0)/1000,0)),0),0)</f>
        <v>0</v>
      </c>
      <c r="AY13" s="160">
        <f>IFERROR(IF($D13&gt;=1,(IF(STUDENT!BG13&gt;=1,INDEX(STUDENT!$A$7:$FZ$26,$D13,MATCH(AY$2,STUDENT!$A$2:$FZ$2,0))*VLOOKUP(AX$4,HOME!$D$7:$X$18,19,0)/1000,0)),0),0)</f>
        <v>0</v>
      </c>
      <c r="AZ13" s="918">
        <f t="shared" si="21"/>
        <v>0</v>
      </c>
      <c r="BA13" s="918"/>
    </row>
    <row r="14" spans="1:53" ht="20.100000000000001" customHeight="1">
      <c r="A14" s="32">
        <f>IF(PROFLE!U10&gt;=2,PROFLE!A10,0)</f>
        <v>0</v>
      </c>
      <c r="B14" s="32">
        <v>8</v>
      </c>
      <c r="C14" s="32">
        <f t="shared" si="10"/>
        <v>0</v>
      </c>
      <c r="D14" s="67">
        <f>PROFLE!A10</f>
        <v>0</v>
      </c>
      <c r="E14" s="68">
        <f>PROFLE!B10</f>
        <v>0</v>
      </c>
      <c r="F14" s="160">
        <f>IFERROR(IF($D14&gt;=1,(IF(STUDENT!K14&gt;=1,INDEX(STUDENT!$A$7:$FZ$26,$D14,MATCH(F$2,STUDENT!$A$2:$FZ$2,0))*VLOOKUP(F$4,HOME!$D$7:$X$18,18,0)/1000,0)),0),0)</f>
        <v>0</v>
      </c>
      <c r="G14" s="160">
        <f>IFERROR(IF($D14&gt;=1,(IF(STUDENT!L14&gt;=1,INDEX(STUDENT!$A$7:$FZ$26,$D14,MATCH(G$2,STUDENT!$A$2:$FZ$2,0))*VLOOKUP(F$4,HOME!$D$7:$X$18,19,0)/1000,0)),0),0)</f>
        <v>0</v>
      </c>
      <c r="H14" s="918">
        <f t="shared" si="22"/>
        <v>0</v>
      </c>
      <c r="I14" s="918"/>
      <c r="J14" s="160">
        <f>IFERROR(IF($D14&gt;=1,(IF(STUDENT!O14&gt;=1,INDEX(STUDENT!$A$7:$FZ$26,$D14,MATCH(J$2,STUDENT!$A$2:$FZ$2,0))*VLOOKUP(J$4,HOME!$D$7:$X$18,18,0)/1000,0)),0),0)</f>
        <v>0</v>
      </c>
      <c r="K14" s="160">
        <f>IFERROR(IF($D14&gt;=1,(IF(STUDENT!Q14&gt;=1,INDEX(STUDENT!$A$7:$FZ$26,$D14,MATCH(K$2,STUDENT!$A$2:$FZ$2,0))*VLOOKUP(J$4,HOME!$D$7:$X$18,19,0)/1000,0)),0),0)</f>
        <v>0</v>
      </c>
      <c r="L14" s="918">
        <f t="shared" si="11"/>
        <v>0</v>
      </c>
      <c r="M14" s="918"/>
      <c r="N14" s="160">
        <f>IFERROR(IF($D14&gt;=1,(IF(STUDENT!T14&gt;=1,INDEX(STUDENT!$A$7:$FZ$26,$D14,MATCH(N$2,STUDENT!$A$2:$FZ$2,0))*VLOOKUP(N$4,HOME!$D$7:$X$18,18,0)/1000,0)),0),0)</f>
        <v>0</v>
      </c>
      <c r="O14" s="160">
        <f>IFERROR(IF($D14&gt;=1,(IF(STUDENT!U14&gt;=1,INDEX(STUDENT!$A$7:$FZ$26,$D14,MATCH(O$2,STUDENT!$A$2:$FZ$2,0))*VLOOKUP(N$4,HOME!$D$7:$X$18,19,0)/1000,0)),0),0)</f>
        <v>0</v>
      </c>
      <c r="P14" s="918">
        <f t="shared" si="12"/>
        <v>0</v>
      </c>
      <c r="Q14" s="918"/>
      <c r="R14" s="160">
        <f>IFERROR(IF($D14&gt;=1,(IF(STUDENT!X14&gt;=1,INDEX(STUDENT!$A$7:$FZ$26,$D14,MATCH(R$2,STUDENT!$A$2:$FZ$2,0))*VLOOKUP(R$4,HOME!$D$7:$X$18,18,0)/1000,0)),0),0)</f>
        <v>0</v>
      </c>
      <c r="S14" s="160">
        <f>IFERROR(IF($D14&gt;=1,(IF(STUDENT!Y14&gt;=1,INDEX(STUDENT!$A$7:$FZ$26,$D14,MATCH(S$2,STUDENT!$A$2:$FZ$2,0))*VLOOKUP(R$4,HOME!$D$7:$X$18,19,0)/1000,0)),0),0)</f>
        <v>0</v>
      </c>
      <c r="T14" s="918">
        <f t="shared" si="13"/>
        <v>0</v>
      </c>
      <c r="U14" s="918"/>
      <c r="V14" s="160">
        <f>IFERROR(IF($D14&gt;=1,(IF(STUDENT!AB14&gt;=1,INDEX(STUDENT!$A$7:$FZ$26,$D14,MATCH(V$2,STUDENT!$A$2:$FZ$2,0))*VLOOKUP(V$4,HOME!$D$7:$X$18,18,0)/1000,0)),0),0)</f>
        <v>0</v>
      </c>
      <c r="W14" s="160">
        <f>IFERROR(IF($D14&gt;=1,(IF(STUDENT!AC14&gt;=1,INDEX(STUDENT!$A$7:$FZ$26,$D14,MATCH(W$2,STUDENT!$A$2:$FZ$2,0))*VLOOKUP(V$4,HOME!$D$7:$X$18,19,0)/1000,0)),0),0)</f>
        <v>0</v>
      </c>
      <c r="X14" s="918">
        <f t="shared" si="14"/>
        <v>0</v>
      </c>
      <c r="Y14" s="918"/>
      <c r="Z14" s="160">
        <f>IFERROR(IF($D14&gt;=1,(IF(STUDENT!AG14&gt;=1,INDEX(STUDENT!$A$7:$FZ$26,$D14,MATCH(Z$2,STUDENT!$A$2:$FZ$2,0))*VLOOKUP(Z$4,HOME!$D$7:$X$18,18,0)/1000,0)),0),0)</f>
        <v>0</v>
      </c>
      <c r="AA14" s="160">
        <f>IFERROR(IF($D14&gt;=1,(IF(STUDENT!AH14&gt;=1,INDEX(STUDENT!$A$7:$FZ$26,$D14,MATCH(AA$2,STUDENT!$A$2:$FZ$2,0))*VLOOKUP(Z$4,HOME!$D$7:$X$18,19,0)/1000,0)),0),0)</f>
        <v>0</v>
      </c>
      <c r="AB14" s="918">
        <f t="shared" si="15"/>
        <v>0</v>
      </c>
      <c r="AC14" s="918"/>
      <c r="AD14" s="160">
        <f>IFERROR(IF($D14&gt;=1,(IF(STUDENT!AK14&gt;=1,INDEX(STUDENT!$A$7:$FZ$26,$D14,MATCH(AD$2,STUDENT!$A$2:$FZ$2,0))*VLOOKUP(AD$4,HOME!$D$7:$X$18,18,0)/1000,0)),0),0)</f>
        <v>0</v>
      </c>
      <c r="AE14" s="160">
        <f>IFERROR(IF($D14&gt;=1,(IF(STUDENT!AL14&gt;=1,INDEX(STUDENT!$A$7:$FZ$26,$D14,MATCH(AE$2,STUDENT!$A$2:$FZ$2,0))*VLOOKUP(AD$4,HOME!$D$7:$X$18,19,0)/1000,0)),0),0)</f>
        <v>0</v>
      </c>
      <c r="AF14" s="918">
        <f t="shared" si="16"/>
        <v>0</v>
      </c>
      <c r="AG14" s="918"/>
      <c r="AH14" s="160">
        <f>IFERROR(IF($D14&gt;=1,(IF(STUDENT!AO14&gt;=1,INDEX(STUDENT!$A$7:$FZ$26,$D14,MATCH(AH$2,STUDENT!$A$2:$FZ$2,0))*VLOOKUP(AH$4,HOME!$D$7:$X$18,18,0)/1000,0)),0),0)</f>
        <v>0</v>
      </c>
      <c r="AI14" s="160">
        <f>IFERROR(IF($D14&gt;=1,(IF(STUDENT!AP14&gt;=1,INDEX(STUDENT!$A$7:$FZ$26,$D14,MATCH(AI$2,STUDENT!$A$2:$FZ$2,0))*VLOOKUP(AH$4,HOME!$D$7:$X$18,19,0)/1000,0)),0),0)</f>
        <v>0</v>
      </c>
      <c r="AJ14" s="918">
        <f t="shared" si="17"/>
        <v>0</v>
      </c>
      <c r="AK14" s="918"/>
      <c r="AL14" s="160">
        <f>IFERROR(IF($D14&gt;=1,(IF(STUDENT!AS14&gt;=1,INDEX(STUDENT!$A$7:$FZ$26,$D14,MATCH(AL$2,STUDENT!$A$2:$FZ$2,0))*VLOOKUP(AL$4,HOME!$D$7:$X$18,18,0)/1000,0)),0),0)</f>
        <v>0</v>
      </c>
      <c r="AM14" s="160">
        <f>IFERROR(IF($D14&gt;=1,(IF(STUDENT!AU14&gt;=1,INDEX(STUDENT!$A$7:$FZ$26,$D14,MATCH(AM$2,STUDENT!$A$2:$FZ$2,0))*VLOOKUP(AL$4,HOME!$D$7:$X$18,19,0)/1000,0)),0),0)</f>
        <v>0</v>
      </c>
      <c r="AN14" s="918">
        <f t="shared" si="18"/>
        <v>0</v>
      </c>
      <c r="AO14" s="918"/>
      <c r="AP14" s="160">
        <f>IFERROR(IF($D14&gt;=1,(IF(STUDENT!AX14&gt;=1,INDEX(STUDENT!$A$7:$FZ$26,$D14,MATCH(AP$2,STUDENT!$A$2:$FZ$2,0))*VLOOKUP(AP$4,HOME!$D$7:$X$18,18,0)/1000,0)),0),0)</f>
        <v>0</v>
      </c>
      <c r="AQ14" s="160">
        <f>IFERROR(IF($D14&gt;=1,(IF(STUDENT!AY14&gt;=1,INDEX(STUDENT!$A$7:$FZ$26,$D14,MATCH(AQ$2,STUDENT!$A$2:$FZ$2,0))*VLOOKUP(AP$4,HOME!$D$7:$X$18,19,0)/1000,0)),0),0)</f>
        <v>0</v>
      </c>
      <c r="AR14" s="918">
        <f t="shared" si="19"/>
        <v>0</v>
      </c>
      <c r="AS14" s="918"/>
      <c r="AT14" s="160">
        <f>IFERROR(IF($D14&gt;=1,(IF(STUDENT!BB14&gt;=1,INDEX(STUDENT!$A$7:$FZ$26,$D14,MATCH(AT$2,STUDENT!$A$2:$FZ$2,0))*VLOOKUP(AT$4,HOME!$D$7:$X$18,18,0)/1000,0)),0),0)</f>
        <v>0</v>
      </c>
      <c r="AU14" s="160">
        <f>IFERROR(IF($D14&gt;=1,(IF(STUDENT!BC14&gt;=1,INDEX(STUDENT!$A$7:$FZ$26,$D14,MATCH(AU$2,STUDENT!$A$2:$FZ$2,0))*VLOOKUP(AT$4,HOME!$D$7:$X$18,19,0)/1000,0)),0),0)</f>
        <v>0</v>
      </c>
      <c r="AV14" s="918">
        <f t="shared" si="20"/>
        <v>0</v>
      </c>
      <c r="AW14" s="918"/>
      <c r="AX14" s="160">
        <f>IFERROR(IF($D14&gt;=1,(IF(STUDENT!BF14&gt;=1,INDEX(STUDENT!$A$7:$FZ$26,$D14,MATCH(AX$2,STUDENT!$A$2:$FZ$2,0))*VLOOKUP(AX$4,HOME!$D$7:$X$18,18,0)/1000,0)),0),0)</f>
        <v>0</v>
      </c>
      <c r="AY14" s="160">
        <f>IFERROR(IF($D14&gt;=1,(IF(STUDENT!BG14&gt;=1,INDEX(STUDENT!$A$7:$FZ$26,$D14,MATCH(AY$2,STUDENT!$A$2:$FZ$2,0))*VLOOKUP(AX$4,HOME!$D$7:$X$18,19,0)/1000,0)),0),0)</f>
        <v>0</v>
      </c>
      <c r="AZ14" s="918">
        <f t="shared" si="21"/>
        <v>0</v>
      </c>
      <c r="BA14" s="918"/>
    </row>
    <row r="15" spans="1:53" ht="20.100000000000001" customHeight="1">
      <c r="A15" s="32">
        <f>IF(PROFLE!U11&gt;=2,PROFLE!A11,0)</f>
        <v>0</v>
      </c>
      <c r="B15" s="32">
        <v>9</v>
      </c>
      <c r="C15" s="32">
        <f t="shared" si="10"/>
        <v>0</v>
      </c>
      <c r="D15" s="67">
        <f>PROFLE!A11</f>
        <v>0</v>
      </c>
      <c r="E15" s="68">
        <f>PROFLE!B11</f>
        <v>0</v>
      </c>
      <c r="F15" s="160">
        <f>IFERROR(IF($D15&gt;=1,(IF(STUDENT!K15&gt;=1,INDEX(STUDENT!$A$7:$FZ$26,$D15,MATCH(F$2,STUDENT!$A$2:$FZ$2,0))*VLOOKUP(F$4,HOME!$D$7:$X$18,18,0)/1000,0)),0),0)</f>
        <v>0</v>
      </c>
      <c r="G15" s="160">
        <f>IFERROR(IF($D15&gt;=1,(IF(STUDENT!L15&gt;=1,INDEX(STUDENT!$A$7:$FZ$26,$D15,MATCH(G$2,STUDENT!$A$2:$FZ$2,0))*VLOOKUP(F$4,HOME!$D$7:$X$18,19,0)/1000,0)),0),0)</f>
        <v>0</v>
      </c>
      <c r="H15" s="918">
        <f t="shared" si="22"/>
        <v>0</v>
      </c>
      <c r="I15" s="918"/>
      <c r="J15" s="160">
        <f>IFERROR(IF($D15&gt;=1,(IF(STUDENT!O15&gt;=1,INDEX(STUDENT!$A$7:$FZ$26,$D15,MATCH(J$2,STUDENT!$A$2:$FZ$2,0))*VLOOKUP(J$4,HOME!$D$7:$X$18,18,0)/1000,0)),0),0)</f>
        <v>0</v>
      </c>
      <c r="K15" s="160">
        <f>IFERROR(IF($D15&gt;=1,(IF(STUDENT!Q15&gt;=1,INDEX(STUDENT!$A$7:$FZ$26,$D15,MATCH(K$2,STUDENT!$A$2:$FZ$2,0))*VLOOKUP(J$4,HOME!$D$7:$X$18,19,0)/1000,0)),0),0)</f>
        <v>0</v>
      </c>
      <c r="L15" s="918">
        <f t="shared" si="11"/>
        <v>0</v>
      </c>
      <c r="M15" s="918"/>
      <c r="N15" s="160">
        <f>IFERROR(IF($D15&gt;=1,(IF(STUDENT!T15&gt;=1,INDEX(STUDENT!$A$7:$FZ$26,$D15,MATCH(N$2,STUDENT!$A$2:$FZ$2,0))*VLOOKUP(N$4,HOME!$D$7:$X$18,18,0)/1000,0)),0),0)</f>
        <v>0</v>
      </c>
      <c r="O15" s="160">
        <f>IFERROR(IF($D15&gt;=1,(IF(STUDENT!U15&gt;=1,INDEX(STUDENT!$A$7:$FZ$26,$D15,MATCH(O$2,STUDENT!$A$2:$FZ$2,0))*VLOOKUP(N$4,HOME!$D$7:$X$18,19,0)/1000,0)),0),0)</f>
        <v>0</v>
      </c>
      <c r="P15" s="918">
        <f t="shared" si="12"/>
        <v>0</v>
      </c>
      <c r="Q15" s="918"/>
      <c r="R15" s="160">
        <f>IFERROR(IF($D15&gt;=1,(IF(STUDENT!X15&gt;=1,INDEX(STUDENT!$A$7:$FZ$26,$D15,MATCH(R$2,STUDENT!$A$2:$FZ$2,0))*VLOOKUP(R$4,HOME!$D$7:$X$18,18,0)/1000,0)),0),0)</f>
        <v>0</v>
      </c>
      <c r="S15" s="160">
        <f>IFERROR(IF($D15&gt;=1,(IF(STUDENT!Y15&gt;=1,INDEX(STUDENT!$A$7:$FZ$26,$D15,MATCH(S$2,STUDENT!$A$2:$FZ$2,0))*VLOOKUP(R$4,HOME!$D$7:$X$18,19,0)/1000,0)),0),0)</f>
        <v>0</v>
      </c>
      <c r="T15" s="918">
        <f t="shared" si="13"/>
        <v>0</v>
      </c>
      <c r="U15" s="918"/>
      <c r="V15" s="160">
        <f>IFERROR(IF($D15&gt;=1,(IF(STUDENT!AB15&gt;=1,INDEX(STUDENT!$A$7:$FZ$26,$D15,MATCH(V$2,STUDENT!$A$2:$FZ$2,0))*VLOOKUP(V$4,HOME!$D$7:$X$18,18,0)/1000,0)),0),0)</f>
        <v>0</v>
      </c>
      <c r="W15" s="160">
        <f>IFERROR(IF($D15&gt;=1,(IF(STUDENT!AC15&gt;=1,INDEX(STUDENT!$A$7:$FZ$26,$D15,MATCH(W$2,STUDENT!$A$2:$FZ$2,0))*VLOOKUP(V$4,HOME!$D$7:$X$18,19,0)/1000,0)),0),0)</f>
        <v>0</v>
      </c>
      <c r="X15" s="918">
        <f t="shared" si="14"/>
        <v>0</v>
      </c>
      <c r="Y15" s="918"/>
      <c r="Z15" s="160">
        <f>IFERROR(IF($D15&gt;=1,(IF(STUDENT!AG15&gt;=1,INDEX(STUDENT!$A$7:$FZ$26,$D15,MATCH(Z$2,STUDENT!$A$2:$FZ$2,0))*VLOOKUP(Z$4,HOME!$D$7:$X$18,18,0)/1000,0)),0),0)</f>
        <v>0</v>
      </c>
      <c r="AA15" s="160">
        <f>IFERROR(IF($D15&gt;=1,(IF(STUDENT!AH15&gt;=1,INDEX(STUDENT!$A$7:$FZ$26,$D15,MATCH(AA$2,STUDENT!$A$2:$FZ$2,0))*VLOOKUP(Z$4,HOME!$D$7:$X$18,19,0)/1000,0)),0),0)</f>
        <v>0</v>
      </c>
      <c r="AB15" s="918">
        <f t="shared" si="15"/>
        <v>0</v>
      </c>
      <c r="AC15" s="918"/>
      <c r="AD15" s="160">
        <f>IFERROR(IF($D15&gt;=1,(IF(STUDENT!AK15&gt;=1,INDEX(STUDENT!$A$7:$FZ$26,$D15,MATCH(AD$2,STUDENT!$A$2:$FZ$2,0))*VLOOKUP(AD$4,HOME!$D$7:$X$18,18,0)/1000,0)),0),0)</f>
        <v>0</v>
      </c>
      <c r="AE15" s="160">
        <f>IFERROR(IF($D15&gt;=1,(IF(STUDENT!AL15&gt;=1,INDEX(STUDENT!$A$7:$FZ$26,$D15,MATCH(AE$2,STUDENT!$A$2:$FZ$2,0))*VLOOKUP(AD$4,HOME!$D$7:$X$18,19,0)/1000,0)),0),0)</f>
        <v>0</v>
      </c>
      <c r="AF15" s="918">
        <f t="shared" si="16"/>
        <v>0</v>
      </c>
      <c r="AG15" s="918"/>
      <c r="AH15" s="160">
        <f>IFERROR(IF($D15&gt;=1,(IF(STUDENT!AO15&gt;=1,INDEX(STUDENT!$A$7:$FZ$26,$D15,MATCH(AH$2,STUDENT!$A$2:$FZ$2,0))*VLOOKUP(AH$4,HOME!$D$7:$X$18,18,0)/1000,0)),0),0)</f>
        <v>0</v>
      </c>
      <c r="AI15" s="160">
        <f>IFERROR(IF($D15&gt;=1,(IF(STUDENT!AP15&gt;=1,INDEX(STUDENT!$A$7:$FZ$26,$D15,MATCH(AI$2,STUDENT!$A$2:$FZ$2,0))*VLOOKUP(AH$4,HOME!$D$7:$X$18,19,0)/1000,0)),0),0)</f>
        <v>0</v>
      </c>
      <c r="AJ15" s="918">
        <f t="shared" si="17"/>
        <v>0</v>
      </c>
      <c r="AK15" s="918"/>
      <c r="AL15" s="160">
        <f>IFERROR(IF($D15&gt;=1,(IF(STUDENT!AS15&gt;=1,INDEX(STUDENT!$A$7:$FZ$26,$D15,MATCH(AL$2,STUDENT!$A$2:$FZ$2,0))*VLOOKUP(AL$4,HOME!$D$7:$X$18,18,0)/1000,0)),0),0)</f>
        <v>0</v>
      </c>
      <c r="AM15" s="160">
        <f>IFERROR(IF($D15&gt;=1,(IF(STUDENT!AU15&gt;=1,INDEX(STUDENT!$A$7:$FZ$26,$D15,MATCH(AM$2,STUDENT!$A$2:$FZ$2,0))*VLOOKUP(AL$4,HOME!$D$7:$X$18,19,0)/1000,0)),0),0)</f>
        <v>0</v>
      </c>
      <c r="AN15" s="918">
        <f t="shared" si="18"/>
        <v>0</v>
      </c>
      <c r="AO15" s="918"/>
      <c r="AP15" s="160">
        <f>IFERROR(IF($D15&gt;=1,(IF(STUDENT!AX15&gt;=1,INDEX(STUDENT!$A$7:$FZ$26,$D15,MATCH(AP$2,STUDENT!$A$2:$FZ$2,0))*VLOOKUP(AP$4,HOME!$D$7:$X$18,18,0)/1000,0)),0),0)</f>
        <v>0</v>
      </c>
      <c r="AQ15" s="160">
        <f>IFERROR(IF($D15&gt;=1,(IF(STUDENT!AY15&gt;=1,INDEX(STUDENT!$A$7:$FZ$26,$D15,MATCH(AQ$2,STUDENT!$A$2:$FZ$2,0))*VLOOKUP(AP$4,HOME!$D$7:$X$18,19,0)/1000,0)),0),0)</f>
        <v>0</v>
      </c>
      <c r="AR15" s="918">
        <f t="shared" si="19"/>
        <v>0</v>
      </c>
      <c r="AS15" s="918"/>
      <c r="AT15" s="160">
        <f>IFERROR(IF($D15&gt;=1,(IF(STUDENT!BB15&gt;=1,INDEX(STUDENT!$A$7:$FZ$26,$D15,MATCH(AT$2,STUDENT!$A$2:$FZ$2,0))*VLOOKUP(AT$4,HOME!$D$7:$X$18,18,0)/1000,0)),0),0)</f>
        <v>0</v>
      </c>
      <c r="AU15" s="160">
        <f>IFERROR(IF($D15&gt;=1,(IF(STUDENT!BC15&gt;=1,INDEX(STUDENT!$A$7:$FZ$26,$D15,MATCH(AU$2,STUDENT!$A$2:$FZ$2,0))*VLOOKUP(AT$4,HOME!$D$7:$X$18,19,0)/1000,0)),0),0)</f>
        <v>0</v>
      </c>
      <c r="AV15" s="918">
        <f t="shared" si="20"/>
        <v>0</v>
      </c>
      <c r="AW15" s="918"/>
      <c r="AX15" s="160">
        <f>IFERROR(IF($D15&gt;=1,(IF(STUDENT!BF15&gt;=1,INDEX(STUDENT!$A$7:$FZ$26,$D15,MATCH(AX$2,STUDENT!$A$2:$FZ$2,0))*VLOOKUP(AX$4,HOME!$D$7:$X$18,18,0)/1000,0)),0),0)</f>
        <v>0</v>
      </c>
      <c r="AY15" s="160">
        <f>IFERROR(IF($D15&gt;=1,(IF(STUDENT!BG15&gt;=1,INDEX(STUDENT!$A$7:$FZ$26,$D15,MATCH(AY$2,STUDENT!$A$2:$FZ$2,0))*VLOOKUP(AX$4,HOME!$D$7:$X$18,19,0)/1000,0)),0),0)</f>
        <v>0</v>
      </c>
      <c r="AZ15" s="918">
        <f t="shared" si="21"/>
        <v>0</v>
      </c>
      <c r="BA15" s="918"/>
    </row>
    <row r="16" spans="1:53" ht="20.100000000000001" customHeight="1">
      <c r="A16" s="32">
        <f>IF(PROFLE!U12&gt;=2,PROFLE!A12,0)</f>
        <v>0</v>
      </c>
      <c r="B16" s="32">
        <v>10</v>
      </c>
      <c r="C16" s="32">
        <f t="shared" si="10"/>
        <v>0</v>
      </c>
      <c r="D16" s="67">
        <f>PROFLE!A12</f>
        <v>0</v>
      </c>
      <c r="E16" s="68">
        <f>PROFLE!B12</f>
        <v>0</v>
      </c>
      <c r="F16" s="160">
        <f>IFERROR(IF($D16&gt;=1,(IF(STUDENT!K16&gt;=1,INDEX(STUDENT!$A$7:$FZ$26,$D16,MATCH(F$2,STUDENT!$A$2:$FZ$2,0))*VLOOKUP(F$4,HOME!$D$7:$X$18,18,0)/1000,0)),0),0)</f>
        <v>0</v>
      </c>
      <c r="G16" s="160">
        <f>IFERROR(IF($D16&gt;=1,(IF(STUDENT!L16&gt;=1,INDEX(STUDENT!$A$7:$FZ$26,$D16,MATCH(G$2,STUDENT!$A$2:$FZ$2,0))*VLOOKUP(F$4,HOME!$D$7:$X$18,19,0)/1000,0)),0),0)</f>
        <v>0</v>
      </c>
      <c r="H16" s="918">
        <f t="shared" si="22"/>
        <v>0</v>
      </c>
      <c r="I16" s="918"/>
      <c r="J16" s="160">
        <f>IFERROR(IF($D16&gt;=1,(IF(STUDENT!O16&gt;=1,INDEX(STUDENT!$A$7:$FZ$26,$D16,MATCH(J$2,STUDENT!$A$2:$FZ$2,0))*VLOOKUP(J$4,HOME!$D$7:$X$18,18,0)/1000,0)),0),0)</f>
        <v>0</v>
      </c>
      <c r="K16" s="160">
        <f>IFERROR(IF($D16&gt;=1,(IF(STUDENT!Q16&gt;=1,INDEX(STUDENT!$A$7:$FZ$26,$D16,MATCH(K$2,STUDENT!$A$2:$FZ$2,0))*VLOOKUP(J$4,HOME!$D$7:$X$18,19,0)/1000,0)),0),0)</f>
        <v>0</v>
      </c>
      <c r="L16" s="918">
        <f t="shared" si="11"/>
        <v>0</v>
      </c>
      <c r="M16" s="918"/>
      <c r="N16" s="160">
        <f>IFERROR(IF($D16&gt;=1,(IF(STUDENT!T16&gt;=1,INDEX(STUDENT!$A$7:$FZ$26,$D16,MATCH(N$2,STUDENT!$A$2:$FZ$2,0))*VLOOKUP(N$4,HOME!$D$7:$X$18,18,0)/1000,0)),0),0)</f>
        <v>0</v>
      </c>
      <c r="O16" s="160">
        <f>IFERROR(IF($D16&gt;=1,(IF(STUDENT!U16&gt;=1,INDEX(STUDENT!$A$7:$FZ$26,$D16,MATCH(O$2,STUDENT!$A$2:$FZ$2,0))*VLOOKUP(N$4,HOME!$D$7:$X$18,19,0)/1000,0)),0),0)</f>
        <v>0</v>
      </c>
      <c r="P16" s="918">
        <f t="shared" si="12"/>
        <v>0</v>
      </c>
      <c r="Q16" s="918"/>
      <c r="R16" s="160">
        <f>IFERROR(IF($D16&gt;=1,(IF(STUDENT!X16&gt;=1,INDEX(STUDENT!$A$7:$FZ$26,$D16,MATCH(R$2,STUDENT!$A$2:$FZ$2,0))*VLOOKUP(R$4,HOME!$D$7:$X$18,18,0)/1000,0)),0),0)</f>
        <v>0</v>
      </c>
      <c r="S16" s="160">
        <f>IFERROR(IF($D16&gt;=1,(IF(STUDENT!Y16&gt;=1,INDEX(STUDENT!$A$7:$FZ$26,$D16,MATCH(S$2,STUDENT!$A$2:$FZ$2,0))*VLOOKUP(R$4,HOME!$D$7:$X$18,19,0)/1000,0)),0),0)</f>
        <v>0</v>
      </c>
      <c r="T16" s="918">
        <f t="shared" si="13"/>
        <v>0</v>
      </c>
      <c r="U16" s="918"/>
      <c r="V16" s="160">
        <f>IFERROR(IF($D16&gt;=1,(IF(STUDENT!AB16&gt;=1,INDEX(STUDENT!$A$7:$FZ$26,$D16,MATCH(V$2,STUDENT!$A$2:$FZ$2,0))*VLOOKUP(V$4,HOME!$D$7:$X$18,18,0)/1000,0)),0),0)</f>
        <v>0</v>
      </c>
      <c r="W16" s="160">
        <f>IFERROR(IF($D16&gt;=1,(IF(STUDENT!AC16&gt;=1,INDEX(STUDENT!$A$7:$FZ$26,$D16,MATCH(W$2,STUDENT!$A$2:$FZ$2,0))*VLOOKUP(V$4,HOME!$D$7:$X$18,19,0)/1000,0)),0),0)</f>
        <v>0</v>
      </c>
      <c r="X16" s="918">
        <f t="shared" si="14"/>
        <v>0</v>
      </c>
      <c r="Y16" s="918"/>
      <c r="Z16" s="160">
        <f>IFERROR(IF($D16&gt;=1,(IF(STUDENT!AG16&gt;=1,INDEX(STUDENT!$A$7:$FZ$26,$D16,MATCH(Z$2,STUDENT!$A$2:$FZ$2,0))*VLOOKUP(Z$4,HOME!$D$7:$X$18,18,0)/1000,0)),0),0)</f>
        <v>0</v>
      </c>
      <c r="AA16" s="160">
        <f>IFERROR(IF($D16&gt;=1,(IF(STUDENT!AH16&gt;=1,INDEX(STUDENT!$A$7:$FZ$26,$D16,MATCH(AA$2,STUDENT!$A$2:$FZ$2,0))*VLOOKUP(Z$4,HOME!$D$7:$X$18,19,0)/1000,0)),0),0)</f>
        <v>0</v>
      </c>
      <c r="AB16" s="918">
        <f t="shared" si="15"/>
        <v>0</v>
      </c>
      <c r="AC16" s="918"/>
      <c r="AD16" s="160">
        <f>IFERROR(IF($D16&gt;=1,(IF(STUDENT!AK16&gt;=1,INDEX(STUDENT!$A$7:$FZ$26,$D16,MATCH(AD$2,STUDENT!$A$2:$FZ$2,0))*VLOOKUP(AD$4,HOME!$D$7:$X$18,18,0)/1000,0)),0),0)</f>
        <v>0</v>
      </c>
      <c r="AE16" s="160">
        <f>IFERROR(IF($D16&gt;=1,(IF(STUDENT!AL16&gt;=1,INDEX(STUDENT!$A$7:$FZ$26,$D16,MATCH(AE$2,STUDENT!$A$2:$FZ$2,0))*VLOOKUP(AD$4,HOME!$D$7:$X$18,19,0)/1000,0)),0),0)</f>
        <v>0</v>
      </c>
      <c r="AF16" s="918">
        <f t="shared" si="16"/>
        <v>0</v>
      </c>
      <c r="AG16" s="918"/>
      <c r="AH16" s="160">
        <f>IFERROR(IF($D16&gt;=1,(IF(STUDENT!AO16&gt;=1,INDEX(STUDENT!$A$7:$FZ$26,$D16,MATCH(AH$2,STUDENT!$A$2:$FZ$2,0))*VLOOKUP(AH$4,HOME!$D$7:$X$18,18,0)/1000,0)),0),0)</f>
        <v>0</v>
      </c>
      <c r="AI16" s="160">
        <f>IFERROR(IF($D16&gt;=1,(IF(STUDENT!AP16&gt;=1,INDEX(STUDENT!$A$7:$FZ$26,$D16,MATCH(AI$2,STUDENT!$A$2:$FZ$2,0))*VLOOKUP(AH$4,HOME!$D$7:$X$18,19,0)/1000,0)),0),0)</f>
        <v>0</v>
      </c>
      <c r="AJ16" s="918">
        <f t="shared" si="17"/>
        <v>0</v>
      </c>
      <c r="AK16" s="918"/>
      <c r="AL16" s="160">
        <f>IFERROR(IF($D16&gt;=1,(IF(STUDENT!AS16&gt;=1,INDEX(STUDENT!$A$7:$FZ$26,$D16,MATCH(AL$2,STUDENT!$A$2:$FZ$2,0))*VLOOKUP(AL$4,HOME!$D$7:$X$18,18,0)/1000,0)),0),0)</f>
        <v>0</v>
      </c>
      <c r="AM16" s="160">
        <f>IFERROR(IF($D16&gt;=1,(IF(STUDENT!AU16&gt;=1,INDEX(STUDENT!$A$7:$FZ$26,$D16,MATCH(AM$2,STUDENT!$A$2:$FZ$2,0))*VLOOKUP(AL$4,HOME!$D$7:$X$18,19,0)/1000,0)),0),0)</f>
        <v>0</v>
      </c>
      <c r="AN16" s="918">
        <f t="shared" si="18"/>
        <v>0</v>
      </c>
      <c r="AO16" s="918"/>
      <c r="AP16" s="160">
        <f>IFERROR(IF($D16&gt;=1,(IF(STUDENT!AX16&gt;=1,INDEX(STUDENT!$A$7:$FZ$26,$D16,MATCH(AP$2,STUDENT!$A$2:$FZ$2,0))*VLOOKUP(AP$4,HOME!$D$7:$X$18,18,0)/1000,0)),0),0)</f>
        <v>0</v>
      </c>
      <c r="AQ16" s="160">
        <f>IFERROR(IF($D16&gt;=1,(IF(STUDENT!AY16&gt;=1,INDEX(STUDENT!$A$7:$FZ$26,$D16,MATCH(AQ$2,STUDENT!$A$2:$FZ$2,0))*VLOOKUP(AP$4,HOME!$D$7:$X$18,19,0)/1000,0)),0),0)</f>
        <v>0</v>
      </c>
      <c r="AR16" s="918">
        <f t="shared" si="19"/>
        <v>0</v>
      </c>
      <c r="AS16" s="918"/>
      <c r="AT16" s="160">
        <f>IFERROR(IF($D16&gt;=1,(IF(STUDENT!BB16&gt;=1,INDEX(STUDENT!$A$7:$FZ$26,$D16,MATCH(AT$2,STUDENT!$A$2:$FZ$2,0))*VLOOKUP(AT$4,HOME!$D$7:$X$18,18,0)/1000,0)),0),0)</f>
        <v>0</v>
      </c>
      <c r="AU16" s="160">
        <f>IFERROR(IF($D16&gt;=1,(IF(STUDENT!BC16&gt;=1,INDEX(STUDENT!$A$7:$FZ$26,$D16,MATCH(AU$2,STUDENT!$A$2:$FZ$2,0))*VLOOKUP(AT$4,HOME!$D$7:$X$18,19,0)/1000,0)),0),0)</f>
        <v>0</v>
      </c>
      <c r="AV16" s="918">
        <f t="shared" si="20"/>
        <v>0</v>
      </c>
      <c r="AW16" s="918"/>
      <c r="AX16" s="160">
        <f>IFERROR(IF($D16&gt;=1,(IF(STUDENT!BF16&gt;=1,INDEX(STUDENT!$A$7:$FZ$26,$D16,MATCH(AX$2,STUDENT!$A$2:$FZ$2,0))*VLOOKUP(AX$4,HOME!$D$7:$X$18,18,0)/1000,0)),0),0)</f>
        <v>0</v>
      </c>
      <c r="AY16" s="160">
        <f>IFERROR(IF($D16&gt;=1,(IF(STUDENT!BG16&gt;=1,INDEX(STUDENT!$A$7:$FZ$26,$D16,MATCH(AY$2,STUDENT!$A$2:$FZ$2,0))*VLOOKUP(AX$4,HOME!$D$7:$X$18,19,0)/1000,0)),0),0)</f>
        <v>0</v>
      </c>
      <c r="AZ16" s="918">
        <f t="shared" si="21"/>
        <v>0</v>
      </c>
      <c r="BA16" s="918"/>
    </row>
    <row r="17" spans="1:53" ht="20.100000000000001" customHeight="1">
      <c r="A17" s="32">
        <f>IF(PROFLE!U13&gt;=2,PROFLE!A13,0)</f>
        <v>0</v>
      </c>
      <c r="B17" s="32">
        <v>11</v>
      </c>
      <c r="C17" s="32">
        <f t="shared" si="10"/>
        <v>0</v>
      </c>
      <c r="D17" s="67">
        <f>PROFLE!A13</f>
        <v>0</v>
      </c>
      <c r="E17" s="68">
        <f>PROFLE!B13</f>
        <v>0</v>
      </c>
      <c r="F17" s="160">
        <f>IFERROR(IF($D17&gt;=1,(IF(STUDENT!K17&gt;=1,INDEX(STUDENT!$A$7:$FZ$26,$D17,MATCH(F$2,STUDENT!$A$2:$FZ$2,0))*VLOOKUP(F$4,HOME!$D$7:$X$18,18,0)/1000,0)),0),0)</f>
        <v>0</v>
      </c>
      <c r="G17" s="160">
        <f>IFERROR(IF($D17&gt;=1,(IF(STUDENT!L17&gt;=1,INDEX(STUDENT!$A$7:$FZ$26,$D17,MATCH(G$2,STUDENT!$A$2:$FZ$2,0))*VLOOKUP(F$4,HOME!$D$7:$X$18,19,0)/1000,0)),0),0)</f>
        <v>0</v>
      </c>
      <c r="H17" s="918">
        <f t="shared" si="22"/>
        <v>0</v>
      </c>
      <c r="I17" s="918"/>
      <c r="J17" s="160">
        <f>IFERROR(IF($D17&gt;=1,(IF(STUDENT!O17&gt;=1,INDEX(STUDENT!$A$7:$FZ$26,$D17,MATCH(J$2,STUDENT!$A$2:$FZ$2,0))*VLOOKUP(J$4,HOME!$D$7:$X$18,18,0)/1000,0)),0),0)</f>
        <v>0</v>
      </c>
      <c r="K17" s="160">
        <f>IFERROR(IF($D17&gt;=1,(IF(STUDENT!Q17&gt;=1,INDEX(STUDENT!$A$7:$FZ$26,$D17,MATCH(K$2,STUDENT!$A$2:$FZ$2,0))*VLOOKUP(J$4,HOME!$D$7:$X$18,19,0)/1000,0)),0),0)</f>
        <v>0</v>
      </c>
      <c r="L17" s="918">
        <f t="shared" si="11"/>
        <v>0</v>
      </c>
      <c r="M17" s="918"/>
      <c r="N17" s="160">
        <f>IFERROR(IF($D17&gt;=1,(IF(STUDENT!T17&gt;=1,INDEX(STUDENT!$A$7:$FZ$26,$D17,MATCH(N$2,STUDENT!$A$2:$FZ$2,0))*VLOOKUP(N$4,HOME!$D$7:$X$18,18,0)/1000,0)),0),0)</f>
        <v>0</v>
      </c>
      <c r="O17" s="160">
        <f>IFERROR(IF($D17&gt;=1,(IF(STUDENT!U17&gt;=1,INDEX(STUDENT!$A$7:$FZ$26,$D17,MATCH(O$2,STUDENT!$A$2:$FZ$2,0))*VLOOKUP(N$4,HOME!$D$7:$X$18,19,0)/1000,0)),0),0)</f>
        <v>0</v>
      </c>
      <c r="P17" s="918">
        <f t="shared" si="12"/>
        <v>0</v>
      </c>
      <c r="Q17" s="918"/>
      <c r="R17" s="160">
        <f>IFERROR(IF($D17&gt;=1,(IF(STUDENT!X17&gt;=1,INDEX(STUDENT!$A$7:$FZ$26,$D17,MATCH(R$2,STUDENT!$A$2:$FZ$2,0))*VLOOKUP(R$4,HOME!$D$7:$X$18,18,0)/1000,0)),0),0)</f>
        <v>0</v>
      </c>
      <c r="S17" s="160">
        <f>IFERROR(IF($D17&gt;=1,(IF(STUDENT!Y17&gt;=1,INDEX(STUDENT!$A$7:$FZ$26,$D17,MATCH(S$2,STUDENT!$A$2:$FZ$2,0))*VLOOKUP(R$4,HOME!$D$7:$X$18,19,0)/1000,0)),0),0)</f>
        <v>0</v>
      </c>
      <c r="T17" s="918">
        <f t="shared" si="13"/>
        <v>0</v>
      </c>
      <c r="U17" s="918"/>
      <c r="V17" s="160">
        <f>IFERROR(IF($D17&gt;=1,(IF(STUDENT!AB17&gt;=1,INDEX(STUDENT!$A$7:$FZ$26,$D17,MATCH(V$2,STUDENT!$A$2:$FZ$2,0))*VLOOKUP(V$4,HOME!$D$7:$X$18,18,0)/1000,0)),0),0)</f>
        <v>0</v>
      </c>
      <c r="W17" s="160">
        <f>IFERROR(IF($D17&gt;=1,(IF(STUDENT!AC17&gt;=1,INDEX(STUDENT!$A$7:$FZ$26,$D17,MATCH(W$2,STUDENT!$A$2:$FZ$2,0))*VLOOKUP(V$4,HOME!$D$7:$X$18,19,0)/1000,0)),0),0)</f>
        <v>0</v>
      </c>
      <c r="X17" s="918">
        <f t="shared" si="14"/>
        <v>0</v>
      </c>
      <c r="Y17" s="918"/>
      <c r="Z17" s="160">
        <f>IFERROR(IF($D17&gt;=1,(IF(STUDENT!AG17&gt;=1,INDEX(STUDENT!$A$7:$FZ$26,$D17,MATCH(Z$2,STUDENT!$A$2:$FZ$2,0))*VLOOKUP(Z$4,HOME!$D$7:$X$18,18,0)/1000,0)),0),0)</f>
        <v>0</v>
      </c>
      <c r="AA17" s="160">
        <f>IFERROR(IF($D17&gt;=1,(IF(STUDENT!AH17&gt;=1,INDEX(STUDENT!$A$7:$FZ$26,$D17,MATCH(AA$2,STUDENT!$A$2:$FZ$2,0))*VLOOKUP(Z$4,HOME!$D$7:$X$18,19,0)/1000,0)),0),0)</f>
        <v>0</v>
      </c>
      <c r="AB17" s="918">
        <f t="shared" si="15"/>
        <v>0</v>
      </c>
      <c r="AC17" s="918"/>
      <c r="AD17" s="160">
        <f>IFERROR(IF($D17&gt;=1,(IF(STUDENT!AK17&gt;=1,INDEX(STUDENT!$A$7:$FZ$26,$D17,MATCH(AD$2,STUDENT!$A$2:$FZ$2,0))*VLOOKUP(AD$4,HOME!$D$7:$X$18,18,0)/1000,0)),0),0)</f>
        <v>0</v>
      </c>
      <c r="AE17" s="160">
        <f>IFERROR(IF($D17&gt;=1,(IF(STUDENT!AL17&gt;=1,INDEX(STUDENT!$A$7:$FZ$26,$D17,MATCH(AE$2,STUDENT!$A$2:$FZ$2,0))*VLOOKUP(AD$4,HOME!$D$7:$X$18,19,0)/1000,0)),0),0)</f>
        <v>0</v>
      </c>
      <c r="AF17" s="918">
        <f t="shared" si="16"/>
        <v>0</v>
      </c>
      <c r="AG17" s="918"/>
      <c r="AH17" s="160">
        <f>IFERROR(IF($D17&gt;=1,(IF(STUDENT!AO17&gt;=1,INDEX(STUDENT!$A$7:$FZ$26,$D17,MATCH(AH$2,STUDENT!$A$2:$FZ$2,0))*VLOOKUP(AH$4,HOME!$D$7:$X$18,18,0)/1000,0)),0),0)</f>
        <v>0</v>
      </c>
      <c r="AI17" s="160">
        <f>IFERROR(IF($D17&gt;=1,(IF(STUDENT!AP17&gt;=1,INDEX(STUDENT!$A$7:$FZ$26,$D17,MATCH(AI$2,STUDENT!$A$2:$FZ$2,0))*VLOOKUP(AH$4,HOME!$D$7:$X$18,19,0)/1000,0)),0),0)</f>
        <v>0</v>
      </c>
      <c r="AJ17" s="918">
        <f t="shared" si="17"/>
        <v>0</v>
      </c>
      <c r="AK17" s="918"/>
      <c r="AL17" s="160">
        <f>IFERROR(IF($D17&gt;=1,(IF(STUDENT!AS17&gt;=1,INDEX(STUDENT!$A$7:$FZ$26,$D17,MATCH(AL$2,STUDENT!$A$2:$FZ$2,0))*VLOOKUP(AL$4,HOME!$D$7:$X$18,18,0)/1000,0)),0),0)</f>
        <v>0</v>
      </c>
      <c r="AM17" s="160">
        <f>IFERROR(IF($D17&gt;=1,(IF(STUDENT!AU17&gt;=1,INDEX(STUDENT!$A$7:$FZ$26,$D17,MATCH(AM$2,STUDENT!$A$2:$FZ$2,0))*VLOOKUP(AL$4,HOME!$D$7:$X$18,19,0)/1000,0)),0),0)</f>
        <v>0</v>
      </c>
      <c r="AN17" s="918">
        <f t="shared" si="18"/>
        <v>0</v>
      </c>
      <c r="AO17" s="918"/>
      <c r="AP17" s="160">
        <f>IFERROR(IF($D17&gt;=1,(IF(STUDENT!AX17&gt;=1,INDEX(STUDENT!$A$7:$FZ$26,$D17,MATCH(AP$2,STUDENT!$A$2:$FZ$2,0))*VLOOKUP(AP$4,HOME!$D$7:$X$18,18,0)/1000,0)),0),0)</f>
        <v>0</v>
      </c>
      <c r="AQ17" s="160">
        <f>IFERROR(IF($D17&gt;=1,(IF(STUDENT!AY17&gt;=1,INDEX(STUDENT!$A$7:$FZ$26,$D17,MATCH(AQ$2,STUDENT!$A$2:$FZ$2,0))*VLOOKUP(AP$4,HOME!$D$7:$X$18,19,0)/1000,0)),0),0)</f>
        <v>0</v>
      </c>
      <c r="AR17" s="918">
        <f t="shared" si="19"/>
        <v>0</v>
      </c>
      <c r="AS17" s="918"/>
      <c r="AT17" s="160">
        <f>IFERROR(IF($D17&gt;=1,(IF(STUDENT!BB17&gt;=1,INDEX(STUDENT!$A$7:$FZ$26,$D17,MATCH(AT$2,STUDENT!$A$2:$FZ$2,0))*VLOOKUP(AT$4,HOME!$D$7:$X$18,18,0)/1000,0)),0),0)</f>
        <v>0</v>
      </c>
      <c r="AU17" s="160">
        <f>IFERROR(IF($D17&gt;=1,(IF(STUDENT!BC17&gt;=1,INDEX(STUDENT!$A$7:$FZ$26,$D17,MATCH(AU$2,STUDENT!$A$2:$FZ$2,0))*VLOOKUP(AT$4,HOME!$D$7:$X$18,19,0)/1000,0)),0),0)</f>
        <v>0</v>
      </c>
      <c r="AV17" s="918">
        <f t="shared" si="20"/>
        <v>0</v>
      </c>
      <c r="AW17" s="918"/>
      <c r="AX17" s="160">
        <f>IFERROR(IF($D17&gt;=1,(IF(STUDENT!BF17&gt;=1,INDEX(STUDENT!$A$7:$FZ$26,$D17,MATCH(AX$2,STUDENT!$A$2:$FZ$2,0))*VLOOKUP(AX$4,HOME!$D$7:$X$18,18,0)/1000,0)),0),0)</f>
        <v>0</v>
      </c>
      <c r="AY17" s="160">
        <f>IFERROR(IF($D17&gt;=1,(IF(STUDENT!BG17&gt;=1,INDEX(STUDENT!$A$7:$FZ$26,$D17,MATCH(AY$2,STUDENT!$A$2:$FZ$2,0))*VLOOKUP(AX$4,HOME!$D$7:$X$18,19,0)/1000,0)),0),0)</f>
        <v>0</v>
      </c>
      <c r="AZ17" s="918">
        <f t="shared" si="21"/>
        <v>0</v>
      </c>
      <c r="BA17" s="918"/>
    </row>
    <row r="18" spans="1:53" ht="20.100000000000001" customHeight="1">
      <c r="A18" s="32">
        <f>IF(PROFLE!U14&gt;=2,PROFLE!A14,0)</f>
        <v>0</v>
      </c>
      <c r="B18" s="32">
        <v>12</v>
      </c>
      <c r="C18" s="32">
        <f t="shared" si="10"/>
        <v>0</v>
      </c>
      <c r="D18" s="67">
        <f>PROFLE!A14</f>
        <v>0</v>
      </c>
      <c r="E18" s="68">
        <f>PROFLE!B14</f>
        <v>0</v>
      </c>
      <c r="F18" s="160">
        <f>IFERROR(IF($D18&gt;=1,(IF(STUDENT!K18&gt;=1,INDEX(STUDENT!$A$7:$FZ$26,$D18,MATCH(F$2,STUDENT!$A$2:$FZ$2,0))*VLOOKUP(F$4,HOME!$D$7:$X$18,18,0)/1000,0)),0),0)</f>
        <v>0</v>
      </c>
      <c r="G18" s="160">
        <f>IFERROR(IF($D18&gt;=1,(IF(STUDENT!L18&gt;=1,INDEX(STUDENT!$A$7:$FZ$26,$D18,MATCH(G$2,STUDENT!$A$2:$FZ$2,0))*VLOOKUP(F$4,HOME!$D$7:$X$18,19,0)/1000,0)),0),0)</f>
        <v>0</v>
      </c>
      <c r="H18" s="918">
        <f t="shared" si="22"/>
        <v>0</v>
      </c>
      <c r="I18" s="918"/>
      <c r="J18" s="160">
        <f>IFERROR(IF($D18&gt;=1,(IF(STUDENT!O18&gt;=1,INDEX(STUDENT!$A$7:$FZ$26,$D18,MATCH(J$2,STUDENT!$A$2:$FZ$2,0))*VLOOKUP(J$4,HOME!$D$7:$X$18,18,0)/1000,0)),0),0)</f>
        <v>0</v>
      </c>
      <c r="K18" s="160">
        <f>IFERROR(IF($D18&gt;=1,(IF(STUDENT!Q18&gt;=1,INDEX(STUDENT!$A$7:$FZ$26,$D18,MATCH(K$2,STUDENT!$A$2:$FZ$2,0))*VLOOKUP(J$4,HOME!$D$7:$X$18,19,0)/1000,0)),0),0)</f>
        <v>0</v>
      </c>
      <c r="L18" s="918">
        <f t="shared" si="11"/>
        <v>0</v>
      </c>
      <c r="M18" s="918"/>
      <c r="N18" s="160">
        <f>IFERROR(IF($D18&gt;=1,(IF(STUDENT!T18&gt;=1,INDEX(STUDENT!$A$7:$FZ$26,$D18,MATCH(N$2,STUDENT!$A$2:$FZ$2,0))*VLOOKUP(N$4,HOME!$D$7:$X$18,18,0)/1000,0)),0),0)</f>
        <v>0</v>
      </c>
      <c r="O18" s="160">
        <f>IFERROR(IF($D18&gt;=1,(IF(STUDENT!U18&gt;=1,INDEX(STUDENT!$A$7:$FZ$26,$D18,MATCH(O$2,STUDENT!$A$2:$FZ$2,0))*VLOOKUP(N$4,HOME!$D$7:$X$18,19,0)/1000,0)),0),0)</f>
        <v>0</v>
      </c>
      <c r="P18" s="918">
        <f t="shared" si="12"/>
        <v>0</v>
      </c>
      <c r="Q18" s="918"/>
      <c r="R18" s="160">
        <f>IFERROR(IF($D18&gt;=1,(IF(STUDENT!X18&gt;=1,INDEX(STUDENT!$A$7:$FZ$26,$D18,MATCH(R$2,STUDENT!$A$2:$FZ$2,0))*VLOOKUP(R$4,HOME!$D$7:$X$18,18,0)/1000,0)),0),0)</f>
        <v>0</v>
      </c>
      <c r="S18" s="160">
        <f>IFERROR(IF($D18&gt;=1,(IF(STUDENT!Y18&gt;=1,INDEX(STUDENT!$A$7:$FZ$26,$D18,MATCH(S$2,STUDENT!$A$2:$FZ$2,0))*VLOOKUP(R$4,HOME!$D$7:$X$18,19,0)/1000,0)),0),0)</f>
        <v>0</v>
      </c>
      <c r="T18" s="918">
        <f t="shared" si="13"/>
        <v>0</v>
      </c>
      <c r="U18" s="918"/>
      <c r="V18" s="160">
        <f>IFERROR(IF($D18&gt;=1,(IF(STUDENT!AB18&gt;=1,INDEX(STUDENT!$A$7:$FZ$26,$D18,MATCH(V$2,STUDENT!$A$2:$FZ$2,0))*VLOOKUP(V$4,HOME!$D$7:$X$18,18,0)/1000,0)),0),0)</f>
        <v>0</v>
      </c>
      <c r="W18" s="160">
        <f>IFERROR(IF($D18&gt;=1,(IF(STUDENT!AC18&gt;=1,INDEX(STUDENT!$A$7:$FZ$26,$D18,MATCH(W$2,STUDENT!$A$2:$FZ$2,0))*VLOOKUP(V$4,HOME!$D$7:$X$18,19,0)/1000,0)),0),0)</f>
        <v>0</v>
      </c>
      <c r="X18" s="918">
        <f t="shared" si="14"/>
        <v>0</v>
      </c>
      <c r="Y18" s="918"/>
      <c r="Z18" s="160">
        <f>IFERROR(IF($D18&gt;=1,(IF(STUDENT!AG18&gt;=1,INDEX(STUDENT!$A$7:$FZ$26,$D18,MATCH(Z$2,STUDENT!$A$2:$FZ$2,0))*VLOOKUP(Z$4,HOME!$D$7:$X$18,18,0)/1000,0)),0),0)</f>
        <v>0</v>
      </c>
      <c r="AA18" s="160">
        <f>IFERROR(IF($D18&gt;=1,(IF(STUDENT!AH18&gt;=1,INDEX(STUDENT!$A$7:$FZ$26,$D18,MATCH(AA$2,STUDENT!$A$2:$FZ$2,0))*VLOOKUP(Z$4,HOME!$D$7:$X$18,19,0)/1000,0)),0),0)</f>
        <v>0</v>
      </c>
      <c r="AB18" s="918">
        <f t="shared" si="15"/>
        <v>0</v>
      </c>
      <c r="AC18" s="918"/>
      <c r="AD18" s="160">
        <f>IFERROR(IF($D18&gt;=1,(IF(STUDENT!AK18&gt;=1,INDEX(STUDENT!$A$7:$FZ$26,$D18,MATCH(AD$2,STUDENT!$A$2:$FZ$2,0))*VLOOKUP(AD$4,HOME!$D$7:$X$18,18,0)/1000,0)),0),0)</f>
        <v>0</v>
      </c>
      <c r="AE18" s="160">
        <f>IFERROR(IF($D18&gt;=1,(IF(STUDENT!AL18&gt;=1,INDEX(STUDENT!$A$7:$FZ$26,$D18,MATCH(AE$2,STUDENT!$A$2:$FZ$2,0))*VLOOKUP(AD$4,HOME!$D$7:$X$18,19,0)/1000,0)),0),0)</f>
        <v>0</v>
      </c>
      <c r="AF18" s="918">
        <f t="shared" si="16"/>
        <v>0</v>
      </c>
      <c r="AG18" s="918"/>
      <c r="AH18" s="160">
        <f>IFERROR(IF($D18&gt;=1,(IF(STUDENT!AO18&gt;=1,INDEX(STUDENT!$A$7:$FZ$26,$D18,MATCH(AH$2,STUDENT!$A$2:$FZ$2,0))*VLOOKUP(AH$4,HOME!$D$7:$X$18,18,0)/1000,0)),0),0)</f>
        <v>0</v>
      </c>
      <c r="AI18" s="160">
        <f>IFERROR(IF($D18&gt;=1,(IF(STUDENT!AP18&gt;=1,INDEX(STUDENT!$A$7:$FZ$26,$D18,MATCH(AI$2,STUDENT!$A$2:$FZ$2,0))*VLOOKUP(AH$4,HOME!$D$7:$X$18,19,0)/1000,0)),0),0)</f>
        <v>0</v>
      </c>
      <c r="AJ18" s="918">
        <f t="shared" si="17"/>
        <v>0</v>
      </c>
      <c r="AK18" s="918"/>
      <c r="AL18" s="160">
        <f>IFERROR(IF($D18&gt;=1,(IF(STUDENT!AS18&gt;=1,INDEX(STUDENT!$A$7:$FZ$26,$D18,MATCH(AL$2,STUDENT!$A$2:$FZ$2,0))*VLOOKUP(AL$4,HOME!$D$7:$X$18,18,0)/1000,0)),0),0)</f>
        <v>0</v>
      </c>
      <c r="AM18" s="160">
        <f>IFERROR(IF($D18&gt;=1,(IF(STUDENT!AU18&gt;=1,INDEX(STUDENT!$A$7:$FZ$26,$D18,MATCH(AM$2,STUDENT!$A$2:$FZ$2,0))*VLOOKUP(AL$4,HOME!$D$7:$X$18,19,0)/1000,0)),0),0)</f>
        <v>0</v>
      </c>
      <c r="AN18" s="918">
        <f t="shared" si="18"/>
        <v>0</v>
      </c>
      <c r="AO18" s="918"/>
      <c r="AP18" s="160">
        <f>IFERROR(IF($D18&gt;=1,(IF(STUDENT!AX18&gt;=1,INDEX(STUDENT!$A$7:$FZ$26,$D18,MATCH(AP$2,STUDENT!$A$2:$FZ$2,0))*VLOOKUP(AP$4,HOME!$D$7:$X$18,18,0)/1000,0)),0),0)</f>
        <v>0</v>
      </c>
      <c r="AQ18" s="160">
        <f>IFERROR(IF($D18&gt;=1,(IF(STUDENT!AY18&gt;=1,INDEX(STUDENT!$A$7:$FZ$26,$D18,MATCH(AQ$2,STUDENT!$A$2:$FZ$2,0))*VLOOKUP(AP$4,HOME!$D$7:$X$18,19,0)/1000,0)),0),0)</f>
        <v>0</v>
      </c>
      <c r="AR18" s="918">
        <f t="shared" si="19"/>
        <v>0</v>
      </c>
      <c r="AS18" s="918"/>
      <c r="AT18" s="160">
        <f>IFERROR(IF($D18&gt;=1,(IF(STUDENT!BB18&gt;=1,INDEX(STUDENT!$A$7:$FZ$26,$D18,MATCH(AT$2,STUDENT!$A$2:$FZ$2,0))*VLOOKUP(AT$4,HOME!$D$7:$X$18,18,0)/1000,0)),0),0)</f>
        <v>0</v>
      </c>
      <c r="AU18" s="160">
        <f>IFERROR(IF($D18&gt;=1,(IF(STUDENT!BC18&gt;=1,INDEX(STUDENT!$A$7:$FZ$26,$D18,MATCH(AU$2,STUDENT!$A$2:$FZ$2,0))*VLOOKUP(AT$4,HOME!$D$7:$X$18,19,0)/1000,0)),0),0)</f>
        <v>0</v>
      </c>
      <c r="AV18" s="918">
        <f t="shared" si="20"/>
        <v>0</v>
      </c>
      <c r="AW18" s="918"/>
      <c r="AX18" s="160">
        <f>IFERROR(IF($D18&gt;=1,(IF(STUDENT!BF18&gt;=1,INDEX(STUDENT!$A$7:$FZ$26,$D18,MATCH(AX$2,STUDENT!$A$2:$FZ$2,0))*VLOOKUP(AX$4,HOME!$D$7:$X$18,18,0)/1000,0)),0),0)</f>
        <v>0</v>
      </c>
      <c r="AY18" s="160">
        <f>IFERROR(IF($D18&gt;=1,(IF(STUDENT!BG18&gt;=1,INDEX(STUDENT!$A$7:$FZ$26,$D18,MATCH(AY$2,STUDENT!$A$2:$FZ$2,0))*VLOOKUP(AX$4,HOME!$D$7:$X$18,19,0)/1000,0)),0),0)</f>
        <v>0</v>
      </c>
      <c r="AZ18" s="918">
        <f t="shared" si="21"/>
        <v>0</v>
      </c>
      <c r="BA18" s="918"/>
    </row>
    <row r="19" spans="1:53" ht="20.100000000000001" customHeight="1">
      <c r="A19" s="32">
        <f>IF(PROFLE!U15&gt;=2,PROFLE!A15,0)</f>
        <v>0</v>
      </c>
      <c r="B19" s="32">
        <v>13</v>
      </c>
      <c r="C19" s="32">
        <f t="shared" si="10"/>
        <v>0</v>
      </c>
      <c r="D19" s="67">
        <f>PROFLE!A15</f>
        <v>0</v>
      </c>
      <c r="E19" s="68">
        <f>PROFLE!B15</f>
        <v>0</v>
      </c>
      <c r="F19" s="160">
        <f>IFERROR(IF($D19&gt;=1,(IF(STUDENT!K19&gt;=1,INDEX(STUDENT!$A$7:$FZ$26,$D19,MATCH(F$2,STUDENT!$A$2:$FZ$2,0))*VLOOKUP(F$4,HOME!$D$7:$X$18,18,0)/1000,0)),0),0)</f>
        <v>0</v>
      </c>
      <c r="G19" s="160">
        <f>IFERROR(IF($D19&gt;=1,(IF(STUDENT!L19&gt;=1,INDEX(STUDENT!$A$7:$FZ$26,$D19,MATCH(G$2,STUDENT!$A$2:$FZ$2,0))*VLOOKUP(F$4,HOME!$D$7:$X$18,19,0)/1000,0)),0),0)</f>
        <v>0</v>
      </c>
      <c r="H19" s="918">
        <f t="shared" si="22"/>
        <v>0</v>
      </c>
      <c r="I19" s="918"/>
      <c r="J19" s="160">
        <f>IFERROR(IF($D19&gt;=1,(IF(STUDENT!O19&gt;=1,INDEX(STUDENT!$A$7:$FZ$26,$D19,MATCH(J$2,STUDENT!$A$2:$FZ$2,0))*VLOOKUP(J$4,HOME!$D$7:$X$18,18,0)/1000,0)),0),0)</f>
        <v>0</v>
      </c>
      <c r="K19" s="160">
        <f>IFERROR(IF($D19&gt;=1,(IF(STUDENT!Q19&gt;=1,INDEX(STUDENT!$A$7:$FZ$26,$D19,MATCH(K$2,STUDENT!$A$2:$FZ$2,0))*VLOOKUP(J$4,HOME!$D$7:$X$18,19,0)/1000,0)),0),0)</f>
        <v>0</v>
      </c>
      <c r="L19" s="918">
        <f t="shared" si="11"/>
        <v>0</v>
      </c>
      <c r="M19" s="918"/>
      <c r="N19" s="160">
        <f>IFERROR(IF($D19&gt;=1,(IF(STUDENT!T19&gt;=1,INDEX(STUDENT!$A$7:$FZ$26,$D19,MATCH(N$2,STUDENT!$A$2:$FZ$2,0))*VLOOKUP(N$4,HOME!$D$7:$X$18,18,0)/1000,0)),0),0)</f>
        <v>0</v>
      </c>
      <c r="O19" s="160">
        <f>IFERROR(IF($D19&gt;=1,(IF(STUDENT!U19&gt;=1,INDEX(STUDENT!$A$7:$FZ$26,$D19,MATCH(O$2,STUDENT!$A$2:$FZ$2,0))*VLOOKUP(N$4,HOME!$D$7:$X$18,19,0)/1000,0)),0),0)</f>
        <v>0</v>
      </c>
      <c r="P19" s="918">
        <f t="shared" si="12"/>
        <v>0</v>
      </c>
      <c r="Q19" s="918"/>
      <c r="R19" s="160">
        <f>IFERROR(IF($D19&gt;=1,(IF(STUDENT!X19&gt;=1,INDEX(STUDENT!$A$7:$FZ$26,$D19,MATCH(R$2,STUDENT!$A$2:$FZ$2,0))*VLOOKUP(R$4,HOME!$D$7:$X$18,18,0)/1000,0)),0),0)</f>
        <v>0</v>
      </c>
      <c r="S19" s="160">
        <f>IFERROR(IF($D19&gt;=1,(IF(STUDENT!Y19&gt;=1,INDEX(STUDENT!$A$7:$FZ$26,$D19,MATCH(S$2,STUDENT!$A$2:$FZ$2,0))*VLOOKUP(R$4,HOME!$D$7:$X$18,19,0)/1000,0)),0),0)</f>
        <v>0</v>
      </c>
      <c r="T19" s="918">
        <f t="shared" si="13"/>
        <v>0</v>
      </c>
      <c r="U19" s="918"/>
      <c r="V19" s="160">
        <f>IFERROR(IF($D19&gt;=1,(IF(STUDENT!AB19&gt;=1,INDEX(STUDENT!$A$7:$FZ$26,$D19,MATCH(V$2,STUDENT!$A$2:$FZ$2,0))*VLOOKUP(V$4,HOME!$D$7:$X$18,18,0)/1000,0)),0),0)</f>
        <v>0</v>
      </c>
      <c r="W19" s="160">
        <f>IFERROR(IF($D19&gt;=1,(IF(STUDENT!AC19&gt;=1,INDEX(STUDENT!$A$7:$FZ$26,$D19,MATCH(W$2,STUDENT!$A$2:$FZ$2,0))*VLOOKUP(V$4,HOME!$D$7:$X$18,19,0)/1000,0)),0),0)</f>
        <v>0</v>
      </c>
      <c r="X19" s="918">
        <f t="shared" si="14"/>
        <v>0</v>
      </c>
      <c r="Y19" s="918"/>
      <c r="Z19" s="160">
        <f>IFERROR(IF($D19&gt;=1,(IF(STUDENT!AG19&gt;=1,INDEX(STUDENT!$A$7:$FZ$26,$D19,MATCH(Z$2,STUDENT!$A$2:$FZ$2,0))*VLOOKUP(Z$4,HOME!$D$7:$X$18,18,0)/1000,0)),0),0)</f>
        <v>0</v>
      </c>
      <c r="AA19" s="160">
        <f>IFERROR(IF($D19&gt;=1,(IF(STUDENT!AH19&gt;=1,INDEX(STUDENT!$A$7:$FZ$26,$D19,MATCH(AA$2,STUDENT!$A$2:$FZ$2,0))*VLOOKUP(Z$4,HOME!$D$7:$X$18,19,0)/1000,0)),0),0)</f>
        <v>0</v>
      </c>
      <c r="AB19" s="918">
        <f t="shared" si="15"/>
        <v>0</v>
      </c>
      <c r="AC19" s="918"/>
      <c r="AD19" s="160">
        <f>IFERROR(IF($D19&gt;=1,(IF(STUDENT!AK19&gt;=1,INDEX(STUDENT!$A$7:$FZ$26,$D19,MATCH(AD$2,STUDENT!$A$2:$FZ$2,0))*VLOOKUP(AD$4,HOME!$D$7:$X$18,18,0)/1000,0)),0),0)</f>
        <v>0</v>
      </c>
      <c r="AE19" s="160">
        <f>IFERROR(IF($D19&gt;=1,(IF(STUDENT!AL19&gt;=1,INDEX(STUDENT!$A$7:$FZ$26,$D19,MATCH(AE$2,STUDENT!$A$2:$FZ$2,0))*VLOOKUP(AD$4,HOME!$D$7:$X$18,19,0)/1000,0)),0),0)</f>
        <v>0</v>
      </c>
      <c r="AF19" s="918">
        <f t="shared" si="16"/>
        <v>0</v>
      </c>
      <c r="AG19" s="918"/>
      <c r="AH19" s="160">
        <f>IFERROR(IF($D19&gt;=1,(IF(STUDENT!AO19&gt;=1,INDEX(STUDENT!$A$7:$FZ$26,$D19,MATCH(AH$2,STUDENT!$A$2:$FZ$2,0))*VLOOKUP(AH$4,HOME!$D$7:$X$18,18,0)/1000,0)),0),0)</f>
        <v>0</v>
      </c>
      <c r="AI19" s="160">
        <f>IFERROR(IF($D19&gt;=1,(IF(STUDENT!AP19&gt;=1,INDEX(STUDENT!$A$7:$FZ$26,$D19,MATCH(AI$2,STUDENT!$A$2:$FZ$2,0))*VLOOKUP(AH$4,HOME!$D$7:$X$18,19,0)/1000,0)),0),0)</f>
        <v>0</v>
      </c>
      <c r="AJ19" s="918">
        <f t="shared" si="17"/>
        <v>0</v>
      </c>
      <c r="AK19" s="918"/>
      <c r="AL19" s="160">
        <f>IFERROR(IF($D19&gt;=1,(IF(STUDENT!AS19&gt;=1,INDEX(STUDENT!$A$7:$FZ$26,$D19,MATCH(AL$2,STUDENT!$A$2:$FZ$2,0))*VLOOKUP(AL$4,HOME!$D$7:$X$18,18,0)/1000,0)),0),0)</f>
        <v>0</v>
      </c>
      <c r="AM19" s="160">
        <f>IFERROR(IF($D19&gt;=1,(IF(STUDENT!AU19&gt;=1,INDEX(STUDENT!$A$7:$FZ$26,$D19,MATCH(AM$2,STUDENT!$A$2:$FZ$2,0))*VLOOKUP(AL$4,HOME!$D$7:$X$18,19,0)/1000,0)),0),0)</f>
        <v>0</v>
      </c>
      <c r="AN19" s="918">
        <f t="shared" si="18"/>
        <v>0</v>
      </c>
      <c r="AO19" s="918"/>
      <c r="AP19" s="160">
        <f>IFERROR(IF($D19&gt;=1,(IF(STUDENT!AX19&gt;=1,INDEX(STUDENT!$A$7:$FZ$26,$D19,MATCH(AP$2,STUDENT!$A$2:$FZ$2,0))*VLOOKUP(AP$4,HOME!$D$7:$X$18,18,0)/1000,0)),0),0)</f>
        <v>0</v>
      </c>
      <c r="AQ19" s="160">
        <f>IFERROR(IF($D19&gt;=1,(IF(STUDENT!AY19&gt;=1,INDEX(STUDENT!$A$7:$FZ$26,$D19,MATCH(AQ$2,STUDENT!$A$2:$FZ$2,0))*VLOOKUP(AP$4,HOME!$D$7:$X$18,19,0)/1000,0)),0),0)</f>
        <v>0</v>
      </c>
      <c r="AR19" s="918">
        <f t="shared" si="19"/>
        <v>0</v>
      </c>
      <c r="AS19" s="918"/>
      <c r="AT19" s="160">
        <f>IFERROR(IF($D19&gt;=1,(IF(STUDENT!BB19&gt;=1,INDEX(STUDENT!$A$7:$FZ$26,$D19,MATCH(AT$2,STUDENT!$A$2:$FZ$2,0))*VLOOKUP(AT$4,HOME!$D$7:$X$18,18,0)/1000,0)),0),0)</f>
        <v>0</v>
      </c>
      <c r="AU19" s="160">
        <f>IFERROR(IF($D19&gt;=1,(IF(STUDENT!BC19&gt;=1,INDEX(STUDENT!$A$7:$FZ$26,$D19,MATCH(AU$2,STUDENT!$A$2:$FZ$2,0))*VLOOKUP(AT$4,HOME!$D$7:$X$18,19,0)/1000,0)),0),0)</f>
        <v>0</v>
      </c>
      <c r="AV19" s="918">
        <f t="shared" si="20"/>
        <v>0</v>
      </c>
      <c r="AW19" s="918"/>
      <c r="AX19" s="160">
        <f>IFERROR(IF($D19&gt;=1,(IF(STUDENT!BF19&gt;=1,INDEX(STUDENT!$A$7:$FZ$26,$D19,MATCH(AX$2,STUDENT!$A$2:$FZ$2,0))*VLOOKUP(AX$4,HOME!$D$7:$X$18,18,0)/1000,0)),0),0)</f>
        <v>0</v>
      </c>
      <c r="AY19" s="160">
        <f>IFERROR(IF($D19&gt;=1,(IF(STUDENT!BG19&gt;=1,INDEX(STUDENT!$A$7:$FZ$26,$D19,MATCH(AY$2,STUDENT!$A$2:$FZ$2,0))*VLOOKUP(AX$4,HOME!$D$7:$X$18,19,0)/1000,0)),0),0)</f>
        <v>0</v>
      </c>
      <c r="AZ19" s="918">
        <f t="shared" si="21"/>
        <v>0</v>
      </c>
      <c r="BA19" s="918"/>
    </row>
    <row r="20" spans="1:53" ht="20.100000000000001" customHeight="1">
      <c r="A20" s="32">
        <f>IF(PROFLE!U16&gt;=2,PROFLE!A16,0)</f>
        <v>0</v>
      </c>
      <c r="B20" s="32">
        <v>14</v>
      </c>
      <c r="C20" s="32">
        <f t="shared" si="10"/>
        <v>0</v>
      </c>
      <c r="D20" s="67">
        <f>PROFLE!A16</f>
        <v>0</v>
      </c>
      <c r="E20" s="68">
        <f>PROFLE!B16</f>
        <v>0</v>
      </c>
      <c r="F20" s="160">
        <f>IFERROR(IF($D20&gt;=1,(IF(STUDENT!K20&gt;=1,INDEX(STUDENT!$A$7:$FZ$26,$D20,MATCH(F$2,STUDENT!$A$2:$FZ$2,0))*VLOOKUP(F$4,HOME!$D$7:$X$18,18,0)/1000,0)),0),0)</f>
        <v>0</v>
      </c>
      <c r="G20" s="160">
        <f>IFERROR(IF($D20&gt;=1,(IF(STUDENT!L20&gt;=1,INDEX(STUDENT!$A$7:$FZ$26,$D20,MATCH(G$2,STUDENT!$A$2:$FZ$2,0))*VLOOKUP(F$4,HOME!$D$7:$X$18,19,0)/1000,0)),0),0)</f>
        <v>0</v>
      </c>
      <c r="H20" s="918">
        <f t="shared" si="22"/>
        <v>0</v>
      </c>
      <c r="I20" s="918"/>
      <c r="J20" s="160">
        <f>IFERROR(IF($D20&gt;=1,(IF(STUDENT!O20&gt;=1,INDEX(STUDENT!$A$7:$FZ$26,$D20,MATCH(J$2,STUDENT!$A$2:$FZ$2,0))*VLOOKUP(J$4,HOME!$D$7:$X$18,18,0)/1000,0)),0),0)</f>
        <v>0</v>
      </c>
      <c r="K20" s="160">
        <f>IFERROR(IF($D20&gt;=1,(IF(STUDENT!Q20&gt;=1,INDEX(STUDENT!$A$7:$FZ$26,$D20,MATCH(K$2,STUDENT!$A$2:$FZ$2,0))*VLOOKUP(J$4,HOME!$D$7:$X$18,19,0)/1000,0)),0),0)</f>
        <v>0</v>
      </c>
      <c r="L20" s="918">
        <f t="shared" si="11"/>
        <v>0</v>
      </c>
      <c r="M20" s="918"/>
      <c r="N20" s="160">
        <f>IFERROR(IF($D20&gt;=1,(IF(STUDENT!T20&gt;=1,INDEX(STUDENT!$A$7:$FZ$26,$D20,MATCH(N$2,STUDENT!$A$2:$FZ$2,0))*VLOOKUP(N$4,HOME!$D$7:$X$18,18,0)/1000,0)),0),0)</f>
        <v>0</v>
      </c>
      <c r="O20" s="160">
        <f>IFERROR(IF($D20&gt;=1,(IF(STUDENT!U20&gt;=1,INDEX(STUDENT!$A$7:$FZ$26,$D20,MATCH(O$2,STUDENT!$A$2:$FZ$2,0))*VLOOKUP(N$4,HOME!$D$7:$X$18,19,0)/1000,0)),0),0)</f>
        <v>0</v>
      </c>
      <c r="P20" s="918">
        <f t="shared" si="12"/>
        <v>0</v>
      </c>
      <c r="Q20" s="918"/>
      <c r="R20" s="160">
        <f>IFERROR(IF($D20&gt;=1,(IF(STUDENT!X20&gt;=1,INDEX(STUDENT!$A$7:$FZ$26,$D20,MATCH(R$2,STUDENT!$A$2:$FZ$2,0))*VLOOKUP(R$4,HOME!$D$7:$X$18,18,0)/1000,0)),0),0)</f>
        <v>0</v>
      </c>
      <c r="S20" s="160">
        <f>IFERROR(IF($D20&gt;=1,(IF(STUDENT!Y20&gt;=1,INDEX(STUDENT!$A$7:$FZ$26,$D20,MATCH(S$2,STUDENT!$A$2:$FZ$2,0))*VLOOKUP(R$4,HOME!$D$7:$X$18,19,0)/1000,0)),0),0)</f>
        <v>0</v>
      </c>
      <c r="T20" s="918">
        <f t="shared" si="13"/>
        <v>0</v>
      </c>
      <c r="U20" s="918"/>
      <c r="V20" s="160">
        <f>IFERROR(IF($D20&gt;=1,(IF(STUDENT!AB20&gt;=1,INDEX(STUDENT!$A$7:$FZ$26,$D20,MATCH(V$2,STUDENT!$A$2:$FZ$2,0))*VLOOKUP(V$4,HOME!$D$7:$X$18,18,0)/1000,0)),0),0)</f>
        <v>0</v>
      </c>
      <c r="W20" s="160">
        <f>IFERROR(IF($D20&gt;=1,(IF(STUDENT!AC20&gt;=1,INDEX(STUDENT!$A$7:$FZ$26,$D20,MATCH(W$2,STUDENT!$A$2:$FZ$2,0))*VLOOKUP(V$4,HOME!$D$7:$X$18,19,0)/1000,0)),0),0)</f>
        <v>0</v>
      </c>
      <c r="X20" s="918">
        <f t="shared" si="14"/>
        <v>0</v>
      </c>
      <c r="Y20" s="918"/>
      <c r="Z20" s="160">
        <f>IFERROR(IF($D20&gt;=1,(IF(STUDENT!AG20&gt;=1,INDEX(STUDENT!$A$7:$FZ$26,$D20,MATCH(Z$2,STUDENT!$A$2:$FZ$2,0))*VLOOKUP(Z$4,HOME!$D$7:$X$18,18,0)/1000,0)),0),0)</f>
        <v>0</v>
      </c>
      <c r="AA20" s="160">
        <f>IFERROR(IF($D20&gt;=1,(IF(STUDENT!AH20&gt;=1,INDEX(STUDENT!$A$7:$FZ$26,$D20,MATCH(AA$2,STUDENT!$A$2:$FZ$2,0))*VLOOKUP(Z$4,HOME!$D$7:$X$18,19,0)/1000,0)),0),0)</f>
        <v>0</v>
      </c>
      <c r="AB20" s="918">
        <f t="shared" si="15"/>
        <v>0</v>
      </c>
      <c r="AC20" s="918"/>
      <c r="AD20" s="160">
        <f>IFERROR(IF($D20&gt;=1,(IF(STUDENT!AK20&gt;=1,INDEX(STUDENT!$A$7:$FZ$26,$D20,MATCH(AD$2,STUDENT!$A$2:$FZ$2,0))*VLOOKUP(AD$4,HOME!$D$7:$X$18,18,0)/1000,0)),0),0)</f>
        <v>0</v>
      </c>
      <c r="AE20" s="160">
        <f>IFERROR(IF($D20&gt;=1,(IF(STUDENT!AL20&gt;=1,INDEX(STUDENT!$A$7:$FZ$26,$D20,MATCH(AE$2,STUDENT!$A$2:$FZ$2,0))*VLOOKUP(AD$4,HOME!$D$7:$X$18,19,0)/1000,0)),0),0)</f>
        <v>0</v>
      </c>
      <c r="AF20" s="918">
        <f t="shared" si="16"/>
        <v>0</v>
      </c>
      <c r="AG20" s="918"/>
      <c r="AH20" s="160">
        <f>IFERROR(IF($D20&gt;=1,(IF(STUDENT!AO20&gt;=1,INDEX(STUDENT!$A$7:$FZ$26,$D20,MATCH(AH$2,STUDENT!$A$2:$FZ$2,0))*VLOOKUP(AH$4,HOME!$D$7:$X$18,18,0)/1000,0)),0),0)</f>
        <v>0</v>
      </c>
      <c r="AI20" s="160">
        <f>IFERROR(IF($D20&gt;=1,(IF(STUDENT!AP20&gt;=1,INDEX(STUDENT!$A$7:$FZ$26,$D20,MATCH(AI$2,STUDENT!$A$2:$FZ$2,0))*VLOOKUP(AH$4,HOME!$D$7:$X$18,19,0)/1000,0)),0),0)</f>
        <v>0</v>
      </c>
      <c r="AJ20" s="918">
        <f t="shared" si="17"/>
        <v>0</v>
      </c>
      <c r="AK20" s="918"/>
      <c r="AL20" s="160">
        <f>IFERROR(IF($D20&gt;=1,(IF(STUDENT!AS20&gt;=1,INDEX(STUDENT!$A$7:$FZ$26,$D20,MATCH(AL$2,STUDENT!$A$2:$FZ$2,0))*VLOOKUP(AL$4,HOME!$D$7:$X$18,18,0)/1000,0)),0),0)</f>
        <v>0</v>
      </c>
      <c r="AM20" s="160">
        <f>IFERROR(IF($D20&gt;=1,(IF(STUDENT!AU20&gt;=1,INDEX(STUDENT!$A$7:$FZ$26,$D20,MATCH(AM$2,STUDENT!$A$2:$FZ$2,0))*VLOOKUP(AL$4,HOME!$D$7:$X$18,19,0)/1000,0)),0),0)</f>
        <v>0</v>
      </c>
      <c r="AN20" s="918">
        <f t="shared" si="18"/>
        <v>0</v>
      </c>
      <c r="AO20" s="918"/>
      <c r="AP20" s="160">
        <f>IFERROR(IF($D20&gt;=1,(IF(STUDENT!AX20&gt;=1,INDEX(STUDENT!$A$7:$FZ$26,$D20,MATCH(AP$2,STUDENT!$A$2:$FZ$2,0))*VLOOKUP(AP$4,HOME!$D$7:$X$18,18,0)/1000,0)),0),0)</f>
        <v>0</v>
      </c>
      <c r="AQ20" s="160">
        <f>IFERROR(IF($D20&gt;=1,(IF(STUDENT!AY20&gt;=1,INDEX(STUDENT!$A$7:$FZ$26,$D20,MATCH(AQ$2,STUDENT!$A$2:$FZ$2,0))*VLOOKUP(AP$4,HOME!$D$7:$X$18,19,0)/1000,0)),0),0)</f>
        <v>0</v>
      </c>
      <c r="AR20" s="918">
        <f t="shared" si="19"/>
        <v>0</v>
      </c>
      <c r="AS20" s="918"/>
      <c r="AT20" s="160">
        <f>IFERROR(IF($D20&gt;=1,(IF(STUDENT!BB20&gt;=1,INDEX(STUDENT!$A$7:$FZ$26,$D20,MATCH(AT$2,STUDENT!$A$2:$FZ$2,0))*VLOOKUP(AT$4,HOME!$D$7:$X$18,18,0)/1000,0)),0),0)</f>
        <v>0</v>
      </c>
      <c r="AU20" s="160">
        <f>IFERROR(IF($D20&gt;=1,(IF(STUDENT!BC20&gt;=1,INDEX(STUDENT!$A$7:$FZ$26,$D20,MATCH(AU$2,STUDENT!$A$2:$FZ$2,0))*VLOOKUP(AT$4,HOME!$D$7:$X$18,19,0)/1000,0)),0),0)</f>
        <v>0</v>
      </c>
      <c r="AV20" s="918">
        <f t="shared" si="20"/>
        <v>0</v>
      </c>
      <c r="AW20" s="918"/>
      <c r="AX20" s="160">
        <f>IFERROR(IF($D20&gt;=1,(IF(STUDENT!BF20&gt;=1,INDEX(STUDENT!$A$7:$FZ$26,$D20,MATCH(AX$2,STUDENT!$A$2:$FZ$2,0))*VLOOKUP(AX$4,HOME!$D$7:$X$18,18,0)/1000,0)),0),0)</f>
        <v>0</v>
      </c>
      <c r="AY20" s="160">
        <f>IFERROR(IF($D20&gt;=1,(IF(STUDENT!BG20&gt;=1,INDEX(STUDENT!$A$7:$FZ$26,$D20,MATCH(AY$2,STUDENT!$A$2:$FZ$2,0))*VLOOKUP(AX$4,HOME!$D$7:$X$18,19,0)/1000,0)),0),0)</f>
        <v>0</v>
      </c>
      <c r="AZ20" s="918">
        <f t="shared" si="21"/>
        <v>0</v>
      </c>
      <c r="BA20" s="918"/>
    </row>
    <row r="21" spans="1:53" ht="20.100000000000001" customHeight="1">
      <c r="A21" s="32">
        <f>IF(PROFLE!U17&gt;=2,PROFLE!A17,0)</f>
        <v>0</v>
      </c>
      <c r="B21" s="32">
        <v>15</v>
      </c>
      <c r="C21" s="32">
        <f t="shared" si="10"/>
        <v>0</v>
      </c>
      <c r="D21" s="67">
        <f>PROFLE!A17</f>
        <v>0</v>
      </c>
      <c r="E21" s="68">
        <f>PROFLE!B17</f>
        <v>0</v>
      </c>
      <c r="F21" s="160">
        <f>IFERROR(IF($D21&gt;=1,(IF(STUDENT!K21&gt;=1,INDEX(STUDENT!$A$7:$FZ$26,$D21,MATCH(F$2,STUDENT!$A$2:$FZ$2,0))*VLOOKUP(F$4,HOME!$D$7:$X$18,18,0)/1000,0)),0),0)</f>
        <v>0</v>
      </c>
      <c r="G21" s="160">
        <f>IFERROR(IF($D21&gt;=1,(IF(STUDENT!L21&gt;=1,INDEX(STUDENT!$A$7:$FZ$26,$D21,MATCH(G$2,STUDENT!$A$2:$FZ$2,0))*VLOOKUP(F$4,HOME!$D$7:$X$18,19,0)/1000,0)),0),0)</f>
        <v>0</v>
      </c>
      <c r="H21" s="918">
        <f t="shared" si="22"/>
        <v>0</v>
      </c>
      <c r="I21" s="918"/>
      <c r="J21" s="160">
        <f>IFERROR(IF($D21&gt;=1,(IF(STUDENT!O21&gt;=1,INDEX(STUDENT!$A$7:$FZ$26,$D21,MATCH(J$2,STUDENT!$A$2:$FZ$2,0))*VLOOKUP(J$4,HOME!$D$7:$X$18,18,0)/1000,0)),0),0)</f>
        <v>0</v>
      </c>
      <c r="K21" s="160">
        <f>IFERROR(IF($D21&gt;=1,(IF(STUDENT!Q21&gt;=1,INDEX(STUDENT!$A$7:$FZ$26,$D21,MATCH(K$2,STUDENT!$A$2:$FZ$2,0))*VLOOKUP(J$4,HOME!$D$7:$X$18,19,0)/1000,0)),0),0)</f>
        <v>0</v>
      </c>
      <c r="L21" s="918">
        <f t="shared" si="11"/>
        <v>0</v>
      </c>
      <c r="M21" s="918"/>
      <c r="N21" s="160">
        <f>IFERROR(IF($D21&gt;=1,(IF(STUDENT!T21&gt;=1,INDEX(STUDENT!$A$7:$FZ$26,$D21,MATCH(N$2,STUDENT!$A$2:$FZ$2,0))*VLOOKUP(N$4,HOME!$D$7:$X$18,18,0)/1000,0)),0),0)</f>
        <v>0</v>
      </c>
      <c r="O21" s="160">
        <f>IFERROR(IF($D21&gt;=1,(IF(STUDENT!U21&gt;=1,INDEX(STUDENT!$A$7:$FZ$26,$D21,MATCH(O$2,STUDENT!$A$2:$FZ$2,0))*VLOOKUP(N$4,HOME!$D$7:$X$18,19,0)/1000,0)),0),0)</f>
        <v>0</v>
      </c>
      <c r="P21" s="918">
        <f t="shared" si="12"/>
        <v>0</v>
      </c>
      <c r="Q21" s="918"/>
      <c r="R21" s="160">
        <f>IFERROR(IF($D21&gt;=1,(IF(STUDENT!X21&gt;=1,INDEX(STUDENT!$A$7:$FZ$26,$D21,MATCH(R$2,STUDENT!$A$2:$FZ$2,0))*VLOOKUP(R$4,HOME!$D$7:$X$18,18,0)/1000,0)),0),0)</f>
        <v>0</v>
      </c>
      <c r="S21" s="160">
        <f>IFERROR(IF($D21&gt;=1,(IF(STUDENT!Y21&gt;=1,INDEX(STUDENT!$A$7:$FZ$26,$D21,MATCH(S$2,STUDENT!$A$2:$FZ$2,0))*VLOOKUP(R$4,HOME!$D$7:$X$18,19,0)/1000,0)),0),0)</f>
        <v>0</v>
      </c>
      <c r="T21" s="918">
        <f t="shared" si="13"/>
        <v>0</v>
      </c>
      <c r="U21" s="918"/>
      <c r="V21" s="160">
        <f>IFERROR(IF($D21&gt;=1,(IF(STUDENT!AB21&gt;=1,INDEX(STUDENT!$A$7:$FZ$26,$D21,MATCH(V$2,STUDENT!$A$2:$FZ$2,0))*VLOOKUP(V$4,HOME!$D$7:$X$18,18,0)/1000,0)),0),0)</f>
        <v>0</v>
      </c>
      <c r="W21" s="160">
        <f>IFERROR(IF($D21&gt;=1,(IF(STUDENT!AC21&gt;=1,INDEX(STUDENT!$A$7:$FZ$26,$D21,MATCH(W$2,STUDENT!$A$2:$FZ$2,0))*VLOOKUP(V$4,HOME!$D$7:$X$18,19,0)/1000,0)),0),0)</f>
        <v>0</v>
      </c>
      <c r="X21" s="918">
        <f t="shared" si="14"/>
        <v>0</v>
      </c>
      <c r="Y21" s="918"/>
      <c r="Z21" s="160">
        <f>IFERROR(IF($D21&gt;=1,(IF(STUDENT!AG21&gt;=1,INDEX(STUDENT!$A$7:$FZ$26,$D21,MATCH(Z$2,STUDENT!$A$2:$FZ$2,0))*VLOOKUP(Z$4,HOME!$D$7:$X$18,18,0)/1000,0)),0),0)</f>
        <v>0</v>
      </c>
      <c r="AA21" s="160">
        <f>IFERROR(IF($D21&gt;=1,(IF(STUDENT!AH21&gt;=1,INDEX(STUDENT!$A$7:$FZ$26,$D21,MATCH(AA$2,STUDENT!$A$2:$FZ$2,0))*VLOOKUP(Z$4,HOME!$D$7:$X$18,19,0)/1000,0)),0),0)</f>
        <v>0</v>
      </c>
      <c r="AB21" s="918">
        <f t="shared" si="15"/>
        <v>0</v>
      </c>
      <c r="AC21" s="918"/>
      <c r="AD21" s="160">
        <f>IFERROR(IF($D21&gt;=1,(IF(STUDENT!AK21&gt;=1,INDEX(STUDENT!$A$7:$FZ$26,$D21,MATCH(AD$2,STUDENT!$A$2:$FZ$2,0))*VLOOKUP(AD$4,HOME!$D$7:$X$18,18,0)/1000,0)),0),0)</f>
        <v>0</v>
      </c>
      <c r="AE21" s="160">
        <f>IFERROR(IF($D21&gt;=1,(IF(STUDENT!AL21&gt;=1,INDEX(STUDENT!$A$7:$FZ$26,$D21,MATCH(AE$2,STUDENT!$A$2:$FZ$2,0))*VLOOKUP(AD$4,HOME!$D$7:$X$18,19,0)/1000,0)),0),0)</f>
        <v>0</v>
      </c>
      <c r="AF21" s="918">
        <f t="shared" si="16"/>
        <v>0</v>
      </c>
      <c r="AG21" s="918"/>
      <c r="AH21" s="160">
        <f>IFERROR(IF($D21&gt;=1,(IF(STUDENT!AO21&gt;=1,INDEX(STUDENT!$A$7:$FZ$26,$D21,MATCH(AH$2,STUDENT!$A$2:$FZ$2,0))*VLOOKUP(AH$4,HOME!$D$7:$X$18,18,0)/1000,0)),0),0)</f>
        <v>0</v>
      </c>
      <c r="AI21" s="160">
        <f>IFERROR(IF($D21&gt;=1,(IF(STUDENT!AP21&gt;=1,INDEX(STUDENT!$A$7:$FZ$26,$D21,MATCH(AI$2,STUDENT!$A$2:$FZ$2,0))*VLOOKUP(AH$4,HOME!$D$7:$X$18,19,0)/1000,0)),0),0)</f>
        <v>0</v>
      </c>
      <c r="AJ21" s="918">
        <f t="shared" si="17"/>
        <v>0</v>
      </c>
      <c r="AK21" s="918"/>
      <c r="AL21" s="160">
        <f>IFERROR(IF($D21&gt;=1,(IF(STUDENT!AS21&gt;=1,INDEX(STUDENT!$A$7:$FZ$26,$D21,MATCH(AL$2,STUDENT!$A$2:$FZ$2,0))*VLOOKUP(AL$4,HOME!$D$7:$X$18,18,0)/1000,0)),0),0)</f>
        <v>0</v>
      </c>
      <c r="AM21" s="160">
        <f>IFERROR(IF($D21&gt;=1,(IF(STUDENT!AU21&gt;=1,INDEX(STUDENT!$A$7:$FZ$26,$D21,MATCH(AM$2,STUDENT!$A$2:$FZ$2,0))*VLOOKUP(AL$4,HOME!$D$7:$X$18,19,0)/1000,0)),0),0)</f>
        <v>0</v>
      </c>
      <c r="AN21" s="918">
        <f t="shared" si="18"/>
        <v>0</v>
      </c>
      <c r="AO21" s="918"/>
      <c r="AP21" s="160">
        <f>IFERROR(IF($D21&gt;=1,(IF(STUDENT!AX21&gt;=1,INDEX(STUDENT!$A$7:$FZ$26,$D21,MATCH(AP$2,STUDENT!$A$2:$FZ$2,0))*VLOOKUP(AP$4,HOME!$D$7:$X$18,18,0)/1000,0)),0),0)</f>
        <v>0</v>
      </c>
      <c r="AQ21" s="160">
        <f>IFERROR(IF($D21&gt;=1,(IF(STUDENT!AY21&gt;=1,INDEX(STUDENT!$A$7:$FZ$26,$D21,MATCH(AQ$2,STUDENT!$A$2:$FZ$2,0))*VLOOKUP(AP$4,HOME!$D$7:$X$18,19,0)/1000,0)),0),0)</f>
        <v>0</v>
      </c>
      <c r="AR21" s="918">
        <f t="shared" si="19"/>
        <v>0</v>
      </c>
      <c r="AS21" s="918"/>
      <c r="AT21" s="160">
        <f>IFERROR(IF($D21&gt;=1,(IF(STUDENT!BB21&gt;=1,INDEX(STUDENT!$A$7:$FZ$26,$D21,MATCH(AT$2,STUDENT!$A$2:$FZ$2,0))*VLOOKUP(AT$4,HOME!$D$7:$X$18,18,0)/1000,0)),0),0)</f>
        <v>0</v>
      </c>
      <c r="AU21" s="160">
        <f>IFERROR(IF($D21&gt;=1,(IF(STUDENT!BC21&gt;=1,INDEX(STUDENT!$A$7:$FZ$26,$D21,MATCH(AU$2,STUDENT!$A$2:$FZ$2,0))*VLOOKUP(AT$4,HOME!$D$7:$X$18,19,0)/1000,0)),0),0)</f>
        <v>0</v>
      </c>
      <c r="AV21" s="918">
        <f t="shared" si="20"/>
        <v>0</v>
      </c>
      <c r="AW21" s="918"/>
      <c r="AX21" s="160">
        <f>IFERROR(IF($D21&gt;=1,(IF(STUDENT!BF21&gt;=1,INDEX(STUDENT!$A$7:$FZ$26,$D21,MATCH(AX$2,STUDENT!$A$2:$FZ$2,0))*VLOOKUP(AX$4,HOME!$D$7:$X$18,18,0)/1000,0)),0),0)</f>
        <v>0</v>
      </c>
      <c r="AY21" s="160">
        <f>IFERROR(IF($D21&gt;=1,(IF(STUDENT!BG21&gt;=1,INDEX(STUDENT!$A$7:$FZ$26,$D21,MATCH(AY$2,STUDENT!$A$2:$FZ$2,0))*VLOOKUP(AX$4,HOME!$D$7:$X$18,19,0)/1000,0)),0),0)</f>
        <v>0</v>
      </c>
      <c r="AZ21" s="918">
        <f t="shared" si="21"/>
        <v>0</v>
      </c>
      <c r="BA21" s="918"/>
    </row>
    <row r="22" spans="1:53" ht="20.100000000000001" customHeight="1">
      <c r="A22" s="32">
        <f>IF(PROFLE!U18&gt;=2,PROFLE!A18,0)</f>
        <v>0</v>
      </c>
      <c r="B22" s="32">
        <v>16</v>
      </c>
      <c r="C22" s="32">
        <f t="shared" si="10"/>
        <v>0</v>
      </c>
      <c r="D22" s="67">
        <f>PROFLE!A18</f>
        <v>0</v>
      </c>
      <c r="E22" s="68">
        <f>PROFLE!B18</f>
        <v>0</v>
      </c>
      <c r="F22" s="160">
        <f>IFERROR(IF($D22&gt;=1,(IF(STUDENT!K22&gt;=1,INDEX(STUDENT!$A$7:$FZ$26,$D22,MATCH(F$2,STUDENT!$A$2:$FZ$2,0))*VLOOKUP(F$4,HOME!$D$7:$X$18,18,0)/1000,0)),0),0)</f>
        <v>0</v>
      </c>
      <c r="G22" s="160">
        <f>IFERROR(IF($D22&gt;=1,(IF(STUDENT!L22&gt;=1,INDEX(STUDENT!$A$7:$FZ$26,$D22,MATCH(G$2,STUDENT!$A$2:$FZ$2,0))*VLOOKUP(F$4,HOME!$D$7:$X$18,19,0)/1000,0)),0),0)</f>
        <v>0</v>
      </c>
      <c r="H22" s="918">
        <f t="shared" si="22"/>
        <v>0</v>
      </c>
      <c r="I22" s="918"/>
      <c r="J22" s="160">
        <f>IFERROR(IF($D22&gt;=1,(IF(STUDENT!O22&gt;=1,INDEX(STUDENT!$A$7:$FZ$26,$D22,MATCH(J$2,STUDENT!$A$2:$FZ$2,0))*VLOOKUP(J$4,HOME!$D$7:$X$18,18,0)/1000,0)),0),0)</f>
        <v>0</v>
      </c>
      <c r="K22" s="160">
        <f>IFERROR(IF($D22&gt;=1,(IF(STUDENT!Q22&gt;=1,INDEX(STUDENT!$A$7:$FZ$26,$D22,MATCH(K$2,STUDENT!$A$2:$FZ$2,0))*VLOOKUP(J$4,HOME!$D$7:$X$18,19,0)/1000,0)),0),0)</f>
        <v>0</v>
      </c>
      <c r="L22" s="918">
        <f t="shared" si="11"/>
        <v>0</v>
      </c>
      <c r="M22" s="918"/>
      <c r="N22" s="160">
        <f>IFERROR(IF($D22&gt;=1,(IF(STUDENT!T22&gt;=1,INDEX(STUDENT!$A$7:$FZ$26,$D22,MATCH(N$2,STUDENT!$A$2:$FZ$2,0))*VLOOKUP(N$4,HOME!$D$7:$X$18,18,0)/1000,0)),0),0)</f>
        <v>0</v>
      </c>
      <c r="O22" s="160">
        <f>IFERROR(IF($D22&gt;=1,(IF(STUDENT!U22&gt;=1,INDEX(STUDENT!$A$7:$FZ$26,$D22,MATCH(O$2,STUDENT!$A$2:$FZ$2,0))*VLOOKUP(N$4,HOME!$D$7:$X$18,19,0)/1000,0)),0),0)</f>
        <v>0</v>
      </c>
      <c r="P22" s="918">
        <f t="shared" si="12"/>
        <v>0</v>
      </c>
      <c r="Q22" s="918"/>
      <c r="R22" s="160">
        <f>IFERROR(IF($D22&gt;=1,(IF(STUDENT!X22&gt;=1,INDEX(STUDENT!$A$7:$FZ$26,$D22,MATCH(R$2,STUDENT!$A$2:$FZ$2,0))*VLOOKUP(R$4,HOME!$D$7:$X$18,18,0)/1000,0)),0),0)</f>
        <v>0</v>
      </c>
      <c r="S22" s="160">
        <f>IFERROR(IF($D22&gt;=1,(IF(STUDENT!Y22&gt;=1,INDEX(STUDENT!$A$7:$FZ$26,$D22,MATCH(S$2,STUDENT!$A$2:$FZ$2,0))*VLOOKUP(R$4,HOME!$D$7:$X$18,19,0)/1000,0)),0),0)</f>
        <v>0</v>
      </c>
      <c r="T22" s="918">
        <f t="shared" si="13"/>
        <v>0</v>
      </c>
      <c r="U22" s="918"/>
      <c r="V22" s="160">
        <f>IFERROR(IF($D22&gt;=1,(IF(STUDENT!AB22&gt;=1,INDEX(STUDENT!$A$7:$FZ$26,$D22,MATCH(V$2,STUDENT!$A$2:$FZ$2,0))*VLOOKUP(V$4,HOME!$D$7:$X$18,18,0)/1000,0)),0),0)</f>
        <v>0</v>
      </c>
      <c r="W22" s="160">
        <f>IFERROR(IF($D22&gt;=1,(IF(STUDENT!AC22&gt;=1,INDEX(STUDENT!$A$7:$FZ$26,$D22,MATCH(W$2,STUDENT!$A$2:$FZ$2,0))*VLOOKUP(V$4,HOME!$D$7:$X$18,19,0)/1000,0)),0),0)</f>
        <v>0</v>
      </c>
      <c r="X22" s="918">
        <f t="shared" si="14"/>
        <v>0</v>
      </c>
      <c r="Y22" s="918"/>
      <c r="Z22" s="160">
        <f>IFERROR(IF($D22&gt;=1,(IF(STUDENT!AG22&gt;=1,INDEX(STUDENT!$A$7:$FZ$26,$D22,MATCH(Z$2,STUDENT!$A$2:$FZ$2,0))*VLOOKUP(Z$4,HOME!$D$7:$X$18,18,0)/1000,0)),0),0)</f>
        <v>0</v>
      </c>
      <c r="AA22" s="160">
        <f>IFERROR(IF($D22&gt;=1,(IF(STUDENT!AH22&gt;=1,INDEX(STUDENT!$A$7:$FZ$26,$D22,MATCH(AA$2,STUDENT!$A$2:$FZ$2,0))*VLOOKUP(Z$4,HOME!$D$7:$X$18,19,0)/1000,0)),0),0)</f>
        <v>0</v>
      </c>
      <c r="AB22" s="918">
        <f t="shared" si="15"/>
        <v>0</v>
      </c>
      <c r="AC22" s="918"/>
      <c r="AD22" s="160">
        <f>IFERROR(IF($D22&gt;=1,(IF(STUDENT!AK22&gt;=1,INDEX(STUDENT!$A$7:$FZ$26,$D22,MATCH(AD$2,STUDENT!$A$2:$FZ$2,0))*VLOOKUP(AD$4,HOME!$D$7:$X$18,18,0)/1000,0)),0),0)</f>
        <v>0</v>
      </c>
      <c r="AE22" s="160">
        <f>IFERROR(IF($D22&gt;=1,(IF(STUDENT!AL22&gt;=1,INDEX(STUDENT!$A$7:$FZ$26,$D22,MATCH(AE$2,STUDENT!$A$2:$FZ$2,0))*VLOOKUP(AD$4,HOME!$D$7:$X$18,19,0)/1000,0)),0),0)</f>
        <v>0</v>
      </c>
      <c r="AF22" s="918">
        <f t="shared" si="16"/>
        <v>0</v>
      </c>
      <c r="AG22" s="918"/>
      <c r="AH22" s="160">
        <f>IFERROR(IF($D22&gt;=1,(IF(STUDENT!AO22&gt;=1,INDEX(STUDENT!$A$7:$FZ$26,$D22,MATCH(AH$2,STUDENT!$A$2:$FZ$2,0))*VLOOKUP(AH$4,HOME!$D$7:$X$18,18,0)/1000,0)),0),0)</f>
        <v>0</v>
      </c>
      <c r="AI22" s="160">
        <f>IFERROR(IF($D22&gt;=1,(IF(STUDENT!AP22&gt;=1,INDEX(STUDENT!$A$7:$FZ$26,$D22,MATCH(AI$2,STUDENT!$A$2:$FZ$2,0))*VLOOKUP(AH$4,HOME!$D$7:$X$18,19,0)/1000,0)),0),0)</f>
        <v>0</v>
      </c>
      <c r="AJ22" s="918">
        <f t="shared" si="17"/>
        <v>0</v>
      </c>
      <c r="AK22" s="918"/>
      <c r="AL22" s="160">
        <f>IFERROR(IF($D22&gt;=1,(IF(STUDENT!AS22&gt;=1,INDEX(STUDENT!$A$7:$FZ$26,$D22,MATCH(AL$2,STUDENT!$A$2:$FZ$2,0))*VLOOKUP(AL$4,HOME!$D$7:$X$18,18,0)/1000,0)),0),0)</f>
        <v>0</v>
      </c>
      <c r="AM22" s="160">
        <f>IFERROR(IF($D22&gt;=1,(IF(STUDENT!AU22&gt;=1,INDEX(STUDENT!$A$7:$FZ$26,$D22,MATCH(AM$2,STUDENT!$A$2:$FZ$2,0))*VLOOKUP(AL$4,HOME!$D$7:$X$18,19,0)/1000,0)),0),0)</f>
        <v>0</v>
      </c>
      <c r="AN22" s="918">
        <f t="shared" si="18"/>
        <v>0</v>
      </c>
      <c r="AO22" s="918"/>
      <c r="AP22" s="160">
        <f>IFERROR(IF($D22&gt;=1,(IF(STUDENT!AX22&gt;=1,INDEX(STUDENT!$A$7:$FZ$26,$D22,MATCH(AP$2,STUDENT!$A$2:$FZ$2,0))*VLOOKUP(AP$4,HOME!$D$7:$X$18,18,0)/1000,0)),0),0)</f>
        <v>0</v>
      </c>
      <c r="AQ22" s="160">
        <f>IFERROR(IF($D22&gt;=1,(IF(STUDENT!AY22&gt;=1,INDEX(STUDENT!$A$7:$FZ$26,$D22,MATCH(AQ$2,STUDENT!$A$2:$FZ$2,0))*VLOOKUP(AP$4,HOME!$D$7:$X$18,19,0)/1000,0)),0),0)</f>
        <v>0</v>
      </c>
      <c r="AR22" s="918">
        <f t="shared" si="19"/>
        <v>0</v>
      </c>
      <c r="AS22" s="918"/>
      <c r="AT22" s="160">
        <f>IFERROR(IF($D22&gt;=1,(IF(STUDENT!BB22&gt;=1,INDEX(STUDENT!$A$7:$FZ$26,$D22,MATCH(AT$2,STUDENT!$A$2:$FZ$2,0))*VLOOKUP(AT$4,HOME!$D$7:$X$18,18,0)/1000,0)),0),0)</f>
        <v>0</v>
      </c>
      <c r="AU22" s="160">
        <f>IFERROR(IF($D22&gt;=1,(IF(STUDENT!BC22&gt;=1,INDEX(STUDENT!$A$7:$FZ$26,$D22,MATCH(AU$2,STUDENT!$A$2:$FZ$2,0))*VLOOKUP(AT$4,HOME!$D$7:$X$18,19,0)/1000,0)),0),0)</f>
        <v>0</v>
      </c>
      <c r="AV22" s="918">
        <f t="shared" si="20"/>
        <v>0</v>
      </c>
      <c r="AW22" s="918"/>
      <c r="AX22" s="160">
        <f>IFERROR(IF($D22&gt;=1,(IF(STUDENT!BF22&gt;=1,INDEX(STUDENT!$A$7:$FZ$26,$D22,MATCH(AX$2,STUDENT!$A$2:$FZ$2,0))*VLOOKUP(AX$4,HOME!$D$7:$X$18,18,0)/1000,0)),0),0)</f>
        <v>0</v>
      </c>
      <c r="AY22" s="160">
        <f>IFERROR(IF($D22&gt;=1,(IF(STUDENT!BG22&gt;=1,INDEX(STUDENT!$A$7:$FZ$26,$D22,MATCH(AY$2,STUDENT!$A$2:$FZ$2,0))*VLOOKUP(AX$4,HOME!$D$7:$X$18,19,0)/1000,0)),0),0)</f>
        <v>0</v>
      </c>
      <c r="AZ22" s="918">
        <f t="shared" si="21"/>
        <v>0</v>
      </c>
      <c r="BA22" s="918"/>
    </row>
    <row r="23" spans="1:53" ht="20.100000000000001" customHeight="1">
      <c r="A23" s="32">
        <f>IF(PROFLE!U19&gt;=2,PROFLE!A19,0)</f>
        <v>0</v>
      </c>
      <c r="B23" s="32">
        <v>17</v>
      </c>
      <c r="C23" s="32">
        <f t="shared" si="10"/>
        <v>0</v>
      </c>
      <c r="D23" s="67">
        <f>PROFLE!A19</f>
        <v>0</v>
      </c>
      <c r="E23" s="68">
        <f>PROFLE!B19</f>
        <v>0</v>
      </c>
      <c r="F23" s="160">
        <f>IFERROR(IF($D23&gt;=1,(IF(STUDENT!K23&gt;=1,INDEX(STUDENT!$A$7:$FZ$26,$D23,MATCH(F$2,STUDENT!$A$2:$FZ$2,0))*VLOOKUP(F$4,HOME!$D$7:$X$18,18,0)/1000,0)),0),0)</f>
        <v>0</v>
      </c>
      <c r="G23" s="160">
        <f>IFERROR(IF($D23&gt;=1,(IF(STUDENT!L23&gt;=1,INDEX(STUDENT!$A$7:$FZ$26,$D23,MATCH(G$2,STUDENT!$A$2:$FZ$2,0))*VLOOKUP(F$4,HOME!$D$7:$X$18,19,0)/1000,0)),0),0)</f>
        <v>0</v>
      </c>
      <c r="H23" s="918">
        <f t="shared" si="22"/>
        <v>0</v>
      </c>
      <c r="I23" s="918"/>
      <c r="J23" s="160">
        <f>IFERROR(IF($D23&gt;=1,(IF(STUDENT!O23&gt;=1,INDEX(STUDENT!$A$7:$FZ$26,$D23,MATCH(J$2,STUDENT!$A$2:$FZ$2,0))*VLOOKUP(J$4,HOME!$D$7:$X$18,18,0)/1000,0)),0),0)</f>
        <v>0</v>
      </c>
      <c r="K23" s="160">
        <f>IFERROR(IF($D23&gt;=1,(IF(STUDENT!Q23&gt;=1,INDEX(STUDENT!$A$7:$FZ$26,$D23,MATCH(K$2,STUDENT!$A$2:$FZ$2,0))*VLOOKUP(J$4,HOME!$D$7:$X$18,19,0)/1000,0)),0),0)</f>
        <v>0</v>
      </c>
      <c r="L23" s="918">
        <f t="shared" si="11"/>
        <v>0</v>
      </c>
      <c r="M23" s="918"/>
      <c r="N23" s="160">
        <f>IFERROR(IF($D23&gt;=1,(IF(STUDENT!T23&gt;=1,INDEX(STUDENT!$A$7:$FZ$26,$D23,MATCH(N$2,STUDENT!$A$2:$FZ$2,0))*VLOOKUP(N$4,HOME!$D$7:$X$18,18,0)/1000,0)),0),0)</f>
        <v>0</v>
      </c>
      <c r="O23" s="160">
        <f>IFERROR(IF($D23&gt;=1,(IF(STUDENT!U23&gt;=1,INDEX(STUDENT!$A$7:$FZ$26,$D23,MATCH(O$2,STUDENT!$A$2:$FZ$2,0))*VLOOKUP(N$4,HOME!$D$7:$X$18,19,0)/1000,0)),0),0)</f>
        <v>0</v>
      </c>
      <c r="P23" s="918">
        <f t="shared" si="12"/>
        <v>0</v>
      </c>
      <c r="Q23" s="918"/>
      <c r="R23" s="160">
        <f>IFERROR(IF($D23&gt;=1,(IF(STUDENT!X23&gt;=1,INDEX(STUDENT!$A$7:$FZ$26,$D23,MATCH(R$2,STUDENT!$A$2:$FZ$2,0))*VLOOKUP(R$4,HOME!$D$7:$X$18,18,0)/1000,0)),0),0)</f>
        <v>0</v>
      </c>
      <c r="S23" s="160">
        <f>IFERROR(IF($D23&gt;=1,(IF(STUDENT!Y23&gt;=1,INDEX(STUDENT!$A$7:$FZ$26,$D23,MATCH(S$2,STUDENT!$A$2:$FZ$2,0))*VLOOKUP(R$4,HOME!$D$7:$X$18,19,0)/1000,0)),0),0)</f>
        <v>0</v>
      </c>
      <c r="T23" s="918">
        <f t="shared" si="13"/>
        <v>0</v>
      </c>
      <c r="U23" s="918"/>
      <c r="V23" s="160">
        <f>IFERROR(IF($D23&gt;=1,(IF(STUDENT!AB23&gt;=1,INDEX(STUDENT!$A$7:$FZ$26,$D23,MATCH(V$2,STUDENT!$A$2:$FZ$2,0))*VLOOKUP(V$4,HOME!$D$7:$X$18,18,0)/1000,0)),0),0)</f>
        <v>0</v>
      </c>
      <c r="W23" s="160">
        <f>IFERROR(IF($D23&gt;=1,(IF(STUDENT!AC23&gt;=1,INDEX(STUDENT!$A$7:$FZ$26,$D23,MATCH(W$2,STUDENT!$A$2:$FZ$2,0))*VLOOKUP(V$4,HOME!$D$7:$X$18,19,0)/1000,0)),0),0)</f>
        <v>0</v>
      </c>
      <c r="X23" s="918">
        <f t="shared" si="14"/>
        <v>0</v>
      </c>
      <c r="Y23" s="918"/>
      <c r="Z23" s="160">
        <f>IFERROR(IF($D23&gt;=1,(IF(STUDENT!AG23&gt;=1,INDEX(STUDENT!$A$7:$FZ$26,$D23,MATCH(Z$2,STUDENT!$A$2:$FZ$2,0))*VLOOKUP(Z$4,HOME!$D$7:$X$18,18,0)/1000,0)),0),0)</f>
        <v>0</v>
      </c>
      <c r="AA23" s="160">
        <f>IFERROR(IF($D23&gt;=1,(IF(STUDENT!AH23&gt;=1,INDEX(STUDENT!$A$7:$FZ$26,$D23,MATCH(AA$2,STUDENT!$A$2:$FZ$2,0))*VLOOKUP(Z$4,HOME!$D$7:$X$18,19,0)/1000,0)),0),0)</f>
        <v>0</v>
      </c>
      <c r="AB23" s="918">
        <f t="shared" si="15"/>
        <v>0</v>
      </c>
      <c r="AC23" s="918"/>
      <c r="AD23" s="160">
        <f>IFERROR(IF($D23&gt;=1,(IF(STUDENT!AK23&gt;=1,INDEX(STUDENT!$A$7:$FZ$26,$D23,MATCH(AD$2,STUDENT!$A$2:$FZ$2,0))*VLOOKUP(AD$4,HOME!$D$7:$X$18,18,0)/1000,0)),0),0)</f>
        <v>0</v>
      </c>
      <c r="AE23" s="160">
        <f>IFERROR(IF($D23&gt;=1,(IF(STUDENT!AL23&gt;=1,INDEX(STUDENT!$A$7:$FZ$26,$D23,MATCH(AE$2,STUDENT!$A$2:$FZ$2,0))*VLOOKUP(AD$4,HOME!$D$7:$X$18,19,0)/1000,0)),0),0)</f>
        <v>0</v>
      </c>
      <c r="AF23" s="918">
        <f t="shared" si="16"/>
        <v>0</v>
      </c>
      <c r="AG23" s="918"/>
      <c r="AH23" s="160">
        <f>IFERROR(IF($D23&gt;=1,(IF(STUDENT!AO23&gt;=1,INDEX(STUDENT!$A$7:$FZ$26,$D23,MATCH(AH$2,STUDENT!$A$2:$FZ$2,0))*VLOOKUP(AH$4,HOME!$D$7:$X$18,18,0)/1000,0)),0),0)</f>
        <v>0</v>
      </c>
      <c r="AI23" s="160">
        <f>IFERROR(IF($D23&gt;=1,(IF(STUDENT!AP23&gt;=1,INDEX(STUDENT!$A$7:$FZ$26,$D23,MATCH(AI$2,STUDENT!$A$2:$FZ$2,0))*VLOOKUP(AH$4,HOME!$D$7:$X$18,19,0)/1000,0)),0),0)</f>
        <v>0</v>
      </c>
      <c r="AJ23" s="918">
        <f t="shared" si="17"/>
        <v>0</v>
      </c>
      <c r="AK23" s="918"/>
      <c r="AL23" s="160">
        <f>IFERROR(IF($D23&gt;=1,(IF(STUDENT!AS23&gt;=1,INDEX(STUDENT!$A$7:$FZ$26,$D23,MATCH(AL$2,STUDENT!$A$2:$FZ$2,0))*VLOOKUP(AL$4,HOME!$D$7:$X$18,18,0)/1000,0)),0),0)</f>
        <v>0</v>
      </c>
      <c r="AM23" s="160">
        <f>IFERROR(IF($D23&gt;=1,(IF(STUDENT!AU23&gt;=1,INDEX(STUDENT!$A$7:$FZ$26,$D23,MATCH(AM$2,STUDENT!$A$2:$FZ$2,0))*VLOOKUP(AL$4,HOME!$D$7:$X$18,19,0)/1000,0)),0),0)</f>
        <v>0</v>
      </c>
      <c r="AN23" s="918">
        <f t="shared" si="18"/>
        <v>0</v>
      </c>
      <c r="AO23" s="918"/>
      <c r="AP23" s="160">
        <f>IFERROR(IF($D23&gt;=1,(IF(STUDENT!AX23&gt;=1,INDEX(STUDENT!$A$7:$FZ$26,$D23,MATCH(AP$2,STUDENT!$A$2:$FZ$2,0))*VLOOKUP(AP$4,HOME!$D$7:$X$18,18,0)/1000,0)),0),0)</f>
        <v>0</v>
      </c>
      <c r="AQ23" s="160">
        <f>IFERROR(IF($D23&gt;=1,(IF(STUDENT!AY23&gt;=1,INDEX(STUDENT!$A$7:$FZ$26,$D23,MATCH(AQ$2,STUDENT!$A$2:$FZ$2,0))*VLOOKUP(AP$4,HOME!$D$7:$X$18,19,0)/1000,0)),0),0)</f>
        <v>0</v>
      </c>
      <c r="AR23" s="918">
        <f t="shared" si="19"/>
        <v>0</v>
      </c>
      <c r="AS23" s="918"/>
      <c r="AT23" s="160">
        <f>IFERROR(IF($D23&gt;=1,(IF(STUDENT!BB23&gt;=1,INDEX(STUDENT!$A$7:$FZ$26,$D23,MATCH(AT$2,STUDENT!$A$2:$FZ$2,0))*VLOOKUP(AT$4,HOME!$D$7:$X$18,18,0)/1000,0)),0),0)</f>
        <v>0</v>
      </c>
      <c r="AU23" s="160">
        <f>IFERROR(IF($D23&gt;=1,(IF(STUDENT!BC23&gt;=1,INDEX(STUDENT!$A$7:$FZ$26,$D23,MATCH(AU$2,STUDENT!$A$2:$FZ$2,0))*VLOOKUP(AT$4,HOME!$D$7:$X$18,19,0)/1000,0)),0),0)</f>
        <v>0</v>
      </c>
      <c r="AV23" s="918">
        <f t="shared" si="20"/>
        <v>0</v>
      </c>
      <c r="AW23" s="918"/>
      <c r="AX23" s="160">
        <f>IFERROR(IF($D23&gt;=1,(IF(STUDENT!BF23&gt;=1,INDEX(STUDENT!$A$7:$FZ$26,$D23,MATCH(AX$2,STUDENT!$A$2:$FZ$2,0))*VLOOKUP(AX$4,HOME!$D$7:$X$18,18,0)/1000,0)),0),0)</f>
        <v>0</v>
      </c>
      <c r="AY23" s="160">
        <f>IFERROR(IF($D23&gt;=1,(IF(STUDENT!BG23&gt;=1,INDEX(STUDENT!$A$7:$FZ$26,$D23,MATCH(AY$2,STUDENT!$A$2:$FZ$2,0))*VLOOKUP(AX$4,HOME!$D$7:$X$18,19,0)/1000,0)),0),0)</f>
        <v>0</v>
      </c>
      <c r="AZ23" s="918">
        <f t="shared" si="21"/>
        <v>0</v>
      </c>
      <c r="BA23" s="918"/>
    </row>
    <row r="24" spans="1:53" ht="20.100000000000001" customHeight="1">
      <c r="A24" s="32">
        <f>IF(PROFLE!U20&gt;=2,PROFLE!A20,0)</f>
        <v>0</v>
      </c>
      <c r="B24" s="32">
        <v>18</v>
      </c>
      <c r="C24" s="32">
        <f t="shared" si="10"/>
        <v>0</v>
      </c>
      <c r="D24" s="67">
        <f>PROFLE!A20</f>
        <v>0</v>
      </c>
      <c r="E24" s="68">
        <f>PROFLE!B20</f>
        <v>0</v>
      </c>
      <c r="F24" s="160">
        <f>IFERROR(IF($D24&gt;=1,(IF(STUDENT!K24&gt;=1,INDEX(STUDENT!$A$7:$FZ$26,$D24,MATCH(F$2,STUDENT!$A$2:$FZ$2,0))*VLOOKUP(F$4,HOME!$D$7:$X$18,18,0)/1000,0)),0),0)</f>
        <v>0</v>
      </c>
      <c r="G24" s="160">
        <f>IFERROR(IF($D24&gt;=1,(IF(STUDENT!L24&gt;=1,INDEX(STUDENT!$A$7:$FZ$26,$D24,MATCH(G$2,STUDENT!$A$2:$FZ$2,0))*VLOOKUP(F$4,HOME!$D$7:$X$18,19,0)/1000,0)),0),0)</f>
        <v>0</v>
      </c>
      <c r="H24" s="918">
        <f t="shared" si="22"/>
        <v>0</v>
      </c>
      <c r="I24" s="918"/>
      <c r="J24" s="160">
        <f>IFERROR(IF($D24&gt;=1,(IF(STUDENT!O24&gt;=1,INDEX(STUDENT!$A$7:$FZ$26,$D24,MATCH(J$2,STUDENT!$A$2:$FZ$2,0))*VLOOKUP(J$4,HOME!$D$7:$X$18,18,0)/1000,0)),0),0)</f>
        <v>0</v>
      </c>
      <c r="K24" s="160">
        <f>IFERROR(IF($D24&gt;=1,(IF(STUDENT!Q24&gt;=1,INDEX(STUDENT!$A$7:$FZ$26,$D24,MATCH(K$2,STUDENT!$A$2:$FZ$2,0))*VLOOKUP(J$4,HOME!$D$7:$X$18,19,0)/1000,0)),0),0)</f>
        <v>0</v>
      </c>
      <c r="L24" s="918">
        <f t="shared" si="11"/>
        <v>0</v>
      </c>
      <c r="M24" s="918"/>
      <c r="N24" s="160">
        <f>IFERROR(IF($D24&gt;=1,(IF(STUDENT!T24&gt;=1,INDEX(STUDENT!$A$7:$FZ$26,$D24,MATCH(N$2,STUDENT!$A$2:$FZ$2,0))*VLOOKUP(N$4,HOME!$D$7:$X$18,18,0)/1000,0)),0),0)</f>
        <v>0</v>
      </c>
      <c r="O24" s="160">
        <f>IFERROR(IF($D24&gt;=1,(IF(STUDENT!U24&gt;=1,INDEX(STUDENT!$A$7:$FZ$26,$D24,MATCH(O$2,STUDENT!$A$2:$FZ$2,0))*VLOOKUP(N$4,HOME!$D$7:$X$18,19,0)/1000,0)),0),0)</f>
        <v>0</v>
      </c>
      <c r="P24" s="918">
        <f t="shared" si="12"/>
        <v>0</v>
      </c>
      <c r="Q24" s="918"/>
      <c r="R24" s="160">
        <f>IFERROR(IF($D24&gt;=1,(IF(STUDENT!X24&gt;=1,INDEX(STUDENT!$A$7:$FZ$26,$D24,MATCH(R$2,STUDENT!$A$2:$FZ$2,0))*VLOOKUP(R$4,HOME!$D$7:$X$18,18,0)/1000,0)),0),0)</f>
        <v>0</v>
      </c>
      <c r="S24" s="160">
        <f>IFERROR(IF($D24&gt;=1,(IF(STUDENT!Y24&gt;=1,INDEX(STUDENT!$A$7:$FZ$26,$D24,MATCH(S$2,STUDENT!$A$2:$FZ$2,0))*VLOOKUP(R$4,HOME!$D$7:$X$18,19,0)/1000,0)),0),0)</f>
        <v>0</v>
      </c>
      <c r="T24" s="918">
        <f t="shared" si="13"/>
        <v>0</v>
      </c>
      <c r="U24" s="918"/>
      <c r="V24" s="160">
        <f>IFERROR(IF($D24&gt;=1,(IF(STUDENT!AB24&gt;=1,INDEX(STUDENT!$A$7:$FZ$26,$D24,MATCH(V$2,STUDENT!$A$2:$FZ$2,0))*VLOOKUP(V$4,HOME!$D$7:$X$18,18,0)/1000,0)),0),0)</f>
        <v>0</v>
      </c>
      <c r="W24" s="160">
        <f>IFERROR(IF($D24&gt;=1,(IF(STUDENT!AC24&gt;=1,INDEX(STUDENT!$A$7:$FZ$26,$D24,MATCH(W$2,STUDENT!$A$2:$FZ$2,0))*VLOOKUP(V$4,HOME!$D$7:$X$18,19,0)/1000,0)),0),0)</f>
        <v>0</v>
      </c>
      <c r="X24" s="918">
        <f t="shared" si="14"/>
        <v>0</v>
      </c>
      <c r="Y24" s="918"/>
      <c r="Z24" s="160">
        <f>IFERROR(IF($D24&gt;=1,(IF(STUDENT!AG24&gt;=1,INDEX(STUDENT!$A$7:$FZ$26,$D24,MATCH(Z$2,STUDENT!$A$2:$FZ$2,0))*VLOOKUP(Z$4,HOME!$D$7:$X$18,18,0)/1000,0)),0),0)</f>
        <v>0</v>
      </c>
      <c r="AA24" s="160">
        <f>IFERROR(IF($D24&gt;=1,(IF(STUDENT!AH24&gt;=1,INDEX(STUDENT!$A$7:$FZ$26,$D24,MATCH(AA$2,STUDENT!$A$2:$FZ$2,0))*VLOOKUP(Z$4,HOME!$D$7:$X$18,19,0)/1000,0)),0),0)</f>
        <v>0</v>
      </c>
      <c r="AB24" s="918">
        <f t="shared" si="15"/>
        <v>0</v>
      </c>
      <c r="AC24" s="918"/>
      <c r="AD24" s="160">
        <f>IFERROR(IF($D24&gt;=1,(IF(STUDENT!AK24&gt;=1,INDEX(STUDENT!$A$7:$FZ$26,$D24,MATCH(AD$2,STUDENT!$A$2:$FZ$2,0))*VLOOKUP(AD$4,HOME!$D$7:$X$18,18,0)/1000,0)),0),0)</f>
        <v>0</v>
      </c>
      <c r="AE24" s="160">
        <f>IFERROR(IF($D24&gt;=1,(IF(STUDENT!AL24&gt;=1,INDEX(STUDENT!$A$7:$FZ$26,$D24,MATCH(AE$2,STUDENT!$A$2:$FZ$2,0))*VLOOKUP(AD$4,HOME!$D$7:$X$18,19,0)/1000,0)),0),0)</f>
        <v>0</v>
      </c>
      <c r="AF24" s="918">
        <f t="shared" si="16"/>
        <v>0</v>
      </c>
      <c r="AG24" s="918"/>
      <c r="AH24" s="160">
        <f>IFERROR(IF($D24&gt;=1,(IF(STUDENT!AO24&gt;=1,INDEX(STUDENT!$A$7:$FZ$26,$D24,MATCH(AH$2,STUDENT!$A$2:$FZ$2,0))*VLOOKUP(AH$4,HOME!$D$7:$X$18,18,0)/1000,0)),0),0)</f>
        <v>0</v>
      </c>
      <c r="AI24" s="160">
        <f>IFERROR(IF($D24&gt;=1,(IF(STUDENT!AP24&gt;=1,INDEX(STUDENT!$A$7:$FZ$26,$D24,MATCH(AI$2,STUDENT!$A$2:$FZ$2,0))*VLOOKUP(AH$4,HOME!$D$7:$X$18,19,0)/1000,0)),0),0)</f>
        <v>0</v>
      </c>
      <c r="AJ24" s="918">
        <f t="shared" si="17"/>
        <v>0</v>
      </c>
      <c r="AK24" s="918"/>
      <c r="AL24" s="160">
        <f>IFERROR(IF($D24&gt;=1,(IF(STUDENT!AS24&gt;=1,INDEX(STUDENT!$A$7:$FZ$26,$D24,MATCH(AL$2,STUDENT!$A$2:$FZ$2,0))*VLOOKUP(AL$4,HOME!$D$7:$X$18,18,0)/1000,0)),0),0)</f>
        <v>0</v>
      </c>
      <c r="AM24" s="160">
        <f>IFERROR(IF($D24&gt;=1,(IF(STUDENT!AU24&gt;=1,INDEX(STUDENT!$A$7:$FZ$26,$D24,MATCH(AM$2,STUDENT!$A$2:$FZ$2,0))*VLOOKUP(AL$4,HOME!$D$7:$X$18,19,0)/1000,0)),0),0)</f>
        <v>0</v>
      </c>
      <c r="AN24" s="918">
        <f t="shared" si="18"/>
        <v>0</v>
      </c>
      <c r="AO24" s="918"/>
      <c r="AP24" s="160">
        <f>IFERROR(IF($D24&gt;=1,(IF(STUDENT!AX24&gt;=1,INDEX(STUDENT!$A$7:$FZ$26,$D24,MATCH(AP$2,STUDENT!$A$2:$FZ$2,0))*VLOOKUP(AP$4,HOME!$D$7:$X$18,18,0)/1000,0)),0),0)</f>
        <v>0</v>
      </c>
      <c r="AQ24" s="160">
        <f>IFERROR(IF($D24&gt;=1,(IF(STUDENT!AY24&gt;=1,INDEX(STUDENT!$A$7:$FZ$26,$D24,MATCH(AQ$2,STUDENT!$A$2:$FZ$2,0))*VLOOKUP(AP$4,HOME!$D$7:$X$18,19,0)/1000,0)),0),0)</f>
        <v>0</v>
      </c>
      <c r="AR24" s="918">
        <f t="shared" si="19"/>
        <v>0</v>
      </c>
      <c r="AS24" s="918"/>
      <c r="AT24" s="160">
        <f>IFERROR(IF($D24&gt;=1,(IF(STUDENT!BB24&gt;=1,INDEX(STUDENT!$A$7:$FZ$26,$D24,MATCH(AT$2,STUDENT!$A$2:$FZ$2,0))*VLOOKUP(AT$4,HOME!$D$7:$X$18,18,0)/1000,0)),0),0)</f>
        <v>0</v>
      </c>
      <c r="AU24" s="160">
        <f>IFERROR(IF($D24&gt;=1,(IF(STUDENT!BC24&gt;=1,INDEX(STUDENT!$A$7:$FZ$26,$D24,MATCH(AU$2,STUDENT!$A$2:$FZ$2,0))*VLOOKUP(AT$4,HOME!$D$7:$X$18,19,0)/1000,0)),0),0)</f>
        <v>0</v>
      </c>
      <c r="AV24" s="918">
        <f t="shared" si="20"/>
        <v>0</v>
      </c>
      <c r="AW24" s="918"/>
      <c r="AX24" s="160">
        <f>IFERROR(IF($D24&gt;=1,(IF(STUDENT!BF24&gt;=1,INDEX(STUDENT!$A$7:$FZ$26,$D24,MATCH(AX$2,STUDENT!$A$2:$FZ$2,0))*VLOOKUP(AX$4,HOME!$D$7:$X$18,18,0)/1000,0)),0),0)</f>
        <v>0</v>
      </c>
      <c r="AY24" s="160">
        <f>IFERROR(IF($D24&gt;=1,(IF(STUDENT!BG24&gt;=1,INDEX(STUDENT!$A$7:$FZ$26,$D24,MATCH(AY$2,STUDENT!$A$2:$FZ$2,0))*VLOOKUP(AX$4,HOME!$D$7:$X$18,19,0)/1000,0)),0),0)</f>
        <v>0</v>
      </c>
      <c r="AZ24" s="918">
        <f t="shared" si="21"/>
        <v>0</v>
      </c>
      <c r="BA24" s="918"/>
    </row>
    <row r="25" spans="1:53" ht="20.100000000000001" customHeight="1">
      <c r="A25" s="32">
        <f>IF(PROFLE!U21&gt;=2,PROFLE!A21,0)</f>
        <v>0</v>
      </c>
      <c r="B25" s="32">
        <v>19</v>
      </c>
      <c r="C25" s="32">
        <f t="shared" si="10"/>
        <v>0</v>
      </c>
      <c r="D25" s="67">
        <f>PROFLE!A21</f>
        <v>0</v>
      </c>
      <c r="E25" s="68">
        <f>PROFLE!B21</f>
        <v>0</v>
      </c>
      <c r="F25" s="160">
        <f>IFERROR(IF($D25&gt;=1,(IF(STUDENT!K25&gt;=1,INDEX(STUDENT!$A$7:$FZ$26,$D25,MATCH(F$2,STUDENT!$A$2:$FZ$2,0))*VLOOKUP(F$4,HOME!$D$7:$X$18,18,0)/1000,0)),0),0)</f>
        <v>0</v>
      </c>
      <c r="G25" s="160">
        <f>IFERROR(IF($D25&gt;=1,(IF(STUDENT!L25&gt;=1,INDEX(STUDENT!$A$7:$FZ$26,$D25,MATCH(G$2,STUDENT!$A$2:$FZ$2,0))*VLOOKUP(F$4,HOME!$D$7:$X$18,19,0)/1000,0)),0),0)</f>
        <v>0</v>
      </c>
      <c r="H25" s="918">
        <f t="shared" si="22"/>
        <v>0</v>
      </c>
      <c r="I25" s="918"/>
      <c r="J25" s="160">
        <f>IFERROR(IF($D25&gt;=1,(IF(STUDENT!O25&gt;=1,INDEX(STUDENT!$A$7:$FZ$26,$D25,MATCH(J$2,STUDENT!$A$2:$FZ$2,0))*VLOOKUP(J$4,HOME!$D$7:$X$18,18,0)/1000,0)),0),0)</f>
        <v>0</v>
      </c>
      <c r="K25" s="160">
        <f>IFERROR(IF($D25&gt;=1,(IF(STUDENT!Q25&gt;=1,INDEX(STUDENT!$A$7:$FZ$26,$D25,MATCH(K$2,STUDENT!$A$2:$FZ$2,0))*VLOOKUP(J$4,HOME!$D$7:$X$18,19,0)/1000,0)),0),0)</f>
        <v>0</v>
      </c>
      <c r="L25" s="918">
        <f t="shared" si="11"/>
        <v>0</v>
      </c>
      <c r="M25" s="918"/>
      <c r="N25" s="160">
        <f>IFERROR(IF($D25&gt;=1,(IF(STUDENT!T25&gt;=1,INDEX(STUDENT!$A$7:$FZ$26,$D25,MATCH(N$2,STUDENT!$A$2:$FZ$2,0))*VLOOKUP(N$4,HOME!$D$7:$X$18,18,0)/1000,0)),0),0)</f>
        <v>0</v>
      </c>
      <c r="O25" s="160">
        <f>IFERROR(IF($D25&gt;=1,(IF(STUDENT!U25&gt;=1,INDEX(STUDENT!$A$7:$FZ$26,$D25,MATCH(O$2,STUDENT!$A$2:$FZ$2,0))*VLOOKUP(N$4,HOME!$D$7:$X$18,19,0)/1000,0)),0),0)</f>
        <v>0</v>
      </c>
      <c r="P25" s="918">
        <f t="shared" si="12"/>
        <v>0</v>
      </c>
      <c r="Q25" s="918"/>
      <c r="R25" s="160">
        <f>IFERROR(IF($D25&gt;=1,(IF(STUDENT!X25&gt;=1,INDEX(STUDENT!$A$7:$FZ$26,$D25,MATCH(R$2,STUDENT!$A$2:$FZ$2,0))*VLOOKUP(R$4,HOME!$D$7:$X$18,18,0)/1000,0)),0),0)</f>
        <v>0</v>
      </c>
      <c r="S25" s="160">
        <f>IFERROR(IF($D25&gt;=1,(IF(STUDENT!Y25&gt;=1,INDEX(STUDENT!$A$7:$FZ$26,$D25,MATCH(S$2,STUDENT!$A$2:$FZ$2,0))*VLOOKUP(R$4,HOME!$D$7:$X$18,19,0)/1000,0)),0),0)</f>
        <v>0</v>
      </c>
      <c r="T25" s="918">
        <f t="shared" si="13"/>
        <v>0</v>
      </c>
      <c r="U25" s="918"/>
      <c r="V25" s="160">
        <f>IFERROR(IF($D25&gt;=1,(IF(STUDENT!AB25&gt;=1,INDEX(STUDENT!$A$7:$FZ$26,$D25,MATCH(V$2,STUDENT!$A$2:$FZ$2,0))*VLOOKUP(V$4,HOME!$D$7:$X$18,18,0)/1000,0)),0),0)</f>
        <v>0</v>
      </c>
      <c r="W25" s="160">
        <f>IFERROR(IF($D25&gt;=1,(IF(STUDENT!AC25&gt;=1,INDEX(STUDENT!$A$7:$FZ$26,$D25,MATCH(W$2,STUDENT!$A$2:$FZ$2,0))*VLOOKUP(V$4,HOME!$D$7:$X$18,19,0)/1000,0)),0),0)</f>
        <v>0</v>
      </c>
      <c r="X25" s="918">
        <f t="shared" si="14"/>
        <v>0</v>
      </c>
      <c r="Y25" s="918"/>
      <c r="Z25" s="160">
        <f>IFERROR(IF($D25&gt;=1,(IF(STUDENT!AG25&gt;=1,INDEX(STUDENT!$A$7:$FZ$26,$D25,MATCH(Z$2,STUDENT!$A$2:$FZ$2,0))*VLOOKUP(Z$4,HOME!$D$7:$X$18,18,0)/1000,0)),0),0)</f>
        <v>0</v>
      </c>
      <c r="AA25" s="160">
        <f>IFERROR(IF($D25&gt;=1,(IF(STUDENT!AH25&gt;=1,INDEX(STUDENT!$A$7:$FZ$26,$D25,MATCH(AA$2,STUDENT!$A$2:$FZ$2,0))*VLOOKUP(Z$4,HOME!$D$7:$X$18,19,0)/1000,0)),0),0)</f>
        <v>0</v>
      </c>
      <c r="AB25" s="918">
        <f t="shared" si="15"/>
        <v>0</v>
      </c>
      <c r="AC25" s="918"/>
      <c r="AD25" s="160">
        <f>IFERROR(IF($D25&gt;=1,(IF(STUDENT!AK25&gt;=1,INDEX(STUDENT!$A$7:$FZ$26,$D25,MATCH(AD$2,STUDENT!$A$2:$FZ$2,0))*VLOOKUP(AD$4,HOME!$D$7:$X$18,18,0)/1000,0)),0),0)</f>
        <v>0</v>
      </c>
      <c r="AE25" s="160">
        <f>IFERROR(IF($D25&gt;=1,(IF(STUDENT!AL25&gt;=1,INDEX(STUDENT!$A$7:$FZ$26,$D25,MATCH(AE$2,STUDENT!$A$2:$FZ$2,0))*VLOOKUP(AD$4,HOME!$D$7:$X$18,19,0)/1000,0)),0),0)</f>
        <v>0</v>
      </c>
      <c r="AF25" s="918">
        <f t="shared" si="16"/>
        <v>0</v>
      </c>
      <c r="AG25" s="918"/>
      <c r="AH25" s="160">
        <f>IFERROR(IF($D25&gt;=1,(IF(STUDENT!AO25&gt;=1,INDEX(STUDENT!$A$7:$FZ$26,$D25,MATCH(AH$2,STUDENT!$A$2:$FZ$2,0))*VLOOKUP(AH$4,HOME!$D$7:$X$18,18,0)/1000,0)),0),0)</f>
        <v>0</v>
      </c>
      <c r="AI25" s="160">
        <f>IFERROR(IF($D25&gt;=1,(IF(STUDENT!AP25&gt;=1,INDEX(STUDENT!$A$7:$FZ$26,$D25,MATCH(AI$2,STUDENT!$A$2:$FZ$2,0))*VLOOKUP(AH$4,HOME!$D$7:$X$18,19,0)/1000,0)),0),0)</f>
        <v>0</v>
      </c>
      <c r="AJ25" s="918">
        <f t="shared" si="17"/>
        <v>0</v>
      </c>
      <c r="AK25" s="918"/>
      <c r="AL25" s="160">
        <f>IFERROR(IF($D25&gt;=1,(IF(STUDENT!AS25&gt;=1,INDEX(STUDENT!$A$7:$FZ$26,$D25,MATCH(AL$2,STUDENT!$A$2:$FZ$2,0))*VLOOKUP(AL$4,HOME!$D$7:$X$18,18,0)/1000,0)),0),0)</f>
        <v>0</v>
      </c>
      <c r="AM25" s="160">
        <f>IFERROR(IF($D25&gt;=1,(IF(STUDENT!AU25&gt;=1,INDEX(STUDENT!$A$7:$FZ$26,$D25,MATCH(AM$2,STUDENT!$A$2:$FZ$2,0))*VLOOKUP(AL$4,HOME!$D$7:$X$18,19,0)/1000,0)),0),0)</f>
        <v>0</v>
      </c>
      <c r="AN25" s="918">
        <f t="shared" si="18"/>
        <v>0</v>
      </c>
      <c r="AO25" s="918"/>
      <c r="AP25" s="160">
        <f>IFERROR(IF($D25&gt;=1,(IF(STUDENT!AX25&gt;=1,INDEX(STUDENT!$A$7:$FZ$26,$D25,MATCH(AP$2,STUDENT!$A$2:$FZ$2,0))*VLOOKUP(AP$4,HOME!$D$7:$X$18,18,0)/1000,0)),0),0)</f>
        <v>0</v>
      </c>
      <c r="AQ25" s="160">
        <f>IFERROR(IF($D25&gt;=1,(IF(STUDENT!AY25&gt;=1,INDEX(STUDENT!$A$7:$FZ$26,$D25,MATCH(AQ$2,STUDENT!$A$2:$FZ$2,0))*VLOOKUP(AP$4,HOME!$D$7:$X$18,19,0)/1000,0)),0),0)</f>
        <v>0</v>
      </c>
      <c r="AR25" s="918">
        <f t="shared" si="19"/>
        <v>0</v>
      </c>
      <c r="AS25" s="918"/>
      <c r="AT25" s="160">
        <f>IFERROR(IF($D25&gt;=1,(IF(STUDENT!BB25&gt;=1,INDEX(STUDENT!$A$7:$FZ$26,$D25,MATCH(AT$2,STUDENT!$A$2:$FZ$2,0))*VLOOKUP(AT$4,HOME!$D$7:$X$18,18,0)/1000,0)),0),0)</f>
        <v>0</v>
      </c>
      <c r="AU25" s="160">
        <f>IFERROR(IF($D25&gt;=1,(IF(STUDENT!BC25&gt;=1,INDEX(STUDENT!$A$7:$FZ$26,$D25,MATCH(AU$2,STUDENT!$A$2:$FZ$2,0))*VLOOKUP(AT$4,HOME!$D$7:$X$18,19,0)/1000,0)),0),0)</f>
        <v>0</v>
      </c>
      <c r="AV25" s="918">
        <f t="shared" si="20"/>
        <v>0</v>
      </c>
      <c r="AW25" s="918"/>
      <c r="AX25" s="160">
        <f>IFERROR(IF($D25&gt;=1,(IF(STUDENT!BF25&gt;=1,INDEX(STUDENT!$A$7:$FZ$26,$D25,MATCH(AX$2,STUDENT!$A$2:$FZ$2,0))*VLOOKUP(AX$4,HOME!$D$7:$X$18,18,0)/1000,0)),0),0)</f>
        <v>0</v>
      </c>
      <c r="AY25" s="160">
        <f>IFERROR(IF($D25&gt;=1,(IF(STUDENT!BG25&gt;=1,INDEX(STUDENT!$A$7:$FZ$26,$D25,MATCH(AY$2,STUDENT!$A$2:$FZ$2,0))*VLOOKUP(AX$4,HOME!$D$7:$X$18,19,0)/1000,0)),0),0)</f>
        <v>0</v>
      </c>
      <c r="AZ25" s="918">
        <f t="shared" si="21"/>
        <v>0</v>
      </c>
      <c r="BA25" s="918"/>
    </row>
    <row r="26" spans="1:53" ht="20.100000000000001" customHeight="1">
      <c r="A26" s="32">
        <f>IF(PROFLE!U22&gt;=2,PROFLE!A22,0)</f>
        <v>0</v>
      </c>
      <c r="B26" s="32">
        <v>20</v>
      </c>
      <c r="C26" s="32">
        <f t="shared" si="10"/>
        <v>0</v>
      </c>
      <c r="D26" s="67">
        <f>PROFLE!A22</f>
        <v>0</v>
      </c>
      <c r="E26" s="68">
        <f>PROFLE!B22</f>
        <v>0</v>
      </c>
      <c r="F26" s="160">
        <f>IFERROR(IF($D26&gt;=1,(IF(STUDENT!K26&gt;=1,INDEX(STUDENT!$A$7:$FZ$26,$D26,MATCH(F$2,STUDENT!$A$2:$FZ$2,0))*VLOOKUP(F$4,HOME!$D$7:$X$18,18,0)/1000,0)),0),0)</f>
        <v>0</v>
      </c>
      <c r="G26" s="160">
        <f>IFERROR(IF($D26&gt;=1,(IF(STUDENT!L26&gt;=1,INDEX(STUDENT!$A$7:$FZ$26,$D26,MATCH(G$2,STUDENT!$A$2:$FZ$2,0))*VLOOKUP(F$4,HOME!$D$7:$X$18,19,0)/1000,0)),0),0)</f>
        <v>0</v>
      </c>
      <c r="H26" s="918">
        <f t="shared" si="22"/>
        <v>0</v>
      </c>
      <c r="I26" s="918"/>
      <c r="J26" s="160">
        <f>IFERROR(IF($D26&gt;=1,(IF(STUDENT!O26&gt;=1,INDEX(STUDENT!$A$7:$FZ$26,$D26,MATCH(J$2,STUDENT!$A$2:$FZ$2,0))*VLOOKUP(J$4,HOME!$D$7:$X$18,18,0)/1000,0)),0),0)</f>
        <v>0</v>
      </c>
      <c r="K26" s="160">
        <f>IFERROR(IF($D26&gt;=1,(IF(STUDENT!Q26&gt;=1,INDEX(STUDENT!$A$7:$FZ$26,$D26,MATCH(K$2,STUDENT!$A$2:$FZ$2,0))*VLOOKUP(J$4,HOME!$D$7:$X$18,19,0)/1000,0)),0),0)</f>
        <v>0</v>
      </c>
      <c r="L26" s="918">
        <f t="shared" si="11"/>
        <v>0</v>
      </c>
      <c r="M26" s="918"/>
      <c r="N26" s="160">
        <f>IFERROR(IF($D26&gt;=1,(IF(STUDENT!T26&gt;=1,INDEX(STUDENT!$A$7:$FZ$26,$D26,MATCH(N$2,STUDENT!$A$2:$FZ$2,0))*VLOOKUP(N$4,HOME!$D$7:$X$18,18,0)/1000,0)),0),0)</f>
        <v>0</v>
      </c>
      <c r="O26" s="160">
        <f>IFERROR(IF($D26&gt;=1,(IF(STUDENT!U26&gt;=1,INDEX(STUDENT!$A$7:$FZ$26,$D26,MATCH(O$2,STUDENT!$A$2:$FZ$2,0))*VLOOKUP(N$4,HOME!$D$7:$X$18,19,0)/1000,0)),0),0)</f>
        <v>0</v>
      </c>
      <c r="P26" s="918">
        <f t="shared" si="12"/>
        <v>0</v>
      </c>
      <c r="Q26" s="918"/>
      <c r="R26" s="160">
        <f>IFERROR(IF($D26&gt;=1,(IF(STUDENT!X26&gt;=1,INDEX(STUDENT!$A$7:$FZ$26,$D26,MATCH(R$2,STUDENT!$A$2:$FZ$2,0))*VLOOKUP(R$4,HOME!$D$7:$X$18,18,0)/1000,0)),0),0)</f>
        <v>0</v>
      </c>
      <c r="S26" s="160">
        <f>IFERROR(IF($D26&gt;=1,(IF(STUDENT!Y26&gt;=1,INDEX(STUDENT!$A$7:$FZ$26,$D26,MATCH(S$2,STUDENT!$A$2:$FZ$2,0))*VLOOKUP(R$4,HOME!$D$7:$X$18,19,0)/1000,0)),0),0)</f>
        <v>0</v>
      </c>
      <c r="T26" s="918">
        <f t="shared" si="13"/>
        <v>0</v>
      </c>
      <c r="U26" s="918"/>
      <c r="V26" s="160">
        <f>IFERROR(IF($D26&gt;=1,(IF(STUDENT!AB26&gt;=1,INDEX(STUDENT!$A$7:$FZ$26,$D26,MATCH(V$2,STUDENT!$A$2:$FZ$2,0))*VLOOKUP(V$4,HOME!$D$7:$X$18,18,0)/1000,0)),0),0)</f>
        <v>0</v>
      </c>
      <c r="W26" s="160">
        <f>IFERROR(IF($D26&gt;=1,(IF(STUDENT!AC26&gt;=1,INDEX(STUDENT!$A$7:$FZ$26,$D26,MATCH(W$2,STUDENT!$A$2:$FZ$2,0))*VLOOKUP(V$4,HOME!$D$7:$X$18,19,0)/1000,0)),0),0)</f>
        <v>0</v>
      </c>
      <c r="X26" s="918">
        <f t="shared" si="14"/>
        <v>0</v>
      </c>
      <c r="Y26" s="918"/>
      <c r="Z26" s="160">
        <f>IFERROR(IF($D26&gt;=1,(IF(STUDENT!AG26&gt;=1,INDEX(STUDENT!$A$7:$FZ$26,$D26,MATCH(Z$2,STUDENT!$A$2:$FZ$2,0))*VLOOKUP(Z$4,HOME!$D$7:$X$18,18,0)/1000,0)),0),0)</f>
        <v>0</v>
      </c>
      <c r="AA26" s="160">
        <f>IFERROR(IF($D26&gt;=1,(IF(STUDENT!AH26&gt;=1,INDEX(STUDENT!$A$7:$FZ$26,$D26,MATCH(AA$2,STUDENT!$A$2:$FZ$2,0))*VLOOKUP(Z$4,HOME!$D$7:$X$18,19,0)/1000,0)),0),0)</f>
        <v>0</v>
      </c>
      <c r="AB26" s="918">
        <f t="shared" si="15"/>
        <v>0</v>
      </c>
      <c r="AC26" s="918"/>
      <c r="AD26" s="160">
        <f>IFERROR(IF($D26&gt;=1,(IF(STUDENT!AK26&gt;=1,INDEX(STUDENT!$A$7:$FZ$26,$D26,MATCH(AD$2,STUDENT!$A$2:$FZ$2,0))*VLOOKUP(AD$4,HOME!$D$7:$X$18,18,0)/1000,0)),0),0)</f>
        <v>0</v>
      </c>
      <c r="AE26" s="160">
        <f>IFERROR(IF($D26&gt;=1,(IF(STUDENT!AL26&gt;=1,INDEX(STUDENT!$A$7:$FZ$26,$D26,MATCH(AE$2,STUDENT!$A$2:$FZ$2,0))*VLOOKUP(AD$4,HOME!$D$7:$X$18,19,0)/1000,0)),0),0)</f>
        <v>0</v>
      </c>
      <c r="AF26" s="918">
        <f t="shared" si="16"/>
        <v>0</v>
      </c>
      <c r="AG26" s="918"/>
      <c r="AH26" s="160">
        <f>IFERROR(IF($D26&gt;=1,(IF(STUDENT!AO26&gt;=1,INDEX(STUDENT!$A$7:$FZ$26,$D26,MATCH(AH$2,STUDENT!$A$2:$FZ$2,0))*VLOOKUP(AH$4,HOME!$D$7:$X$18,18,0)/1000,0)),0),0)</f>
        <v>0</v>
      </c>
      <c r="AI26" s="160">
        <f>IFERROR(IF($D26&gt;=1,(IF(STUDENT!AP26&gt;=1,INDEX(STUDENT!$A$7:$FZ$26,$D26,MATCH(AI$2,STUDENT!$A$2:$FZ$2,0))*VLOOKUP(AH$4,HOME!$D$7:$X$18,19,0)/1000,0)),0),0)</f>
        <v>0</v>
      </c>
      <c r="AJ26" s="918">
        <f t="shared" si="17"/>
        <v>0</v>
      </c>
      <c r="AK26" s="918"/>
      <c r="AL26" s="160">
        <f>IFERROR(IF($D26&gt;=1,(IF(STUDENT!AS26&gt;=1,INDEX(STUDENT!$A$7:$FZ$26,$D26,MATCH(AL$2,STUDENT!$A$2:$FZ$2,0))*VLOOKUP(AL$4,HOME!$D$7:$X$18,18,0)/1000,0)),0),0)</f>
        <v>0</v>
      </c>
      <c r="AM26" s="160">
        <f>IFERROR(IF($D26&gt;=1,(IF(STUDENT!AU26&gt;=1,INDEX(STUDENT!$A$7:$FZ$26,$D26,MATCH(AM$2,STUDENT!$A$2:$FZ$2,0))*VLOOKUP(AL$4,HOME!$D$7:$X$18,19,0)/1000,0)),0),0)</f>
        <v>0</v>
      </c>
      <c r="AN26" s="918">
        <f t="shared" si="18"/>
        <v>0</v>
      </c>
      <c r="AO26" s="918"/>
      <c r="AP26" s="160">
        <f>IFERROR(IF($D26&gt;=1,(IF(STUDENT!AX26&gt;=1,INDEX(STUDENT!$A$7:$FZ$26,$D26,MATCH(AP$2,STUDENT!$A$2:$FZ$2,0))*VLOOKUP(AP$4,HOME!$D$7:$X$18,18,0)/1000,0)),0),0)</f>
        <v>0</v>
      </c>
      <c r="AQ26" s="160">
        <f>IFERROR(IF($D26&gt;=1,(IF(STUDENT!AY26&gt;=1,INDEX(STUDENT!$A$7:$FZ$26,$D26,MATCH(AQ$2,STUDENT!$A$2:$FZ$2,0))*VLOOKUP(AP$4,HOME!$D$7:$X$18,19,0)/1000,0)),0),0)</f>
        <v>0</v>
      </c>
      <c r="AR26" s="918">
        <f t="shared" si="19"/>
        <v>0</v>
      </c>
      <c r="AS26" s="918"/>
      <c r="AT26" s="160">
        <f>IFERROR(IF($D26&gt;=1,(IF(STUDENT!BB26&gt;=1,INDEX(STUDENT!$A$7:$FZ$26,$D26,MATCH(AT$2,STUDENT!$A$2:$FZ$2,0))*VLOOKUP(AT$4,HOME!$D$7:$X$18,18,0)/1000,0)),0),0)</f>
        <v>0</v>
      </c>
      <c r="AU26" s="160">
        <f>IFERROR(IF($D26&gt;=1,(IF(STUDENT!BC26&gt;=1,INDEX(STUDENT!$A$7:$FZ$26,$D26,MATCH(AU$2,STUDENT!$A$2:$FZ$2,0))*VLOOKUP(AT$4,HOME!$D$7:$X$18,19,0)/1000,0)),0),0)</f>
        <v>0</v>
      </c>
      <c r="AV26" s="918">
        <f t="shared" si="20"/>
        <v>0</v>
      </c>
      <c r="AW26" s="918"/>
      <c r="AX26" s="160">
        <f>IFERROR(IF($D26&gt;=1,(IF(STUDENT!BF26&gt;=1,INDEX(STUDENT!$A$7:$FZ$26,$D26,MATCH(AX$2,STUDENT!$A$2:$FZ$2,0))*VLOOKUP(AX$4,HOME!$D$7:$X$18,18,0)/1000,0)),0),0)</f>
        <v>0</v>
      </c>
      <c r="AY26" s="160">
        <f>IFERROR(IF($D26&gt;=1,(IF(STUDENT!BG26&gt;=1,INDEX(STUDENT!$A$7:$FZ$26,$D26,MATCH(AY$2,STUDENT!$A$2:$FZ$2,0))*VLOOKUP(AX$4,HOME!$D$7:$X$18,19,0)/1000,0)),0),0)</f>
        <v>0</v>
      </c>
      <c r="AZ26" s="918">
        <f t="shared" si="21"/>
        <v>0</v>
      </c>
      <c r="BA26" s="918"/>
    </row>
    <row r="27" spans="1:53" ht="20.100000000000001" customHeight="1"/>
    <row r="28" spans="1:53" ht="20.100000000000001" customHeight="1"/>
    <row r="29" spans="1:53" ht="20.100000000000001" customHeight="1"/>
    <row r="30" spans="1:53" ht="20.100000000000001" customHeight="1"/>
    <row r="31" spans="1:53" ht="20.100000000000001" customHeight="1"/>
  </sheetData>
  <sheetProtection password="C933" sheet="1" objects="1" scenarios="1"/>
  <mergeCells count="290">
    <mergeCell ref="AT5:AW5"/>
    <mergeCell ref="AX5:BA5"/>
    <mergeCell ref="D4:D6"/>
    <mergeCell ref="E4:E6"/>
    <mergeCell ref="H6:I6"/>
    <mergeCell ref="F4:I4"/>
    <mergeCell ref="F5:I5"/>
    <mergeCell ref="J4:M4"/>
    <mergeCell ref="N4:Q4"/>
    <mergeCell ref="R4:U4"/>
    <mergeCell ref="V4:Y4"/>
    <mergeCell ref="L6:M6"/>
    <mergeCell ref="P6:Q6"/>
    <mergeCell ref="T6:U6"/>
    <mergeCell ref="X6:Y6"/>
    <mergeCell ref="AB6:AC6"/>
    <mergeCell ref="AF6:AG6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J6:AK6"/>
    <mergeCell ref="AN6:AO6"/>
    <mergeCell ref="AR6:AS6"/>
    <mergeCell ref="AV6:AW6"/>
    <mergeCell ref="AZ6:BA6"/>
    <mergeCell ref="H3:I3"/>
    <mergeCell ref="L3:M3"/>
    <mergeCell ref="P3:Q3"/>
    <mergeCell ref="T3:U3"/>
    <mergeCell ref="X3:Y3"/>
    <mergeCell ref="AB3:AC3"/>
    <mergeCell ref="AF3:AG3"/>
    <mergeCell ref="AJ3:AK3"/>
    <mergeCell ref="AN3:AO3"/>
    <mergeCell ref="AR3:AS3"/>
    <mergeCell ref="AV3:AW3"/>
    <mergeCell ref="AZ3:BA3"/>
    <mergeCell ref="Z4:AC4"/>
    <mergeCell ref="AD4:AG4"/>
    <mergeCell ref="AH4:AK4"/>
    <mergeCell ref="AL4:AO4"/>
    <mergeCell ref="AP4:AS4"/>
    <mergeCell ref="AT4:AW4"/>
    <mergeCell ref="AX4:BA4"/>
    <mergeCell ref="H18:I18"/>
    <mergeCell ref="H19:I19"/>
    <mergeCell ref="H20:I20"/>
    <mergeCell ref="H21:I21"/>
    <mergeCell ref="H22:I22"/>
    <mergeCell ref="H23:I23"/>
    <mergeCell ref="H24:I24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P18:Q18"/>
    <mergeCell ref="P19:Q19"/>
    <mergeCell ref="P20:Q20"/>
    <mergeCell ref="P21:Q21"/>
    <mergeCell ref="P22:Q22"/>
    <mergeCell ref="P23:Q23"/>
    <mergeCell ref="H25:I25"/>
    <mergeCell ref="H26:I2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H16:I16"/>
    <mergeCell ref="H17:I17"/>
    <mergeCell ref="P24:Q24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25:Q25"/>
    <mergeCell ref="P26:Q2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P16:Q16"/>
    <mergeCell ref="P17:Q17"/>
    <mergeCell ref="X18:Y18"/>
    <mergeCell ref="X19:Y19"/>
    <mergeCell ref="X20:Y20"/>
    <mergeCell ref="X21:Y21"/>
    <mergeCell ref="X22:Y22"/>
    <mergeCell ref="X23:Y23"/>
    <mergeCell ref="X24:Y24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X25:Y25"/>
    <mergeCell ref="X26:Y2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X16:Y16"/>
    <mergeCell ref="X17:Y17"/>
    <mergeCell ref="AF18:AG18"/>
    <mergeCell ref="AF19:AG19"/>
    <mergeCell ref="AF20:AG20"/>
    <mergeCell ref="AF21:AG21"/>
    <mergeCell ref="AF22:AG22"/>
    <mergeCell ref="AF23:AG23"/>
    <mergeCell ref="AF24:AG24"/>
    <mergeCell ref="AF7:AG7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25:AG25"/>
    <mergeCell ref="AF26:AG26"/>
    <mergeCell ref="AJ7:AK7"/>
    <mergeCell ref="AJ8:AK8"/>
    <mergeCell ref="AJ9:AK9"/>
    <mergeCell ref="AJ10:AK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23:AK23"/>
    <mergeCell ref="AJ24:AK24"/>
    <mergeCell ref="AJ25:AK25"/>
    <mergeCell ref="AJ26:AK26"/>
    <mergeCell ref="AF16:AG16"/>
    <mergeCell ref="AF17:AG17"/>
    <mergeCell ref="AR7:AS7"/>
    <mergeCell ref="AR8:AS8"/>
    <mergeCell ref="AR9:AS9"/>
    <mergeCell ref="AR10:AS10"/>
    <mergeCell ref="AR11:AS11"/>
    <mergeCell ref="AR12:AS12"/>
    <mergeCell ref="AR13:AS13"/>
    <mergeCell ref="AR14:AS14"/>
    <mergeCell ref="AR15:AS15"/>
    <mergeCell ref="AR16:AS16"/>
    <mergeCell ref="AR17:AS17"/>
    <mergeCell ref="AR18:AS18"/>
    <mergeCell ref="AR19:AS19"/>
    <mergeCell ref="AR20:AS20"/>
    <mergeCell ref="AR21:AS21"/>
    <mergeCell ref="AR22:AS22"/>
    <mergeCell ref="AR23:AS23"/>
    <mergeCell ref="AR24:AS24"/>
    <mergeCell ref="AR25:AS25"/>
    <mergeCell ref="AR26:AS26"/>
    <mergeCell ref="AZ7:BA7"/>
    <mergeCell ref="AZ8:BA8"/>
    <mergeCell ref="AZ9:BA9"/>
    <mergeCell ref="AZ10:BA10"/>
    <mergeCell ref="AZ11:BA11"/>
    <mergeCell ref="AZ12:BA12"/>
    <mergeCell ref="AZ13:BA13"/>
    <mergeCell ref="AZ14:BA14"/>
    <mergeCell ref="AZ15:BA15"/>
    <mergeCell ref="AZ16:BA16"/>
    <mergeCell ref="AZ17:BA17"/>
    <mergeCell ref="AZ18:BA18"/>
    <mergeCell ref="AZ19:BA19"/>
    <mergeCell ref="AZ20:BA20"/>
    <mergeCell ref="AZ21:BA21"/>
    <mergeCell ref="AZ22:BA22"/>
    <mergeCell ref="AZ23:BA23"/>
    <mergeCell ref="AZ24:BA24"/>
    <mergeCell ref="AZ25:BA25"/>
    <mergeCell ref="AZ26:BA26"/>
    <mergeCell ref="AV7:AW7"/>
    <mergeCell ref="AV8:AW8"/>
    <mergeCell ref="AV9:AW9"/>
    <mergeCell ref="AV10:AW10"/>
    <mergeCell ref="AV11:AW11"/>
    <mergeCell ref="AV12:AW12"/>
    <mergeCell ref="AV13:AW13"/>
    <mergeCell ref="AV14:AW14"/>
    <mergeCell ref="AV15:AW15"/>
    <mergeCell ref="AV16:AW16"/>
    <mergeCell ref="AV17:AW17"/>
    <mergeCell ref="AV18:AW18"/>
    <mergeCell ref="AV19:AW19"/>
    <mergeCell ref="AV20:AW20"/>
    <mergeCell ref="AV21:AW21"/>
    <mergeCell ref="AV22:AW22"/>
    <mergeCell ref="AV23:AW23"/>
    <mergeCell ref="AV24:AW24"/>
    <mergeCell ref="AV25:AW25"/>
    <mergeCell ref="AV26:AW26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25:AO25"/>
    <mergeCell ref="AN26:AO26"/>
    <mergeCell ref="AN16:AO16"/>
    <mergeCell ref="AN17:AO17"/>
    <mergeCell ref="AN18:AO18"/>
    <mergeCell ref="AN19:AO19"/>
    <mergeCell ref="AN20:AO20"/>
    <mergeCell ref="AN21:AO21"/>
    <mergeCell ref="AN22:AO22"/>
    <mergeCell ref="AN23:AO23"/>
    <mergeCell ref="AN24:AO24"/>
  </mergeCells>
  <conditionalFormatting sqref="F7:BA26">
    <cfRule type="cellIs" dxfId="86" priority="2" operator="equal">
      <formula>0</formula>
    </cfRule>
  </conditionalFormatting>
  <conditionalFormatting sqref="D7:BA26">
    <cfRule type="expression" dxfId="85" priority="1">
      <formula>$D7=0</formula>
    </cfRule>
  </conditionalFormatting>
  <pageMargins left="0" right="0" top="0" bottom="0" header="0" footer="0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NIRDESH</vt:lpstr>
      <vt:lpstr>HOME</vt:lpstr>
      <vt:lpstr>SCHOOL</vt:lpstr>
      <vt:lpstr>PROFLE</vt:lpstr>
      <vt:lpstr>STATUS</vt:lpstr>
      <vt:lpstr>COOK</vt:lpstr>
      <vt:lpstr>STUDENT</vt:lpstr>
      <vt:lpstr>MDM</vt:lpstr>
      <vt:lpstr>DUDH</vt:lpstr>
      <vt:lpstr>DAL</vt:lpstr>
      <vt:lpstr>PAYMENT</vt:lpstr>
      <vt:lpstr>MONTHLY</vt:lpstr>
      <vt:lpstr>SAMEKIT</vt:lpstr>
      <vt:lpstr>MONTHLY!Print_Area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2020-01-30T12:06:16Z</dcterms:modified>
</cp:coreProperties>
</file>