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Order" sheetId="1" r:id="rId1"/>
    <sheet name="Arrear Sheet" sheetId="2" r:id="rId2"/>
  </sheets>
  <calcPr calcId="124519"/>
</workbook>
</file>

<file path=xl/calcChain.xml><?xml version="1.0" encoding="utf-8"?>
<calcChain xmlns="http://schemas.openxmlformats.org/spreadsheetml/2006/main">
  <c r="D12" i="2"/>
  <c r="D13"/>
  <c r="D14"/>
  <c r="D11"/>
  <c r="D10"/>
  <c r="O10" s="1"/>
  <c r="Q10" s="1"/>
  <c r="S10" s="1"/>
  <c r="C19"/>
  <c r="C11"/>
  <c r="G25"/>
  <c r="G19"/>
  <c r="H19"/>
  <c r="I19"/>
  <c r="P19"/>
  <c r="R19"/>
  <c r="P11"/>
  <c r="P12"/>
  <c r="P13"/>
  <c r="P14"/>
  <c r="P10"/>
  <c r="M10"/>
  <c r="J10"/>
  <c r="K10"/>
  <c r="E10"/>
  <c r="J12"/>
  <c r="J13"/>
  <c r="J14"/>
  <c r="J11"/>
  <c r="J19" s="1"/>
  <c r="L10" l="1"/>
  <c r="N10" s="1"/>
  <c r="T10" s="1"/>
  <c r="C12"/>
  <c r="L11"/>
  <c r="E11"/>
  <c r="M11"/>
  <c r="K11"/>
  <c r="F10"/>
  <c r="O12" l="1"/>
  <c r="Q12" s="1"/>
  <c r="S12" s="1"/>
  <c r="C13"/>
  <c r="K12"/>
  <c r="M12"/>
  <c r="E12"/>
  <c r="O11"/>
  <c r="N11"/>
  <c r="F11"/>
  <c r="C14" l="1"/>
  <c r="K13"/>
  <c r="E13"/>
  <c r="L13"/>
  <c r="O13"/>
  <c r="Q11"/>
  <c r="F12"/>
  <c r="L12"/>
  <c r="N12" s="1"/>
  <c r="Q13" l="1"/>
  <c r="S13" s="1"/>
  <c r="T12"/>
  <c r="F13"/>
  <c r="E14"/>
  <c r="K14"/>
  <c r="M14"/>
  <c r="O14"/>
  <c r="F14"/>
  <c r="S11"/>
  <c r="M13"/>
  <c r="Q14" l="1"/>
  <c r="T11"/>
  <c r="K19"/>
  <c r="F19"/>
  <c r="O19"/>
  <c r="E19"/>
  <c r="N13"/>
  <c r="D19"/>
  <c r="L14"/>
  <c r="T13" l="1"/>
  <c r="L19"/>
  <c r="N14"/>
  <c r="T14" s="1"/>
  <c r="S14"/>
  <c r="Q19"/>
  <c r="T19" l="1"/>
  <c r="M19"/>
  <c r="S19"/>
  <c r="N19"/>
</calcChain>
</file>

<file path=xl/sharedStrings.xml><?xml version="1.0" encoding="utf-8"?>
<sst xmlns="http://schemas.openxmlformats.org/spreadsheetml/2006/main" count="173" uniqueCount="83">
  <si>
    <t>dk;kZy; iapk;r izkjfEHkd f'k{kk vf/kdkjh jktdh; mPp ek/;fed fo|ky; bUnjokMk ¼ikyh½</t>
  </si>
  <si>
    <t>Øekad % jkmekfo@bUnjokM+k@laLFkk@2020@</t>
  </si>
  <si>
    <t>fnukad %</t>
  </si>
  <si>
    <t>%% dk;kZy; vkns'k %%</t>
  </si>
  <si>
    <t>Ø-l-</t>
  </si>
  <si>
    <t>uke dkfeZd</t>
  </si>
  <si>
    <t>in</t>
  </si>
  <si>
    <t>HkrhZ ijh{kk o"kZ</t>
  </si>
  <si>
    <t>inLFkkiu LFkku</t>
  </si>
  <si>
    <t>dk;Zxzg.k frfFk</t>
  </si>
  <si>
    <t>ifjoh{kkdky lekfIr ij LFkk;hdj.k frfFk</t>
  </si>
  <si>
    <t>dkYifud fu;fefrdj.k frfFk</t>
  </si>
  <si>
    <t>okLrfod fu;fefrdj.k frfFk</t>
  </si>
  <si>
    <t>lhrkjke ehuk</t>
  </si>
  <si>
    <t>ysoy&amp;1</t>
  </si>
  <si>
    <t>jkmizkfo lsiVkok</t>
  </si>
  <si>
    <t>orZeku osru</t>
  </si>
  <si>
    <t>fnukad</t>
  </si>
  <si>
    <t>osru J`[kayk</t>
  </si>
  <si>
    <t>ewy osru</t>
  </si>
  <si>
    <t>uks'kuy ifjykHk frfFk ,oa ns; ykHk</t>
  </si>
  <si>
    <t>xzsM is ysoy</t>
  </si>
  <si>
    <t>ykHk dk fooj.k</t>
  </si>
  <si>
    <t>osru J`[kayk ¼9300&amp;34800½</t>
  </si>
  <si>
    <t>9300&amp;34800</t>
  </si>
  <si>
    <t>Fix pay</t>
  </si>
  <si>
    <t>L-10</t>
  </si>
  <si>
    <t>dkYifud</t>
  </si>
  <si>
    <t>okLrfod</t>
  </si>
  <si>
    <t>&amp;</t>
  </si>
  <si>
    <r>
      <rPr>
        <sz val="12"/>
        <color theme="1"/>
        <rFont val="Calibri"/>
        <family val="2"/>
        <scheme val="minor"/>
      </rPr>
      <t>29-09-17</t>
    </r>
    <r>
      <rPr>
        <sz val="13"/>
        <color theme="1"/>
        <rFont val="Kruti Dev 010"/>
      </rPr>
      <t xml:space="preserve"> e/;kUg i'pkr</t>
    </r>
  </si>
  <si>
    <r>
      <rPr>
        <sz val="12"/>
        <color theme="1"/>
        <rFont val="Calibri"/>
        <family val="2"/>
        <scheme val="minor"/>
      </rPr>
      <t>29-09-19</t>
    </r>
    <r>
      <rPr>
        <sz val="13"/>
        <color theme="1"/>
        <rFont val="Kruti Dev 010"/>
      </rPr>
      <t xml:space="preserve"> e/;kUg i'pkr</t>
    </r>
  </si>
  <si>
    <t>uksV&amp;</t>
  </si>
  <si>
    <t>1- mDr dkfeZd dks okLrfod ifjykHk 30-09-2019 ls ns; gSaA      2- budh vkxkeh osru o`f) 01-07-2020 dks ns; gksxhA</t>
  </si>
  <si>
    <t>izfrfyfi %</t>
  </si>
  <si>
    <t>iz/kkuk/;kid jkmizkfo &amp;&amp;&amp;&amp;&amp;&amp;&amp;&amp; A</t>
  </si>
  <si>
    <t>midks"kkf/kdkjh ] midks"kkxkj &amp;&amp;&amp;&amp;&amp;&amp;A</t>
  </si>
  <si>
    <t>lEcfU/kr dkfeZd &amp;&amp;&amp;&amp;&amp;&amp;&amp;&amp;&amp;&amp;A</t>
  </si>
  <si>
    <t>ys[kk 'kk[kkA</t>
  </si>
  <si>
    <t>j{kd iaftdk A</t>
  </si>
  <si>
    <t>gLrk{kj vkgj.k forj.k vf/kdkjh</t>
  </si>
  <si>
    <t>GPF</t>
  </si>
  <si>
    <t>NPS</t>
  </si>
  <si>
    <t>Office Of  Government Senior Secondry School Inderwara , Pali</t>
  </si>
  <si>
    <t>Name of Employee :-</t>
  </si>
  <si>
    <t xml:space="preserve">POST:- </t>
  </si>
  <si>
    <t>Serial No.</t>
  </si>
  <si>
    <t>Month
&amp; 
Year</t>
  </si>
  <si>
    <t>Pay Due</t>
  </si>
  <si>
    <t>Pay Drawn</t>
  </si>
  <si>
    <t>Pay Difference</t>
  </si>
  <si>
    <t>Deducation</t>
  </si>
  <si>
    <t>Total 
of 
Dedu
ction 
Col.
15 to 17</t>
  </si>
  <si>
    <t>To be 
paid
deducting
Col. 14 
form 18</t>
  </si>
  <si>
    <r>
      <t>Treasury
Bill</t>
    </r>
    <r>
      <rPr>
        <sz val="12"/>
        <color theme="1"/>
        <rFont val="Kruti Dev 010"/>
      </rPr>
      <t xml:space="preserve">@
</t>
    </r>
    <r>
      <rPr>
        <sz val="12"/>
        <color theme="1"/>
        <rFont val="Times New Roman"/>
        <family val="1"/>
      </rPr>
      <t>Voucher 
No.&amp;
Date</t>
    </r>
  </si>
  <si>
    <t xml:space="preserve">Basic
</t>
  </si>
  <si>
    <t>Dearness
Allowance</t>
  </si>
  <si>
    <t>H.R.A.</t>
  </si>
  <si>
    <t>Total 
Col.
3 to 5</t>
  </si>
  <si>
    <t>Total 
Col.
7 to 9</t>
  </si>
  <si>
    <t>Basic
 Pay</t>
  </si>
  <si>
    <t>Total 
Col.
11 to 13</t>
  </si>
  <si>
    <t>Income Tax / TDS</t>
  </si>
  <si>
    <t/>
  </si>
  <si>
    <t>TOTAL</t>
  </si>
  <si>
    <t>Amount in Words :</t>
  </si>
  <si>
    <t>S.R.</t>
  </si>
  <si>
    <t>Date :</t>
  </si>
  <si>
    <t>For Copying And Necessary Action</t>
  </si>
  <si>
    <t>Treasury Officer / Deputy treasury  Officer</t>
  </si>
  <si>
    <t>Related Employee Sh./Smt./Mis.</t>
  </si>
  <si>
    <t>vkgj.k o forj.k vf/kdkjh</t>
  </si>
  <si>
    <t>File Register</t>
  </si>
  <si>
    <t xml:space="preserve">Arrear Different Sheet </t>
  </si>
  <si>
    <t>Sitaram Meena</t>
  </si>
  <si>
    <t>Teacher L-1</t>
  </si>
  <si>
    <t xml:space="preserve"> NPS Due</t>
  </si>
  <si>
    <t xml:space="preserve"> NPS Drawn</t>
  </si>
  <si>
    <t>Diff. NPS</t>
  </si>
  <si>
    <t>………………………………….. ONLY</t>
  </si>
  <si>
    <t xml:space="preserve"> Diff. Arrear Sheet 30-09-2019  to  29-02-2020</t>
  </si>
  <si>
    <t>jk--m-ek-fo- bUnjokM+k] ia-l-&amp; jkuh ¼ikyh½</t>
  </si>
  <si>
    <t xml:space="preserve">                          Jheku vfrfjDr eq[; dk;Zdkjh vf/kdkjh ,oa ftyk f'k{kk vf/kdkjh izk-f'k- ds i=kad ftf'kv@izkj@ikyh@laLFkk&amp;2@17@488 fnukad 25-09-17 ,oa ftyk LFkkiuk lfefr ftyk ifj"kn dh cSBd fnukad 22-09-17 ds }kjk v/;kid HkrhZ ijh{kk 2013 ds la'kksf/kr ifj.kke ls p;fur vH;kfFkZ;ksa dh fu;qfDr i'pkr iapk;r lfefr vkoaVu gksus ds QyLo:i vkns'k i=kad iljk@laLFkk@r`-Js-f'k-@lh/kh HkrhZ izFke Lrj fu;qfDr 2017@1308&amp;1318@fnukad 26-09-17 ds rgr Jh lhrkjke ehuk iq= Jh cksnwjke ehuk v/;kid ysoy&amp;1 dks jkmekfo lsiVkok esa inLFkkfir djus ij fnukad 29-09-17 dks e/;kUg i'pkr~ dk;Zxzg.k fd;k x;kA jktLFkku mPp U;k;ky; t;iqj esa nk;j ,lch flfoy fjV ;kfpdk la[;k 3247@2015 gseyrk Jhekyh cuke jkT; ljdkj o vU; o 58 vU; ;kfpdkvksa esa ikfjr fu.kZ; fnukad 01-04-2015 dh vuqikyuk esa Jheku funs'kd egksn; izkjfEHkd f'k{kk jktLFkku chdkusj ds i=kad f'kfojk@izk-@fof/k@,@1@t;iqj@6619@Mh@17@ fnukad 26-11-2018 ds }kjk vkSj ftk f'k{kk vf/kdkjh izk-f'k- ikyh }kjk ikfjr vkns'kkad ftf'kv@izkj@ikyh@laLFkk&amp;2@19@108 fnukad 15-03-2019 ds }kjk lhrkjke ehuk v/;kid ysoy&amp;1 dks lh/kh HkrhZ ijh{kk 2013 ds izFke ifj.kke ls p;fur ,oa fu;qDr f'k{kdksa dh vfUre dk;Zxzg.k frfFk 26-03-2015 ls uks'kuy ifjykHk ¼dkYifud½ o ofj"Brk dk ykHk vfUre ifj.kke dh ofj;rk Øe ls fn;k tkuk gSaA bUgsa okLrfod ifjykHk okLrfod dk;Zxzg.k frfFk ls ifjoh{kkdky lQyrkiwoZd iw.kZ djusa ds i'pkr ns; gSaA Jheku lhchbZvksa@jkuh @laLFkk@2019&amp;20@917 fnukad 07-01-2020 dh vuqikyuk esa dkfeZd Jh lhrkjke ehuk iq= Jh cksnwjke ehuk v/;kid ysoy&amp;1 dk ifjoh{kkdky lekIr gksus ij 26-03-2015 ls izFke fu;qfDr ekurs gq, budk osru fu;fefrdj.k dj osru fu/kkZj.k fuEu rkfydk vuqlkj fd;k tkrk gSaA</t>
  </si>
</sst>
</file>

<file path=xl/styles.xml><?xml version="1.0" encoding="utf-8"?>
<styleSheet xmlns="http://schemas.openxmlformats.org/spreadsheetml/2006/main">
  <numFmts count="1">
    <numFmt numFmtId="164" formatCode="[$-409]mmm/yy;@"/>
  </numFmts>
  <fonts count="26">
    <font>
      <sz val="11"/>
      <color theme="1"/>
      <name val="Calibri"/>
      <family val="2"/>
      <scheme val="minor"/>
    </font>
    <font>
      <sz val="12"/>
      <color theme="1"/>
      <name val="Kruti Dev 010"/>
    </font>
    <font>
      <sz val="14"/>
      <color theme="1"/>
      <name val="Kruti Dev 010"/>
    </font>
    <font>
      <b/>
      <i/>
      <u/>
      <sz val="14"/>
      <color theme="1"/>
      <name val="Kruti Dev 010"/>
    </font>
    <font>
      <sz val="13"/>
      <color theme="1"/>
      <name val="Kruti Dev 010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Kruti Dev 010"/>
    </font>
    <font>
      <u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rgb="FFFF0000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b/>
      <i/>
      <sz val="12"/>
      <name val="Times New Roman"/>
      <family val="1"/>
    </font>
    <font>
      <sz val="14"/>
      <color theme="1"/>
      <name val="DevLys 010"/>
    </font>
    <font>
      <sz val="12"/>
      <color theme="1"/>
      <name val="DevLys 010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Protection="1"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3" fillId="0" borderId="5" xfId="0" applyFont="1" applyBorder="1" applyAlignment="1" applyProtection="1">
      <alignment horizontal="center" vertical="center" textRotation="90"/>
      <protection hidden="1"/>
    </xf>
    <xf numFmtId="0" fontId="15" fillId="0" borderId="5" xfId="0" applyFont="1" applyBorder="1" applyAlignment="1" applyProtection="1">
      <alignment horizontal="center"/>
      <protection hidden="1"/>
    </xf>
    <xf numFmtId="0" fontId="16" fillId="0" borderId="5" xfId="0" applyFont="1" applyBorder="1" applyAlignment="1" applyProtection="1">
      <alignment horizontal="center" vertical="center"/>
      <protection hidden="1"/>
    </xf>
    <xf numFmtId="164" fontId="16" fillId="0" borderId="5" xfId="0" applyNumberFormat="1" applyFont="1" applyBorder="1" applyAlignment="1" applyProtection="1">
      <alignment horizontal="center" vertical="center"/>
      <protection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18" fillId="0" borderId="5" xfId="0" applyFont="1" applyBorder="1" applyProtection="1">
      <protection locked="0"/>
    </xf>
    <xf numFmtId="0" fontId="19" fillId="0" borderId="5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Protection="1"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16" fontId="21" fillId="0" borderId="0" xfId="0" applyNumberFormat="1" applyFont="1" applyBorder="1" applyProtection="1">
      <protection hidden="1"/>
    </xf>
    <xf numFmtId="0" fontId="20" fillId="0" borderId="0" xfId="0" applyFont="1" applyBorder="1" applyProtection="1">
      <protection hidden="1"/>
    </xf>
    <xf numFmtId="0" fontId="2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25" fillId="0" borderId="0" xfId="0" applyFont="1" applyProtection="1">
      <protection hidden="1"/>
    </xf>
    <xf numFmtId="0" fontId="24" fillId="0" borderId="0" xfId="0" applyFont="1" applyAlignment="1" applyProtection="1">
      <protection hidden="1"/>
    </xf>
    <xf numFmtId="0" fontId="12" fillId="0" borderId="0" xfId="0" applyFont="1" applyAlignment="1" applyProtection="1">
      <protection hidden="1"/>
    </xf>
    <xf numFmtId="0" fontId="13" fillId="0" borderId="9" xfId="0" applyFont="1" applyBorder="1" applyAlignment="1" applyProtection="1">
      <alignment horizontal="center" vertical="center" textRotation="90"/>
      <protection hidden="1"/>
    </xf>
    <xf numFmtId="0" fontId="22" fillId="0" borderId="4" xfId="0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3" fillId="0" borderId="5" xfId="0" applyFont="1" applyBorder="1" applyAlignment="1" applyProtection="1">
      <alignment horizontal="center" vertical="center" textRotation="90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 textRotation="90" wrapText="1"/>
      <protection hidden="1"/>
    </xf>
    <xf numFmtId="0" fontId="23" fillId="0" borderId="10" xfId="0" applyFont="1" applyBorder="1" applyAlignment="1" applyProtection="1">
      <alignment horizontal="left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0" borderId="7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3" fillId="0" borderId="8" xfId="0" applyFont="1" applyBorder="1" applyAlignment="1" applyProtection="1">
      <alignment horizontal="center" vertical="center" wrapText="1"/>
      <protection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view="pageBreakPreview" zoomScale="112" zoomScaleSheetLayoutView="112" workbookViewId="0">
      <selection activeCell="L11" sqref="L11"/>
    </sheetView>
  </sheetViews>
  <sheetFormatPr defaultRowHeight="18.75"/>
  <cols>
    <col min="1" max="1" width="5.7109375" style="1" customWidth="1"/>
    <col min="2" max="2" width="17" style="1" customWidth="1"/>
    <col min="3" max="3" width="10" style="1" customWidth="1"/>
    <col min="4" max="4" width="9.5703125" style="1" customWidth="1"/>
    <col min="5" max="5" width="9.7109375" style="1" customWidth="1"/>
    <col min="6" max="6" width="11" style="1" customWidth="1"/>
    <col min="7" max="7" width="10.28515625" style="1" customWidth="1"/>
    <col min="8" max="8" width="12.140625" style="1" customWidth="1"/>
    <col min="9" max="9" width="12.85546875" style="1" customWidth="1"/>
    <col min="10" max="16384" width="9.140625" style="1"/>
  </cols>
  <sheetData>
    <row r="1" spans="1:9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>
      <c r="A2" s="51" t="s">
        <v>1</v>
      </c>
      <c r="B2" s="51"/>
      <c r="C2" s="51"/>
      <c r="D2" s="51"/>
      <c r="E2" s="51"/>
      <c r="H2" s="18" t="s">
        <v>2</v>
      </c>
    </row>
    <row r="3" spans="1:9">
      <c r="A3" s="52" t="s">
        <v>3</v>
      </c>
      <c r="B3" s="52"/>
      <c r="C3" s="52"/>
      <c r="D3" s="52"/>
      <c r="E3" s="52"/>
      <c r="F3" s="52"/>
      <c r="G3" s="52"/>
      <c r="H3" s="52"/>
      <c r="I3" s="52"/>
    </row>
    <row r="4" spans="1:9" ht="6" customHeight="1"/>
    <row r="5" spans="1:9" ht="18.75" customHeight="1">
      <c r="A5" s="53" t="s">
        <v>82</v>
      </c>
      <c r="B5" s="53"/>
      <c r="C5" s="53"/>
      <c r="D5" s="53"/>
      <c r="E5" s="53"/>
      <c r="F5" s="53"/>
      <c r="G5" s="53"/>
      <c r="H5" s="53"/>
      <c r="I5" s="53"/>
    </row>
    <row r="6" spans="1:9">
      <c r="A6" s="53"/>
      <c r="B6" s="53"/>
      <c r="C6" s="53"/>
      <c r="D6" s="53"/>
      <c r="E6" s="53"/>
      <c r="F6" s="53"/>
      <c r="G6" s="53"/>
      <c r="H6" s="53"/>
      <c r="I6" s="53"/>
    </row>
    <row r="7" spans="1:9">
      <c r="A7" s="53"/>
      <c r="B7" s="53"/>
      <c r="C7" s="53"/>
      <c r="D7" s="53"/>
      <c r="E7" s="53"/>
      <c r="F7" s="53"/>
      <c r="G7" s="53"/>
      <c r="H7" s="53"/>
      <c r="I7" s="53"/>
    </row>
    <row r="8" spans="1:9">
      <c r="A8" s="53"/>
      <c r="B8" s="53"/>
      <c r="C8" s="53"/>
      <c r="D8" s="53"/>
      <c r="E8" s="53"/>
      <c r="F8" s="53"/>
      <c r="G8" s="53"/>
      <c r="H8" s="53"/>
      <c r="I8" s="53"/>
    </row>
    <row r="9" spans="1:9">
      <c r="A9" s="53"/>
      <c r="B9" s="53"/>
      <c r="C9" s="53"/>
      <c r="D9" s="53"/>
      <c r="E9" s="53"/>
      <c r="F9" s="53"/>
      <c r="G9" s="53"/>
      <c r="H9" s="53"/>
      <c r="I9" s="53"/>
    </row>
    <row r="10" spans="1:9">
      <c r="A10" s="53"/>
      <c r="B10" s="53"/>
      <c r="C10" s="53"/>
      <c r="D10" s="53"/>
      <c r="E10" s="53"/>
      <c r="F10" s="53"/>
      <c r="G10" s="53"/>
      <c r="H10" s="53"/>
      <c r="I10" s="53"/>
    </row>
    <row r="11" spans="1:9">
      <c r="A11" s="53"/>
      <c r="B11" s="53"/>
      <c r="C11" s="53"/>
      <c r="D11" s="53"/>
      <c r="E11" s="53"/>
      <c r="F11" s="53"/>
      <c r="G11" s="53"/>
      <c r="H11" s="53"/>
      <c r="I11" s="53"/>
    </row>
    <row r="12" spans="1:9">
      <c r="A12" s="53"/>
      <c r="B12" s="53"/>
      <c r="C12" s="53"/>
      <c r="D12" s="53"/>
      <c r="E12" s="53"/>
      <c r="F12" s="53"/>
      <c r="G12" s="53"/>
      <c r="H12" s="53"/>
      <c r="I12" s="53"/>
    </row>
    <row r="13" spans="1:9">
      <c r="A13" s="53"/>
      <c r="B13" s="53"/>
      <c r="C13" s="53"/>
      <c r="D13" s="53"/>
      <c r="E13" s="53"/>
      <c r="F13" s="53"/>
      <c r="G13" s="53"/>
      <c r="H13" s="53"/>
      <c r="I13" s="53"/>
    </row>
    <row r="14" spans="1:9">
      <c r="A14" s="53"/>
      <c r="B14" s="53"/>
      <c r="C14" s="53"/>
      <c r="D14" s="53"/>
      <c r="E14" s="53"/>
      <c r="F14" s="53"/>
      <c r="G14" s="53"/>
      <c r="H14" s="53"/>
      <c r="I14" s="53"/>
    </row>
    <row r="15" spans="1:9">
      <c r="A15" s="53"/>
      <c r="B15" s="53"/>
      <c r="C15" s="53"/>
      <c r="D15" s="53"/>
      <c r="E15" s="53"/>
      <c r="F15" s="53"/>
      <c r="G15" s="53"/>
      <c r="H15" s="53"/>
      <c r="I15" s="53"/>
    </row>
    <row r="16" spans="1:9">
      <c r="A16" s="53"/>
      <c r="B16" s="53"/>
      <c r="C16" s="53"/>
      <c r="D16" s="53"/>
      <c r="E16" s="53"/>
      <c r="F16" s="53"/>
      <c r="G16" s="53"/>
      <c r="H16" s="53"/>
      <c r="I16" s="53"/>
    </row>
    <row r="17" spans="1:9">
      <c r="A17" s="53"/>
      <c r="B17" s="53"/>
      <c r="C17" s="53"/>
      <c r="D17" s="53"/>
      <c r="E17" s="53"/>
      <c r="F17" s="53"/>
      <c r="G17" s="53"/>
      <c r="H17" s="53"/>
      <c r="I17" s="53"/>
    </row>
    <row r="18" spans="1:9">
      <c r="A18" s="53"/>
      <c r="B18" s="53"/>
      <c r="C18" s="53"/>
      <c r="D18" s="53"/>
      <c r="E18" s="53"/>
      <c r="F18" s="53"/>
      <c r="G18" s="53"/>
      <c r="H18" s="53"/>
      <c r="I18" s="53"/>
    </row>
    <row r="19" spans="1:9">
      <c r="A19" s="53"/>
      <c r="B19" s="53"/>
      <c r="C19" s="53"/>
      <c r="D19" s="53"/>
      <c r="E19" s="53"/>
      <c r="F19" s="53"/>
      <c r="G19" s="53"/>
      <c r="H19" s="53"/>
      <c r="I19" s="53"/>
    </row>
    <row r="20" spans="1:9" ht="51.75" customHeight="1">
      <c r="A20" s="3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6" t="s">
        <v>10</v>
      </c>
      <c r="H20" s="6" t="s">
        <v>11</v>
      </c>
      <c r="I20" s="3" t="s">
        <v>12</v>
      </c>
    </row>
    <row r="21" spans="1:9" ht="49.5">
      <c r="A21" s="4">
        <v>1</v>
      </c>
      <c r="B21" s="4" t="s">
        <v>13</v>
      </c>
      <c r="C21" s="4" t="s">
        <v>14</v>
      </c>
      <c r="D21" s="7">
        <v>2013</v>
      </c>
      <c r="E21" s="3" t="s">
        <v>15</v>
      </c>
      <c r="F21" s="3" t="s">
        <v>30</v>
      </c>
      <c r="G21" s="3" t="s">
        <v>31</v>
      </c>
      <c r="H21" s="17">
        <v>42820</v>
      </c>
      <c r="I21" s="17">
        <v>43738</v>
      </c>
    </row>
    <row r="22" spans="1:9" ht="7.5" customHeight="1"/>
    <row r="23" spans="1:9">
      <c r="A23" s="46" t="s">
        <v>4</v>
      </c>
      <c r="B23" s="48" t="s">
        <v>16</v>
      </c>
      <c r="C23" s="48"/>
      <c r="D23" s="48"/>
      <c r="E23" s="49" t="s">
        <v>20</v>
      </c>
      <c r="F23" s="49"/>
      <c r="G23" s="49"/>
      <c r="H23" s="49"/>
      <c r="I23" s="49"/>
    </row>
    <row r="24" spans="1:9" ht="47.25">
      <c r="A24" s="47"/>
      <c r="B24" s="5" t="s">
        <v>17</v>
      </c>
      <c r="C24" s="5" t="s">
        <v>18</v>
      </c>
      <c r="D24" s="5" t="s">
        <v>19</v>
      </c>
      <c r="E24" s="3" t="s">
        <v>17</v>
      </c>
      <c r="F24" s="6" t="s">
        <v>23</v>
      </c>
      <c r="G24" s="3" t="s">
        <v>21</v>
      </c>
      <c r="H24" s="3" t="s">
        <v>19</v>
      </c>
      <c r="I24" s="3" t="s">
        <v>22</v>
      </c>
    </row>
    <row r="25" spans="1:9" s="2" customFormat="1" ht="17.25">
      <c r="A25" s="4">
        <v>1</v>
      </c>
      <c r="B25" s="4" t="s">
        <v>29</v>
      </c>
      <c r="C25" s="4" t="s">
        <v>29</v>
      </c>
      <c r="D25" s="4" t="s">
        <v>29</v>
      </c>
      <c r="E25" s="14">
        <v>42089</v>
      </c>
      <c r="F25" s="9" t="s">
        <v>24</v>
      </c>
      <c r="G25" s="7">
        <v>3600</v>
      </c>
      <c r="H25" s="7">
        <v>12900</v>
      </c>
      <c r="I25" s="10" t="s">
        <v>27</v>
      </c>
    </row>
    <row r="26" spans="1:9" s="2" customFormat="1" ht="17.25">
      <c r="A26" s="4">
        <v>2</v>
      </c>
      <c r="B26" s="4" t="s">
        <v>29</v>
      </c>
      <c r="C26" s="4" t="s">
        <v>29</v>
      </c>
      <c r="D26" s="4" t="s">
        <v>29</v>
      </c>
      <c r="E26" s="14">
        <v>42370</v>
      </c>
      <c r="F26" s="11">
        <v>23700</v>
      </c>
      <c r="G26" s="12" t="s">
        <v>25</v>
      </c>
      <c r="H26" s="7">
        <v>23700</v>
      </c>
      <c r="I26" s="10" t="s">
        <v>27</v>
      </c>
    </row>
    <row r="27" spans="1:9" s="2" customFormat="1" ht="17.25">
      <c r="A27" s="4">
        <v>3</v>
      </c>
      <c r="B27" s="4" t="s">
        <v>29</v>
      </c>
      <c r="C27" s="4" t="s">
        <v>29</v>
      </c>
      <c r="D27" s="4" t="s">
        <v>29</v>
      </c>
      <c r="E27" s="14">
        <v>42552</v>
      </c>
      <c r="F27" s="11">
        <v>23700</v>
      </c>
      <c r="G27" s="12" t="s">
        <v>25</v>
      </c>
      <c r="H27" s="7">
        <v>23700</v>
      </c>
      <c r="I27" s="10" t="s">
        <v>27</v>
      </c>
    </row>
    <row r="28" spans="1:9" s="2" customFormat="1" ht="17.25">
      <c r="A28" s="4">
        <v>4</v>
      </c>
      <c r="B28" s="4" t="s">
        <v>29</v>
      </c>
      <c r="C28" s="4" t="s">
        <v>29</v>
      </c>
      <c r="D28" s="4" t="s">
        <v>29</v>
      </c>
      <c r="E28" s="14">
        <v>42820</v>
      </c>
      <c r="F28" s="11">
        <v>33800</v>
      </c>
      <c r="G28" s="12" t="s">
        <v>26</v>
      </c>
      <c r="H28" s="7">
        <v>33800</v>
      </c>
      <c r="I28" s="10" t="s">
        <v>27</v>
      </c>
    </row>
    <row r="29" spans="1:9" s="2" customFormat="1" ht="17.25">
      <c r="A29" s="4">
        <v>5</v>
      </c>
      <c r="B29" s="15">
        <v>42917</v>
      </c>
      <c r="C29" s="12" t="s">
        <v>25</v>
      </c>
      <c r="D29" s="8">
        <v>23700</v>
      </c>
      <c r="E29" s="14">
        <v>42917</v>
      </c>
      <c r="F29" s="11">
        <v>34800</v>
      </c>
      <c r="G29" s="12" t="s">
        <v>26</v>
      </c>
      <c r="H29" s="7">
        <v>34800</v>
      </c>
      <c r="I29" s="10" t="s">
        <v>27</v>
      </c>
    </row>
    <row r="30" spans="1:9" s="2" customFormat="1" ht="17.25">
      <c r="A30" s="4">
        <v>6</v>
      </c>
      <c r="B30" s="15">
        <v>43008</v>
      </c>
      <c r="C30" s="12" t="s">
        <v>25</v>
      </c>
      <c r="D30" s="8">
        <v>23700</v>
      </c>
      <c r="E30" s="14">
        <v>43008</v>
      </c>
      <c r="F30" s="11">
        <v>34800</v>
      </c>
      <c r="G30" s="12" t="s">
        <v>26</v>
      </c>
      <c r="H30" s="7">
        <v>34800</v>
      </c>
      <c r="I30" s="10" t="s">
        <v>27</v>
      </c>
    </row>
    <row r="31" spans="1:9" s="2" customFormat="1" ht="17.25">
      <c r="A31" s="4">
        <v>7</v>
      </c>
      <c r="B31" s="15">
        <v>43282</v>
      </c>
      <c r="C31" s="12" t="s">
        <v>25</v>
      </c>
      <c r="D31" s="8">
        <v>23700</v>
      </c>
      <c r="E31" s="14">
        <v>43282</v>
      </c>
      <c r="F31" s="11">
        <v>35800</v>
      </c>
      <c r="G31" s="12" t="s">
        <v>26</v>
      </c>
      <c r="H31" s="7">
        <v>35800</v>
      </c>
      <c r="I31" s="10" t="s">
        <v>27</v>
      </c>
    </row>
    <row r="32" spans="1:9" s="2" customFormat="1" ht="17.25">
      <c r="A32" s="4">
        <v>8</v>
      </c>
      <c r="B32" s="15">
        <v>43647</v>
      </c>
      <c r="C32" s="12" t="s">
        <v>25</v>
      </c>
      <c r="D32" s="8">
        <v>23700</v>
      </c>
      <c r="E32" s="14">
        <v>43647</v>
      </c>
      <c r="F32" s="11">
        <v>36900</v>
      </c>
      <c r="G32" s="12" t="s">
        <v>26</v>
      </c>
      <c r="H32" s="7">
        <v>36900</v>
      </c>
      <c r="I32" s="10" t="s">
        <v>27</v>
      </c>
    </row>
    <row r="33" spans="1:9">
      <c r="A33" s="4">
        <v>9</v>
      </c>
      <c r="B33" s="16">
        <v>43738</v>
      </c>
      <c r="C33" s="11" t="s">
        <v>26</v>
      </c>
      <c r="D33" s="8">
        <v>23700</v>
      </c>
      <c r="E33" s="14">
        <v>43738</v>
      </c>
      <c r="F33" s="11">
        <v>36900</v>
      </c>
      <c r="G33" s="12" t="s">
        <v>26</v>
      </c>
      <c r="H33" s="7">
        <v>36900</v>
      </c>
      <c r="I33" s="13" t="s">
        <v>28</v>
      </c>
    </row>
    <row r="34" spans="1:9" ht="6.75" customHeight="1"/>
    <row r="35" spans="1:9">
      <c r="A35" s="19" t="s">
        <v>32</v>
      </c>
      <c r="B35" s="50" t="s">
        <v>33</v>
      </c>
      <c r="C35" s="50"/>
      <c r="D35" s="50"/>
      <c r="E35" s="50"/>
      <c r="F35" s="50"/>
      <c r="G35" s="50"/>
      <c r="H35" s="50"/>
      <c r="I35" s="50"/>
    </row>
    <row r="36" spans="1:9">
      <c r="A36" s="51" t="s">
        <v>34</v>
      </c>
      <c r="B36" s="51"/>
    </row>
    <row r="37" spans="1:9">
      <c r="A37" s="1">
        <v>1</v>
      </c>
      <c r="B37" s="51" t="s">
        <v>36</v>
      </c>
      <c r="C37" s="51"/>
      <c r="D37" s="51"/>
      <c r="F37" s="45" t="s">
        <v>40</v>
      </c>
      <c r="G37" s="45"/>
      <c r="H37" s="45"/>
      <c r="I37" s="45"/>
    </row>
    <row r="38" spans="1:9">
      <c r="A38" s="1">
        <v>2</v>
      </c>
      <c r="B38" s="51" t="s">
        <v>35</v>
      </c>
      <c r="C38" s="51"/>
      <c r="D38" s="51"/>
    </row>
    <row r="39" spans="1:9">
      <c r="A39" s="1">
        <v>3</v>
      </c>
      <c r="B39" s="1" t="s">
        <v>37</v>
      </c>
    </row>
    <row r="40" spans="1:9">
      <c r="A40" s="1">
        <v>4</v>
      </c>
      <c r="B40" s="1" t="s">
        <v>38</v>
      </c>
    </row>
    <row r="41" spans="1:9">
      <c r="A41" s="1">
        <v>5</v>
      </c>
      <c r="B41" s="1" t="s">
        <v>39</v>
      </c>
      <c r="F41" s="45" t="s">
        <v>40</v>
      </c>
      <c r="G41" s="45"/>
      <c r="H41" s="45"/>
      <c r="I41" s="45"/>
    </row>
  </sheetData>
  <mergeCells count="13">
    <mergeCell ref="A2:E2"/>
    <mergeCell ref="A3:I3"/>
    <mergeCell ref="A1:I1"/>
    <mergeCell ref="A5:I19"/>
    <mergeCell ref="B38:D38"/>
    <mergeCell ref="F37:I37"/>
    <mergeCell ref="F41:I41"/>
    <mergeCell ref="A23:A24"/>
    <mergeCell ref="B23:D23"/>
    <mergeCell ref="E23:I23"/>
    <mergeCell ref="B35:I35"/>
    <mergeCell ref="A36:B36"/>
    <mergeCell ref="B37:D37"/>
  </mergeCells>
  <pageMargins left="0.45" right="0.2" top="0.5" bottom="0.5" header="0.3" footer="0.3"/>
  <pageSetup paperSize="9" scale="9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27"/>
  <sheetViews>
    <sheetView tabSelected="1" view="pageBreakPreview" zoomScale="112" zoomScaleSheetLayoutView="112" workbookViewId="0">
      <selection activeCell="X15" sqref="X15"/>
    </sheetView>
  </sheetViews>
  <sheetFormatPr defaultRowHeight="15"/>
  <cols>
    <col min="1" max="1" width="4.85546875" style="20" customWidth="1"/>
    <col min="2" max="2" width="8.28515625" style="20" customWidth="1"/>
    <col min="3" max="6" width="6.7109375" style="20" customWidth="1"/>
    <col min="7" max="7" width="7.140625" style="20" customWidth="1"/>
    <col min="8" max="8" width="6.85546875" style="20" customWidth="1"/>
    <col min="9" max="9" width="6.42578125" style="20" customWidth="1"/>
    <col min="10" max="12" width="6.7109375" style="20" customWidth="1"/>
    <col min="13" max="13" width="6.28515625" style="20" customWidth="1"/>
    <col min="14" max="14" width="6.7109375" style="20" customWidth="1"/>
    <col min="15" max="15" width="7.140625" style="20" customWidth="1"/>
    <col min="16" max="17" width="6.7109375" style="20" customWidth="1"/>
    <col min="18" max="18" width="7.140625" style="20" customWidth="1"/>
    <col min="19" max="19" width="9.5703125" style="20" customWidth="1"/>
    <col min="20" max="20" width="10" style="20" customWidth="1"/>
    <col min="21" max="21" width="9.42578125" style="20" customWidth="1"/>
    <col min="22" max="24" width="9.140625" style="20"/>
    <col min="25" max="26" width="9.140625" style="20" hidden="1" customWidth="1"/>
    <col min="27" max="30" width="0" style="20" hidden="1" customWidth="1"/>
    <col min="31" max="16384" width="9.140625" style="20"/>
  </cols>
  <sheetData>
    <row r="1" spans="1:29" ht="18.75">
      <c r="A1" s="54" t="s">
        <v>73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Y1" s="20">
        <v>2</v>
      </c>
      <c r="Z1" s="20" t="s">
        <v>41</v>
      </c>
      <c r="AA1" s="20" t="s">
        <v>42</v>
      </c>
      <c r="AB1" s="20" t="s">
        <v>41</v>
      </c>
      <c r="AC1" s="20">
        <v>0</v>
      </c>
    </row>
    <row r="2" spans="1:29" ht="18.75">
      <c r="A2" s="55" t="s">
        <v>43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9" ht="18.75">
      <c r="E3" s="56" t="s">
        <v>44</v>
      </c>
      <c r="F3" s="56"/>
      <c r="G3" s="56"/>
      <c r="H3" s="56"/>
      <c r="I3" s="56"/>
      <c r="J3" s="57" t="s">
        <v>74</v>
      </c>
      <c r="K3" s="57"/>
      <c r="L3" s="57"/>
      <c r="M3" s="57"/>
      <c r="N3" s="57"/>
      <c r="O3" s="73" t="s">
        <v>45</v>
      </c>
      <c r="P3" s="73"/>
      <c r="Q3" s="73"/>
      <c r="R3" s="58" t="s">
        <v>75</v>
      </c>
      <c r="S3" s="58"/>
      <c r="T3" s="58"/>
      <c r="U3" s="58"/>
    </row>
    <row r="4" spans="1:29" ht="15" customHeight="1">
      <c r="D4" s="74" t="s">
        <v>80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</row>
    <row r="5" spans="1:29" ht="8.25" customHeight="1"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29" ht="15.75">
      <c r="A6" s="59" t="s">
        <v>46</v>
      </c>
      <c r="B6" s="60" t="s">
        <v>47</v>
      </c>
      <c r="C6" s="61" t="s">
        <v>48</v>
      </c>
      <c r="D6" s="61"/>
      <c r="E6" s="61"/>
      <c r="F6" s="61"/>
      <c r="G6" s="61" t="s">
        <v>49</v>
      </c>
      <c r="H6" s="61"/>
      <c r="I6" s="61"/>
      <c r="J6" s="61"/>
      <c r="K6" s="61" t="s">
        <v>50</v>
      </c>
      <c r="L6" s="61"/>
      <c r="M6" s="61"/>
      <c r="N6" s="61"/>
      <c r="O6" s="65" t="s">
        <v>51</v>
      </c>
      <c r="P6" s="65"/>
      <c r="Q6" s="65"/>
      <c r="R6" s="66"/>
      <c r="S6" s="60" t="s">
        <v>52</v>
      </c>
      <c r="T6" s="60" t="s">
        <v>53</v>
      </c>
      <c r="U6" s="60" t="s">
        <v>54</v>
      </c>
    </row>
    <row r="7" spans="1:29" ht="15" customHeight="1">
      <c r="A7" s="59"/>
      <c r="B7" s="60"/>
      <c r="C7" s="60" t="s">
        <v>55</v>
      </c>
      <c r="D7" s="62" t="s">
        <v>56</v>
      </c>
      <c r="E7" s="59" t="s">
        <v>57</v>
      </c>
      <c r="F7" s="60" t="s">
        <v>58</v>
      </c>
      <c r="G7" s="60" t="s">
        <v>55</v>
      </c>
      <c r="H7" s="62" t="s">
        <v>56</v>
      </c>
      <c r="I7" s="59" t="s">
        <v>57</v>
      </c>
      <c r="J7" s="60" t="s">
        <v>59</v>
      </c>
      <c r="K7" s="60" t="s">
        <v>60</v>
      </c>
      <c r="L7" s="62" t="s">
        <v>56</v>
      </c>
      <c r="M7" s="59" t="s">
        <v>57</v>
      </c>
      <c r="N7" s="60" t="s">
        <v>61</v>
      </c>
      <c r="O7" s="70" t="s">
        <v>42</v>
      </c>
      <c r="P7" s="71"/>
      <c r="Q7" s="72"/>
      <c r="R7" s="78" t="s">
        <v>62</v>
      </c>
      <c r="S7" s="60"/>
      <c r="T7" s="60"/>
      <c r="U7" s="60"/>
    </row>
    <row r="8" spans="1:29" ht="86.25" customHeight="1">
      <c r="A8" s="59"/>
      <c r="B8" s="60"/>
      <c r="C8" s="60"/>
      <c r="D8" s="62"/>
      <c r="E8" s="59"/>
      <c r="F8" s="60"/>
      <c r="G8" s="60"/>
      <c r="H8" s="62"/>
      <c r="I8" s="59"/>
      <c r="J8" s="60"/>
      <c r="K8" s="60"/>
      <c r="L8" s="62"/>
      <c r="M8" s="59"/>
      <c r="N8" s="60"/>
      <c r="O8" s="22" t="s">
        <v>76</v>
      </c>
      <c r="P8" s="22" t="s">
        <v>77</v>
      </c>
      <c r="Q8" s="43" t="s">
        <v>78</v>
      </c>
      <c r="R8" s="79"/>
      <c r="S8" s="64"/>
      <c r="T8" s="64"/>
      <c r="U8" s="60"/>
    </row>
    <row r="9" spans="1:29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23">
        <v>10</v>
      </c>
      <c r="K9" s="23">
        <v>11</v>
      </c>
      <c r="L9" s="23">
        <v>12</v>
      </c>
      <c r="M9" s="23">
        <v>13</v>
      </c>
      <c r="N9" s="23">
        <v>14</v>
      </c>
      <c r="O9" s="23">
        <v>15</v>
      </c>
      <c r="P9" s="23">
        <v>16</v>
      </c>
      <c r="Q9" s="23"/>
      <c r="R9" s="23">
        <v>17</v>
      </c>
      <c r="S9" s="23">
        <v>18</v>
      </c>
      <c r="T9" s="23">
        <v>19</v>
      </c>
      <c r="U9" s="23">
        <v>20</v>
      </c>
    </row>
    <row r="10" spans="1:29" ht="21" customHeight="1">
      <c r="A10" s="24">
        <v>1</v>
      </c>
      <c r="B10" s="25">
        <v>43709</v>
      </c>
      <c r="C10" s="26">
        <v>24140</v>
      </c>
      <c r="D10" s="26">
        <f>IF(AND(C10=""),"",ROUND(1230*17%,0))</f>
        <v>209</v>
      </c>
      <c r="E10" s="26">
        <f>IF(AND(C10=""),"",ROUND(1230*8%,0))</f>
        <v>98</v>
      </c>
      <c r="F10" s="26">
        <f>IF(AND(C10=""),"",SUM(C10:E10))</f>
        <v>24447</v>
      </c>
      <c r="G10" s="26">
        <v>23700</v>
      </c>
      <c r="H10" s="26"/>
      <c r="I10" s="26"/>
      <c r="J10" s="26">
        <f>IF(AND(G10=""),"",SUM(G10:I10))</f>
        <v>23700</v>
      </c>
      <c r="K10" s="26">
        <f>IF(AND(C10=""),"",IF(AND(G10=""),"",C10-G10))</f>
        <v>440</v>
      </c>
      <c r="L10" s="26">
        <f>IF(AND(C10=""),"",IF(AND(D10=""),"",D10-H10))</f>
        <v>209</v>
      </c>
      <c r="M10" s="26">
        <f>IF(AND(C10=""),"",IF(AND(E10=""),"",E10-I10))</f>
        <v>98</v>
      </c>
      <c r="N10" s="26">
        <f>IF(AND(C10=""),"",SUM(K10:M10))</f>
        <v>747</v>
      </c>
      <c r="O10" s="26">
        <f>IF(AND(C10=""),"",ROUND((C10+D10)*10%,0))</f>
        <v>2435</v>
      </c>
      <c r="P10" s="26">
        <f>IF(AND(G10=""),"",ROUND((G10+H10)*10%,0))</f>
        <v>2370</v>
      </c>
      <c r="Q10" s="26">
        <f>IF(AND(C10=""),"",SUM(O10-P10))</f>
        <v>65</v>
      </c>
      <c r="R10" s="26">
        <v>0</v>
      </c>
      <c r="S10" s="26">
        <f>IF(AND(C10=""),"",SUM(Q10+R10))</f>
        <v>65</v>
      </c>
      <c r="T10" s="26">
        <f>IF(AND(C10=""),"",SUM(N10-S10))</f>
        <v>682</v>
      </c>
      <c r="U10" s="27"/>
    </row>
    <row r="11" spans="1:29" ht="21" customHeight="1">
      <c r="A11" s="24">
        <v>2</v>
      </c>
      <c r="B11" s="25">
        <v>43739</v>
      </c>
      <c r="C11" s="26">
        <f>Order!H33</f>
        <v>36900</v>
      </c>
      <c r="D11" s="26">
        <f>IF(AND(C11=""),"",ROUND(C11*17%,0))</f>
        <v>6273</v>
      </c>
      <c r="E11" s="26">
        <f>IF(AND(C11=""),"",ROUND(C11*8%,0))</f>
        <v>2952</v>
      </c>
      <c r="F11" s="26">
        <f>IF(AND(C11=""),"",SUM(C11:E11))</f>
        <v>46125</v>
      </c>
      <c r="G11" s="26">
        <v>23700</v>
      </c>
      <c r="H11" s="26"/>
      <c r="I11" s="26"/>
      <c r="J11" s="26">
        <f t="shared" ref="J11:J12" si="0">IF(AND(G11=""),"",SUM(G11:I11))</f>
        <v>23700</v>
      </c>
      <c r="K11" s="26">
        <f t="shared" ref="K11:K15" si="1">IF(AND(C11=""),"",IF(AND(G11=""),"",C11-G11))</f>
        <v>13200</v>
      </c>
      <c r="L11" s="26">
        <f t="shared" ref="L11:L15" si="2">IF(AND(C11=""),"",IF(AND(D11=""),"",D11-H11))</f>
        <v>6273</v>
      </c>
      <c r="M11" s="26">
        <f t="shared" ref="M11:M15" si="3">IF(AND(C11=""),"",IF(AND(E11=""),"",E11-I11))</f>
        <v>2952</v>
      </c>
      <c r="N11" s="26">
        <f t="shared" ref="N11:N15" si="4">IF(AND(C11=""),"",SUM(K11:M11))</f>
        <v>22425</v>
      </c>
      <c r="O11" s="26">
        <f t="shared" ref="O11:O15" si="5">IF(AND(C11=""),"",ROUND((C11+D11)*10%,0))</f>
        <v>4317</v>
      </c>
      <c r="P11" s="26">
        <f t="shared" ref="P11:P15" si="6">IF(AND(G11=""),"",ROUND((G11+H11)*10%,0))</f>
        <v>2370</v>
      </c>
      <c r="Q11" s="26">
        <f t="shared" ref="Q11:Q15" si="7">IF(AND(C11=""),"",SUM(O11-P11))</f>
        <v>1947</v>
      </c>
      <c r="R11" s="26">
        <v>0</v>
      </c>
      <c r="S11" s="26">
        <f t="shared" ref="S11:S15" si="8">IF(AND(C11=""),"",SUM(Q11+R11))</f>
        <v>1947</v>
      </c>
      <c r="T11" s="26">
        <f t="shared" ref="T11:T15" si="9">IF(AND(C11=""),"",SUM(N11-S11))</f>
        <v>20478</v>
      </c>
      <c r="U11" s="27"/>
    </row>
    <row r="12" spans="1:29" ht="21" customHeight="1">
      <c r="A12" s="24">
        <v>3</v>
      </c>
      <c r="B12" s="25">
        <v>43770</v>
      </c>
      <c r="C12" s="26">
        <f>C11</f>
        <v>36900</v>
      </c>
      <c r="D12" s="26">
        <f t="shared" ref="D12:D14" si="10">IF(AND(C12=""),"",ROUND(C12*17%,0))</f>
        <v>6273</v>
      </c>
      <c r="E12" s="26">
        <f t="shared" ref="E12:E15" si="11">IF(AND(C12=""),"",ROUND(C12*8%,0))</f>
        <v>2952</v>
      </c>
      <c r="F12" s="26">
        <f t="shared" ref="F12:F15" si="12">IF(AND(C12=""),"",SUM(C12:E12))</f>
        <v>46125</v>
      </c>
      <c r="G12" s="26">
        <v>23700</v>
      </c>
      <c r="H12" s="26"/>
      <c r="I12" s="26"/>
      <c r="J12" s="26">
        <f t="shared" si="0"/>
        <v>23700</v>
      </c>
      <c r="K12" s="26">
        <f t="shared" si="1"/>
        <v>13200</v>
      </c>
      <c r="L12" s="26">
        <f t="shared" si="2"/>
        <v>6273</v>
      </c>
      <c r="M12" s="26">
        <f t="shared" si="3"/>
        <v>2952</v>
      </c>
      <c r="N12" s="26">
        <f t="shared" si="4"/>
        <v>22425</v>
      </c>
      <c r="O12" s="26">
        <f t="shared" si="5"/>
        <v>4317</v>
      </c>
      <c r="P12" s="26">
        <f t="shared" si="6"/>
        <v>2370</v>
      </c>
      <c r="Q12" s="26">
        <f t="shared" si="7"/>
        <v>1947</v>
      </c>
      <c r="R12" s="26">
        <v>0</v>
      </c>
      <c r="S12" s="26">
        <f t="shared" si="8"/>
        <v>1947</v>
      </c>
      <c r="T12" s="26">
        <f t="shared" si="9"/>
        <v>20478</v>
      </c>
      <c r="U12" s="27"/>
    </row>
    <row r="13" spans="1:29" ht="21" customHeight="1">
      <c r="A13" s="24">
        <v>4</v>
      </c>
      <c r="B13" s="25">
        <v>43800</v>
      </c>
      <c r="C13" s="26">
        <f t="shared" ref="C13:C15" si="13">C12</f>
        <v>36900</v>
      </c>
      <c r="D13" s="26">
        <f t="shared" si="10"/>
        <v>6273</v>
      </c>
      <c r="E13" s="26">
        <f t="shared" si="11"/>
        <v>2952</v>
      </c>
      <c r="F13" s="26">
        <f t="shared" si="12"/>
        <v>46125</v>
      </c>
      <c r="G13" s="26">
        <v>23700</v>
      </c>
      <c r="H13" s="26"/>
      <c r="I13" s="26"/>
      <c r="J13" s="26">
        <f t="shared" ref="J13:J14" si="14">IF(AND(G13=""),"",SUM(G13:I13))</f>
        <v>23700</v>
      </c>
      <c r="K13" s="26">
        <f t="shared" si="1"/>
        <v>13200</v>
      </c>
      <c r="L13" s="26">
        <f t="shared" si="2"/>
        <v>6273</v>
      </c>
      <c r="M13" s="26">
        <f t="shared" si="3"/>
        <v>2952</v>
      </c>
      <c r="N13" s="26">
        <f t="shared" si="4"/>
        <v>22425</v>
      </c>
      <c r="O13" s="26">
        <f t="shared" si="5"/>
        <v>4317</v>
      </c>
      <c r="P13" s="26">
        <f t="shared" si="6"/>
        <v>2370</v>
      </c>
      <c r="Q13" s="26">
        <f t="shared" si="7"/>
        <v>1947</v>
      </c>
      <c r="R13" s="26">
        <v>0</v>
      </c>
      <c r="S13" s="26">
        <f t="shared" si="8"/>
        <v>1947</v>
      </c>
      <c r="T13" s="26">
        <f t="shared" si="9"/>
        <v>20478</v>
      </c>
      <c r="U13" s="27"/>
    </row>
    <row r="14" spans="1:29" ht="21" customHeight="1">
      <c r="A14" s="24">
        <v>5</v>
      </c>
      <c r="B14" s="25">
        <v>43831</v>
      </c>
      <c r="C14" s="26">
        <f t="shared" si="13"/>
        <v>36900</v>
      </c>
      <c r="D14" s="26">
        <f t="shared" si="10"/>
        <v>6273</v>
      </c>
      <c r="E14" s="26">
        <f t="shared" si="11"/>
        <v>2952</v>
      </c>
      <c r="F14" s="26">
        <f t="shared" si="12"/>
        <v>46125</v>
      </c>
      <c r="G14" s="26">
        <v>23700</v>
      </c>
      <c r="H14" s="26"/>
      <c r="I14" s="26"/>
      <c r="J14" s="26">
        <f t="shared" si="14"/>
        <v>23700</v>
      </c>
      <c r="K14" s="26">
        <f t="shared" si="1"/>
        <v>13200</v>
      </c>
      <c r="L14" s="26">
        <f t="shared" si="2"/>
        <v>6273</v>
      </c>
      <c r="M14" s="26">
        <f t="shared" si="3"/>
        <v>2952</v>
      </c>
      <c r="N14" s="26">
        <f t="shared" si="4"/>
        <v>22425</v>
      </c>
      <c r="O14" s="26">
        <f t="shared" si="5"/>
        <v>4317</v>
      </c>
      <c r="P14" s="26">
        <f t="shared" si="6"/>
        <v>2370</v>
      </c>
      <c r="Q14" s="26">
        <f t="shared" si="7"/>
        <v>1947</v>
      </c>
      <c r="R14" s="26">
        <v>0</v>
      </c>
      <c r="S14" s="26">
        <f t="shared" si="8"/>
        <v>1947</v>
      </c>
      <c r="T14" s="26">
        <f t="shared" si="9"/>
        <v>20478</v>
      </c>
      <c r="U14" s="27"/>
    </row>
    <row r="15" spans="1:29" ht="21" customHeight="1">
      <c r="A15" s="24">
        <v>6</v>
      </c>
      <c r="B15" s="25">
        <v>43862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7"/>
    </row>
    <row r="16" spans="1:29" ht="21" hidden="1" customHeight="1">
      <c r="A16" s="24">
        <v>4</v>
      </c>
      <c r="B16" s="25">
        <v>43556</v>
      </c>
      <c r="C16" s="26" t="s">
        <v>63</v>
      </c>
      <c r="D16" s="26" t="s">
        <v>63</v>
      </c>
      <c r="E16" s="26" t="s">
        <v>63</v>
      </c>
      <c r="F16" s="26" t="s">
        <v>63</v>
      </c>
      <c r="G16" s="26" t="s">
        <v>63</v>
      </c>
      <c r="H16" s="26" t="s">
        <v>63</v>
      </c>
      <c r="I16" s="26" t="s">
        <v>63</v>
      </c>
      <c r="J16" s="26" t="s">
        <v>63</v>
      </c>
      <c r="K16" s="26" t="s">
        <v>63</v>
      </c>
      <c r="L16" s="26" t="s">
        <v>63</v>
      </c>
      <c r="M16" s="26" t="s">
        <v>63</v>
      </c>
      <c r="N16" s="26" t="s">
        <v>63</v>
      </c>
      <c r="O16" s="26" t="s">
        <v>63</v>
      </c>
      <c r="P16" s="26" t="s">
        <v>63</v>
      </c>
      <c r="Q16" s="26"/>
      <c r="R16" s="26" t="s">
        <v>63</v>
      </c>
      <c r="S16" s="26" t="s">
        <v>63</v>
      </c>
      <c r="T16" s="26" t="s">
        <v>63</v>
      </c>
      <c r="U16" s="27"/>
    </row>
    <row r="17" spans="1:21" ht="21" hidden="1" customHeight="1">
      <c r="A17" s="24">
        <v>5</v>
      </c>
      <c r="B17" s="25">
        <v>43586</v>
      </c>
      <c r="C17" s="26" t="s">
        <v>63</v>
      </c>
      <c r="D17" s="26" t="s">
        <v>63</v>
      </c>
      <c r="E17" s="26" t="s">
        <v>63</v>
      </c>
      <c r="F17" s="26" t="s">
        <v>63</v>
      </c>
      <c r="G17" s="26" t="s">
        <v>63</v>
      </c>
      <c r="H17" s="26" t="s">
        <v>63</v>
      </c>
      <c r="I17" s="26" t="s">
        <v>63</v>
      </c>
      <c r="J17" s="26" t="s">
        <v>63</v>
      </c>
      <c r="K17" s="26" t="s">
        <v>63</v>
      </c>
      <c r="L17" s="26" t="s">
        <v>63</v>
      </c>
      <c r="M17" s="26" t="s">
        <v>63</v>
      </c>
      <c r="N17" s="26" t="s">
        <v>63</v>
      </c>
      <c r="O17" s="26" t="s">
        <v>63</v>
      </c>
      <c r="P17" s="26" t="s">
        <v>63</v>
      </c>
      <c r="Q17" s="26"/>
      <c r="R17" s="26" t="s">
        <v>63</v>
      </c>
      <c r="S17" s="26" t="s">
        <v>63</v>
      </c>
      <c r="T17" s="26" t="s">
        <v>63</v>
      </c>
      <c r="U17" s="27"/>
    </row>
    <row r="18" spans="1:21" ht="21" hidden="1" customHeight="1">
      <c r="A18" s="24">
        <v>6</v>
      </c>
      <c r="B18" s="25">
        <v>43617</v>
      </c>
      <c r="C18" s="26" t="s">
        <v>63</v>
      </c>
      <c r="D18" s="26" t="s">
        <v>63</v>
      </c>
      <c r="E18" s="26" t="s">
        <v>63</v>
      </c>
      <c r="F18" s="26" t="s">
        <v>63</v>
      </c>
      <c r="G18" s="26" t="s">
        <v>63</v>
      </c>
      <c r="H18" s="26" t="s">
        <v>63</v>
      </c>
      <c r="I18" s="26" t="s">
        <v>63</v>
      </c>
      <c r="J18" s="26" t="s">
        <v>63</v>
      </c>
      <c r="K18" s="26" t="s">
        <v>63</v>
      </c>
      <c r="L18" s="26" t="s">
        <v>63</v>
      </c>
      <c r="M18" s="26" t="s">
        <v>63</v>
      </c>
      <c r="N18" s="26" t="s">
        <v>63</v>
      </c>
      <c r="O18" s="26" t="s">
        <v>63</v>
      </c>
      <c r="P18" s="26" t="s">
        <v>63</v>
      </c>
      <c r="Q18" s="26"/>
      <c r="R18" s="26" t="s">
        <v>63</v>
      </c>
      <c r="S18" s="26" t="s">
        <v>63</v>
      </c>
      <c r="T18" s="26" t="s">
        <v>63</v>
      </c>
      <c r="U18" s="27"/>
    </row>
    <row r="19" spans="1:21" ht="21" customHeight="1">
      <c r="A19" s="64" t="s">
        <v>64</v>
      </c>
      <c r="B19" s="64"/>
      <c r="C19" s="26">
        <f>SUM(C10:C15)</f>
        <v>171740</v>
      </c>
      <c r="D19" s="26">
        <f t="shared" ref="D19:T19" si="15">SUM(D10:D15)</f>
        <v>25301</v>
      </c>
      <c r="E19" s="26">
        <f t="shared" si="15"/>
        <v>11906</v>
      </c>
      <c r="F19" s="26">
        <f t="shared" si="15"/>
        <v>208947</v>
      </c>
      <c r="G19" s="26">
        <f t="shared" si="15"/>
        <v>118500</v>
      </c>
      <c r="H19" s="26">
        <f t="shared" si="15"/>
        <v>0</v>
      </c>
      <c r="I19" s="26">
        <f t="shared" si="15"/>
        <v>0</v>
      </c>
      <c r="J19" s="26">
        <f t="shared" si="15"/>
        <v>118500</v>
      </c>
      <c r="K19" s="26">
        <f t="shared" si="15"/>
        <v>53240</v>
      </c>
      <c r="L19" s="26">
        <f t="shared" si="15"/>
        <v>25301</v>
      </c>
      <c r="M19" s="26">
        <f t="shared" si="15"/>
        <v>11906</v>
      </c>
      <c r="N19" s="26">
        <f t="shared" si="15"/>
        <v>90447</v>
      </c>
      <c r="O19" s="26">
        <f t="shared" si="15"/>
        <v>19703</v>
      </c>
      <c r="P19" s="26">
        <f t="shared" si="15"/>
        <v>11850</v>
      </c>
      <c r="Q19" s="26">
        <f t="shared" si="15"/>
        <v>7853</v>
      </c>
      <c r="R19" s="26">
        <f t="shared" si="15"/>
        <v>0</v>
      </c>
      <c r="S19" s="26">
        <f t="shared" si="15"/>
        <v>7853</v>
      </c>
      <c r="T19" s="28">
        <f t="shared" si="15"/>
        <v>82594</v>
      </c>
      <c r="U19" s="29"/>
    </row>
    <row r="20" spans="1:21" ht="18.75">
      <c r="A20" s="30"/>
      <c r="B20" s="31"/>
      <c r="C20" s="32"/>
      <c r="D20" s="32"/>
      <c r="E20" s="32"/>
      <c r="F20" s="32"/>
      <c r="G20" s="80" t="s">
        <v>65</v>
      </c>
      <c r="H20" s="80"/>
      <c r="I20" s="80"/>
      <c r="J20" s="63" t="s">
        <v>79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</row>
    <row r="21" spans="1:21" ht="18.75">
      <c r="A21" s="30"/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18.75">
      <c r="A22" s="33"/>
      <c r="B22" s="34" t="s">
        <v>66</v>
      </c>
      <c r="C22" s="75"/>
      <c r="D22" s="75"/>
      <c r="E22" s="75"/>
      <c r="F22" s="75"/>
      <c r="G22" s="75"/>
      <c r="H22" s="35"/>
      <c r="I22" s="36" t="s">
        <v>67</v>
      </c>
    </row>
    <row r="23" spans="1:21" ht="18.75">
      <c r="A23" s="33"/>
      <c r="B23" s="76" t="s">
        <v>68</v>
      </c>
      <c r="C23" s="76"/>
      <c r="D23" s="76"/>
      <c r="E23" s="76"/>
      <c r="F23" s="76"/>
      <c r="G23" s="76"/>
      <c r="H23" s="76"/>
      <c r="I23" s="37"/>
    </row>
    <row r="24" spans="1:21" ht="18.75">
      <c r="A24" s="21">
        <v>1</v>
      </c>
      <c r="B24" s="77" t="s">
        <v>69</v>
      </c>
      <c r="C24" s="77"/>
      <c r="D24" s="77"/>
      <c r="E24" s="77"/>
      <c r="F24" s="77"/>
      <c r="G24" s="35"/>
      <c r="H24" s="35"/>
      <c r="I24" s="33"/>
    </row>
    <row r="25" spans="1:21" ht="18.75">
      <c r="A25" s="38">
        <v>2</v>
      </c>
      <c r="B25" s="67" t="s">
        <v>70</v>
      </c>
      <c r="C25" s="67"/>
      <c r="D25" s="67"/>
      <c r="E25" s="67"/>
      <c r="F25" s="67"/>
      <c r="G25" s="58" t="str">
        <f>CONCATENATE(J3,",","  ",R3)</f>
        <v>Sitaram Meena,  Teacher L-1</v>
      </c>
      <c r="H25" s="58"/>
      <c r="I25" s="58"/>
      <c r="J25" s="58"/>
      <c r="K25" s="58"/>
      <c r="M25" s="68" t="s">
        <v>71</v>
      </c>
      <c r="N25" s="68"/>
      <c r="O25" s="68"/>
      <c r="P25" s="68"/>
      <c r="Q25" s="68"/>
      <c r="R25" s="68"/>
      <c r="S25" s="68"/>
      <c r="T25" s="68"/>
    </row>
    <row r="26" spans="1:21" ht="18.75">
      <c r="A26" s="39">
        <v>3</v>
      </c>
      <c r="B26" s="67" t="s">
        <v>72</v>
      </c>
      <c r="C26" s="67"/>
      <c r="D26" s="40"/>
      <c r="E26" s="40"/>
      <c r="F26" s="33"/>
      <c r="G26" s="33"/>
      <c r="H26" s="41"/>
      <c r="I26" s="42"/>
      <c r="M26" s="68" t="s">
        <v>81</v>
      </c>
      <c r="N26" s="68"/>
      <c r="O26" s="68"/>
      <c r="P26" s="68"/>
      <c r="Q26" s="68"/>
      <c r="R26" s="68"/>
      <c r="S26" s="68"/>
      <c r="T26" s="68"/>
    </row>
    <row r="27" spans="1:21" ht="18.75">
      <c r="O27" s="69"/>
      <c r="P27" s="69"/>
      <c r="Q27" s="69"/>
      <c r="R27" s="69"/>
      <c r="S27" s="69"/>
      <c r="T27" s="69"/>
      <c r="U27" s="69"/>
    </row>
  </sheetData>
  <mergeCells count="42">
    <mergeCell ref="B26:C26"/>
    <mergeCell ref="M26:T26"/>
    <mergeCell ref="O27:U27"/>
    <mergeCell ref="O7:Q7"/>
    <mergeCell ref="O3:Q3"/>
    <mergeCell ref="D4:S4"/>
    <mergeCell ref="C22:G22"/>
    <mergeCell ref="B23:H23"/>
    <mergeCell ref="B24:F24"/>
    <mergeCell ref="B25:F25"/>
    <mergeCell ref="G25:K25"/>
    <mergeCell ref="M25:T25"/>
    <mergeCell ref="N7:N8"/>
    <mergeCell ref="R7:R8"/>
    <mergeCell ref="A19:B19"/>
    <mergeCell ref="G20:I20"/>
    <mergeCell ref="J20:U20"/>
    <mergeCell ref="S6:S8"/>
    <mergeCell ref="T6:T8"/>
    <mergeCell ref="U6:U8"/>
    <mergeCell ref="C7:C8"/>
    <mergeCell ref="D7:D8"/>
    <mergeCell ref="E7:E8"/>
    <mergeCell ref="F7:F8"/>
    <mergeCell ref="G7:G8"/>
    <mergeCell ref="H7:H8"/>
    <mergeCell ref="I7:I8"/>
    <mergeCell ref="O6:R6"/>
    <mergeCell ref="A6:A8"/>
    <mergeCell ref="B6:B8"/>
    <mergeCell ref="C6:F6"/>
    <mergeCell ref="G6:J6"/>
    <mergeCell ref="K6:N6"/>
    <mergeCell ref="J7:J8"/>
    <mergeCell ref="K7:K8"/>
    <mergeCell ref="L7:L8"/>
    <mergeCell ref="M7:M8"/>
    <mergeCell ref="A1:U1"/>
    <mergeCell ref="A2:U2"/>
    <mergeCell ref="E3:I3"/>
    <mergeCell ref="J3:N3"/>
    <mergeCell ref="R3:U3"/>
  </mergeCells>
  <pageMargins left="0.95" right="0.7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Arrear Sheet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2020-04-19T04:50:42Z</dcterms:modified>
</cp:coreProperties>
</file>